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256" windowHeight="12036" firstSheet="12" activeTab="21"/>
  </bookViews>
  <sheets>
    <sheet name="Chi phí bán hàng" sheetId="20" r:id="rId1"/>
    <sheet name="KH gửi nhà máy theo KH bán hàng" sheetId="19" r:id="rId2"/>
    <sheet name="KH bán hàng" sheetId="18" r:id="rId3"/>
    <sheet name="KH giao hàng" sheetId="17" r:id="rId4"/>
    <sheet name="KH thu hồi công nợ" sheetId="16" r:id="rId5"/>
    <sheet name="KH thanh toán" sheetId="15" r:id="rId6"/>
    <sheet name="Công nợ theo từng khách" sheetId="14" r:id="rId7"/>
    <sheet name="Sheet1" sheetId="13" r:id="rId8"/>
    <sheet name="Lệnh Nhập Hàng" sheetId="12" r:id="rId9"/>
    <sheet name="BẢNG BÁO GIÁ 01" sheetId="11" r:id="rId10"/>
    <sheet name="YCSX" sheetId="10" r:id="rId11"/>
    <sheet name="Lệnh xuất hàng" sheetId="9" r:id="rId12"/>
    <sheet name="YCTM" sheetId="8" r:id="rId13"/>
    <sheet name="DU TRU THANG 4" sheetId="7" r:id="rId14"/>
    <sheet name="Doanh thu sales" sheetId="6" r:id="rId15"/>
    <sheet name="Hợp đồng" sheetId="5" r:id="rId16"/>
    <sheet name="Thực hiện HĐ" sheetId="4" r:id="rId17"/>
    <sheet name="BC DOANH THU " sheetId="3" r:id="rId18"/>
    <sheet name="TT SẢN PHẨM" sheetId="2" r:id="rId19"/>
    <sheet name="TTKH" sheetId="1" r:id="rId20"/>
    <sheet name="Sheet2" sheetId="21" r:id="rId21"/>
    <sheet name="Sheet3" sheetId="22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9" hidden="1">'BẢNG BÁO GIÁ 01'!$A$7:$E$112</definedName>
    <definedName name="_xlnm._FilterDatabase" localSheetId="0" hidden="1">'Chi phí bán hàng'!$A$6:$F$85</definedName>
    <definedName name="_xlnm._FilterDatabase" localSheetId="13" hidden="1">'DU TRU THANG 4'!$A$5:$CA$165</definedName>
    <definedName name="_xlnm._FilterDatabase" localSheetId="15" hidden="1">'Hợp đồng'!$B$2:$AU$91</definedName>
    <definedName name="_xlnm._FilterDatabase" localSheetId="2" hidden="1">'KH bán hàng'!$B$2:$T$69</definedName>
    <definedName name="_xlnm._FilterDatabase" localSheetId="1" hidden="1">'KH gửi nhà máy theo KH bán hàng'!$B$2:$F$162</definedName>
    <definedName name="_xlnm._FilterDatabase" localSheetId="19" hidden="1">TTKH!$B$5:$J$145</definedName>
    <definedName name="Customers" localSheetId="0">'[1]Quản lý khách hàng'!#REF!</definedName>
    <definedName name="Customers" localSheetId="2">'[1]Quản lý khách hàng'!#REF!</definedName>
    <definedName name="Customers" localSheetId="1">'[1]Quản lý khách hàng'!#REF!</definedName>
    <definedName name="Customers">'[1]Quản lý khách hàng'!#REF!</definedName>
    <definedName name="KOMIC" localSheetId="8">#REF!</definedName>
    <definedName name="KOMIC" localSheetId="11">#REF!</definedName>
    <definedName name="KOMIC">#REF!</definedName>
    <definedName name="lead_source" localSheetId="0">OFFSET(#REF!,1,0,SUMPRODUCT(MAX((#REF!&lt;&gt;"")*(ROW(#REF!))))-1,1)</definedName>
    <definedName name="lead_source" localSheetId="2">OFFSET(#REF!,1,0,SUMPRODUCT(MAX((#REF!&lt;&gt;"")*(ROW(#REF!))))-1,1)</definedName>
    <definedName name="lead_source" localSheetId="1">OFFSET(#REF!,1,0,SUMPRODUCT(MAX((#REF!&lt;&gt;"")*(ROW(#REF!))))-1,1)</definedName>
    <definedName name="lead_source">OFFSET(#REF!,1,0,SUMPRODUCT(MAX((#REF!&lt;&gt;"")*(ROW(#REF!))))-1,1)</definedName>
    <definedName name="lead_status" localSheetId="0">OFFSET(#REF!,1,0,SUMPRODUCT(MAX((#REF!&lt;&gt;"")*(ROW(#REF!))))-1,1)</definedName>
    <definedName name="lead_status" localSheetId="2">OFFSET(#REF!,1,0,SUMPRODUCT(MAX((#REF!&lt;&gt;"")*(ROW(#REF!))))-1,1)</definedName>
    <definedName name="lead_status" localSheetId="1">OFFSET(#REF!,1,0,SUMPRODUCT(MAX((#REF!&lt;&gt;"")*(ROW(#REF!))))-1,1)</definedName>
    <definedName name="lead_status">OFFSET(#REF!,1,0,SUMPRODUCT(MAX((#REF!&lt;&gt;"")*(ROW(#REF!))))-1,1)</definedName>
    <definedName name="_xlnm.Print_Area" localSheetId="9">'BẢNG BÁO GIÁ 01'!$A$1:$Q$115</definedName>
    <definedName name="_xlnm.Print_Area" localSheetId="17">'BC DOANH THU '!$B$2:$P$91</definedName>
    <definedName name="_xlnm.Print_Area" localSheetId="14">'Doanh thu sales'!$B$2:$I$76</definedName>
    <definedName name="_xlnm.Print_Area" localSheetId="15">'Hợp đồng'!$B$5:$O$6</definedName>
    <definedName name="_xlnm.Print_Area" localSheetId="2">'KH bán hàng'!$B$2:$T$64</definedName>
    <definedName name="_xlnm.Print_Area" localSheetId="1">'KH gửi nhà máy theo KH bán hàng'!$B$2:$F$81</definedName>
    <definedName name="_xlnm.Print_Area" localSheetId="3">'KH giao hàng'!$A$1:$U$30</definedName>
    <definedName name="_xlnm.Print_Area" localSheetId="4">'KH thu hồi công nợ'!$A$1:$M$29</definedName>
    <definedName name="_xlnm.Print_Area" localSheetId="11">'Lệnh xuất hàng'!$A$1:$J$76</definedName>
    <definedName name="_xlnm.Print_Area" localSheetId="7">Sheet1!$A$1:$Q$120</definedName>
    <definedName name="_xlnm.Print_Area" localSheetId="18">'TT SẢN PHẨM'!$A$1:$P$107</definedName>
    <definedName name="_xlnm.Print_Area" localSheetId="19">TTKH!$A$1:$J$130</definedName>
    <definedName name="_xlnm.Print_Area" localSheetId="16">'Thực hiện HĐ'!$B$2:$AV$156</definedName>
    <definedName name="TB_theodoidonhang" localSheetId="8">#REF!</definedName>
    <definedName name="TB_theodoidonhang" localSheetId="11">#REF!</definedName>
    <definedName name="TB_theodoidonhang" localSheetId="10">#REF!</definedName>
    <definedName name="TB_theodoidonhang">#REF!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" i="22" l="1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5" i="22"/>
  <c r="R6" i="21" l="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5" i="21"/>
  <c r="F5" i="21" l="1"/>
  <c r="F6" i="21"/>
  <c r="F7" i="21"/>
  <c r="F8" i="21"/>
  <c r="F9" i="21"/>
  <c r="F10" i="21"/>
  <c r="F11" i="21"/>
  <c r="F32" i="21"/>
  <c r="F33" i="21"/>
  <c r="F34" i="21"/>
  <c r="F35" i="21"/>
  <c r="F36" i="21"/>
  <c r="F37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88" i="21"/>
  <c r="F89" i="21"/>
  <c r="F102" i="21"/>
  <c r="F103" i="21"/>
  <c r="F104" i="21"/>
  <c r="F105" i="21"/>
  <c r="F106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Y83" i="20" l="1"/>
  <c r="Z83" i="20" s="1"/>
  <c r="AA83" i="20" s="1"/>
  <c r="Y82" i="20"/>
  <c r="Z82" i="20" s="1"/>
  <c r="AA82" i="20" s="1"/>
  <c r="F82" i="20"/>
  <c r="W81" i="20"/>
  <c r="Y81" i="20" s="1"/>
  <c r="Z81" i="20" s="1"/>
  <c r="AA81" i="20" s="1"/>
  <c r="AA80" i="20"/>
  <c r="W80" i="20"/>
  <c r="S80" i="20"/>
  <c r="Y80" i="20" s="1"/>
  <c r="Z80" i="20" s="1"/>
  <c r="W79" i="20"/>
  <c r="Y79" i="20" s="1"/>
  <c r="Z79" i="20" s="1"/>
  <c r="AA79" i="20" s="1"/>
  <c r="S79" i="20"/>
  <c r="Y78" i="20"/>
  <c r="Z78" i="20" s="1"/>
  <c r="AA78" i="20" s="1"/>
  <c r="W78" i="20"/>
  <c r="S78" i="20"/>
  <c r="Z77" i="20"/>
  <c r="AA77" i="20" s="1"/>
  <c r="W77" i="20"/>
  <c r="S77" i="20"/>
  <c r="Y77" i="20" s="1"/>
  <c r="W76" i="20"/>
  <c r="V76" i="20"/>
  <c r="S76" i="20"/>
  <c r="Y75" i="20"/>
  <c r="Z75" i="20" s="1"/>
  <c r="AA75" i="20" s="1"/>
  <c r="W75" i="20"/>
  <c r="V75" i="20"/>
  <c r="S75" i="20"/>
  <c r="W74" i="20"/>
  <c r="V74" i="20"/>
  <c r="S74" i="20"/>
  <c r="W73" i="20"/>
  <c r="V73" i="20"/>
  <c r="U73" i="20"/>
  <c r="T73" i="20"/>
  <c r="S73" i="20"/>
  <c r="R73" i="20"/>
  <c r="Q73" i="20"/>
  <c r="P73" i="20"/>
  <c r="N73" i="20"/>
  <c r="O73" i="20" s="1"/>
  <c r="Y73" i="20" s="1"/>
  <c r="K73" i="20"/>
  <c r="W72" i="20"/>
  <c r="V72" i="20"/>
  <c r="U72" i="20"/>
  <c r="T72" i="20"/>
  <c r="S72" i="20"/>
  <c r="R72" i="20"/>
  <c r="Q72" i="20"/>
  <c r="P72" i="20"/>
  <c r="N72" i="20"/>
  <c r="O72" i="20" s="1"/>
  <c r="K72" i="20"/>
  <c r="W71" i="20"/>
  <c r="V71" i="20"/>
  <c r="U71" i="20"/>
  <c r="T71" i="20"/>
  <c r="S71" i="20"/>
  <c r="R71" i="20"/>
  <c r="Q71" i="20"/>
  <c r="P71" i="20"/>
  <c r="Y71" i="20" s="1"/>
  <c r="N71" i="20"/>
  <c r="O71" i="20" s="1"/>
  <c r="K71" i="20"/>
  <c r="W70" i="20"/>
  <c r="V70" i="20"/>
  <c r="U70" i="20"/>
  <c r="T70" i="20"/>
  <c r="S70" i="20"/>
  <c r="R70" i="20"/>
  <c r="Q70" i="20"/>
  <c r="P70" i="20"/>
  <c r="N70" i="20"/>
  <c r="O70" i="20" s="1"/>
  <c r="Y70" i="20" s="1"/>
  <c r="K70" i="20"/>
  <c r="W69" i="20"/>
  <c r="V69" i="20"/>
  <c r="U69" i="20"/>
  <c r="T69" i="20"/>
  <c r="S69" i="20"/>
  <c r="R69" i="20"/>
  <c r="Q69" i="20"/>
  <c r="P69" i="20"/>
  <c r="N69" i="20"/>
  <c r="O69" i="20" s="1"/>
  <c r="Y69" i="20" s="1"/>
  <c r="K69" i="20"/>
  <c r="W68" i="20"/>
  <c r="V68" i="20"/>
  <c r="U68" i="20"/>
  <c r="T68" i="20"/>
  <c r="S68" i="20"/>
  <c r="R68" i="20"/>
  <c r="Q68" i="20"/>
  <c r="P68" i="20"/>
  <c r="N68" i="20"/>
  <c r="O68" i="20" s="1"/>
  <c r="K68" i="20"/>
  <c r="W67" i="20"/>
  <c r="V67" i="20"/>
  <c r="U67" i="20"/>
  <c r="T67" i="20"/>
  <c r="S67" i="20"/>
  <c r="R67" i="20"/>
  <c r="Q67" i="20"/>
  <c r="P67" i="20"/>
  <c r="Y67" i="20" s="1"/>
  <c r="N67" i="20"/>
  <c r="O67" i="20" s="1"/>
  <c r="K67" i="20"/>
  <c r="W66" i="20"/>
  <c r="V66" i="20"/>
  <c r="U66" i="20"/>
  <c r="T66" i="20"/>
  <c r="S66" i="20"/>
  <c r="R66" i="20"/>
  <c r="Q66" i="20"/>
  <c r="P66" i="20"/>
  <c r="N66" i="20"/>
  <c r="O66" i="20" s="1"/>
  <c r="Y66" i="20" s="1"/>
  <c r="K66" i="20"/>
  <c r="W65" i="20"/>
  <c r="V65" i="20"/>
  <c r="U65" i="20"/>
  <c r="T65" i="20"/>
  <c r="S65" i="20"/>
  <c r="R65" i="20"/>
  <c r="Q65" i="20"/>
  <c r="P65" i="20"/>
  <c r="N65" i="20"/>
  <c r="O65" i="20" s="1"/>
  <c r="Y65" i="20" s="1"/>
  <c r="K65" i="20"/>
  <c r="W64" i="20"/>
  <c r="V64" i="20"/>
  <c r="U64" i="20"/>
  <c r="T64" i="20"/>
  <c r="S64" i="20"/>
  <c r="R64" i="20"/>
  <c r="Q64" i="20"/>
  <c r="P64" i="20"/>
  <c r="N64" i="20"/>
  <c r="O64" i="20" s="1"/>
  <c r="K64" i="20"/>
  <c r="W63" i="20"/>
  <c r="V63" i="20"/>
  <c r="U63" i="20"/>
  <c r="T63" i="20"/>
  <c r="S63" i="20"/>
  <c r="R63" i="20"/>
  <c r="Q63" i="20"/>
  <c r="P63" i="20"/>
  <c r="Y63" i="20" s="1"/>
  <c r="N63" i="20"/>
  <c r="O63" i="20" s="1"/>
  <c r="K63" i="20"/>
  <c r="W62" i="20"/>
  <c r="V62" i="20"/>
  <c r="U62" i="20"/>
  <c r="T62" i="20"/>
  <c r="S62" i="20"/>
  <c r="R62" i="20"/>
  <c r="Q62" i="20"/>
  <c r="P62" i="20"/>
  <c r="N62" i="20"/>
  <c r="O62" i="20" s="1"/>
  <c r="Y62" i="20" s="1"/>
  <c r="K62" i="20"/>
  <c r="W61" i="20"/>
  <c r="V61" i="20"/>
  <c r="U61" i="20"/>
  <c r="T61" i="20"/>
  <c r="S61" i="20"/>
  <c r="R61" i="20"/>
  <c r="Q61" i="20"/>
  <c r="P61" i="20"/>
  <c r="N61" i="20"/>
  <c r="O61" i="20" s="1"/>
  <c r="Y61" i="20" s="1"/>
  <c r="K61" i="20"/>
  <c r="W60" i="20"/>
  <c r="V60" i="20"/>
  <c r="U60" i="20"/>
  <c r="T60" i="20"/>
  <c r="S60" i="20"/>
  <c r="R60" i="20"/>
  <c r="Q60" i="20"/>
  <c r="P60" i="20"/>
  <c r="N60" i="20"/>
  <c r="O60" i="20" s="1"/>
  <c r="K60" i="20"/>
  <c r="W59" i="20"/>
  <c r="V59" i="20"/>
  <c r="U59" i="20"/>
  <c r="T59" i="20"/>
  <c r="S59" i="20"/>
  <c r="R59" i="20"/>
  <c r="Q59" i="20"/>
  <c r="P59" i="20"/>
  <c r="Y59" i="20" s="1"/>
  <c r="N59" i="20"/>
  <c r="O59" i="20" s="1"/>
  <c r="K59" i="20"/>
  <c r="W58" i="20"/>
  <c r="V58" i="20"/>
  <c r="U58" i="20"/>
  <c r="T58" i="20"/>
  <c r="S58" i="20"/>
  <c r="R58" i="20"/>
  <c r="Q58" i="20"/>
  <c r="P58" i="20"/>
  <c r="N58" i="20"/>
  <c r="O58" i="20" s="1"/>
  <c r="Y58" i="20" s="1"/>
  <c r="K58" i="20"/>
  <c r="W57" i="20"/>
  <c r="V57" i="20"/>
  <c r="U57" i="20"/>
  <c r="T57" i="20"/>
  <c r="S57" i="20"/>
  <c r="R57" i="20"/>
  <c r="Q57" i="20"/>
  <c r="P57" i="20"/>
  <c r="Y57" i="20" s="1"/>
  <c r="O57" i="20"/>
  <c r="N57" i="20"/>
  <c r="K57" i="20"/>
  <c r="W56" i="20"/>
  <c r="V56" i="20"/>
  <c r="U56" i="20"/>
  <c r="T56" i="20"/>
  <c r="S56" i="20"/>
  <c r="R56" i="20"/>
  <c r="Q56" i="20"/>
  <c r="P56" i="20"/>
  <c r="O56" i="20"/>
  <c r="N56" i="20"/>
  <c r="K56" i="20"/>
  <c r="W55" i="20"/>
  <c r="V55" i="20"/>
  <c r="U55" i="20"/>
  <c r="T55" i="20"/>
  <c r="S55" i="20"/>
  <c r="R55" i="20"/>
  <c r="Q55" i="20"/>
  <c r="P55" i="20"/>
  <c r="Y55" i="20" s="1"/>
  <c r="O55" i="20"/>
  <c r="N55" i="20"/>
  <c r="K55" i="20"/>
  <c r="W54" i="20"/>
  <c r="V54" i="20"/>
  <c r="U54" i="20"/>
  <c r="T54" i="20"/>
  <c r="S54" i="20"/>
  <c r="R54" i="20"/>
  <c r="Q54" i="20"/>
  <c r="P54" i="20"/>
  <c r="O54" i="20"/>
  <c r="N54" i="20"/>
  <c r="K54" i="20"/>
  <c r="W53" i="20"/>
  <c r="V53" i="20"/>
  <c r="U53" i="20"/>
  <c r="T53" i="20"/>
  <c r="S53" i="20"/>
  <c r="R53" i="20"/>
  <c r="Q53" i="20"/>
  <c r="P53" i="20"/>
  <c r="Y53" i="20" s="1"/>
  <c r="O53" i="20"/>
  <c r="N53" i="20"/>
  <c r="K53" i="20"/>
  <c r="W52" i="20"/>
  <c r="V52" i="20"/>
  <c r="U52" i="20"/>
  <c r="T52" i="20"/>
  <c r="S52" i="20"/>
  <c r="R52" i="20"/>
  <c r="Q52" i="20"/>
  <c r="P52" i="20"/>
  <c r="O52" i="20"/>
  <c r="N52" i="20"/>
  <c r="K52" i="20"/>
  <c r="W51" i="20"/>
  <c r="V51" i="20"/>
  <c r="U51" i="20"/>
  <c r="T51" i="20"/>
  <c r="S51" i="20"/>
  <c r="R51" i="20"/>
  <c r="Q51" i="20"/>
  <c r="P51" i="20"/>
  <c r="M51" i="20"/>
  <c r="O51" i="20" s="1"/>
  <c r="Y51" i="20" s="1"/>
  <c r="K51" i="20"/>
  <c r="W50" i="20"/>
  <c r="V50" i="20"/>
  <c r="U50" i="20"/>
  <c r="T50" i="20"/>
  <c r="S50" i="20"/>
  <c r="R50" i="20"/>
  <c r="Q50" i="20"/>
  <c r="P50" i="20"/>
  <c r="O50" i="20"/>
  <c r="Y50" i="20" s="1"/>
  <c r="M50" i="20"/>
  <c r="N50" i="20" s="1"/>
  <c r="K50" i="20"/>
  <c r="Z50" i="20" s="1"/>
  <c r="AA50" i="20" s="1"/>
  <c r="W49" i="20"/>
  <c r="V49" i="20"/>
  <c r="U49" i="20"/>
  <c r="T49" i="20"/>
  <c r="S49" i="20"/>
  <c r="R49" i="20"/>
  <c r="Q49" i="20"/>
  <c r="P49" i="20"/>
  <c r="O49" i="20"/>
  <c r="N49" i="20"/>
  <c r="M49" i="20"/>
  <c r="K49" i="20"/>
  <c r="W48" i="20"/>
  <c r="V48" i="20"/>
  <c r="U48" i="20"/>
  <c r="T48" i="20"/>
  <c r="S48" i="20"/>
  <c r="R48" i="20"/>
  <c r="Q48" i="20"/>
  <c r="P48" i="20"/>
  <c r="M48" i="20"/>
  <c r="K48" i="20"/>
  <c r="W47" i="20"/>
  <c r="V47" i="20"/>
  <c r="U47" i="20"/>
  <c r="T47" i="20"/>
  <c r="S47" i="20"/>
  <c r="R47" i="20"/>
  <c r="Q47" i="20"/>
  <c r="P47" i="20"/>
  <c r="Y47" i="20" s="1"/>
  <c r="M47" i="20"/>
  <c r="O47" i="20" s="1"/>
  <c r="K47" i="20"/>
  <c r="W46" i="20"/>
  <c r="V46" i="20"/>
  <c r="U46" i="20"/>
  <c r="T46" i="20"/>
  <c r="S46" i="20"/>
  <c r="R46" i="20"/>
  <c r="Q46" i="20"/>
  <c r="P46" i="20"/>
  <c r="O46" i="20"/>
  <c r="Y46" i="20" s="1"/>
  <c r="M46" i="20"/>
  <c r="N46" i="20" s="1"/>
  <c r="K46" i="20"/>
  <c r="W45" i="20"/>
  <c r="V45" i="20"/>
  <c r="U45" i="20"/>
  <c r="T45" i="20"/>
  <c r="S45" i="20"/>
  <c r="R45" i="20"/>
  <c r="Q45" i="20"/>
  <c r="P45" i="20"/>
  <c r="O45" i="20"/>
  <c r="N45" i="20"/>
  <c r="M45" i="20"/>
  <c r="J45" i="20"/>
  <c r="K45" i="20" s="1"/>
  <c r="F45" i="20"/>
  <c r="W44" i="20"/>
  <c r="V44" i="20"/>
  <c r="U44" i="20"/>
  <c r="T44" i="20"/>
  <c r="S44" i="20"/>
  <c r="R44" i="20"/>
  <c r="Q44" i="20"/>
  <c r="P44" i="20"/>
  <c r="O44" i="20"/>
  <c r="Y44" i="20" s="1"/>
  <c r="M44" i="20"/>
  <c r="N44" i="20" s="1"/>
  <c r="J44" i="20"/>
  <c r="K44" i="20" s="1"/>
  <c r="H44" i="20"/>
  <c r="W43" i="20"/>
  <c r="V43" i="20"/>
  <c r="U43" i="20"/>
  <c r="T43" i="20"/>
  <c r="S43" i="20"/>
  <c r="R43" i="20"/>
  <c r="Q43" i="20"/>
  <c r="P43" i="20"/>
  <c r="Y43" i="20" s="1"/>
  <c r="M43" i="20"/>
  <c r="O43" i="20" s="1"/>
  <c r="K43" i="20"/>
  <c r="J43" i="20"/>
  <c r="W42" i="20"/>
  <c r="V42" i="20"/>
  <c r="U42" i="20"/>
  <c r="T42" i="20"/>
  <c r="S42" i="20"/>
  <c r="R42" i="20"/>
  <c r="Q42" i="20"/>
  <c r="P42" i="20"/>
  <c r="Y42" i="20" s="1"/>
  <c r="M42" i="20"/>
  <c r="O42" i="20" s="1"/>
  <c r="K42" i="20"/>
  <c r="J42" i="20"/>
  <c r="F42" i="20"/>
  <c r="W41" i="20"/>
  <c r="V41" i="20"/>
  <c r="U41" i="20"/>
  <c r="T41" i="20"/>
  <c r="S41" i="20"/>
  <c r="R41" i="20"/>
  <c r="Q41" i="20"/>
  <c r="P41" i="20"/>
  <c r="M41" i="20"/>
  <c r="J41" i="20"/>
  <c r="K41" i="20" s="1"/>
  <c r="F41" i="20"/>
  <c r="W40" i="20"/>
  <c r="V40" i="20"/>
  <c r="U40" i="20"/>
  <c r="T40" i="20"/>
  <c r="S40" i="20"/>
  <c r="R40" i="20"/>
  <c r="Q40" i="20"/>
  <c r="P40" i="20"/>
  <c r="O40" i="20"/>
  <c r="Y40" i="20" s="1"/>
  <c r="M40" i="20"/>
  <c r="N40" i="20" s="1"/>
  <c r="J40" i="20"/>
  <c r="K40" i="20" s="1"/>
  <c r="Z40" i="20" s="1"/>
  <c r="AA40" i="20" s="1"/>
  <c r="F40" i="20"/>
  <c r="W39" i="20"/>
  <c r="V39" i="20"/>
  <c r="U39" i="20"/>
  <c r="T39" i="20"/>
  <c r="S39" i="20"/>
  <c r="R39" i="20"/>
  <c r="Q39" i="20"/>
  <c r="P39" i="20"/>
  <c r="M39" i="20"/>
  <c r="O39" i="20" s="1"/>
  <c r="Y39" i="20" s="1"/>
  <c r="K39" i="20"/>
  <c r="F39" i="20"/>
  <c r="W38" i="20"/>
  <c r="V38" i="20"/>
  <c r="U38" i="20"/>
  <c r="T38" i="20"/>
  <c r="S38" i="20"/>
  <c r="R38" i="20"/>
  <c r="Q38" i="20"/>
  <c r="P38" i="20"/>
  <c r="M38" i="20"/>
  <c r="K38" i="20"/>
  <c r="F38" i="20"/>
  <c r="W37" i="20"/>
  <c r="V37" i="20"/>
  <c r="U37" i="20"/>
  <c r="T37" i="20"/>
  <c r="S37" i="20"/>
  <c r="R37" i="20"/>
  <c r="Q37" i="20"/>
  <c r="P37" i="20"/>
  <c r="M37" i="20"/>
  <c r="J37" i="20"/>
  <c r="K37" i="20" s="1"/>
  <c r="F37" i="20"/>
  <c r="W36" i="20"/>
  <c r="V36" i="20"/>
  <c r="U36" i="20"/>
  <c r="T36" i="20"/>
  <c r="S36" i="20"/>
  <c r="R36" i="20"/>
  <c r="Q36" i="20"/>
  <c r="P36" i="20"/>
  <c r="O36" i="20"/>
  <c r="N36" i="20"/>
  <c r="M36" i="20"/>
  <c r="J36" i="20"/>
  <c r="K36" i="20" s="1"/>
  <c r="F36" i="20"/>
  <c r="W35" i="20"/>
  <c r="V35" i="20"/>
  <c r="U35" i="20"/>
  <c r="T35" i="20"/>
  <c r="S35" i="20"/>
  <c r="R35" i="20"/>
  <c r="Q35" i="20"/>
  <c r="P35" i="20"/>
  <c r="O35" i="20"/>
  <c r="Y35" i="20" s="1"/>
  <c r="M35" i="20"/>
  <c r="N35" i="20" s="1"/>
  <c r="J35" i="20"/>
  <c r="K35" i="20" s="1"/>
  <c r="F35" i="20"/>
  <c r="W34" i="20"/>
  <c r="V34" i="20"/>
  <c r="U34" i="20"/>
  <c r="T34" i="20"/>
  <c r="S34" i="20"/>
  <c r="R34" i="20"/>
  <c r="Q34" i="20"/>
  <c r="P34" i="20"/>
  <c r="Y34" i="20" s="1"/>
  <c r="M34" i="20"/>
  <c r="O34" i="20" s="1"/>
  <c r="K34" i="20"/>
  <c r="J34" i="20"/>
  <c r="F34" i="20"/>
  <c r="W33" i="20"/>
  <c r="V33" i="20"/>
  <c r="U33" i="20"/>
  <c r="T33" i="20"/>
  <c r="S33" i="20"/>
  <c r="R33" i="20"/>
  <c r="Q33" i="20"/>
  <c r="P33" i="20"/>
  <c r="M33" i="20"/>
  <c r="K33" i="20"/>
  <c r="J33" i="20"/>
  <c r="F33" i="20"/>
  <c r="W32" i="20"/>
  <c r="V32" i="20"/>
  <c r="U32" i="20"/>
  <c r="T32" i="20"/>
  <c r="S32" i="20"/>
  <c r="R32" i="20"/>
  <c r="Q32" i="20"/>
  <c r="P32" i="20"/>
  <c r="O32" i="20"/>
  <c r="N32" i="20"/>
  <c r="M32" i="20"/>
  <c r="K32" i="20"/>
  <c r="F32" i="20"/>
  <c r="W31" i="20"/>
  <c r="V31" i="20"/>
  <c r="U31" i="20"/>
  <c r="T31" i="20"/>
  <c r="S31" i="20"/>
  <c r="R31" i="20"/>
  <c r="Q31" i="20"/>
  <c r="P31" i="20"/>
  <c r="O31" i="20"/>
  <c r="Y31" i="20" s="1"/>
  <c r="N31" i="20"/>
  <c r="M31" i="20"/>
  <c r="K31" i="20"/>
  <c r="Z31" i="20" s="1"/>
  <c r="AA31" i="20" s="1"/>
  <c r="F31" i="20"/>
  <c r="W30" i="20"/>
  <c r="V30" i="20"/>
  <c r="U30" i="20"/>
  <c r="T30" i="20"/>
  <c r="S30" i="20"/>
  <c r="R30" i="20"/>
  <c r="Q30" i="20"/>
  <c r="P30" i="20"/>
  <c r="M30" i="20"/>
  <c r="O30" i="20" s="1"/>
  <c r="Y30" i="20" s="1"/>
  <c r="K30" i="20"/>
  <c r="J30" i="20"/>
  <c r="F30" i="20"/>
  <c r="W29" i="20"/>
  <c r="V29" i="20"/>
  <c r="U29" i="20"/>
  <c r="T29" i="20"/>
  <c r="S29" i="20"/>
  <c r="R29" i="20"/>
  <c r="Q29" i="20"/>
  <c r="P29" i="20"/>
  <c r="M29" i="20"/>
  <c r="J29" i="20"/>
  <c r="K29" i="20" s="1"/>
  <c r="F29" i="20"/>
  <c r="W28" i="20"/>
  <c r="V28" i="20"/>
  <c r="U28" i="20"/>
  <c r="T28" i="20"/>
  <c r="S28" i="20"/>
  <c r="R28" i="20"/>
  <c r="Q28" i="20"/>
  <c r="P28" i="20"/>
  <c r="O28" i="20"/>
  <c r="Y28" i="20" s="1"/>
  <c r="M28" i="20"/>
  <c r="N28" i="20" s="1"/>
  <c r="J28" i="20"/>
  <c r="K28" i="20" s="1"/>
  <c r="F28" i="20"/>
  <c r="W27" i="20"/>
  <c r="V27" i="20"/>
  <c r="U27" i="20"/>
  <c r="T27" i="20"/>
  <c r="S27" i="20"/>
  <c r="R27" i="20"/>
  <c r="Q27" i="20"/>
  <c r="P27" i="20"/>
  <c r="M27" i="20"/>
  <c r="K27" i="20"/>
  <c r="J27" i="20"/>
  <c r="F27" i="20"/>
  <c r="W26" i="20"/>
  <c r="V26" i="20"/>
  <c r="U26" i="20"/>
  <c r="T26" i="20"/>
  <c r="S26" i="20"/>
  <c r="R26" i="20"/>
  <c r="Q26" i="20"/>
  <c r="P26" i="20"/>
  <c r="O26" i="20"/>
  <c r="Y26" i="20" s="1"/>
  <c r="N26" i="20"/>
  <c r="M26" i="20"/>
  <c r="J26" i="20"/>
  <c r="K26" i="20" s="1"/>
  <c r="Z26" i="20" s="1"/>
  <c r="AA26" i="20" s="1"/>
  <c r="F26" i="20"/>
  <c r="W25" i="20"/>
  <c r="V25" i="20"/>
  <c r="U25" i="20"/>
  <c r="T25" i="20"/>
  <c r="S25" i="20"/>
  <c r="R25" i="20"/>
  <c r="Q25" i="20"/>
  <c r="P25" i="20"/>
  <c r="M25" i="20"/>
  <c r="O25" i="20" s="1"/>
  <c r="Y25" i="20" s="1"/>
  <c r="K25" i="20"/>
  <c r="J25" i="20"/>
  <c r="F25" i="20"/>
  <c r="W24" i="20"/>
  <c r="V24" i="20"/>
  <c r="U24" i="20"/>
  <c r="T24" i="20"/>
  <c r="S24" i="20"/>
  <c r="R24" i="20"/>
  <c r="Q24" i="20"/>
  <c r="P24" i="20"/>
  <c r="O24" i="20"/>
  <c r="Y24" i="20" s="1"/>
  <c r="N24" i="20"/>
  <c r="M24" i="20"/>
  <c r="J24" i="20"/>
  <c r="K24" i="20" s="1"/>
  <c r="Z24" i="20" s="1"/>
  <c r="AA24" i="20" s="1"/>
  <c r="F24" i="20"/>
  <c r="W23" i="20"/>
  <c r="V23" i="20"/>
  <c r="U23" i="20"/>
  <c r="T23" i="20"/>
  <c r="S23" i="20"/>
  <c r="R23" i="20"/>
  <c r="Q23" i="20"/>
  <c r="P23" i="20"/>
  <c r="O23" i="20"/>
  <c r="Y23" i="20" s="1"/>
  <c r="N23" i="20"/>
  <c r="M23" i="20"/>
  <c r="J23" i="20"/>
  <c r="K23" i="20" s="1"/>
  <c r="Z23" i="20" s="1"/>
  <c r="AA23" i="20" s="1"/>
  <c r="F23" i="20"/>
  <c r="W22" i="20"/>
  <c r="V22" i="20"/>
  <c r="U22" i="20"/>
  <c r="T22" i="20"/>
  <c r="S22" i="20"/>
  <c r="R22" i="20"/>
  <c r="Q22" i="20"/>
  <c r="P22" i="20"/>
  <c r="M22" i="20"/>
  <c r="O22" i="20" s="1"/>
  <c r="Y22" i="20" s="1"/>
  <c r="K22" i="20"/>
  <c r="J22" i="20"/>
  <c r="F22" i="20"/>
  <c r="W21" i="20"/>
  <c r="V21" i="20"/>
  <c r="U21" i="20"/>
  <c r="T21" i="20"/>
  <c r="S21" i="20"/>
  <c r="R21" i="20"/>
  <c r="Q21" i="20"/>
  <c r="P21" i="20"/>
  <c r="M21" i="20"/>
  <c r="K21" i="20"/>
  <c r="J21" i="20"/>
  <c r="F21" i="20"/>
  <c r="W20" i="20"/>
  <c r="V20" i="20"/>
  <c r="U20" i="20"/>
  <c r="T20" i="20"/>
  <c r="S20" i="20"/>
  <c r="R20" i="20"/>
  <c r="Q20" i="20"/>
  <c r="P20" i="20"/>
  <c r="O20" i="20"/>
  <c r="Y20" i="20" s="1"/>
  <c r="N20" i="20"/>
  <c r="M20" i="20"/>
  <c r="J20" i="20"/>
  <c r="K20" i="20" s="1"/>
  <c r="Z20" i="20" s="1"/>
  <c r="AA20" i="20" s="1"/>
  <c r="F20" i="20"/>
  <c r="W19" i="20"/>
  <c r="V19" i="20"/>
  <c r="U19" i="20"/>
  <c r="T19" i="20"/>
  <c r="S19" i="20"/>
  <c r="R19" i="20"/>
  <c r="Q19" i="20"/>
  <c r="P19" i="20"/>
  <c r="M19" i="20"/>
  <c r="J19" i="20"/>
  <c r="K19" i="20" s="1"/>
  <c r="F19" i="20"/>
  <c r="W18" i="20"/>
  <c r="V18" i="20"/>
  <c r="U18" i="20"/>
  <c r="T18" i="20"/>
  <c r="S18" i="20"/>
  <c r="R18" i="20"/>
  <c r="Q18" i="20"/>
  <c r="P18" i="20"/>
  <c r="N18" i="20"/>
  <c r="M18" i="20"/>
  <c r="O18" i="20" s="1"/>
  <c r="Y18" i="20" s="1"/>
  <c r="K18" i="20"/>
  <c r="J18" i="20"/>
  <c r="F18" i="20"/>
  <c r="W17" i="20"/>
  <c r="V17" i="20"/>
  <c r="U17" i="20"/>
  <c r="T17" i="20"/>
  <c r="S17" i="20"/>
  <c r="R17" i="20"/>
  <c r="Q17" i="20"/>
  <c r="P17" i="20"/>
  <c r="O17" i="20"/>
  <c r="M17" i="20"/>
  <c r="N17" i="20" s="1"/>
  <c r="J17" i="20"/>
  <c r="K17" i="20" s="1"/>
  <c r="F17" i="20"/>
  <c r="W16" i="20"/>
  <c r="V16" i="20"/>
  <c r="U16" i="20"/>
  <c r="T16" i="20"/>
  <c r="S16" i="20"/>
  <c r="R16" i="20"/>
  <c r="Q16" i="20"/>
  <c r="P16" i="20"/>
  <c r="O16" i="20"/>
  <c r="N16" i="20"/>
  <c r="M16" i="20"/>
  <c r="K16" i="20"/>
  <c r="J16" i="20"/>
  <c r="F16" i="20"/>
  <c r="W15" i="20"/>
  <c r="V15" i="20"/>
  <c r="U15" i="20"/>
  <c r="T15" i="20"/>
  <c r="S15" i="20"/>
  <c r="R15" i="20"/>
  <c r="Q15" i="20"/>
  <c r="P15" i="20"/>
  <c r="M15" i="20"/>
  <c r="N15" i="20" s="1"/>
  <c r="J15" i="20"/>
  <c r="K15" i="20" s="1"/>
  <c r="F15" i="20"/>
  <c r="W14" i="20"/>
  <c r="V14" i="20"/>
  <c r="U14" i="20"/>
  <c r="T14" i="20"/>
  <c r="S14" i="20"/>
  <c r="R14" i="20"/>
  <c r="Q14" i="20"/>
  <c r="P14" i="20"/>
  <c r="Y14" i="20" s="1"/>
  <c r="N14" i="20"/>
  <c r="M14" i="20"/>
  <c r="O14" i="20" s="1"/>
  <c r="K14" i="20"/>
  <c r="J14" i="20"/>
  <c r="F14" i="20"/>
  <c r="W13" i="20"/>
  <c r="V13" i="20"/>
  <c r="U13" i="20"/>
  <c r="T13" i="20"/>
  <c r="S13" i="20"/>
  <c r="R13" i="20"/>
  <c r="Q13" i="20"/>
  <c r="P13" i="20"/>
  <c r="M13" i="20"/>
  <c r="N13" i="20" s="1"/>
  <c r="K13" i="20"/>
  <c r="F13" i="20"/>
  <c r="W12" i="20"/>
  <c r="V12" i="20"/>
  <c r="U12" i="20"/>
  <c r="T12" i="20"/>
  <c r="S12" i="20"/>
  <c r="R12" i="20"/>
  <c r="Q12" i="20"/>
  <c r="P12" i="20"/>
  <c r="Y12" i="20" s="1"/>
  <c r="N12" i="20"/>
  <c r="M12" i="20"/>
  <c r="O12" i="20" s="1"/>
  <c r="K12" i="20"/>
  <c r="J12" i="20"/>
  <c r="F12" i="20"/>
  <c r="W11" i="20"/>
  <c r="V11" i="20"/>
  <c r="U11" i="20"/>
  <c r="T11" i="20"/>
  <c r="S11" i="20"/>
  <c r="R11" i="20"/>
  <c r="Q11" i="20"/>
  <c r="P11" i="20"/>
  <c r="N11" i="20"/>
  <c r="M11" i="20"/>
  <c r="O11" i="20" s="1"/>
  <c r="Y11" i="20" s="1"/>
  <c r="K11" i="20"/>
  <c r="F11" i="20"/>
  <c r="W10" i="20"/>
  <c r="V10" i="20"/>
  <c r="U10" i="20"/>
  <c r="T10" i="20"/>
  <c r="S10" i="20"/>
  <c r="R10" i="20"/>
  <c r="Q10" i="20"/>
  <c r="P10" i="20"/>
  <c r="O10" i="20"/>
  <c r="M10" i="20"/>
  <c r="N10" i="20" s="1"/>
  <c r="J10" i="20"/>
  <c r="K10" i="20" s="1"/>
  <c r="F10" i="20"/>
  <c r="W9" i="20"/>
  <c r="V9" i="20"/>
  <c r="U9" i="20"/>
  <c r="T9" i="20"/>
  <c r="S9" i="20"/>
  <c r="R9" i="20"/>
  <c r="Q9" i="20"/>
  <c r="P9" i="20"/>
  <c r="Y9" i="20" s="1"/>
  <c r="N9" i="20"/>
  <c r="M9" i="20"/>
  <c r="O9" i="20" s="1"/>
  <c r="J9" i="20"/>
  <c r="K9" i="20" s="1"/>
  <c r="F9" i="20"/>
  <c r="W8" i="20"/>
  <c r="V8" i="20"/>
  <c r="U8" i="20"/>
  <c r="U6" i="20" s="1"/>
  <c r="T8" i="20"/>
  <c r="S8" i="20"/>
  <c r="R8" i="20"/>
  <c r="Q8" i="20"/>
  <c r="Q6" i="20" s="1"/>
  <c r="P8" i="20"/>
  <c r="M8" i="20"/>
  <c r="K8" i="20"/>
  <c r="J8" i="20"/>
  <c r="F8" i="20"/>
  <c r="W7" i="20"/>
  <c r="W6" i="20" s="1"/>
  <c r="V7" i="20"/>
  <c r="U7" i="20"/>
  <c r="T7" i="20"/>
  <c r="S7" i="20"/>
  <c r="S6" i="20" s="1"/>
  <c r="R7" i="20"/>
  <c r="Q7" i="20"/>
  <c r="P7" i="20"/>
  <c r="O7" i="20"/>
  <c r="N7" i="20"/>
  <c r="M7" i="20"/>
  <c r="J7" i="20"/>
  <c r="K7" i="20" s="1"/>
  <c r="F7" i="20"/>
  <c r="X6" i="20"/>
  <c r="G6" i="20"/>
  <c r="O29" i="20" l="1"/>
  <c r="Y29" i="20" s="1"/>
  <c r="Z29" i="20" s="1"/>
  <c r="AA29" i="20" s="1"/>
  <c r="N29" i="20"/>
  <c r="Z7" i="20"/>
  <c r="AA7" i="20" s="1"/>
  <c r="K6" i="20"/>
  <c r="P6" i="20"/>
  <c r="T6" i="20"/>
  <c r="AD6" i="20" s="1"/>
  <c r="O8" i="20"/>
  <c r="Y8" i="20" s="1"/>
  <c r="Z8" i="20" s="1"/>
  <c r="AA8" i="20" s="1"/>
  <c r="N8" i="20"/>
  <c r="O19" i="20"/>
  <c r="Y19" i="20" s="1"/>
  <c r="Z19" i="20" s="1"/>
  <c r="AA19" i="20" s="1"/>
  <c r="N19" i="20"/>
  <c r="Z37" i="20"/>
  <c r="AA37" i="20" s="1"/>
  <c r="Y7" i="20"/>
  <c r="Z9" i="20"/>
  <c r="AA9" i="20" s="1"/>
  <c r="R6" i="20"/>
  <c r="V6" i="20"/>
  <c r="Y16" i="20"/>
  <c r="Z30" i="20"/>
  <c r="AA30" i="20" s="1"/>
  <c r="Z39" i="20"/>
  <c r="AA39" i="20" s="1"/>
  <c r="Z51" i="20"/>
  <c r="AA51" i="20" s="1"/>
  <c r="Z65" i="20"/>
  <c r="AA65" i="20" s="1"/>
  <c r="Y32" i="20"/>
  <c r="Y36" i="20"/>
  <c r="O37" i="20"/>
  <c r="Y37" i="20" s="1"/>
  <c r="N37" i="20"/>
  <c r="O38" i="20"/>
  <c r="Y38" i="20" s="1"/>
  <c r="Z38" i="20" s="1"/>
  <c r="AA38" i="20" s="1"/>
  <c r="N38" i="20"/>
  <c r="Y45" i="20"/>
  <c r="Z45" i="20" s="1"/>
  <c r="AA45" i="20" s="1"/>
  <c r="Y52" i="20"/>
  <c r="Z52" i="20" s="1"/>
  <c r="AA52" i="20" s="1"/>
  <c r="Y54" i="20"/>
  <c r="Z12" i="20"/>
  <c r="AA12" i="20" s="1"/>
  <c r="O13" i="20"/>
  <c r="Y13" i="20" s="1"/>
  <c r="Z13" i="20" s="1"/>
  <c r="AA13" i="20" s="1"/>
  <c r="Z14" i="20"/>
  <c r="AA14" i="20" s="1"/>
  <c r="O15" i="20"/>
  <c r="Y15" i="20" s="1"/>
  <c r="Z15" i="20" s="1"/>
  <c r="AA15" i="20" s="1"/>
  <c r="Z16" i="20"/>
  <c r="AA16" i="20" s="1"/>
  <c r="Z18" i="20"/>
  <c r="AA18" i="20" s="1"/>
  <c r="Z28" i="20"/>
  <c r="AA28" i="20" s="1"/>
  <c r="Z32" i="20"/>
  <c r="AA32" i="20" s="1"/>
  <c r="O33" i="20"/>
  <c r="Y33" i="20" s="1"/>
  <c r="Z33" i="20" s="1"/>
  <c r="AA33" i="20" s="1"/>
  <c r="N33" i="20"/>
  <c r="Z34" i="20"/>
  <c r="AA34" i="20" s="1"/>
  <c r="Z35" i="20"/>
  <c r="AA35" i="20" s="1"/>
  <c r="Z36" i="20"/>
  <c r="AA36" i="20" s="1"/>
  <c r="O41" i="20"/>
  <c r="Y41" i="20" s="1"/>
  <c r="Z41" i="20" s="1"/>
  <c r="AA41" i="20" s="1"/>
  <c r="N41" i="20"/>
  <c r="Z42" i="20"/>
  <c r="AA42" i="20" s="1"/>
  <c r="Z43" i="20"/>
  <c r="AA43" i="20" s="1"/>
  <c r="Z44" i="20"/>
  <c r="AA44" i="20" s="1"/>
  <c r="Z47" i="20"/>
  <c r="AA47" i="20" s="1"/>
  <c r="O48" i="20"/>
  <c r="Y48" i="20" s="1"/>
  <c r="Z48" i="20" s="1"/>
  <c r="AA48" i="20" s="1"/>
  <c r="N48" i="20"/>
  <c r="Z59" i="20"/>
  <c r="AA59" i="20" s="1"/>
  <c r="Y60" i="20"/>
  <c r="Z60" i="20" s="1"/>
  <c r="AA60" i="20" s="1"/>
  <c r="Z63" i="20"/>
  <c r="AA63" i="20" s="1"/>
  <c r="Y64" i="20"/>
  <c r="Z64" i="20" s="1"/>
  <c r="AA64" i="20" s="1"/>
  <c r="Z67" i="20"/>
  <c r="AA67" i="20" s="1"/>
  <c r="Y68" i="20"/>
  <c r="Z71" i="20"/>
  <c r="AA71" i="20" s="1"/>
  <c r="Y72" i="20"/>
  <c r="Z72" i="20" s="1"/>
  <c r="AA72" i="20" s="1"/>
  <c r="Z61" i="20"/>
  <c r="AA61" i="20" s="1"/>
  <c r="Z69" i="20"/>
  <c r="AA69" i="20" s="1"/>
  <c r="Z73" i="20"/>
  <c r="AA73" i="20" s="1"/>
  <c r="Y56" i="20"/>
  <c r="Z68" i="20"/>
  <c r="AA68" i="20" s="1"/>
  <c r="Y10" i="20"/>
  <c r="Z10" i="20" s="1"/>
  <c r="AA10" i="20" s="1"/>
  <c r="Z11" i="20"/>
  <c r="AA11" i="20" s="1"/>
  <c r="Y17" i="20"/>
  <c r="Z17" i="20" s="1"/>
  <c r="AA17" i="20" s="1"/>
  <c r="O21" i="20"/>
  <c r="Y21" i="20" s="1"/>
  <c r="Z21" i="20" s="1"/>
  <c r="AA21" i="20" s="1"/>
  <c r="N21" i="20"/>
  <c r="Z22" i="20"/>
  <c r="AA22" i="20" s="1"/>
  <c r="Z25" i="20"/>
  <c r="AA25" i="20" s="1"/>
  <c r="O27" i="20"/>
  <c r="Y27" i="20" s="1"/>
  <c r="Z27" i="20" s="1"/>
  <c r="AA27" i="20" s="1"/>
  <c r="N27" i="20"/>
  <c r="Z46" i="20"/>
  <c r="AA46" i="20" s="1"/>
  <c r="Y49" i="20"/>
  <c r="Z49" i="20" s="1"/>
  <c r="AA49" i="20" s="1"/>
  <c r="Z53" i="20"/>
  <c r="AA53" i="20" s="1"/>
  <c r="Z54" i="20"/>
  <c r="AA54" i="20" s="1"/>
  <c r="Z55" i="20"/>
  <c r="AA55" i="20" s="1"/>
  <c r="Z56" i="20"/>
  <c r="AA56" i="20" s="1"/>
  <c r="Z57" i="20"/>
  <c r="AA57" i="20" s="1"/>
  <c r="Z58" i="20"/>
  <c r="AA58" i="20" s="1"/>
  <c r="Z62" i="20"/>
  <c r="AA62" i="20" s="1"/>
  <c r="Z66" i="20"/>
  <c r="AA66" i="20" s="1"/>
  <c r="Z70" i="20"/>
  <c r="AA70" i="20" s="1"/>
  <c r="Y74" i="20"/>
  <c r="Z74" i="20" s="1"/>
  <c r="AA74" i="20" s="1"/>
  <c r="Y76" i="20"/>
  <c r="Z76" i="20" s="1"/>
  <c r="AA76" i="20" s="1"/>
  <c r="N22" i="20"/>
  <c r="N25" i="20"/>
  <c r="N30" i="20"/>
  <c r="N34" i="20"/>
  <c r="N39" i="20"/>
  <c r="N42" i="20"/>
  <c r="N43" i="20"/>
  <c r="N47" i="20"/>
  <c r="N51" i="20"/>
  <c r="D87" i="19"/>
  <c r="D85" i="19"/>
  <c r="D83" i="19"/>
  <c r="D81" i="19"/>
  <c r="D80" i="19"/>
  <c r="D79" i="19"/>
  <c r="D77" i="19"/>
  <c r="D76" i="19"/>
  <c r="D75" i="19"/>
  <c r="D74" i="19"/>
  <c r="D73" i="19"/>
  <c r="D72" i="19"/>
  <c r="D71" i="19"/>
  <c r="D69" i="19"/>
  <c r="D62" i="19"/>
  <c r="D58" i="19"/>
  <c r="D55" i="19"/>
  <c r="D53" i="19"/>
  <c r="D42" i="19"/>
  <c r="D41" i="19"/>
  <c r="D39" i="19"/>
  <c r="D37" i="19"/>
  <c r="D36" i="19"/>
  <c r="D35" i="19"/>
  <c r="D34" i="19"/>
  <c r="D33" i="19"/>
  <c r="D32" i="19"/>
  <c r="D30" i="19"/>
  <c r="D28" i="19"/>
  <c r="D27" i="19"/>
  <c r="D26" i="19"/>
  <c r="D25" i="19"/>
  <c r="D23" i="19"/>
  <c r="D22" i="19"/>
  <c r="D21" i="19"/>
  <c r="D20" i="19"/>
  <c r="D19" i="19"/>
  <c r="D16" i="19"/>
  <c r="D14" i="19"/>
  <c r="D13" i="19"/>
  <c r="D11" i="19"/>
  <c r="D10" i="19"/>
  <c r="D9" i="19"/>
  <c r="D8" i="19"/>
  <c r="D7" i="19"/>
  <c r="D5" i="19"/>
  <c r="S68" i="18"/>
  <c r="R66" i="18"/>
  <c r="Q66" i="18"/>
  <c r="P66" i="18" s="1"/>
  <c r="L66" i="18"/>
  <c r="K66" i="18"/>
  <c r="D66" i="18"/>
  <c r="R65" i="18"/>
  <c r="Q65" i="18"/>
  <c r="P65" i="18" s="1"/>
  <c r="L65" i="18"/>
  <c r="K65" i="18"/>
  <c r="R64" i="18"/>
  <c r="Q64" i="18"/>
  <c r="P64" i="18"/>
  <c r="L64" i="18"/>
  <c r="K64" i="18"/>
  <c r="F64" i="18"/>
  <c r="D64" i="18"/>
  <c r="R63" i="18"/>
  <c r="Q63" i="18"/>
  <c r="P63" i="18"/>
  <c r="L63" i="18"/>
  <c r="K63" i="18"/>
  <c r="D63" i="18"/>
  <c r="R62" i="18"/>
  <c r="Q62" i="18"/>
  <c r="P62" i="18" s="1"/>
  <c r="L62" i="18"/>
  <c r="K62" i="18"/>
  <c r="F62" i="18"/>
  <c r="D62" i="18"/>
  <c r="Q61" i="18"/>
  <c r="L61" i="18"/>
  <c r="R61" i="18" s="1"/>
  <c r="P61" i="18" s="1"/>
  <c r="K61" i="18"/>
  <c r="F61" i="18"/>
  <c r="D61" i="18"/>
  <c r="R60" i="18"/>
  <c r="L60" i="18"/>
  <c r="Q60" i="18" s="1"/>
  <c r="P60" i="18" s="1"/>
  <c r="K60" i="18"/>
  <c r="D60" i="18"/>
  <c r="Q59" i="18"/>
  <c r="L59" i="18"/>
  <c r="R59" i="18" s="1"/>
  <c r="P59" i="18" s="1"/>
  <c r="K59" i="18"/>
  <c r="D59" i="18"/>
  <c r="M58" i="18"/>
  <c r="Q58" i="18" s="1"/>
  <c r="L58" i="18"/>
  <c r="R58" i="18" s="1"/>
  <c r="K58" i="18"/>
  <c r="Q57" i="18"/>
  <c r="M57" i="18"/>
  <c r="L57" i="18"/>
  <c r="R57" i="18" s="1"/>
  <c r="P57" i="18" s="1"/>
  <c r="K57" i="18"/>
  <c r="M56" i="18"/>
  <c r="Q56" i="18" s="1"/>
  <c r="L56" i="18"/>
  <c r="R56" i="18" s="1"/>
  <c r="K56" i="18"/>
  <c r="S55" i="18"/>
  <c r="R55" i="18"/>
  <c r="Q55" i="18"/>
  <c r="P55" i="18" s="1"/>
  <c r="L55" i="18"/>
  <c r="K55" i="18"/>
  <c r="D55" i="18"/>
  <c r="R54" i="18"/>
  <c r="Q54" i="18"/>
  <c r="P54" i="18"/>
  <c r="L54" i="18"/>
  <c r="K54" i="18"/>
  <c r="D54" i="18"/>
  <c r="R53" i="18"/>
  <c r="Q53" i="18"/>
  <c r="P53" i="18" s="1"/>
  <c r="L53" i="18"/>
  <c r="K53" i="18"/>
  <c r="F53" i="18"/>
  <c r="L52" i="18"/>
  <c r="R52" i="18" s="1"/>
  <c r="K52" i="18"/>
  <c r="D52" i="18"/>
  <c r="Q51" i="18"/>
  <c r="M51" i="18"/>
  <c r="L51" i="18"/>
  <c r="R51" i="18" s="1"/>
  <c r="K51" i="18"/>
  <c r="S50" i="18"/>
  <c r="R50" i="18"/>
  <c r="Q50" i="18"/>
  <c r="P50" i="18"/>
  <c r="L50" i="18"/>
  <c r="K50" i="18"/>
  <c r="D50" i="18"/>
  <c r="R49" i="18"/>
  <c r="L49" i="18"/>
  <c r="Q49" i="18" s="1"/>
  <c r="P49" i="18" s="1"/>
  <c r="K49" i="18"/>
  <c r="D49" i="18"/>
  <c r="R48" i="18"/>
  <c r="Q48" i="18"/>
  <c r="P48" i="18"/>
  <c r="L48" i="18"/>
  <c r="K48" i="18"/>
  <c r="S47" i="18"/>
  <c r="R47" i="18"/>
  <c r="L47" i="18"/>
  <c r="Q47" i="18" s="1"/>
  <c r="P47" i="18" s="1"/>
  <c r="K47" i="18"/>
  <c r="D47" i="18"/>
  <c r="Q46" i="18"/>
  <c r="M46" i="18"/>
  <c r="L46" i="18"/>
  <c r="R46" i="18" s="1"/>
  <c r="P46" i="18" s="1"/>
  <c r="K46" i="18"/>
  <c r="M45" i="18"/>
  <c r="Q45" i="18" s="1"/>
  <c r="L45" i="18"/>
  <c r="R45" i="18" s="1"/>
  <c r="K45" i="18"/>
  <c r="S44" i="18"/>
  <c r="Q44" i="18"/>
  <c r="M44" i="18"/>
  <c r="L44" i="18"/>
  <c r="R44" i="18" s="1"/>
  <c r="K44" i="18"/>
  <c r="D44" i="18"/>
  <c r="Q43" i="18"/>
  <c r="L43" i="18"/>
  <c r="R43" i="18" s="1"/>
  <c r="P43" i="18" s="1"/>
  <c r="K43" i="18"/>
  <c r="Q42" i="18"/>
  <c r="M42" i="18"/>
  <c r="L42" i="18"/>
  <c r="R42" i="18" s="1"/>
  <c r="K42" i="18"/>
  <c r="D42" i="18"/>
  <c r="Q41" i="18"/>
  <c r="M41" i="18"/>
  <c r="L41" i="18"/>
  <c r="R41" i="18" s="1"/>
  <c r="P41" i="18" s="1"/>
  <c r="K41" i="18"/>
  <c r="M40" i="18"/>
  <c r="Q40" i="18" s="1"/>
  <c r="L40" i="18"/>
  <c r="R40" i="18" s="1"/>
  <c r="K40" i="18"/>
  <c r="S39" i="18"/>
  <c r="R39" i="18"/>
  <c r="Q39" i="18"/>
  <c r="P39" i="18" s="1"/>
  <c r="L39" i="18"/>
  <c r="K39" i="18"/>
  <c r="D39" i="18"/>
  <c r="S38" i="18"/>
  <c r="Q38" i="18"/>
  <c r="M38" i="18"/>
  <c r="L38" i="18"/>
  <c r="R38" i="18" s="1"/>
  <c r="P38" i="18" s="1"/>
  <c r="K38" i="18"/>
  <c r="D38" i="18"/>
  <c r="R37" i="18"/>
  <c r="Q37" i="18"/>
  <c r="P37" i="18"/>
  <c r="L37" i="18"/>
  <c r="K37" i="18"/>
  <c r="F37" i="18"/>
  <c r="D37" i="18"/>
  <c r="S36" i="18"/>
  <c r="L36" i="18"/>
  <c r="R36" i="18" s="1"/>
  <c r="K36" i="18"/>
  <c r="S35" i="18"/>
  <c r="R35" i="18"/>
  <c r="Q35" i="18"/>
  <c r="P35" i="18" s="1"/>
  <c r="L35" i="18"/>
  <c r="K35" i="18"/>
  <c r="S34" i="18"/>
  <c r="L34" i="18"/>
  <c r="R34" i="18" s="1"/>
  <c r="K34" i="18"/>
  <c r="D34" i="18"/>
  <c r="R33" i="18"/>
  <c r="Q33" i="18"/>
  <c r="P33" i="18" s="1"/>
  <c r="L33" i="18"/>
  <c r="K33" i="18"/>
  <c r="D33" i="18"/>
  <c r="M32" i="18"/>
  <c r="Q32" i="18" s="1"/>
  <c r="L32" i="18"/>
  <c r="R32" i="18" s="1"/>
  <c r="K32" i="18"/>
  <c r="S31" i="18"/>
  <c r="M31" i="18"/>
  <c r="Q31" i="18" s="1"/>
  <c r="L31" i="18"/>
  <c r="R31" i="18" s="1"/>
  <c r="K31" i="18"/>
  <c r="D31" i="18"/>
  <c r="S30" i="18"/>
  <c r="M30" i="18"/>
  <c r="Q30" i="18" s="1"/>
  <c r="L30" i="18"/>
  <c r="R30" i="18" s="1"/>
  <c r="K30" i="18"/>
  <c r="D30" i="18"/>
  <c r="S29" i="18"/>
  <c r="R29" i="18"/>
  <c r="L29" i="18"/>
  <c r="Q29" i="18" s="1"/>
  <c r="P29" i="18" s="1"/>
  <c r="K29" i="18"/>
  <c r="D29" i="18"/>
  <c r="S28" i="18"/>
  <c r="K28" i="18"/>
  <c r="L28" i="18" s="1"/>
  <c r="D28" i="18"/>
  <c r="S27" i="18"/>
  <c r="M27" i="18"/>
  <c r="K27" i="18"/>
  <c r="L27" i="18" s="1"/>
  <c r="D27" i="18"/>
  <c r="M26" i="18"/>
  <c r="K26" i="18"/>
  <c r="L26" i="18" s="1"/>
  <c r="R26" i="18" s="1"/>
  <c r="D26" i="18"/>
  <c r="S25" i="18"/>
  <c r="L25" i="18"/>
  <c r="R25" i="18" s="1"/>
  <c r="K25" i="18"/>
  <c r="D25" i="18"/>
  <c r="S24" i="18"/>
  <c r="R24" i="18"/>
  <c r="L24" i="18"/>
  <c r="Q24" i="18" s="1"/>
  <c r="P24" i="18" s="1"/>
  <c r="K24" i="18"/>
  <c r="D24" i="18"/>
  <c r="S23" i="18"/>
  <c r="R23" i="18"/>
  <c r="Q23" i="18"/>
  <c r="P23" i="18" s="1"/>
  <c r="L23" i="18"/>
  <c r="K23" i="18"/>
  <c r="D23" i="18"/>
  <c r="S22" i="18"/>
  <c r="M22" i="18"/>
  <c r="K22" i="18"/>
  <c r="L22" i="18" s="1"/>
  <c r="D22" i="18"/>
  <c r="L21" i="18"/>
  <c r="R21" i="18" s="1"/>
  <c r="K21" i="18"/>
  <c r="D21" i="18"/>
  <c r="M20" i="18"/>
  <c r="K20" i="18"/>
  <c r="L20" i="18" s="1"/>
  <c r="Q19" i="18"/>
  <c r="L19" i="18"/>
  <c r="R19" i="18" s="1"/>
  <c r="P19" i="18" s="1"/>
  <c r="K19" i="18"/>
  <c r="F19" i="18"/>
  <c r="D19" i="18"/>
  <c r="S18" i="18"/>
  <c r="L18" i="18"/>
  <c r="R18" i="18" s="1"/>
  <c r="K18" i="18"/>
  <c r="D18" i="18"/>
  <c r="Q17" i="18"/>
  <c r="P17" i="18" s="1"/>
  <c r="M17" i="18"/>
  <c r="L17" i="18"/>
  <c r="R17" i="18" s="1"/>
  <c r="K17" i="18"/>
  <c r="D17" i="18"/>
  <c r="Q16" i="18"/>
  <c r="M16" i="18"/>
  <c r="L16" i="18"/>
  <c r="R16" i="18" s="1"/>
  <c r="P16" i="18" s="1"/>
  <c r="K16" i="18"/>
  <c r="D16" i="18"/>
  <c r="S15" i="18"/>
  <c r="L15" i="18"/>
  <c r="Q15" i="18" s="1"/>
  <c r="P15" i="18" s="1"/>
  <c r="K15" i="18"/>
  <c r="D15" i="18"/>
  <c r="R14" i="18"/>
  <c r="Q14" i="18"/>
  <c r="P14" i="18" s="1"/>
  <c r="L14" i="18"/>
  <c r="K14" i="18"/>
  <c r="D14" i="18"/>
  <c r="R13" i="18"/>
  <c r="Q13" i="18"/>
  <c r="P13" i="18"/>
  <c r="L13" i="18"/>
  <c r="K13" i="18"/>
  <c r="D13" i="18"/>
  <c r="S12" i="18"/>
  <c r="M12" i="18"/>
  <c r="Q12" i="18" s="1"/>
  <c r="L12" i="18"/>
  <c r="R12" i="18" s="1"/>
  <c r="K12" i="18"/>
  <c r="D12" i="18"/>
  <c r="S11" i="18"/>
  <c r="M11" i="18"/>
  <c r="Q11" i="18" s="1"/>
  <c r="L11" i="18"/>
  <c r="R11" i="18" s="1"/>
  <c r="K11" i="18"/>
  <c r="D11" i="18"/>
  <c r="S10" i="18"/>
  <c r="M10" i="18"/>
  <c r="Q10" i="18" s="1"/>
  <c r="L10" i="18"/>
  <c r="R10" i="18" s="1"/>
  <c r="K10" i="18"/>
  <c r="D10" i="18"/>
  <c r="S9" i="18"/>
  <c r="M9" i="18"/>
  <c r="Q9" i="18" s="1"/>
  <c r="P9" i="18" s="1"/>
  <c r="L9" i="18"/>
  <c r="R9" i="18" s="1"/>
  <c r="K9" i="18"/>
  <c r="D9" i="18"/>
  <c r="R8" i="18"/>
  <c r="Q8" i="18"/>
  <c r="P8" i="18" s="1"/>
  <c r="L8" i="18"/>
  <c r="K8" i="18"/>
  <c r="K5" i="18" s="1"/>
  <c r="S7" i="18"/>
  <c r="L7" i="18"/>
  <c r="R7" i="18" s="1"/>
  <c r="K7" i="18"/>
  <c r="D7" i="18"/>
  <c r="S6" i="18"/>
  <c r="M6" i="18"/>
  <c r="Q6" i="18" s="1"/>
  <c r="L6" i="18"/>
  <c r="K6" i="18"/>
  <c r="D6" i="18"/>
  <c r="T5" i="18"/>
  <c r="AD8" i="20" l="1"/>
  <c r="AD7" i="20"/>
  <c r="AD9" i="20" s="1"/>
  <c r="Y6" i="20"/>
  <c r="Z6" i="20" s="1"/>
  <c r="O6" i="20"/>
  <c r="P10" i="18"/>
  <c r="P30" i="18"/>
  <c r="P40" i="18"/>
  <c r="P58" i="18"/>
  <c r="P11" i="18"/>
  <c r="P31" i="18"/>
  <c r="P32" i="18"/>
  <c r="P42" i="18"/>
  <c r="P44" i="18"/>
  <c r="P45" i="18"/>
  <c r="P56" i="18"/>
  <c r="Q22" i="18"/>
  <c r="P22" i="18" s="1"/>
  <c r="R22" i="18"/>
  <c r="Q26" i="18"/>
  <c r="P26" i="18" s="1"/>
  <c r="L5" i="18"/>
  <c r="P6" i="18"/>
  <c r="P12" i="18"/>
  <c r="R20" i="18"/>
  <c r="Q20" i="18"/>
  <c r="P20" i="18" s="1"/>
  <c r="R27" i="18"/>
  <c r="Q27" i="18"/>
  <c r="R28" i="18"/>
  <c r="Q28" i="18"/>
  <c r="P28" i="18" s="1"/>
  <c r="P51" i="18"/>
  <c r="Q21" i="18"/>
  <c r="P21" i="18" s="1"/>
  <c r="Q25" i="18"/>
  <c r="P25" i="18" s="1"/>
  <c r="Q34" i="18"/>
  <c r="P34" i="18" s="1"/>
  <c r="Q36" i="18"/>
  <c r="P36" i="18" s="1"/>
  <c r="Q52" i="18"/>
  <c r="P52" i="18" s="1"/>
  <c r="R6" i="18"/>
  <c r="Q7" i="18"/>
  <c r="P7" i="18" s="1"/>
  <c r="Q18" i="18"/>
  <c r="P18" i="18" s="1"/>
  <c r="P27" i="18" l="1"/>
  <c r="P5" i="18" s="1"/>
  <c r="V27" i="17" l="1"/>
  <c r="E27" i="17"/>
  <c r="J15" i="16" l="1"/>
  <c r="J14" i="16"/>
  <c r="J13" i="16"/>
  <c r="J12" i="16"/>
  <c r="J11" i="16"/>
  <c r="J17" i="16" s="1"/>
  <c r="I10" i="16"/>
  <c r="I9" i="16"/>
  <c r="I8" i="16"/>
  <c r="I17" i="16" s="1"/>
  <c r="G23" i="15" l="1"/>
  <c r="G22" i="15"/>
  <c r="D22" i="15"/>
  <c r="G21" i="15"/>
  <c r="G20" i="15"/>
  <c r="G19" i="15"/>
  <c r="G18" i="15"/>
  <c r="G17" i="15"/>
  <c r="G16" i="15"/>
  <c r="G15" i="15"/>
  <c r="G14" i="15"/>
  <c r="G25" i="15" s="1"/>
  <c r="G26" i="15" s="1"/>
  <c r="G9" i="15"/>
  <c r="G8" i="15"/>
  <c r="G12" i="15" s="1"/>
  <c r="J12" i="14" l="1"/>
  <c r="J11" i="14"/>
  <c r="J10" i="14"/>
  <c r="J9" i="14"/>
  <c r="J8" i="14"/>
  <c r="J6" i="14"/>
  <c r="K5" i="14"/>
  <c r="J5" i="14"/>
  <c r="J4" i="14"/>
  <c r="J13" i="14" s="1"/>
  <c r="L13" i="14" s="1"/>
  <c r="H3" i="14"/>
  <c r="L60" i="13" l="1"/>
  <c r="K60" i="13"/>
  <c r="J60" i="13"/>
  <c r="I60" i="13"/>
  <c r="H60" i="13"/>
  <c r="F60" i="13"/>
  <c r="E60" i="13"/>
  <c r="D60" i="13"/>
  <c r="C60" i="13"/>
  <c r="B60" i="13"/>
  <c r="Q29" i="13"/>
  <c r="Q28" i="13"/>
  <c r="Q27" i="13"/>
  <c r="Q26" i="13"/>
  <c r="Q25" i="13"/>
  <c r="M25" i="13"/>
  <c r="M60" i="13" s="1"/>
  <c r="N24" i="13"/>
  <c r="Q24" i="13" s="1"/>
  <c r="Q23" i="13"/>
  <c r="Q22" i="13"/>
  <c r="Q21" i="13"/>
  <c r="Q20" i="13"/>
  <c r="Q19" i="13"/>
  <c r="P19" i="13"/>
  <c r="N18" i="13"/>
  <c r="Q18" i="13" s="1"/>
  <c r="Q17" i="13"/>
  <c r="P16" i="13"/>
  <c r="Q16" i="13" s="1"/>
  <c r="P15" i="13"/>
  <c r="Q15" i="13" s="1"/>
  <c r="Q14" i="13"/>
  <c r="O14" i="13"/>
  <c r="O60" i="13" s="1"/>
  <c r="P13" i="13"/>
  <c r="P60" i="13" s="1"/>
  <c r="Q12" i="13"/>
  <c r="Q11" i="13"/>
  <c r="N60" i="13" l="1"/>
  <c r="Q13" i="13"/>
  <c r="Q60" i="13" s="1"/>
  <c r="L76" i="12" l="1"/>
  <c r="L71" i="12"/>
  <c r="H64" i="12"/>
  <c r="J70" i="12" s="1"/>
  <c r="H70" i="12" s="1"/>
  <c r="H63" i="12"/>
  <c r="E63" i="12" s="1"/>
  <c r="E64" i="12" s="1"/>
  <c r="B63" i="12"/>
  <c r="C52" i="12"/>
  <c r="G51" i="12"/>
  <c r="C51" i="12"/>
  <c r="G50" i="12"/>
  <c r="C50" i="12"/>
  <c r="I24" i="12"/>
  <c r="I25" i="12" s="1"/>
  <c r="I26" i="12" s="1"/>
  <c r="J72" i="12" l="1"/>
  <c r="H72" i="12" s="1"/>
  <c r="M112" i="11" l="1"/>
  <c r="L112" i="11"/>
  <c r="I112" i="11"/>
  <c r="G112" i="11"/>
  <c r="M111" i="11"/>
  <c r="L111" i="11" s="1"/>
  <c r="E111" i="11"/>
  <c r="E112" i="11" s="1"/>
  <c r="E15" i="11" s="1"/>
  <c r="M110" i="11"/>
  <c r="I110" i="11" s="1"/>
  <c r="G110" i="11" s="1"/>
  <c r="L110" i="11"/>
  <c r="E110" i="11"/>
  <c r="M109" i="11"/>
  <c r="L109" i="11" s="1"/>
  <c r="I109" i="11"/>
  <c r="G109" i="11" s="1"/>
  <c r="M108" i="11"/>
  <c r="L108" i="11"/>
  <c r="I108" i="11"/>
  <c r="G108" i="11"/>
  <c r="M107" i="11"/>
  <c r="L107" i="11" s="1"/>
  <c r="M106" i="11"/>
  <c r="I106" i="11" s="1"/>
  <c r="G106" i="11" s="1"/>
  <c r="L106" i="11"/>
  <c r="M105" i="11"/>
  <c r="L105" i="11" s="1"/>
  <c r="I105" i="11"/>
  <c r="G105" i="11" s="1"/>
  <c r="L93" i="11"/>
  <c r="I93" i="11"/>
  <c r="G93" i="11"/>
  <c r="L92" i="11"/>
  <c r="I92" i="11"/>
  <c r="G92" i="11"/>
  <c r="L91" i="11"/>
  <c r="I91" i="11"/>
  <c r="G91" i="11"/>
  <c r="L90" i="11"/>
  <c r="I90" i="11"/>
  <c r="G90" i="11"/>
  <c r="M89" i="11"/>
  <c r="L89" i="11" s="1"/>
  <c r="M88" i="11"/>
  <c r="I88" i="11" s="1"/>
  <c r="G88" i="11" s="1"/>
  <c r="L88" i="11"/>
  <c r="M76" i="11"/>
  <c r="L76" i="11"/>
  <c r="I76" i="11"/>
  <c r="G76" i="11"/>
  <c r="M75" i="11"/>
  <c r="L75" i="11" s="1"/>
  <c r="M74" i="11"/>
  <c r="I74" i="11" s="1"/>
  <c r="G74" i="11" s="1"/>
  <c r="L74" i="11"/>
  <c r="M73" i="11"/>
  <c r="L73" i="11" s="1"/>
  <c r="I73" i="11"/>
  <c r="G73" i="11" s="1"/>
  <c r="M62" i="11"/>
  <c r="L62" i="11" s="1"/>
  <c r="M61" i="11"/>
  <c r="I61" i="11" s="1"/>
  <c r="G61" i="11" s="1"/>
  <c r="L61" i="11"/>
  <c r="M60" i="11"/>
  <c r="L60" i="11" s="1"/>
  <c r="I60" i="11"/>
  <c r="G60" i="11" s="1"/>
  <c r="M59" i="11"/>
  <c r="I59" i="11" s="1"/>
  <c r="G59" i="11" s="1"/>
  <c r="L59" i="11"/>
  <c r="M58" i="11"/>
  <c r="L58" i="11" s="1"/>
  <c r="M57" i="11"/>
  <c r="L57" i="11"/>
  <c r="I57" i="11"/>
  <c r="G57" i="11"/>
  <c r="M56" i="11"/>
  <c r="L56" i="11" s="1"/>
  <c r="I56" i="11"/>
  <c r="G56" i="11" s="1"/>
  <c r="M55" i="11"/>
  <c r="I55" i="11" s="1"/>
  <c r="G55" i="11" s="1"/>
  <c r="L55" i="11"/>
  <c r="M54" i="11"/>
  <c r="L54" i="11" s="1"/>
  <c r="M53" i="11"/>
  <c r="L53" i="11"/>
  <c r="I53" i="11"/>
  <c r="G53" i="11"/>
  <c r="M52" i="11"/>
  <c r="L52" i="11" s="1"/>
  <c r="I52" i="11"/>
  <c r="G52" i="11" s="1"/>
  <c r="M51" i="11"/>
  <c r="I51" i="11" s="1"/>
  <c r="G51" i="11" s="1"/>
  <c r="L51" i="11"/>
  <c r="M40" i="11"/>
  <c r="L40" i="11"/>
  <c r="I40" i="11"/>
  <c r="G40" i="11"/>
  <c r="M39" i="11"/>
  <c r="L39" i="11" s="1"/>
  <c r="I39" i="11"/>
  <c r="G39" i="11" s="1"/>
  <c r="M38" i="11"/>
  <c r="I38" i="11" s="1"/>
  <c r="G38" i="11" s="1"/>
  <c r="L38" i="11"/>
  <c r="M37" i="11"/>
  <c r="L37" i="11" s="1"/>
  <c r="M36" i="11"/>
  <c r="L36" i="11"/>
  <c r="I36" i="11"/>
  <c r="G36" i="11"/>
  <c r="M35" i="11"/>
  <c r="L35" i="11" s="1"/>
  <c r="I35" i="11"/>
  <c r="G35" i="11" s="1"/>
  <c r="M34" i="11"/>
  <c r="I34" i="11" s="1"/>
  <c r="G34" i="11" s="1"/>
  <c r="L34" i="11"/>
  <c r="A29" i="11"/>
  <c r="A46" i="11" s="1"/>
  <c r="A68" i="11" s="1"/>
  <c r="A83" i="11" s="1"/>
  <c r="A100" i="11" s="1"/>
  <c r="M23" i="11"/>
  <c r="L23" i="11"/>
  <c r="I23" i="11"/>
  <c r="G23" i="11"/>
  <c r="L22" i="11"/>
  <c r="I22" i="11"/>
  <c r="G22" i="11"/>
  <c r="L21" i="11"/>
  <c r="I21" i="11"/>
  <c r="G21" i="11"/>
  <c r="L20" i="11"/>
  <c r="I20" i="11"/>
  <c r="G20" i="11"/>
  <c r="M19" i="11"/>
  <c r="L19" i="11" s="1"/>
  <c r="I19" i="11"/>
  <c r="G19" i="11" s="1"/>
  <c r="M18" i="11"/>
  <c r="I18" i="11" s="1"/>
  <c r="G18" i="11" s="1"/>
  <c r="L18" i="11"/>
  <c r="L17" i="11"/>
  <c r="I17" i="11"/>
  <c r="G17" i="11"/>
  <c r="M16" i="11"/>
  <c r="L16" i="11" s="1"/>
  <c r="L15" i="11"/>
  <c r="I15" i="11"/>
  <c r="G15" i="11" s="1"/>
  <c r="M14" i="11"/>
  <c r="L14" i="11"/>
  <c r="I14" i="11"/>
  <c r="G14" i="11"/>
  <c r="L13" i="11"/>
  <c r="I13" i="11"/>
  <c r="G13" i="11"/>
  <c r="M12" i="11"/>
  <c r="L12" i="11" s="1"/>
  <c r="I12" i="11"/>
  <c r="G12" i="11" s="1"/>
  <c r="E12" i="11"/>
  <c r="E13" i="11" s="1"/>
  <c r="E14" i="11" s="1"/>
  <c r="E16" i="11" s="1"/>
  <c r="E17" i="11" s="1"/>
  <c r="E18" i="11" s="1"/>
  <c r="E19" i="11" s="1"/>
  <c r="E20" i="11" s="1"/>
  <c r="E21" i="11" s="1"/>
  <c r="E22" i="11" s="1"/>
  <c r="E23" i="11" s="1"/>
  <c r="E34" i="11" s="1"/>
  <c r="E35" i="11" s="1"/>
  <c r="E36" i="11" s="1"/>
  <c r="E37" i="11" s="1"/>
  <c r="E38" i="11" s="1"/>
  <c r="E39" i="11" s="1"/>
  <c r="E4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73" i="11" s="1"/>
  <c r="E74" i="11" s="1"/>
  <c r="E75" i="11" s="1"/>
  <c r="E76" i="11" s="1"/>
  <c r="E88" i="11" s="1"/>
  <c r="E89" i="11" s="1"/>
  <c r="E90" i="11" s="1"/>
  <c r="E91" i="11" s="1"/>
  <c r="E92" i="11" s="1"/>
  <c r="E93" i="11" s="1"/>
  <c r="E105" i="11" s="1"/>
  <c r="E106" i="11" s="1"/>
  <c r="E107" i="11" s="1"/>
  <c r="E108" i="11" s="1"/>
  <c r="E109" i="11" s="1"/>
  <c r="M11" i="11"/>
  <c r="I11" i="11" s="1"/>
  <c r="G11" i="11" s="1"/>
  <c r="L11" i="11"/>
  <c r="E11" i="11"/>
  <c r="L10" i="11"/>
  <c r="I10" i="11"/>
  <c r="G10" i="11"/>
  <c r="I16" i="11" l="1"/>
  <c r="G16" i="11" s="1"/>
  <c r="I37" i="11"/>
  <c r="G37" i="11" s="1"/>
  <c r="I54" i="11"/>
  <c r="G54" i="11" s="1"/>
  <c r="I58" i="11"/>
  <c r="G58" i="11" s="1"/>
  <c r="I62" i="11"/>
  <c r="G62" i="11" s="1"/>
  <c r="I75" i="11"/>
  <c r="G75" i="11" s="1"/>
  <c r="I89" i="11"/>
  <c r="G89" i="11" s="1"/>
  <c r="I107" i="11"/>
  <c r="G107" i="11" s="1"/>
  <c r="I111" i="11"/>
  <c r="G111" i="11" s="1"/>
  <c r="E106" i="10" l="1"/>
  <c r="B105" i="10"/>
  <c r="C96" i="10"/>
  <c r="C95" i="10"/>
  <c r="I69" i="10"/>
  <c r="I70" i="10" s="1"/>
  <c r="F69" i="10"/>
  <c r="I72" i="10" l="1"/>
  <c r="I71" i="10"/>
  <c r="D73" i="9" l="1"/>
  <c r="H63" i="9"/>
  <c r="E63" i="9" s="1"/>
  <c r="E64" i="9" s="1"/>
  <c r="B63" i="9"/>
  <c r="C51" i="9"/>
  <c r="G50" i="9"/>
  <c r="C50" i="9"/>
  <c r="G49" i="9"/>
  <c r="C49" i="9"/>
  <c r="I24" i="9"/>
  <c r="I25" i="9" s="1"/>
  <c r="I26" i="9" s="1"/>
  <c r="J70" i="9" l="1"/>
  <c r="H64" i="9"/>
  <c r="J73" i="9" l="1"/>
  <c r="H70" i="9"/>
  <c r="H73" i="9" s="1"/>
  <c r="BQ165" i="7" l="1"/>
  <c r="BP165" i="7"/>
  <c r="BO165" i="7"/>
  <c r="BN165" i="7"/>
  <c r="BM165" i="7"/>
  <c r="BL165" i="7"/>
  <c r="BK165" i="7"/>
  <c r="BJ165" i="7"/>
  <c r="AO165" i="7"/>
  <c r="AN165" i="7"/>
  <c r="AM165" i="7"/>
  <c r="W165" i="7"/>
  <c r="I165" i="7"/>
  <c r="AQ165" i="7" s="1"/>
  <c r="H165" i="7"/>
  <c r="G166" i="7" s="1"/>
  <c r="G165" i="7"/>
  <c r="G164" i="7"/>
  <c r="G163" i="7"/>
  <c r="G162" i="7"/>
  <c r="G161" i="7"/>
  <c r="G160" i="7"/>
  <c r="T159" i="7"/>
  <c r="S159" i="7"/>
  <c r="Q159" i="7"/>
  <c r="R159" i="7" s="1"/>
  <c r="P159" i="7"/>
  <c r="O159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T129" i="7"/>
  <c r="S129" i="7"/>
  <c r="Q129" i="7"/>
  <c r="R129" i="7" s="1"/>
  <c r="P129" i="7"/>
  <c r="O129" i="7"/>
  <c r="G129" i="7"/>
  <c r="G128" i="7"/>
  <c r="T127" i="7"/>
  <c r="S127" i="7"/>
  <c r="Q127" i="7"/>
  <c r="R127" i="7" s="1"/>
  <c r="P127" i="7"/>
  <c r="O127" i="7"/>
  <c r="G127" i="7"/>
  <c r="T126" i="7"/>
  <c r="S126" i="7"/>
  <c r="R126" i="7"/>
  <c r="Q126" i="7"/>
  <c r="P126" i="7"/>
  <c r="O126" i="7"/>
  <c r="G126" i="7"/>
  <c r="Z125" i="7" s="1"/>
  <c r="BI125" i="7"/>
  <c r="BH125" i="7"/>
  <c r="BG125" i="7"/>
  <c r="AZ125" i="7"/>
  <c r="AY125" i="7"/>
  <c r="AX125" i="7"/>
  <c r="AQ125" i="7"/>
  <c r="AL125" i="7"/>
  <c r="AK125" i="7"/>
  <c r="AJ125" i="7"/>
  <c r="AF125" i="7"/>
  <c r="AD125" i="7"/>
  <c r="AE125" i="7" s="1"/>
  <c r="X125" i="7"/>
  <c r="Y125" i="7" s="1"/>
  <c r="Q125" i="7" s="1"/>
  <c r="R125" i="7" s="1"/>
  <c r="T125" i="7"/>
  <c r="S125" i="7" s="1"/>
  <c r="O125" i="7"/>
  <c r="G125" i="7"/>
  <c r="BR124" i="7"/>
  <c r="BI124" i="7"/>
  <c r="BH124" i="7"/>
  <c r="BG124" i="7"/>
  <c r="BS124" i="7" s="1"/>
  <c r="BA124" i="7"/>
  <c r="AZ124" i="7"/>
  <c r="AY124" i="7"/>
  <c r="AX124" i="7"/>
  <c r="BB124" i="7" s="1"/>
  <c r="AQ124" i="7"/>
  <c r="AL124" i="7"/>
  <c r="AJ124" i="7"/>
  <c r="AK124" i="7" s="1"/>
  <c r="AF124" i="7"/>
  <c r="AD124" i="7"/>
  <c r="AE124" i="7" s="1"/>
  <c r="Z124" i="7"/>
  <c r="T124" i="7" s="1"/>
  <c r="S124" i="7" s="1"/>
  <c r="Y124" i="7"/>
  <c r="Q124" i="7" s="1"/>
  <c r="R124" i="7" s="1"/>
  <c r="X124" i="7"/>
  <c r="O124" i="7"/>
  <c r="G124" i="7"/>
  <c r="T123" i="7"/>
  <c r="S123" i="7" s="1"/>
  <c r="Q123" i="7"/>
  <c r="R123" i="7" s="1"/>
  <c r="P123" i="7"/>
  <c r="O123" i="7"/>
  <c r="G123" i="7"/>
  <c r="BI122" i="7"/>
  <c r="BH122" i="7"/>
  <c r="BG122" i="7"/>
  <c r="BR122" i="7" s="1"/>
  <c r="AZ122" i="7"/>
  <c r="BA122" i="7" s="1"/>
  <c r="AY122" i="7"/>
  <c r="AX122" i="7"/>
  <c r="BB122" i="7" s="1"/>
  <c r="AQ122" i="7"/>
  <c r="AL122" i="7"/>
  <c r="AJ122" i="7"/>
  <c r="AF122" i="7"/>
  <c r="AD122" i="7"/>
  <c r="AE122" i="7" s="1"/>
  <c r="Z122" i="7"/>
  <c r="T122" i="7" s="1"/>
  <c r="S122" i="7" s="1"/>
  <c r="Y122" i="7"/>
  <c r="X122" i="7"/>
  <c r="O122" i="7"/>
  <c r="G122" i="7"/>
  <c r="BI121" i="7"/>
  <c r="BH121" i="7"/>
  <c r="BG121" i="7"/>
  <c r="AZ121" i="7"/>
  <c r="AY121" i="7"/>
  <c r="AX121" i="7"/>
  <c r="AQ121" i="7"/>
  <c r="AL121" i="7"/>
  <c r="T121" i="7" s="1"/>
  <c r="S121" i="7" s="1"/>
  <c r="AK121" i="7"/>
  <c r="AJ121" i="7"/>
  <c r="AF121" i="7"/>
  <c r="AE121" i="7"/>
  <c r="AD121" i="7"/>
  <c r="Z121" i="7"/>
  <c r="X121" i="7"/>
  <c r="O121" i="7"/>
  <c r="G121" i="7"/>
  <c r="BI120" i="7"/>
  <c r="BH120" i="7"/>
  <c r="BG120" i="7"/>
  <c r="BA120" i="7"/>
  <c r="AZ120" i="7"/>
  <c r="AY120" i="7"/>
  <c r="AX120" i="7"/>
  <c r="BB120" i="7" s="1"/>
  <c r="AQ120" i="7"/>
  <c r="AL120" i="7"/>
  <c r="AJ120" i="7"/>
  <c r="AF120" i="7"/>
  <c r="AD120" i="7"/>
  <c r="AE120" i="7" s="1"/>
  <c r="Z120" i="7"/>
  <c r="T120" i="7" s="1"/>
  <c r="Y120" i="7"/>
  <c r="X120" i="7"/>
  <c r="S120" i="7"/>
  <c r="O120" i="7"/>
  <c r="G120" i="7"/>
  <c r="BI119" i="7"/>
  <c r="BH119" i="7"/>
  <c r="BG119" i="7"/>
  <c r="AZ119" i="7"/>
  <c r="AY119" i="7"/>
  <c r="AX119" i="7"/>
  <c r="AQ119" i="7"/>
  <c r="AL119" i="7"/>
  <c r="T119" i="7" s="1"/>
  <c r="S119" i="7" s="1"/>
  <c r="AK119" i="7"/>
  <c r="AJ119" i="7"/>
  <c r="AF119" i="7"/>
  <c r="AE119" i="7"/>
  <c r="AD119" i="7"/>
  <c r="Z119" i="7"/>
  <c r="X119" i="7"/>
  <c r="O119" i="7"/>
  <c r="G119" i="7"/>
  <c r="G118" i="7"/>
  <c r="G117" i="7"/>
  <c r="G116" i="7"/>
  <c r="G115" i="7"/>
  <c r="G114" i="7"/>
  <c r="Z113" i="7" s="1"/>
  <c r="T113" i="7" s="1"/>
  <c r="S113" i="7" s="1"/>
  <c r="BI113" i="7"/>
  <c r="BH113" i="7"/>
  <c r="BG113" i="7"/>
  <c r="BC113" i="7"/>
  <c r="BF113" i="7" s="1"/>
  <c r="AZ113" i="7"/>
  <c r="BA113" i="7" s="1"/>
  <c r="AY113" i="7"/>
  <c r="BB113" i="7" s="1"/>
  <c r="BE113" i="7" s="1"/>
  <c r="AX113" i="7"/>
  <c r="AQ113" i="7"/>
  <c r="AL113" i="7"/>
  <c r="AK113" i="7"/>
  <c r="AJ113" i="7"/>
  <c r="AF113" i="7"/>
  <c r="AD113" i="7"/>
  <c r="AE113" i="7" s="1"/>
  <c r="X113" i="7"/>
  <c r="Y113" i="7" s="1"/>
  <c r="P113" i="7"/>
  <c r="O113" i="7"/>
  <c r="G113" i="7"/>
  <c r="BR112" i="7"/>
  <c r="BI112" i="7"/>
  <c r="BH112" i="7"/>
  <c r="BG112" i="7"/>
  <c r="BS112" i="7" s="1"/>
  <c r="BT112" i="7" s="1"/>
  <c r="BA112" i="7"/>
  <c r="AZ112" i="7"/>
  <c r="BB112" i="7" s="1"/>
  <c r="AY112" i="7"/>
  <c r="AX112" i="7"/>
  <c r="AQ112" i="7"/>
  <c r="AL112" i="7"/>
  <c r="AJ112" i="7"/>
  <c r="AK112" i="7" s="1"/>
  <c r="AF112" i="7"/>
  <c r="AE112" i="7"/>
  <c r="AD112" i="7"/>
  <c r="Z112" i="7"/>
  <c r="T112" i="7" s="1"/>
  <c r="S112" i="7" s="1"/>
  <c r="Y112" i="7"/>
  <c r="X112" i="7"/>
  <c r="P112" i="7" s="1"/>
  <c r="O112" i="7"/>
  <c r="G112" i="7"/>
  <c r="Z111" i="7" s="1"/>
  <c r="BI111" i="7"/>
  <c r="BH111" i="7"/>
  <c r="BG111" i="7"/>
  <c r="AZ111" i="7"/>
  <c r="AY111" i="7"/>
  <c r="BB111" i="7" s="1"/>
  <c r="AX111" i="7"/>
  <c r="AQ111" i="7"/>
  <c r="AL111" i="7"/>
  <c r="AK111" i="7"/>
  <c r="AJ111" i="7"/>
  <c r="AF111" i="7"/>
  <c r="AD111" i="7"/>
  <c r="X111" i="7"/>
  <c r="Y111" i="7" s="1"/>
  <c r="T111" i="7"/>
  <c r="S111" i="7" s="1"/>
  <c r="O111" i="7"/>
  <c r="G111" i="7"/>
  <c r="BR110" i="7"/>
  <c r="BI110" i="7"/>
  <c r="BH110" i="7"/>
  <c r="BG110" i="7"/>
  <c r="BS110" i="7" s="1"/>
  <c r="AZ110" i="7"/>
  <c r="AY110" i="7"/>
  <c r="AX110" i="7"/>
  <c r="AQ110" i="7"/>
  <c r="AL110" i="7"/>
  <c r="AK110" i="7"/>
  <c r="AJ110" i="7"/>
  <c r="AF110" i="7"/>
  <c r="AE110" i="7"/>
  <c r="AD110" i="7"/>
  <c r="Z110" i="7"/>
  <c r="X110" i="7"/>
  <c r="Y110" i="7" s="1"/>
  <c r="Q110" i="7" s="1"/>
  <c r="R110" i="7" s="1"/>
  <c r="T110" i="7"/>
  <c r="S110" i="7" s="1"/>
  <c r="P110" i="7"/>
  <c r="O110" i="7"/>
  <c r="G110" i="7"/>
  <c r="BR109" i="7"/>
  <c r="BI109" i="7"/>
  <c r="BH109" i="7"/>
  <c r="BG109" i="7"/>
  <c r="BA109" i="7"/>
  <c r="AZ109" i="7"/>
  <c r="AY109" i="7"/>
  <c r="AX109" i="7"/>
  <c r="BB109" i="7" s="1"/>
  <c r="AQ109" i="7"/>
  <c r="AL109" i="7"/>
  <c r="AJ109" i="7"/>
  <c r="AK109" i="7" s="1"/>
  <c r="AF109" i="7"/>
  <c r="AE109" i="7"/>
  <c r="AD109" i="7"/>
  <c r="Z109" i="7"/>
  <c r="T109" i="7" s="1"/>
  <c r="S109" i="7" s="1"/>
  <c r="Y109" i="7"/>
  <c r="X109" i="7"/>
  <c r="O109" i="7"/>
  <c r="G109" i="7"/>
  <c r="Z108" i="7" s="1"/>
  <c r="T108" i="7" s="1"/>
  <c r="S108" i="7" s="1"/>
  <c r="BI108" i="7"/>
  <c r="BH108" i="7"/>
  <c r="BG108" i="7"/>
  <c r="AZ108" i="7"/>
  <c r="AY108" i="7"/>
  <c r="AX108" i="7"/>
  <c r="AQ108" i="7"/>
  <c r="AL108" i="7"/>
  <c r="AK108" i="7"/>
  <c r="AJ108" i="7"/>
  <c r="AF108" i="7"/>
  <c r="AE108" i="7"/>
  <c r="AD108" i="7"/>
  <c r="X108" i="7"/>
  <c r="Y108" i="7" s="1"/>
  <c r="Q108" i="7"/>
  <c r="R108" i="7" s="1"/>
  <c r="O108" i="7"/>
  <c r="G108" i="7"/>
  <c r="BI107" i="7"/>
  <c r="BH107" i="7"/>
  <c r="BG107" i="7"/>
  <c r="BR107" i="7" s="1"/>
  <c r="BA107" i="7"/>
  <c r="AZ107" i="7"/>
  <c r="AY107" i="7"/>
  <c r="AX107" i="7"/>
  <c r="BB107" i="7" s="1"/>
  <c r="AQ107" i="7"/>
  <c r="AL107" i="7"/>
  <c r="AJ107" i="7"/>
  <c r="AK107" i="7" s="1"/>
  <c r="AF107" i="7"/>
  <c r="AE107" i="7"/>
  <c r="AD107" i="7"/>
  <c r="Z107" i="7"/>
  <c r="Y107" i="7"/>
  <c r="Q107" i="7" s="1"/>
  <c r="R107" i="7" s="1"/>
  <c r="X107" i="7"/>
  <c r="O107" i="7"/>
  <c r="G107" i="7"/>
  <c r="G106" i="7"/>
  <c r="G105" i="7"/>
  <c r="BI104" i="7"/>
  <c r="BH104" i="7"/>
  <c r="BG104" i="7"/>
  <c r="BA104" i="7"/>
  <c r="AZ104" i="7"/>
  <c r="AY104" i="7"/>
  <c r="AX104" i="7"/>
  <c r="BB104" i="7" s="1"/>
  <c r="AQ104" i="7"/>
  <c r="AL104" i="7"/>
  <c r="AJ104" i="7"/>
  <c r="AK104" i="7" s="1"/>
  <c r="AF104" i="7"/>
  <c r="AE104" i="7"/>
  <c r="AD104" i="7"/>
  <c r="Z104" i="7"/>
  <c r="Y104" i="7"/>
  <c r="Q104" i="7" s="1"/>
  <c r="R104" i="7" s="1"/>
  <c r="X104" i="7"/>
  <c r="P104" i="7" s="1"/>
  <c r="O104" i="7"/>
  <c r="G104" i="7"/>
  <c r="Z103" i="7" s="1"/>
  <c r="BI103" i="7"/>
  <c r="BH103" i="7"/>
  <c r="BG103" i="7"/>
  <c r="AZ103" i="7"/>
  <c r="AY103" i="7"/>
  <c r="AX103" i="7"/>
  <c r="AQ103" i="7"/>
  <c r="AL103" i="7"/>
  <c r="AK103" i="7"/>
  <c r="AJ103" i="7"/>
  <c r="AF103" i="7"/>
  <c r="AD103" i="7"/>
  <c r="AE103" i="7" s="1"/>
  <c r="X103" i="7"/>
  <c r="Y103" i="7" s="1"/>
  <c r="Q103" i="7" s="1"/>
  <c r="R103" i="7" s="1"/>
  <c r="T103" i="7"/>
  <c r="S103" i="7" s="1"/>
  <c r="P103" i="7"/>
  <c r="O103" i="7"/>
  <c r="G103" i="7"/>
  <c r="BR102" i="7"/>
  <c r="BI102" i="7"/>
  <c r="BH102" i="7"/>
  <c r="BG102" i="7"/>
  <c r="BS102" i="7" s="1"/>
  <c r="BA102" i="7"/>
  <c r="AZ102" i="7"/>
  <c r="AY102" i="7"/>
  <c r="AX102" i="7"/>
  <c r="BB102" i="7" s="1"/>
  <c r="AQ102" i="7"/>
  <c r="AL102" i="7"/>
  <c r="AJ102" i="7"/>
  <c r="AK102" i="7" s="1"/>
  <c r="AF102" i="7"/>
  <c r="AE102" i="7"/>
  <c r="AD102" i="7"/>
  <c r="Z102" i="7"/>
  <c r="T102" i="7" s="1"/>
  <c r="S102" i="7" s="1"/>
  <c r="Y102" i="7"/>
  <c r="X102" i="7"/>
  <c r="O102" i="7"/>
  <c r="G102" i="7"/>
  <c r="Z101" i="7" s="1"/>
  <c r="BI101" i="7"/>
  <c r="BH101" i="7"/>
  <c r="BG101" i="7"/>
  <c r="AZ101" i="7"/>
  <c r="AY101" i="7"/>
  <c r="AX101" i="7"/>
  <c r="AQ101" i="7"/>
  <c r="AL101" i="7"/>
  <c r="AK101" i="7"/>
  <c r="AJ101" i="7"/>
  <c r="AF101" i="7"/>
  <c r="AE101" i="7"/>
  <c r="Q101" i="7" s="1"/>
  <c r="R101" i="7" s="1"/>
  <c r="AD101" i="7"/>
  <c r="X101" i="7"/>
  <c r="Y101" i="7" s="1"/>
  <c r="O101" i="7"/>
  <c r="G101" i="7"/>
  <c r="BS100" i="7"/>
  <c r="BI100" i="7"/>
  <c r="BH100" i="7"/>
  <c r="BG100" i="7"/>
  <c r="BR100" i="7" s="1"/>
  <c r="BA100" i="7"/>
  <c r="AZ100" i="7"/>
  <c r="AY100" i="7"/>
  <c r="AX100" i="7"/>
  <c r="BB100" i="7" s="1"/>
  <c r="AQ100" i="7"/>
  <c r="AL100" i="7"/>
  <c r="AJ100" i="7"/>
  <c r="AK100" i="7" s="1"/>
  <c r="AF100" i="7"/>
  <c r="AE100" i="7"/>
  <c r="AD100" i="7"/>
  <c r="Z100" i="7"/>
  <c r="Y100" i="7"/>
  <c r="Q100" i="7" s="1"/>
  <c r="R100" i="7" s="1"/>
  <c r="X100" i="7"/>
  <c r="O100" i="7"/>
  <c r="G100" i="7"/>
  <c r="Z99" i="7" s="1"/>
  <c r="BI99" i="7"/>
  <c r="BH99" i="7"/>
  <c r="BG99" i="7"/>
  <c r="AZ99" i="7"/>
  <c r="AY99" i="7"/>
  <c r="AX99" i="7"/>
  <c r="AQ99" i="7"/>
  <c r="AL99" i="7"/>
  <c r="AK99" i="7"/>
  <c r="AJ99" i="7"/>
  <c r="AF99" i="7"/>
  <c r="AD99" i="7"/>
  <c r="AE99" i="7" s="1"/>
  <c r="Q99" i="7" s="1"/>
  <c r="R99" i="7" s="1"/>
  <c r="X99" i="7"/>
  <c r="Y99" i="7" s="1"/>
  <c r="T99" i="7"/>
  <c r="S99" i="7" s="1"/>
  <c r="P99" i="7"/>
  <c r="O99" i="7"/>
  <c r="G99" i="7"/>
  <c r="BR98" i="7"/>
  <c r="BI98" i="7"/>
  <c r="BH98" i="7"/>
  <c r="BG98" i="7"/>
  <c r="BS98" i="7" s="1"/>
  <c r="BB98" i="7"/>
  <c r="AZ98" i="7"/>
  <c r="BA98" i="7" s="1"/>
  <c r="AY98" i="7"/>
  <c r="AX98" i="7"/>
  <c r="AQ98" i="7"/>
  <c r="AL98" i="7"/>
  <c r="AJ98" i="7"/>
  <c r="AK98" i="7" s="1"/>
  <c r="AF98" i="7"/>
  <c r="AE98" i="7"/>
  <c r="AD98" i="7"/>
  <c r="Z98" i="7"/>
  <c r="Y98" i="7"/>
  <c r="X98" i="7"/>
  <c r="P98" i="7" s="1"/>
  <c r="Q98" i="7"/>
  <c r="R98" i="7" s="1"/>
  <c r="O98" i="7"/>
  <c r="G98" i="7"/>
  <c r="BI97" i="7"/>
  <c r="BH97" i="7"/>
  <c r="BG97" i="7"/>
  <c r="AZ97" i="7"/>
  <c r="AY97" i="7"/>
  <c r="AX97" i="7"/>
  <c r="AQ97" i="7"/>
  <c r="AL97" i="7"/>
  <c r="AJ97" i="7"/>
  <c r="AK97" i="7" s="1"/>
  <c r="AF97" i="7"/>
  <c r="AE97" i="7"/>
  <c r="AD97" i="7"/>
  <c r="Z97" i="7"/>
  <c r="T97" i="7" s="1"/>
  <c r="S97" i="7" s="1"/>
  <c r="X97" i="7"/>
  <c r="O97" i="7"/>
  <c r="G97" i="7"/>
  <c r="BI96" i="7"/>
  <c r="BH96" i="7"/>
  <c r="BG96" i="7"/>
  <c r="AZ96" i="7"/>
  <c r="BA96" i="7" s="1"/>
  <c r="AY96" i="7"/>
  <c r="AX96" i="7"/>
  <c r="BB96" i="7" s="1"/>
  <c r="AQ96" i="7"/>
  <c r="AL96" i="7"/>
  <c r="AJ96" i="7"/>
  <c r="AK96" i="7" s="1"/>
  <c r="AF96" i="7"/>
  <c r="AE96" i="7"/>
  <c r="AD96" i="7"/>
  <c r="Z96" i="7"/>
  <c r="T96" i="7" s="1"/>
  <c r="X96" i="7"/>
  <c r="Y96" i="7" s="1"/>
  <c r="Q96" i="7" s="1"/>
  <c r="R96" i="7" s="1"/>
  <c r="S96" i="7"/>
  <c r="O96" i="7"/>
  <c r="G96" i="7"/>
  <c r="BI95" i="7"/>
  <c r="BH95" i="7"/>
  <c r="BG95" i="7"/>
  <c r="AZ95" i="7"/>
  <c r="AY95" i="7"/>
  <c r="AX95" i="7"/>
  <c r="AQ95" i="7"/>
  <c r="AL95" i="7"/>
  <c r="AJ95" i="7"/>
  <c r="AK95" i="7" s="1"/>
  <c r="AF95" i="7"/>
  <c r="AE95" i="7"/>
  <c r="AD95" i="7"/>
  <c r="Z95" i="7"/>
  <c r="X95" i="7"/>
  <c r="O95" i="7"/>
  <c r="G95" i="7"/>
  <c r="BI94" i="7"/>
  <c r="BH94" i="7"/>
  <c r="BG94" i="7"/>
  <c r="BR94" i="7" s="1"/>
  <c r="AZ94" i="7"/>
  <c r="AY94" i="7"/>
  <c r="AX94" i="7"/>
  <c r="AQ94" i="7"/>
  <c r="AL94" i="7"/>
  <c r="AJ94" i="7"/>
  <c r="AK94" i="7" s="1"/>
  <c r="AF94" i="7"/>
  <c r="AE94" i="7"/>
  <c r="AD94" i="7"/>
  <c r="Z94" i="7"/>
  <c r="X94" i="7"/>
  <c r="O94" i="7"/>
  <c r="G94" i="7"/>
  <c r="BR93" i="7"/>
  <c r="BW93" i="7" s="1"/>
  <c r="BI93" i="7"/>
  <c r="BH93" i="7"/>
  <c r="BG93" i="7"/>
  <c r="BA93" i="7"/>
  <c r="AZ93" i="7"/>
  <c r="BB93" i="7" s="1"/>
  <c r="AY93" i="7"/>
  <c r="AX93" i="7"/>
  <c r="AQ93" i="7"/>
  <c r="AL93" i="7"/>
  <c r="AJ93" i="7"/>
  <c r="AK93" i="7" s="1"/>
  <c r="AF93" i="7"/>
  <c r="AE93" i="7"/>
  <c r="AD93" i="7"/>
  <c r="Z93" i="7"/>
  <c r="Y93" i="7"/>
  <c r="Q93" i="7" s="1"/>
  <c r="X93" i="7"/>
  <c r="P93" i="7" s="1"/>
  <c r="R93" i="7"/>
  <c r="O93" i="7"/>
  <c r="G93" i="7"/>
  <c r="Z92" i="7" s="1"/>
  <c r="BT92" i="7"/>
  <c r="BU92" i="7" s="1"/>
  <c r="BS92" i="7"/>
  <c r="BR92" i="7"/>
  <c r="AZ92" i="7"/>
  <c r="AY92" i="7"/>
  <c r="AX92" i="7"/>
  <c r="AQ92" i="7"/>
  <c r="AL92" i="7"/>
  <c r="AK92" i="7"/>
  <c r="AJ92" i="7"/>
  <c r="AF92" i="7"/>
  <c r="AE92" i="7"/>
  <c r="AD92" i="7"/>
  <c r="X92" i="7"/>
  <c r="O92" i="7"/>
  <c r="G92" i="7"/>
  <c r="BS91" i="7"/>
  <c r="BR91" i="7"/>
  <c r="AZ91" i="7"/>
  <c r="AY91" i="7"/>
  <c r="BB91" i="7" s="1"/>
  <c r="AX91" i="7"/>
  <c r="AQ91" i="7"/>
  <c r="AL91" i="7"/>
  <c r="AK91" i="7"/>
  <c r="AJ91" i="7"/>
  <c r="AF91" i="7"/>
  <c r="AD91" i="7"/>
  <c r="AE91" i="7" s="1"/>
  <c r="Z91" i="7"/>
  <c r="X91" i="7"/>
  <c r="Y91" i="7" s="1"/>
  <c r="T91" i="7"/>
  <c r="S91" i="7" s="1"/>
  <c r="P91" i="7"/>
  <c r="O91" i="7"/>
  <c r="G91" i="7"/>
  <c r="BR90" i="7"/>
  <c r="AZ90" i="7"/>
  <c r="AY90" i="7"/>
  <c r="AX90" i="7"/>
  <c r="BA90" i="7" s="1"/>
  <c r="AQ90" i="7"/>
  <c r="AL90" i="7"/>
  <c r="AJ90" i="7"/>
  <c r="AF90" i="7"/>
  <c r="AD90" i="7"/>
  <c r="AE90" i="7" s="1"/>
  <c r="Z90" i="7"/>
  <c r="T90" i="7" s="1"/>
  <c r="S90" i="7" s="1"/>
  <c r="Y90" i="7"/>
  <c r="X90" i="7"/>
  <c r="O90" i="7"/>
  <c r="G90" i="7"/>
  <c r="Z89" i="7" s="1"/>
  <c r="BR89" i="7"/>
  <c r="BA89" i="7"/>
  <c r="AZ89" i="7"/>
  <c r="BB89" i="7" s="1"/>
  <c r="AY89" i="7"/>
  <c r="AX89" i="7"/>
  <c r="AQ89" i="7"/>
  <c r="AL89" i="7"/>
  <c r="AJ89" i="7"/>
  <c r="AK89" i="7" s="1"/>
  <c r="AF89" i="7"/>
  <c r="AE89" i="7"/>
  <c r="AD89" i="7"/>
  <c r="Y89" i="7"/>
  <c r="Q89" i="7" s="1"/>
  <c r="X89" i="7"/>
  <c r="P89" i="7" s="1"/>
  <c r="R89" i="7"/>
  <c r="O89" i="7"/>
  <c r="G89" i="7"/>
  <c r="Z88" i="7" s="1"/>
  <c r="BT88" i="7"/>
  <c r="BU88" i="7" s="1"/>
  <c r="BS88" i="7"/>
  <c r="BR88" i="7"/>
  <c r="AZ88" i="7"/>
  <c r="AY88" i="7"/>
  <c r="AX88" i="7"/>
  <c r="AQ88" i="7"/>
  <c r="AL88" i="7"/>
  <c r="AK88" i="7"/>
  <c r="AJ88" i="7"/>
  <c r="AF88" i="7"/>
  <c r="AE88" i="7"/>
  <c r="AD88" i="7"/>
  <c r="X88" i="7"/>
  <c r="O88" i="7"/>
  <c r="G88" i="7"/>
  <c r="BS87" i="7"/>
  <c r="BR87" i="7"/>
  <c r="AZ87" i="7"/>
  <c r="AY87" i="7"/>
  <c r="BB87" i="7" s="1"/>
  <c r="AX87" i="7"/>
  <c r="AQ87" i="7"/>
  <c r="AL87" i="7"/>
  <c r="AK87" i="7"/>
  <c r="AJ87" i="7"/>
  <c r="AF87" i="7"/>
  <c r="AD87" i="7"/>
  <c r="AE87" i="7" s="1"/>
  <c r="Z87" i="7"/>
  <c r="X87" i="7"/>
  <c r="Y87" i="7" s="1"/>
  <c r="T87" i="7"/>
  <c r="S87" i="7" s="1"/>
  <c r="P87" i="7"/>
  <c r="O87" i="7"/>
  <c r="G87" i="7"/>
  <c r="BR86" i="7"/>
  <c r="AZ86" i="7"/>
  <c r="AY86" i="7"/>
  <c r="AX86" i="7"/>
  <c r="BA86" i="7" s="1"/>
  <c r="AQ86" i="7"/>
  <c r="AL86" i="7"/>
  <c r="AJ86" i="7"/>
  <c r="AF86" i="7"/>
  <c r="AD86" i="7"/>
  <c r="AE86" i="7" s="1"/>
  <c r="Z86" i="7"/>
  <c r="T86" i="7" s="1"/>
  <c r="S86" i="7" s="1"/>
  <c r="Y86" i="7"/>
  <c r="X86" i="7"/>
  <c r="O86" i="7"/>
  <c r="G86" i="7"/>
  <c r="G85" i="7"/>
  <c r="BR84" i="7"/>
  <c r="BB84" i="7"/>
  <c r="AZ84" i="7"/>
  <c r="AY84" i="7"/>
  <c r="AX84" i="7"/>
  <c r="BA84" i="7" s="1"/>
  <c r="AQ84" i="7"/>
  <c r="AL84" i="7"/>
  <c r="AJ84" i="7"/>
  <c r="AF84" i="7"/>
  <c r="AD84" i="7"/>
  <c r="AE84" i="7" s="1"/>
  <c r="Z84" i="7"/>
  <c r="T84" i="7" s="1"/>
  <c r="Y84" i="7"/>
  <c r="X84" i="7"/>
  <c r="S84" i="7"/>
  <c r="O84" i="7"/>
  <c r="G84" i="7"/>
  <c r="Z83" i="7" s="1"/>
  <c r="BR83" i="7"/>
  <c r="BA83" i="7"/>
  <c r="AZ83" i="7"/>
  <c r="BB83" i="7" s="1"/>
  <c r="AY83" i="7"/>
  <c r="AX83" i="7"/>
  <c r="AQ83" i="7"/>
  <c r="AL83" i="7"/>
  <c r="AJ83" i="7"/>
  <c r="AK83" i="7" s="1"/>
  <c r="AF83" i="7"/>
  <c r="AE83" i="7"/>
  <c r="AD83" i="7"/>
  <c r="Y83" i="7"/>
  <c r="Q83" i="7" s="1"/>
  <c r="R83" i="7" s="1"/>
  <c r="X83" i="7"/>
  <c r="P83" i="7" s="1"/>
  <c r="O83" i="7"/>
  <c r="G83" i="7"/>
  <c r="Z82" i="7" s="1"/>
  <c r="BT82" i="7"/>
  <c r="BU82" i="7" s="1"/>
  <c r="BS82" i="7"/>
  <c r="BR82" i="7"/>
  <c r="AZ82" i="7"/>
  <c r="AY82" i="7"/>
  <c r="AX82" i="7"/>
  <c r="AQ82" i="7"/>
  <c r="AL82" i="7"/>
  <c r="AK82" i="7"/>
  <c r="AJ82" i="7"/>
  <c r="AF82" i="7"/>
  <c r="AE82" i="7"/>
  <c r="AD82" i="7"/>
  <c r="X82" i="7"/>
  <c r="O82" i="7"/>
  <c r="G82" i="7"/>
  <c r="BS81" i="7"/>
  <c r="BR81" i="7"/>
  <c r="BC81" i="7"/>
  <c r="BF81" i="7" s="1"/>
  <c r="AZ81" i="7"/>
  <c r="BA81" i="7" s="1"/>
  <c r="BW81" i="7" s="1"/>
  <c r="AY81" i="7"/>
  <c r="BB81" i="7" s="1"/>
  <c r="BE81" i="7" s="1"/>
  <c r="AX81" i="7"/>
  <c r="AQ81" i="7"/>
  <c r="AL81" i="7"/>
  <c r="AK81" i="7"/>
  <c r="AJ81" i="7"/>
  <c r="AF81" i="7"/>
  <c r="AD81" i="7"/>
  <c r="AE81" i="7" s="1"/>
  <c r="Z81" i="7"/>
  <c r="X81" i="7"/>
  <c r="Y81" i="7" s="1"/>
  <c r="T81" i="7"/>
  <c r="S81" i="7" s="1"/>
  <c r="P81" i="7"/>
  <c r="O81" i="7"/>
  <c r="G81" i="7"/>
  <c r="BR80" i="7"/>
  <c r="BB80" i="7"/>
  <c r="AZ80" i="7"/>
  <c r="AY80" i="7"/>
  <c r="AX80" i="7"/>
  <c r="BA80" i="7" s="1"/>
  <c r="AQ80" i="7"/>
  <c r="AL80" i="7"/>
  <c r="AJ80" i="7"/>
  <c r="AF80" i="7"/>
  <c r="AD80" i="7"/>
  <c r="AE80" i="7" s="1"/>
  <c r="Z80" i="7"/>
  <c r="T80" i="7" s="1"/>
  <c r="Y80" i="7"/>
  <c r="X80" i="7"/>
  <c r="S80" i="7"/>
  <c r="O80" i="7"/>
  <c r="G80" i="7"/>
  <c r="Z79" i="7" s="1"/>
  <c r="BR79" i="7"/>
  <c r="BA79" i="7"/>
  <c r="AZ79" i="7"/>
  <c r="BB79" i="7" s="1"/>
  <c r="AY79" i="7"/>
  <c r="AX79" i="7"/>
  <c r="AQ79" i="7"/>
  <c r="AL79" i="7"/>
  <c r="AJ79" i="7"/>
  <c r="AK79" i="7" s="1"/>
  <c r="AF79" i="7"/>
  <c r="AE79" i="7"/>
  <c r="AD79" i="7"/>
  <c r="Y79" i="7"/>
  <c r="Q79" i="7" s="1"/>
  <c r="R79" i="7" s="1"/>
  <c r="X79" i="7"/>
  <c r="P79" i="7" s="1"/>
  <c r="O79" i="7"/>
  <c r="G79" i="7"/>
  <c r="Z78" i="7" s="1"/>
  <c r="BT78" i="7"/>
  <c r="BU78" i="7" s="1"/>
  <c r="BS78" i="7"/>
  <c r="BR78" i="7"/>
  <c r="AZ78" i="7"/>
  <c r="AY78" i="7"/>
  <c r="AX78" i="7"/>
  <c r="AQ78" i="7"/>
  <c r="AL78" i="7"/>
  <c r="AK78" i="7"/>
  <c r="AJ78" i="7"/>
  <c r="AF78" i="7"/>
  <c r="AE78" i="7"/>
  <c r="AD78" i="7"/>
  <c r="X78" i="7"/>
  <c r="Y78" i="7" s="1"/>
  <c r="T78" i="7"/>
  <c r="S78" i="7" s="1"/>
  <c r="Q78" i="7"/>
  <c r="R78" i="7" s="1"/>
  <c r="P78" i="7"/>
  <c r="O78" i="7"/>
  <c r="G78" i="7"/>
  <c r="BR77" i="7"/>
  <c r="AZ77" i="7"/>
  <c r="AY77" i="7"/>
  <c r="BB77" i="7" s="1"/>
  <c r="AX77" i="7"/>
  <c r="AQ77" i="7"/>
  <c r="AL77" i="7"/>
  <c r="AK77" i="7"/>
  <c r="AJ77" i="7"/>
  <c r="AF77" i="7"/>
  <c r="AD77" i="7"/>
  <c r="AE77" i="7" s="1"/>
  <c r="Z77" i="7"/>
  <c r="T77" i="7" s="1"/>
  <c r="S77" i="7" s="1"/>
  <c r="X77" i="7"/>
  <c r="Y77" i="7" s="1"/>
  <c r="P77" i="7"/>
  <c r="O77" i="7"/>
  <c r="G77" i="7"/>
  <c r="BR76" i="7"/>
  <c r="BA76" i="7"/>
  <c r="AZ76" i="7"/>
  <c r="AY76" i="7"/>
  <c r="AX76" i="7"/>
  <c r="BB76" i="7" s="1"/>
  <c r="AQ76" i="7"/>
  <c r="AL76" i="7"/>
  <c r="AJ76" i="7"/>
  <c r="AF76" i="7"/>
  <c r="AD76" i="7"/>
  <c r="AE76" i="7" s="1"/>
  <c r="Z76" i="7"/>
  <c r="T76" i="7" s="1"/>
  <c r="Y76" i="7"/>
  <c r="X76" i="7"/>
  <c r="S76" i="7"/>
  <c r="O76" i="7"/>
  <c r="G76" i="7"/>
  <c r="Z75" i="7" s="1"/>
  <c r="BR75" i="7"/>
  <c r="BE75" i="7"/>
  <c r="AZ75" i="7"/>
  <c r="BB75" i="7" s="1"/>
  <c r="BC75" i="7" s="1"/>
  <c r="BF75" i="7" s="1"/>
  <c r="AY75" i="7"/>
  <c r="AX75" i="7"/>
  <c r="AQ75" i="7"/>
  <c r="AL75" i="7"/>
  <c r="AJ75" i="7"/>
  <c r="AK75" i="7" s="1"/>
  <c r="AF75" i="7"/>
  <c r="AE75" i="7"/>
  <c r="AD75" i="7"/>
  <c r="X75" i="7"/>
  <c r="O75" i="7"/>
  <c r="G75" i="7"/>
  <c r="G74" i="7"/>
  <c r="G73" i="7"/>
  <c r="G72" i="7"/>
  <c r="G71" i="7"/>
  <c r="Z70" i="7" s="1"/>
  <c r="BT70" i="7"/>
  <c r="BS70" i="7"/>
  <c r="BR70" i="7"/>
  <c r="AZ70" i="7"/>
  <c r="AY70" i="7"/>
  <c r="AX70" i="7"/>
  <c r="AQ70" i="7"/>
  <c r="AL70" i="7"/>
  <c r="AK70" i="7"/>
  <c r="AJ70" i="7"/>
  <c r="AF70" i="7"/>
  <c r="AD70" i="7"/>
  <c r="AE70" i="7" s="1"/>
  <c r="X70" i="7"/>
  <c r="Y70" i="7" s="1"/>
  <c r="T70" i="7"/>
  <c r="S70" i="7" s="1"/>
  <c r="P70" i="7"/>
  <c r="O70" i="7"/>
  <c r="G70" i="7"/>
  <c r="Z69" i="7" s="1"/>
  <c r="BR69" i="7"/>
  <c r="AZ69" i="7"/>
  <c r="AY69" i="7"/>
  <c r="AX69" i="7"/>
  <c r="AQ69" i="7"/>
  <c r="AL69" i="7"/>
  <c r="AJ69" i="7"/>
  <c r="AK69" i="7" s="1"/>
  <c r="AF69" i="7"/>
  <c r="AE69" i="7"/>
  <c r="AD69" i="7"/>
  <c r="X69" i="7"/>
  <c r="O69" i="7"/>
  <c r="G69" i="7"/>
  <c r="Z68" i="7" s="1"/>
  <c r="BS68" i="7"/>
  <c r="BR68" i="7"/>
  <c r="BC68" i="7"/>
  <c r="BF68" i="7" s="1"/>
  <c r="AZ68" i="7"/>
  <c r="BB68" i="7" s="1"/>
  <c r="BE68" i="7" s="1"/>
  <c r="AY68" i="7"/>
  <c r="BA68" i="7" s="1"/>
  <c r="AX68" i="7"/>
  <c r="AQ68" i="7"/>
  <c r="AL68" i="7"/>
  <c r="AK68" i="7"/>
  <c r="AJ68" i="7"/>
  <c r="AF68" i="7"/>
  <c r="AD68" i="7"/>
  <c r="AE68" i="7" s="1"/>
  <c r="Y68" i="7"/>
  <c r="X68" i="7"/>
  <c r="T68" i="7"/>
  <c r="S68" i="7" s="1"/>
  <c r="P68" i="7"/>
  <c r="BW68" i="7" s="1"/>
  <c r="O68" i="7"/>
  <c r="G68" i="7"/>
  <c r="BR67" i="7"/>
  <c r="BB67" i="7"/>
  <c r="AZ67" i="7"/>
  <c r="AY67" i="7"/>
  <c r="AX67" i="7"/>
  <c r="AQ67" i="7"/>
  <c r="AL67" i="7"/>
  <c r="AJ67" i="7"/>
  <c r="AK67" i="7" s="1"/>
  <c r="AF67" i="7"/>
  <c r="AE67" i="7"/>
  <c r="AD67" i="7"/>
  <c r="Z67" i="7"/>
  <c r="T67" i="7" s="1"/>
  <c r="X67" i="7"/>
  <c r="Y67" i="7" s="1"/>
  <c r="Q67" i="7" s="1"/>
  <c r="R67" i="7" s="1"/>
  <c r="S67" i="7"/>
  <c r="O67" i="7"/>
  <c r="G67" i="7"/>
  <c r="BS66" i="7"/>
  <c r="BT66" i="7" s="1"/>
  <c r="BR66" i="7"/>
  <c r="BA66" i="7"/>
  <c r="BW66" i="7" s="1"/>
  <c r="AZ66" i="7"/>
  <c r="AY66" i="7"/>
  <c r="BB66" i="7" s="1"/>
  <c r="AX66" i="7"/>
  <c r="AQ66" i="7"/>
  <c r="AL66" i="7"/>
  <c r="AK66" i="7"/>
  <c r="AJ66" i="7"/>
  <c r="AF66" i="7"/>
  <c r="T66" i="7" s="1"/>
  <c r="S66" i="7" s="1"/>
  <c r="AD66" i="7"/>
  <c r="AE66" i="7" s="1"/>
  <c r="Z66" i="7"/>
  <c r="Y66" i="7"/>
  <c r="X66" i="7"/>
  <c r="P66" i="7"/>
  <c r="O66" i="7"/>
  <c r="G66" i="7"/>
  <c r="Z65" i="7" s="1"/>
  <c r="T65" i="7" s="1"/>
  <c r="S65" i="7" s="1"/>
  <c r="BR65" i="7"/>
  <c r="AZ65" i="7"/>
  <c r="AY65" i="7"/>
  <c r="AX65" i="7"/>
  <c r="AQ65" i="7"/>
  <c r="AL65" i="7"/>
  <c r="AK65" i="7"/>
  <c r="AJ65" i="7"/>
  <c r="AF65" i="7"/>
  <c r="AE65" i="7"/>
  <c r="AD65" i="7"/>
  <c r="X65" i="7"/>
  <c r="O65" i="7"/>
  <c r="G65" i="7"/>
  <c r="BS64" i="7"/>
  <c r="BR64" i="7"/>
  <c r="AZ64" i="7"/>
  <c r="AY64" i="7"/>
  <c r="AX64" i="7"/>
  <c r="AQ64" i="7"/>
  <c r="AL64" i="7"/>
  <c r="AK64" i="7"/>
  <c r="AJ64" i="7"/>
  <c r="AF64" i="7"/>
  <c r="AD64" i="7"/>
  <c r="AE64" i="7" s="1"/>
  <c r="Z64" i="7"/>
  <c r="Y64" i="7"/>
  <c r="Q64" i="7" s="1"/>
  <c r="R64" i="7" s="1"/>
  <c r="X64" i="7"/>
  <c r="T64" i="7"/>
  <c r="S64" i="7" s="1"/>
  <c r="P64" i="7"/>
  <c r="O64" i="7"/>
  <c r="G64" i="7"/>
  <c r="BR63" i="7"/>
  <c r="BB63" i="7"/>
  <c r="AZ63" i="7"/>
  <c r="AY63" i="7"/>
  <c r="AX63" i="7"/>
  <c r="BA63" i="7" s="1"/>
  <c r="AQ63" i="7"/>
  <c r="AL63" i="7"/>
  <c r="AJ63" i="7"/>
  <c r="AK63" i="7" s="1"/>
  <c r="AF63" i="7"/>
  <c r="AE63" i="7"/>
  <c r="AD63" i="7"/>
  <c r="Z63" i="7"/>
  <c r="T63" i="7" s="1"/>
  <c r="Y63" i="7"/>
  <c r="Q63" i="7" s="1"/>
  <c r="R63" i="7" s="1"/>
  <c r="X63" i="7"/>
  <c r="P63" i="7" s="1"/>
  <c r="S63" i="7"/>
  <c r="O63" i="7"/>
  <c r="G63" i="7"/>
  <c r="Z62" i="7" s="1"/>
  <c r="BU62" i="7"/>
  <c r="BT62" i="7"/>
  <c r="BS62" i="7"/>
  <c r="BR62" i="7"/>
  <c r="BA62" i="7"/>
  <c r="AZ62" i="7"/>
  <c r="BB62" i="7" s="1"/>
  <c r="AY62" i="7"/>
  <c r="AX62" i="7"/>
  <c r="AQ62" i="7"/>
  <c r="AL62" i="7"/>
  <c r="AK62" i="7"/>
  <c r="AJ62" i="7"/>
  <c r="AF62" i="7"/>
  <c r="AE62" i="7"/>
  <c r="AD62" i="7"/>
  <c r="Y62" i="7"/>
  <c r="Q62" i="7" s="1"/>
  <c r="X62" i="7"/>
  <c r="P62" i="7" s="1"/>
  <c r="R62" i="7"/>
  <c r="O62" i="7"/>
  <c r="G62" i="7"/>
  <c r="Z61" i="7" s="1"/>
  <c r="BT61" i="7"/>
  <c r="BU61" i="7" s="1"/>
  <c r="BS61" i="7"/>
  <c r="BR61" i="7"/>
  <c r="AZ61" i="7"/>
  <c r="AY61" i="7"/>
  <c r="AX61" i="7"/>
  <c r="AQ61" i="7"/>
  <c r="AL61" i="7"/>
  <c r="AK61" i="7"/>
  <c r="AJ61" i="7"/>
  <c r="AF61" i="7"/>
  <c r="AE61" i="7"/>
  <c r="AD61" i="7"/>
  <c r="X61" i="7"/>
  <c r="O61" i="7"/>
  <c r="G61" i="7"/>
  <c r="BS60" i="7"/>
  <c r="BR60" i="7"/>
  <c r="AZ60" i="7"/>
  <c r="AY60" i="7"/>
  <c r="AX60" i="7"/>
  <c r="AQ60" i="7"/>
  <c r="AL60" i="7"/>
  <c r="AK60" i="7"/>
  <c r="AJ60" i="7"/>
  <c r="AF60" i="7"/>
  <c r="AD60" i="7"/>
  <c r="AE60" i="7" s="1"/>
  <c r="Z60" i="7"/>
  <c r="Y60" i="7"/>
  <c r="X60" i="7"/>
  <c r="T60" i="7"/>
  <c r="S60" i="7" s="1"/>
  <c r="O60" i="7"/>
  <c r="G60" i="7"/>
  <c r="BR59" i="7"/>
  <c r="BB59" i="7"/>
  <c r="AZ59" i="7"/>
  <c r="AY59" i="7"/>
  <c r="AX59" i="7"/>
  <c r="BA59" i="7" s="1"/>
  <c r="AQ59" i="7"/>
  <c r="AL59" i="7"/>
  <c r="AJ59" i="7"/>
  <c r="AK59" i="7" s="1"/>
  <c r="AF59" i="7"/>
  <c r="AE59" i="7"/>
  <c r="AD59" i="7"/>
  <c r="Z59" i="7"/>
  <c r="T59" i="7" s="1"/>
  <c r="S59" i="7" s="1"/>
  <c r="Y59" i="7"/>
  <c r="Q59" i="7" s="1"/>
  <c r="R59" i="7" s="1"/>
  <c r="X59" i="7"/>
  <c r="P59" i="7" s="1"/>
  <c r="O59" i="7"/>
  <c r="G59" i="7"/>
  <c r="Z58" i="7" s="1"/>
  <c r="BS58" i="7"/>
  <c r="BT58" i="7" s="1"/>
  <c r="BR58" i="7"/>
  <c r="BA58" i="7"/>
  <c r="BW58" i="7" s="1"/>
  <c r="AZ58" i="7"/>
  <c r="AY58" i="7"/>
  <c r="AX58" i="7"/>
  <c r="AQ58" i="7"/>
  <c r="AL58" i="7"/>
  <c r="AK58" i="7"/>
  <c r="AJ58" i="7"/>
  <c r="AF58" i="7"/>
  <c r="AD58" i="7"/>
  <c r="AE58" i="7" s="1"/>
  <c r="Y58" i="7"/>
  <c r="Q58" i="7" s="1"/>
  <c r="R58" i="7" s="1"/>
  <c r="X58" i="7"/>
  <c r="T58" i="7"/>
  <c r="S58" i="7" s="1"/>
  <c r="P58" i="7"/>
  <c r="O58" i="7"/>
  <c r="G58" i="7"/>
  <c r="Z57" i="7" s="1"/>
  <c r="T57" i="7" s="1"/>
  <c r="BR57" i="7"/>
  <c r="BB57" i="7"/>
  <c r="AZ57" i="7"/>
  <c r="BA57" i="7" s="1"/>
  <c r="AY57" i="7"/>
  <c r="AX57" i="7"/>
  <c r="AQ57" i="7"/>
  <c r="AL57" i="7"/>
  <c r="AJ57" i="7"/>
  <c r="AK57" i="7" s="1"/>
  <c r="AF57" i="7"/>
  <c r="AE57" i="7"/>
  <c r="AD57" i="7"/>
  <c r="X57" i="7"/>
  <c r="S57" i="7"/>
  <c r="O57" i="7"/>
  <c r="G57" i="7"/>
  <c r="G56" i="7"/>
  <c r="Z55" i="7" s="1"/>
  <c r="G55" i="7"/>
  <c r="Z54" i="7" s="1"/>
  <c r="G54" i="7"/>
  <c r="BR53" i="7"/>
  <c r="BB53" i="7"/>
  <c r="BC53" i="7" s="1"/>
  <c r="BF53" i="7" s="1"/>
  <c r="AZ53" i="7"/>
  <c r="AY53" i="7"/>
  <c r="AX53" i="7"/>
  <c r="AQ53" i="7"/>
  <c r="AL53" i="7"/>
  <c r="AJ53" i="7"/>
  <c r="AK53" i="7" s="1"/>
  <c r="AF53" i="7"/>
  <c r="AE53" i="7"/>
  <c r="AD53" i="7"/>
  <c r="Z53" i="7"/>
  <c r="T53" i="7" s="1"/>
  <c r="X53" i="7"/>
  <c r="S53" i="7"/>
  <c r="O53" i="7"/>
  <c r="G53" i="7"/>
  <c r="BS52" i="7"/>
  <c r="BR52" i="7"/>
  <c r="BC52" i="7"/>
  <c r="BF52" i="7" s="1"/>
  <c r="BA52" i="7"/>
  <c r="AZ52" i="7"/>
  <c r="AY52" i="7"/>
  <c r="BB52" i="7" s="1"/>
  <c r="BE52" i="7" s="1"/>
  <c r="AX52" i="7"/>
  <c r="AQ52" i="7"/>
  <c r="AL52" i="7"/>
  <c r="AK52" i="7"/>
  <c r="AJ52" i="7"/>
  <c r="AF52" i="7"/>
  <c r="T52" i="7" s="1"/>
  <c r="S52" i="7" s="1"/>
  <c r="AD52" i="7"/>
  <c r="AE52" i="7" s="1"/>
  <c r="Z52" i="7"/>
  <c r="Y52" i="7"/>
  <c r="Q52" i="7" s="1"/>
  <c r="R52" i="7" s="1"/>
  <c r="X52" i="7"/>
  <c r="P52" i="7"/>
  <c r="O52" i="7"/>
  <c r="G52" i="7"/>
  <c r="BR51" i="7"/>
  <c r="BB51" i="7"/>
  <c r="BC51" i="7" s="1"/>
  <c r="BF51" i="7" s="1"/>
  <c r="AZ51" i="7"/>
  <c r="AY51" i="7"/>
  <c r="AX51" i="7"/>
  <c r="AQ51" i="7"/>
  <c r="AL51" i="7"/>
  <c r="AJ51" i="7"/>
  <c r="AK51" i="7" s="1"/>
  <c r="AF51" i="7"/>
  <c r="AE51" i="7"/>
  <c r="AD51" i="7"/>
  <c r="Z51" i="7"/>
  <c r="T51" i="7" s="1"/>
  <c r="X51" i="7"/>
  <c r="S51" i="7"/>
  <c r="O51" i="7"/>
  <c r="G51" i="7"/>
  <c r="G50" i="7"/>
  <c r="Z49" i="7" s="1"/>
  <c r="T49" i="7" s="1"/>
  <c r="AQ49" i="7"/>
  <c r="AL49" i="7"/>
  <c r="AF49" i="7"/>
  <c r="G49" i="7"/>
  <c r="AQ48" i="7"/>
  <c r="AL48" i="7"/>
  <c r="AF48" i="7"/>
  <c r="Z48" i="7"/>
  <c r="G48" i="7"/>
  <c r="BR47" i="7"/>
  <c r="BB47" i="7"/>
  <c r="BC47" i="7" s="1"/>
  <c r="BF47" i="7" s="1"/>
  <c r="AZ47" i="7"/>
  <c r="BA47" i="7" s="1"/>
  <c r="AY47" i="7"/>
  <c r="AX47" i="7"/>
  <c r="AQ47" i="7"/>
  <c r="AL47" i="7"/>
  <c r="AJ47" i="7"/>
  <c r="AK47" i="7" s="1"/>
  <c r="AF47" i="7"/>
  <c r="AE47" i="7"/>
  <c r="AD47" i="7"/>
  <c r="Z47" i="7"/>
  <c r="T47" i="7" s="1"/>
  <c r="S47" i="7" s="1"/>
  <c r="Y47" i="7"/>
  <c r="X47" i="7"/>
  <c r="Q47" i="7"/>
  <c r="R47" i="7" s="1"/>
  <c r="O47" i="7"/>
  <c r="G47" i="7"/>
  <c r="Z46" i="7" s="1"/>
  <c r="BS46" i="7"/>
  <c r="BR46" i="7"/>
  <c r="BA46" i="7"/>
  <c r="AZ46" i="7"/>
  <c r="AY46" i="7"/>
  <c r="AX46" i="7"/>
  <c r="AQ46" i="7"/>
  <c r="AL46" i="7"/>
  <c r="AK46" i="7"/>
  <c r="AJ46" i="7"/>
  <c r="AF46" i="7"/>
  <c r="AD46" i="7"/>
  <c r="AE46" i="7" s="1"/>
  <c r="X46" i="7"/>
  <c r="P46" i="7" s="1"/>
  <c r="O46" i="7"/>
  <c r="G46" i="7"/>
  <c r="BR45" i="7"/>
  <c r="BB45" i="7"/>
  <c r="AZ45" i="7"/>
  <c r="BA45" i="7" s="1"/>
  <c r="AY45" i="7"/>
  <c r="AX45" i="7"/>
  <c r="AQ45" i="7"/>
  <c r="AL45" i="7"/>
  <c r="AJ45" i="7"/>
  <c r="AK45" i="7" s="1"/>
  <c r="AF45" i="7"/>
  <c r="AE45" i="7"/>
  <c r="AD45" i="7"/>
  <c r="Z45" i="7"/>
  <c r="X45" i="7"/>
  <c r="Y45" i="7" s="1"/>
  <c r="T45" i="7"/>
  <c r="S45" i="7" s="1"/>
  <c r="O45" i="7"/>
  <c r="G45" i="7"/>
  <c r="BR44" i="7"/>
  <c r="BS44" i="7" s="1"/>
  <c r="BA44" i="7"/>
  <c r="AZ44" i="7"/>
  <c r="AY44" i="7"/>
  <c r="AX44" i="7"/>
  <c r="BB44" i="7" s="1"/>
  <c r="AQ44" i="7"/>
  <c r="AL44" i="7"/>
  <c r="AJ44" i="7"/>
  <c r="AK44" i="7" s="1"/>
  <c r="AF44" i="7"/>
  <c r="AD44" i="7"/>
  <c r="AE44" i="7" s="1"/>
  <c r="Z44" i="7"/>
  <c r="Y44" i="7"/>
  <c r="X44" i="7"/>
  <c r="T44" i="7"/>
  <c r="S44" i="7" s="1"/>
  <c r="O44" i="7"/>
  <c r="G44" i="7"/>
  <c r="BR43" i="7"/>
  <c r="AZ43" i="7"/>
  <c r="AY43" i="7"/>
  <c r="AX43" i="7"/>
  <c r="AQ43" i="7"/>
  <c r="AL43" i="7"/>
  <c r="AJ43" i="7"/>
  <c r="AK43" i="7" s="1"/>
  <c r="AF43" i="7"/>
  <c r="AE43" i="7"/>
  <c r="AD43" i="7"/>
  <c r="Z43" i="7"/>
  <c r="T43" i="7" s="1"/>
  <c r="X43" i="7"/>
  <c r="S43" i="7"/>
  <c r="O43" i="7"/>
  <c r="G43" i="7"/>
  <c r="Z42" i="7" s="1"/>
  <c r="T42" i="7" s="1"/>
  <c r="S42" i="7" s="1"/>
  <c r="BS42" i="7"/>
  <c r="BR42" i="7"/>
  <c r="AZ42" i="7"/>
  <c r="AY42" i="7"/>
  <c r="AX42" i="7"/>
  <c r="AQ42" i="7"/>
  <c r="AL42" i="7"/>
  <c r="AK42" i="7"/>
  <c r="AJ42" i="7"/>
  <c r="AF42" i="7"/>
  <c r="AD42" i="7"/>
  <c r="Y42" i="7"/>
  <c r="X42" i="7"/>
  <c r="O42" i="7"/>
  <c r="G42" i="7"/>
  <c r="G41" i="7"/>
  <c r="G40" i="7"/>
  <c r="BR39" i="7"/>
  <c r="AZ39" i="7"/>
  <c r="AY39" i="7"/>
  <c r="AX39" i="7"/>
  <c r="AQ39" i="7"/>
  <c r="AL39" i="7"/>
  <c r="AJ39" i="7"/>
  <c r="AK39" i="7" s="1"/>
  <c r="AF39" i="7"/>
  <c r="AE39" i="7"/>
  <c r="AD39" i="7"/>
  <c r="Z39" i="7"/>
  <c r="X39" i="7"/>
  <c r="O39" i="7"/>
  <c r="G39" i="7"/>
  <c r="G38" i="7"/>
  <c r="G37" i="7"/>
  <c r="BR36" i="7"/>
  <c r="BS36" i="7" s="1"/>
  <c r="BA36" i="7"/>
  <c r="AZ36" i="7"/>
  <c r="AY36" i="7"/>
  <c r="AX36" i="7"/>
  <c r="BB36" i="7" s="1"/>
  <c r="AQ36" i="7"/>
  <c r="AL36" i="7"/>
  <c r="AJ36" i="7"/>
  <c r="AK36" i="7" s="1"/>
  <c r="AF36" i="7"/>
  <c r="T36" i="7" s="1"/>
  <c r="S36" i="7" s="1"/>
  <c r="AD36" i="7"/>
  <c r="AE36" i="7" s="1"/>
  <c r="Z36" i="7"/>
  <c r="Y36" i="7"/>
  <c r="X36" i="7"/>
  <c r="P36" i="7"/>
  <c r="O36" i="7"/>
  <c r="G36" i="7"/>
  <c r="G35" i="7"/>
  <c r="BS34" i="7"/>
  <c r="BR34" i="7"/>
  <c r="BA34" i="7"/>
  <c r="BW34" i="7" s="1"/>
  <c r="AZ34" i="7"/>
  <c r="AY34" i="7"/>
  <c r="AX34" i="7"/>
  <c r="BB34" i="7" s="1"/>
  <c r="AQ34" i="7"/>
  <c r="AL34" i="7"/>
  <c r="AJ34" i="7"/>
  <c r="AK34" i="7" s="1"/>
  <c r="AF34" i="7"/>
  <c r="AD34" i="7"/>
  <c r="AE34" i="7" s="1"/>
  <c r="Z34" i="7"/>
  <c r="T34" i="7" s="1"/>
  <c r="S34" i="7" s="1"/>
  <c r="Y34" i="7"/>
  <c r="Q34" i="7" s="1"/>
  <c r="X34" i="7"/>
  <c r="R34" i="7"/>
  <c r="P34" i="7"/>
  <c r="O34" i="7"/>
  <c r="G34" i="7"/>
  <c r="Z33" i="7" s="1"/>
  <c r="BR33" i="7"/>
  <c r="AZ33" i="7"/>
  <c r="BB33" i="7" s="1"/>
  <c r="AY33" i="7"/>
  <c r="AX33" i="7"/>
  <c r="AQ33" i="7"/>
  <c r="AL33" i="7"/>
  <c r="AJ33" i="7"/>
  <c r="AK33" i="7" s="1"/>
  <c r="AF33" i="7"/>
  <c r="AE33" i="7"/>
  <c r="AD33" i="7"/>
  <c r="X33" i="7"/>
  <c r="O33" i="7"/>
  <c r="G33" i="7"/>
  <c r="Z32" i="7" s="1"/>
  <c r="T32" i="7" s="1"/>
  <c r="S32" i="7" s="1"/>
  <c r="BT32" i="7"/>
  <c r="BS32" i="7"/>
  <c r="BR32" i="7"/>
  <c r="AZ32" i="7"/>
  <c r="AY32" i="7"/>
  <c r="AX32" i="7"/>
  <c r="AQ32" i="7"/>
  <c r="AL32" i="7"/>
  <c r="AK32" i="7"/>
  <c r="AJ32" i="7"/>
  <c r="AF32" i="7"/>
  <c r="AD32" i="7"/>
  <c r="P32" i="7" s="1"/>
  <c r="X32" i="7"/>
  <c r="Y32" i="7" s="1"/>
  <c r="O32" i="7"/>
  <c r="G32" i="7"/>
  <c r="BR31" i="7"/>
  <c r="BS31" i="7" s="1"/>
  <c r="AZ31" i="7"/>
  <c r="AY31" i="7"/>
  <c r="AX31" i="7"/>
  <c r="AQ31" i="7"/>
  <c r="AL31" i="7"/>
  <c r="AK31" i="7"/>
  <c r="AJ31" i="7"/>
  <c r="AF31" i="7"/>
  <c r="AD31" i="7"/>
  <c r="Z31" i="7"/>
  <c r="T31" i="7" s="1"/>
  <c r="S31" i="7" s="1"/>
  <c r="X31" i="7"/>
  <c r="Y31" i="7" s="1"/>
  <c r="O31" i="7"/>
  <c r="G31" i="7"/>
  <c r="BS30" i="7"/>
  <c r="BR30" i="7"/>
  <c r="BB30" i="7"/>
  <c r="BE30" i="7" s="1"/>
  <c r="AZ30" i="7"/>
  <c r="AY30" i="7"/>
  <c r="AX30" i="7"/>
  <c r="AQ30" i="7"/>
  <c r="AL30" i="7"/>
  <c r="AJ30" i="7"/>
  <c r="AK30" i="7" s="1"/>
  <c r="AF30" i="7"/>
  <c r="AD30" i="7"/>
  <c r="AE30" i="7" s="1"/>
  <c r="Z30" i="7"/>
  <c r="T30" i="7" s="1"/>
  <c r="Y30" i="7"/>
  <c r="X30" i="7"/>
  <c r="S30" i="7"/>
  <c r="O30" i="7"/>
  <c r="G30" i="7"/>
  <c r="Z29" i="7" s="1"/>
  <c r="BR29" i="7"/>
  <c r="BA29" i="7"/>
  <c r="AZ29" i="7"/>
  <c r="AY29" i="7"/>
  <c r="AX29" i="7"/>
  <c r="BB29" i="7" s="1"/>
  <c r="AQ29" i="7"/>
  <c r="AL29" i="7"/>
  <c r="AJ29" i="7"/>
  <c r="AK29" i="7" s="1"/>
  <c r="AF29" i="7"/>
  <c r="AE29" i="7"/>
  <c r="AD29" i="7"/>
  <c r="X29" i="7"/>
  <c r="P29" i="7" s="1"/>
  <c r="O29" i="7"/>
  <c r="G29" i="7"/>
  <c r="Z28" i="7" s="1"/>
  <c r="BS28" i="7"/>
  <c r="BR28" i="7"/>
  <c r="BA28" i="7"/>
  <c r="AZ28" i="7"/>
  <c r="BB28" i="7" s="1"/>
  <c r="AY28" i="7"/>
  <c r="AX28" i="7"/>
  <c r="AQ28" i="7"/>
  <c r="AL28" i="7"/>
  <c r="AK28" i="7"/>
  <c r="AJ28" i="7"/>
  <c r="AF28" i="7"/>
  <c r="AE28" i="7"/>
  <c r="AD28" i="7"/>
  <c r="X28" i="7"/>
  <c r="Y28" i="7" s="1"/>
  <c r="Q28" i="7" s="1"/>
  <c r="R28" i="7" s="1"/>
  <c r="T28" i="7"/>
  <c r="S28" i="7" s="1"/>
  <c r="O28" i="7"/>
  <c r="G28" i="7"/>
  <c r="BR27" i="7"/>
  <c r="BS27" i="7" s="1"/>
  <c r="AZ27" i="7"/>
  <c r="AY27" i="7"/>
  <c r="AX27" i="7"/>
  <c r="AQ27" i="7"/>
  <c r="AL27" i="7"/>
  <c r="AK27" i="7"/>
  <c r="AJ27" i="7"/>
  <c r="AF27" i="7"/>
  <c r="AE27" i="7"/>
  <c r="AD27" i="7"/>
  <c r="P27" i="7" s="1"/>
  <c r="Z27" i="7"/>
  <c r="X27" i="7"/>
  <c r="Y27" i="7" s="1"/>
  <c r="T27" i="7"/>
  <c r="S27" i="7" s="1"/>
  <c r="O27" i="7"/>
  <c r="G27" i="7"/>
  <c r="BR26" i="7"/>
  <c r="AZ26" i="7"/>
  <c r="AY26" i="7"/>
  <c r="AX26" i="7"/>
  <c r="BA26" i="7" s="1"/>
  <c r="AQ26" i="7"/>
  <c r="AL26" i="7"/>
  <c r="AJ26" i="7"/>
  <c r="AF26" i="7"/>
  <c r="AD26" i="7"/>
  <c r="AE26" i="7" s="1"/>
  <c r="Z26" i="7"/>
  <c r="Y26" i="7"/>
  <c r="X26" i="7"/>
  <c r="O26" i="7"/>
  <c r="G26" i="7"/>
  <c r="Z25" i="7" s="1"/>
  <c r="T25" i="7" s="1"/>
  <c r="S25" i="7" s="1"/>
  <c r="BR25" i="7"/>
  <c r="BF25" i="7"/>
  <c r="BE25" i="7"/>
  <c r="BA25" i="7"/>
  <c r="AZ25" i="7"/>
  <c r="BB25" i="7" s="1"/>
  <c r="BC25" i="7" s="1"/>
  <c r="AY25" i="7"/>
  <c r="AX25" i="7"/>
  <c r="AQ25" i="7"/>
  <c r="AL25" i="7"/>
  <c r="AJ25" i="7"/>
  <c r="AK25" i="7" s="1"/>
  <c r="AF25" i="7"/>
  <c r="AE25" i="7"/>
  <c r="AD25" i="7"/>
  <c r="X25" i="7"/>
  <c r="P25" i="7" s="1"/>
  <c r="O25" i="7"/>
  <c r="G25" i="7"/>
  <c r="Z24" i="7" s="1"/>
  <c r="BS24" i="7"/>
  <c r="BT24" i="7" s="1"/>
  <c r="BR24" i="7"/>
  <c r="AZ24" i="7"/>
  <c r="AY24" i="7"/>
  <c r="AX24" i="7"/>
  <c r="AQ24" i="7"/>
  <c r="AL24" i="7"/>
  <c r="T24" i="7" s="1"/>
  <c r="S24" i="7" s="1"/>
  <c r="AK24" i="7"/>
  <c r="AJ24" i="7"/>
  <c r="AF24" i="7"/>
  <c r="AE24" i="7"/>
  <c r="Q24" i="7" s="1"/>
  <c r="R24" i="7" s="1"/>
  <c r="AD24" i="7"/>
  <c r="X24" i="7"/>
  <c r="Y24" i="7" s="1"/>
  <c r="O24" i="7"/>
  <c r="G24" i="7"/>
  <c r="G23" i="7"/>
  <c r="G22" i="7"/>
  <c r="G21" i="7"/>
  <c r="G20" i="7"/>
  <c r="G19" i="7"/>
  <c r="AQ18" i="7"/>
  <c r="AL18" i="7"/>
  <c r="AF18" i="7"/>
  <c r="Z18" i="7"/>
  <c r="T18" i="7" s="1"/>
  <c r="G18" i="7"/>
  <c r="BR17" i="7"/>
  <c r="BA17" i="7"/>
  <c r="AZ17" i="7"/>
  <c r="AY17" i="7"/>
  <c r="AX17" i="7"/>
  <c r="BB17" i="7" s="1"/>
  <c r="AQ17" i="7"/>
  <c r="AL17" i="7"/>
  <c r="AJ17" i="7"/>
  <c r="AF17" i="7"/>
  <c r="AD17" i="7"/>
  <c r="AE17" i="7" s="1"/>
  <c r="Z17" i="7"/>
  <c r="T17" i="7" s="1"/>
  <c r="S17" i="7" s="1"/>
  <c r="Y17" i="7"/>
  <c r="X17" i="7"/>
  <c r="O17" i="7"/>
  <c r="G17" i="7"/>
  <c r="BR16" i="7"/>
  <c r="BF16" i="7"/>
  <c r="BE16" i="7"/>
  <c r="AZ16" i="7"/>
  <c r="BB16" i="7" s="1"/>
  <c r="BC16" i="7" s="1"/>
  <c r="AY16" i="7"/>
  <c r="AX16" i="7"/>
  <c r="AQ16" i="7"/>
  <c r="AL16" i="7"/>
  <c r="AJ16" i="7"/>
  <c r="AK16" i="7" s="1"/>
  <c r="AF16" i="7"/>
  <c r="AE16" i="7"/>
  <c r="AD16" i="7"/>
  <c r="X16" i="7"/>
  <c r="P16" i="7" s="1"/>
  <c r="O16" i="7"/>
  <c r="G16" i="7"/>
  <c r="Z16" i="7" s="1"/>
  <c r="T16" i="7" s="1"/>
  <c r="S16" i="7" s="1"/>
  <c r="BS15" i="7"/>
  <c r="BT15" i="7" s="1"/>
  <c r="BR15" i="7"/>
  <c r="BA15" i="7"/>
  <c r="BW15" i="7" s="1"/>
  <c r="AZ15" i="7"/>
  <c r="AY15" i="7"/>
  <c r="AX15" i="7"/>
  <c r="AQ15" i="7"/>
  <c r="AL15" i="7"/>
  <c r="AK15" i="7"/>
  <c r="AJ15" i="7"/>
  <c r="AF15" i="7"/>
  <c r="AD15" i="7"/>
  <c r="AE15" i="7" s="1"/>
  <c r="X15" i="7"/>
  <c r="Y15" i="7" s="1"/>
  <c r="P15" i="7"/>
  <c r="O15" i="7"/>
  <c r="G15" i="7"/>
  <c r="Z15" i="7" s="1"/>
  <c r="T15" i="7" s="1"/>
  <c r="S15" i="7" s="1"/>
  <c r="BR14" i="7"/>
  <c r="BS14" i="7" s="1"/>
  <c r="AZ14" i="7"/>
  <c r="BA14" i="7" s="1"/>
  <c r="AY14" i="7"/>
  <c r="AX14" i="7"/>
  <c r="AQ14" i="7"/>
  <c r="AL14" i="7"/>
  <c r="AJ14" i="7"/>
  <c r="AK14" i="7" s="1"/>
  <c r="AF14" i="7"/>
  <c r="AE14" i="7"/>
  <c r="AD14" i="7"/>
  <c r="Z14" i="7"/>
  <c r="X14" i="7"/>
  <c r="Y14" i="7" s="1"/>
  <c r="Q14" i="7" s="1"/>
  <c r="R14" i="7" s="1"/>
  <c r="T14" i="7"/>
  <c r="S14" i="7" s="1"/>
  <c r="P14" i="7"/>
  <c r="O14" i="7"/>
  <c r="G14" i="7"/>
  <c r="G13" i="7"/>
  <c r="G12" i="7"/>
  <c r="BS11" i="7"/>
  <c r="BR11" i="7"/>
  <c r="AZ11" i="7"/>
  <c r="AY11" i="7"/>
  <c r="AX11" i="7"/>
  <c r="AQ11" i="7"/>
  <c r="AL11" i="7"/>
  <c r="AK11" i="7"/>
  <c r="AJ11" i="7"/>
  <c r="AF11" i="7"/>
  <c r="AD11" i="7"/>
  <c r="AE11" i="7" s="1"/>
  <c r="Y11" i="7"/>
  <c r="X11" i="7"/>
  <c r="O11" i="7"/>
  <c r="G11" i="7"/>
  <c r="Z11" i="7" s="1"/>
  <c r="T11" i="7" s="1"/>
  <c r="S11" i="7" s="1"/>
  <c r="BS10" i="7"/>
  <c r="BV10" i="7" s="1"/>
  <c r="BR10" i="7"/>
  <c r="BB10" i="7"/>
  <c r="BC10" i="7" s="1"/>
  <c r="BF10" i="7" s="1"/>
  <c r="AZ10" i="7"/>
  <c r="AY10" i="7"/>
  <c r="AX10" i="7"/>
  <c r="AQ10" i="7"/>
  <c r="AL10" i="7"/>
  <c r="AJ10" i="7"/>
  <c r="AK10" i="7" s="1"/>
  <c r="AF10" i="7"/>
  <c r="AD10" i="7"/>
  <c r="AE10" i="7" s="1"/>
  <c r="Z10" i="7"/>
  <c r="T10" i="7" s="1"/>
  <c r="S10" i="7" s="1"/>
  <c r="X10" i="7"/>
  <c r="P10" i="7"/>
  <c r="O10" i="7"/>
  <c r="G10" i="7"/>
  <c r="BR9" i="7"/>
  <c r="BI9" i="7"/>
  <c r="BH9" i="7"/>
  <c r="BG9" i="7"/>
  <c r="BS9" i="7" s="1"/>
  <c r="AZ9" i="7"/>
  <c r="BA9" i="7" s="1"/>
  <c r="AY9" i="7"/>
  <c r="AX9" i="7"/>
  <c r="AQ9" i="7"/>
  <c r="AL9" i="7"/>
  <c r="AJ9" i="7"/>
  <c r="AK9" i="7" s="1"/>
  <c r="AF9" i="7"/>
  <c r="AE9" i="7"/>
  <c r="AD9" i="7"/>
  <c r="X9" i="7"/>
  <c r="P9" i="7" s="1"/>
  <c r="O9" i="7"/>
  <c r="G9" i="7"/>
  <c r="Z9" i="7" s="1"/>
  <c r="T9" i="7" s="1"/>
  <c r="S9" i="7" s="1"/>
  <c r="BE17" i="7" l="1"/>
  <c r="BC17" i="7"/>
  <c r="BF17" i="7" s="1"/>
  <c r="BW9" i="7"/>
  <c r="CA10" i="7"/>
  <c r="Q11" i="7"/>
  <c r="BU24" i="7"/>
  <c r="BW46" i="7"/>
  <c r="BW44" i="7"/>
  <c r="BT9" i="7"/>
  <c r="BV9" i="7"/>
  <c r="BV14" i="7"/>
  <c r="BT14" i="7"/>
  <c r="Q15" i="7"/>
  <c r="R15" i="7" s="1"/>
  <c r="BU15" i="7"/>
  <c r="BW28" i="7"/>
  <c r="BC29" i="7"/>
  <c r="BF29" i="7" s="1"/>
  <c r="BE29" i="7"/>
  <c r="BE34" i="7"/>
  <c r="BC34" i="7"/>
  <c r="BF34" i="7" s="1"/>
  <c r="Q42" i="7"/>
  <c r="R42" i="7" s="1"/>
  <c r="BW14" i="7"/>
  <c r="BB24" i="7"/>
  <c r="BA24" i="7"/>
  <c r="BW24" i="7" s="1"/>
  <c r="BA27" i="7"/>
  <c r="BW27" i="7" s="1"/>
  <c r="BB27" i="7"/>
  <c r="BT30" i="7"/>
  <c r="BV30" i="7"/>
  <c r="CA30" i="7" s="1"/>
  <c r="BE36" i="7"/>
  <c r="BC36" i="7"/>
  <c r="BF36" i="7" s="1"/>
  <c r="BB39" i="7"/>
  <c r="BA39" i="7"/>
  <c r="BW39" i="7" s="1"/>
  <c r="BE45" i="7"/>
  <c r="BC45" i="7"/>
  <c r="BF45" i="7" s="1"/>
  <c r="BC57" i="7"/>
  <c r="BF57" i="7" s="1"/>
  <c r="BE57" i="7"/>
  <c r="BE66" i="7"/>
  <c r="BZ66" i="7" s="1"/>
  <c r="BC66" i="7"/>
  <c r="BF66" i="7" s="1"/>
  <c r="BT10" i="7"/>
  <c r="BW17" i="7"/>
  <c r="BS17" i="7"/>
  <c r="T29" i="7"/>
  <c r="S29" i="7" s="1"/>
  <c r="BT31" i="7"/>
  <c r="BT36" i="7"/>
  <c r="BE44" i="7"/>
  <c r="BC44" i="7"/>
  <c r="BF44" i="7" s="1"/>
  <c r="BZ52" i="7"/>
  <c r="BV52" i="7"/>
  <c r="CA52" i="7" s="1"/>
  <c r="BT52" i="7"/>
  <c r="P53" i="7"/>
  <c r="Y53" i="7"/>
  <c r="Q53" i="7" s="1"/>
  <c r="R53" i="7" s="1"/>
  <c r="BE53" i="7"/>
  <c r="BU58" i="7"/>
  <c r="BE62" i="7"/>
  <c r="BZ62" i="7" s="1"/>
  <c r="BC62" i="7"/>
  <c r="BF62" i="7" s="1"/>
  <c r="BE67" i="7"/>
  <c r="BC67" i="7"/>
  <c r="BF67" i="7" s="1"/>
  <c r="BE80" i="7"/>
  <c r="BC80" i="7"/>
  <c r="BF80" i="7" s="1"/>
  <c r="Y9" i="7"/>
  <c r="Q9" i="7" s="1"/>
  <c r="R9" i="7" s="1"/>
  <c r="BB9" i="7"/>
  <c r="BE10" i="7"/>
  <c r="BB11" i="7"/>
  <c r="Y25" i="7"/>
  <c r="Q25" i="7" s="1"/>
  <c r="R25" i="7" s="1"/>
  <c r="T26" i="7"/>
  <c r="S26" i="7" s="1"/>
  <c r="BS26" i="7"/>
  <c r="BT27" i="7"/>
  <c r="Y29" i="7"/>
  <c r="Q29" i="7" s="1"/>
  <c r="R29" i="7" s="1"/>
  <c r="BW29" i="7"/>
  <c r="BS29" i="7"/>
  <c r="Q30" i="7"/>
  <c r="R30" i="7" s="1"/>
  <c r="BC30" i="7"/>
  <c r="BF30" i="7" s="1"/>
  <c r="BV31" i="7"/>
  <c r="T33" i="7"/>
  <c r="S33" i="7" s="1"/>
  <c r="BV36" i="7"/>
  <c r="CA36" i="7" s="1"/>
  <c r="P42" i="7"/>
  <c r="AE42" i="7"/>
  <c r="BV42" i="7"/>
  <c r="BT44" i="7"/>
  <c r="BS45" i="7"/>
  <c r="Y46" i="7"/>
  <c r="Q46" i="7" s="1"/>
  <c r="R46" i="7" s="1"/>
  <c r="T46" i="7"/>
  <c r="S46" i="7" s="1"/>
  <c r="BW52" i="7"/>
  <c r="BW59" i="7"/>
  <c r="BS59" i="7"/>
  <c r="BV60" i="7"/>
  <c r="BT60" i="7"/>
  <c r="BW62" i="7"/>
  <c r="BB64" i="7"/>
  <c r="BA64" i="7"/>
  <c r="BW64" i="7" s="1"/>
  <c r="BS67" i="7"/>
  <c r="BU70" i="7"/>
  <c r="BX70" i="7"/>
  <c r="P75" i="7"/>
  <c r="Y75" i="7"/>
  <c r="Q75" i="7" s="1"/>
  <c r="R75" i="7" s="1"/>
  <c r="BE77" i="7"/>
  <c r="BC77" i="7"/>
  <c r="BF77" i="7" s="1"/>
  <c r="BA94" i="7"/>
  <c r="BB94" i="7"/>
  <c r="X165" i="7"/>
  <c r="Y10" i="7"/>
  <c r="BV11" i="7"/>
  <c r="AK17" i="7"/>
  <c r="Q17" i="7" s="1"/>
  <c r="R17" i="7" s="1"/>
  <c r="P17" i="7"/>
  <c r="BV24" i="7"/>
  <c r="BB26" i="7"/>
  <c r="BC33" i="7"/>
  <c r="BF33" i="7" s="1"/>
  <c r="BE33" i="7"/>
  <c r="BT34" i="7"/>
  <c r="BV34" i="7"/>
  <c r="CA34" i="7" s="1"/>
  <c r="BZ34" i="7"/>
  <c r="BE63" i="7"/>
  <c r="BC63" i="7"/>
  <c r="BF63" i="7" s="1"/>
  <c r="BX66" i="7"/>
  <c r="BU66" i="7"/>
  <c r="BB69" i="7"/>
  <c r="BA69" i="7"/>
  <c r="BW69" i="7" s="1"/>
  <c r="BV91" i="7"/>
  <c r="BT91" i="7"/>
  <c r="BE122" i="7"/>
  <c r="BC122" i="7"/>
  <c r="BF122" i="7" s="1"/>
  <c r="AD165" i="7"/>
  <c r="BT11" i="7"/>
  <c r="BB14" i="7"/>
  <c r="BV15" i="7"/>
  <c r="Y16" i="7"/>
  <c r="Q16" i="7" s="1"/>
  <c r="R16" i="7" s="1"/>
  <c r="AK26" i="7"/>
  <c r="Q26" i="7" s="1"/>
  <c r="R26" i="7" s="1"/>
  <c r="P26" i="7"/>
  <c r="BW26" i="7" s="1"/>
  <c r="Q27" i="7"/>
  <c r="R27" i="7" s="1"/>
  <c r="P31" i="7"/>
  <c r="AE31" i="7"/>
  <c r="Q31" i="7" s="1"/>
  <c r="R31" i="7" s="1"/>
  <c r="AE32" i="7"/>
  <c r="AE165" i="7" s="1"/>
  <c r="BB32" i="7"/>
  <c r="BA32" i="7"/>
  <c r="BW32" i="7" s="1"/>
  <c r="BA33" i="7"/>
  <c r="Q45" i="7"/>
  <c r="R45" i="7" s="1"/>
  <c r="Y51" i="7"/>
  <c r="Q51" i="7" s="1"/>
  <c r="R51" i="7" s="1"/>
  <c r="P51" i="7"/>
  <c r="BE51" i="7"/>
  <c r="BE59" i="7"/>
  <c r="BC59" i="7"/>
  <c r="BF59" i="7" s="1"/>
  <c r="BX62" i="7"/>
  <c r="BV64" i="7"/>
  <c r="BT64" i="7"/>
  <c r="BB101" i="7"/>
  <c r="BA101" i="7"/>
  <c r="G8" i="7"/>
  <c r="BA10" i="7"/>
  <c r="BW10" i="7" s="1"/>
  <c r="P11" i="7"/>
  <c r="BA11" i="7"/>
  <c r="BB15" i="7"/>
  <c r="BA16" i="7"/>
  <c r="BW16" i="7" s="1"/>
  <c r="P24" i="7"/>
  <c r="BW25" i="7"/>
  <c r="BV27" i="7"/>
  <c r="P28" i="7"/>
  <c r="BE28" i="7"/>
  <c r="BC28" i="7"/>
  <c r="BF28" i="7" s="1"/>
  <c r="BA30" i="7"/>
  <c r="BW30" i="7" s="1"/>
  <c r="BU32" i="7"/>
  <c r="P33" i="7"/>
  <c r="Y33" i="7"/>
  <c r="Q33" i="7" s="1"/>
  <c r="R33" i="7" s="1"/>
  <c r="BW33" i="7"/>
  <c r="BS33" i="7"/>
  <c r="BW36" i="7"/>
  <c r="T39" i="7"/>
  <c r="S39" i="7" s="1"/>
  <c r="BT42" i="7"/>
  <c r="BB43" i="7"/>
  <c r="BA43" i="7"/>
  <c r="P44" i="7"/>
  <c r="BV44" i="7"/>
  <c r="P45" i="7"/>
  <c r="BW45" i="7" s="1"/>
  <c r="BV46" i="7"/>
  <c r="BT46" i="7"/>
  <c r="BE47" i="7"/>
  <c r="P60" i="7"/>
  <c r="BB60" i="7"/>
  <c r="BA60" i="7"/>
  <c r="BW60" i="7" s="1"/>
  <c r="P61" i="7"/>
  <c r="Y61" i="7"/>
  <c r="Q61" i="7" s="1"/>
  <c r="R61" i="7" s="1"/>
  <c r="P65" i="7"/>
  <c r="Y65" i="7"/>
  <c r="Q65" i="7" s="1"/>
  <c r="R65" i="7" s="1"/>
  <c r="BE76" i="7"/>
  <c r="BC76" i="7"/>
  <c r="BF76" i="7" s="1"/>
  <c r="P92" i="7"/>
  <c r="Y92" i="7"/>
  <c r="Q92" i="7" s="1"/>
  <c r="R92" i="7" s="1"/>
  <c r="BZ28" i="7"/>
  <c r="BV28" i="7"/>
  <c r="CA28" i="7" s="1"/>
  <c r="BA31" i="7"/>
  <c r="BW31" i="7" s="1"/>
  <c r="Q36" i="7"/>
  <c r="R36" i="7" s="1"/>
  <c r="P39" i="7"/>
  <c r="BS39" i="7"/>
  <c r="BB42" i="7"/>
  <c r="P43" i="7"/>
  <c r="BW43" i="7" s="1"/>
  <c r="BS43" i="7"/>
  <c r="Q44" i="7"/>
  <c r="R44" i="7" s="1"/>
  <c r="BS51" i="7"/>
  <c r="BS53" i="7"/>
  <c r="P57" i="7"/>
  <c r="BW57" i="7" s="1"/>
  <c r="Y57" i="7"/>
  <c r="Q57" i="7" s="1"/>
  <c r="R57" i="7" s="1"/>
  <c r="BB61" i="7"/>
  <c r="BA61" i="7"/>
  <c r="T61" i="7"/>
  <c r="S61" i="7" s="1"/>
  <c r="T62" i="7"/>
  <c r="S62" i="7" s="1"/>
  <c r="BY62" i="7" s="1"/>
  <c r="BW63" i="7"/>
  <c r="BS63" i="7"/>
  <c r="AK76" i="7"/>
  <c r="Q76" i="7" s="1"/>
  <c r="R76" i="7" s="1"/>
  <c r="P76" i="7"/>
  <c r="BV87" i="7"/>
  <c r="BT87" i="7"/>
  <c r="P88" i="7"/>
  <c r="Y88" i="7"/>
  <c r="Q88" i="7" s="1"/>
  <c r="R88" i="7" s="1"/>
  <c r="BE91" i="7"/>
  <c r="BC91" i="7"/>
  <c r="BF91" i="7" s="1"/>
  <c r="BE93" i="7"/>
  <c r="BC93" i="7"/>
  <c r="BF93" i="7" s="1"/>
  <c r="O165" i="7"/>
  <c r="AJ165" i="7"/>
  <c r="BS16" i="7"/>
  <c r="BS25" i="7"/>
  <c r="BT28" i="7"/>
  <c r="P30" i="7"/>
  <c r="BB31" i="7"/>
  <c r="BV32" i="7"/>
  <c r="Y39" i="7"/>
  <c r="Q39" i="7" s="1"/>
  <c r="R39" i="7" s="1"/>
  <c r="BA42" i="7"/>
  <c r="BW42" i="7" s="1"/>
  <c r="Y43" i="7"/>
  <c r="Q43" i="7" s="1"/>
  <c r="R43" i="7" s="1"/>
  <c r="BB46" i="7"/>
  <c r="P47" i="7"/>
  <c r="BW47" i="7" s="1"/>
  <c r="BS47" i="7"/>
  <c r="T48" i="7"/>
  <c r="BA51" i="7"/>
  <c r="BW51" i="7" s="1"/>
  <c r="BA53" i="7"/>
  <c r="BW53" i="7" s="1"/>
  <c r="BS57" i="7"/>
  <c r="BB58" i="7"/>
  <c r="Q60" i="7"/>
  <c r="R60" i="7" s="1"/>
  <c r="BX61" i="7"/>
  <c r="BB65" i="7"/>
  <c r="BA65" i="7"/>
  <c r="BW65" i="7" s="1"/>
  <c r="Q66" i="7"/>
  <c r="R66" i="7" s="1"/>
  <c r="BA67" i="7"/>
  <c r="BW67" i="7" s="1"/>
  <c r="Q68" i="7"/>
  <c r="R68" i="7" s="1"/>
  <c r="BZ68" i="7"/>
  <c r="BV68" i="7"/>
  <c r="CA68" i="7" s="1"/>
  <c r="BT68" i="7"/>
  <c r="P69" i="7"/>
  <c r="Y69" i="7"/>
  <c r="Q69" i="7" s="1"/>
  <c r="R69" i="7" s="1"/>
  <c r="T69" i="7"/>
  <c r="S69" i="7" s="1"/>
  <c r="Q70" i="7"/>
  <c r="R70" i="7" s="1"/>
  <c r="BW77" i="7"/>
  <c r="BS77" i="7"/>
  <c r="BE84" i="7"/>
  <c r="BC84" i="7"/>
  <c r="BF84" i="7" s="1"/>
  <c r="BE87" i="7"/>
  <c r="BZ87" i="7" s="1"/>
  <c r="BC87" i="7"/>
  <c r="BF87" i="7" s="1"/>
  <c r="BV58" i="7"/>
  <c r="BV62" i="7"/>
  <c r="CA62" i="7" s="1"/>
  <c r="BV66" i="7"/>
  <c r="P67" i="7"/>
  <c r="BW76" i="7"/>
  <c r="BS76" i="7"/>
  <c r="BA77" i="7"/>
  <c r="BB78" i="7"/>
  <c r="BA78" i="7"/>
  <c r="BW78" i="7" s="1"/>
  <c r="BW79" i="7"/>
  <c r="BS80" i="7"/>
  <c r="BB82" i="7"/>
  <c r="BA82" i="7"/>
  <c r="T82" i="7"/>
  <c r="S82" i="7" s="1"/>
  <c r="BW83" i="7"/>
  <c r="BS84" i="7"/>
  <c r="BB86" i="7"/>
  <c r="BA87" i="7"/>
  <c r="BW87" i="7" s="1"/>
  <c r="BB90" i="7"/>
  <c r="BA91" i="7"/>
  <c r="BW91" i="7" s="1"/>
  <c r="BR96" i="7"/>
  <c r="BS96" i="7"/>
  <c r="BV61" i="7"/>
  <c r="BE79" i="7"/>
  <c r="BC79" i="7"/>
  <c r="BF79" i="7" s="1"/>
  <c r="T79" i="7"/>
  <c r="S79" i="7" s="1"/>
  <c r="Q80" i="7"/>
  <c r="R80" i="7" s="1"/>
  <c r="AK80" i="7"/>
  <c r="P80" i="7"/>
  <c r="BW80" i="7" s="1"/>
  <c r="Q81" i="7"/>
  <c r="R81" i="7" s="1"/>
  <c r="BE83" i="7"/>
  <c r="BC83" i="7"/>
  <c r="BF83" i="7" s="1"/>
  <c r="T83" i="7"/>
  <c r="S83" i="7" s="1"/>
  <c r="Q84" i="7"/>
  <c r="R84" i="7" s="1"/>
  <c r="AK84" i="7"/>
  <c r="P84" i="7"/>
  <c r="BW84" i="7" s="1"/>
  <c r="BS86" i="7"/>
  <c r="BB88" i="7"/>
  <c r="BA88" i="7"/>
  <c r="T88" i="7"/>
  <c r="S88" i="7" s="1"/>
  <c r="BW89" i="7"/>
  <c r="BS90" i="7"/>
  <c r="BB92" i="7"/>
  <c r="BA92" i="7"/>
  <c r="BW92" i="7" s="1"/>
  <c r="T92" i="7"/>
  <c r="S92" i="7" s="1"/>
  <c r="BB95" i="7"/>
  <c r="BA95" i="7"/>
  <c r="BE96" i="7"/>
  <c r="BC96" i="7"/>
  <c r="BF96" i="7" s="1"/>
  <c r="BE104" i="7"/>
  <c r="BC104" i="7"/>
  <c r="BF104" i="7" s="1"/>
  <c r="BS65" i="7"/>
  <c r="BS69" i="7"/>
  <c r="BB70" i="7"/>
  <c r="BA70" i="7"/>
  <c r="BW70" i="7" s="1"/>
  <c r="BV70" i="7"/>
  <c r="BA75" i="7"/>
  <c r="BW75" i="7" s="1"/>
  <c r="T75" i="7"/>
  <c r="S75" i="7" s="1"/>
  <c r="Q77" i="7"/>
  <c r="R77" i="7" s="1"/>
  <c r="BZ81" i="7"/>
  <c r="BV81" i="7"/>
  <c r="CA81" i="7" s="1"/>
  <c r="BT81" i="7"/>
  <c r="P82" i="7"/>
  <c r="Y82" i="7"/>
  <c r="Q82" i="7" s="1"/>
  <c r="R82" i="7" s="1"/>
  <c r="Q86" i="7"/>
  <c r="R86" i="7" s="1"/>
  <c r="AK86" i="7"/>
  <c r="P86" i="7"/>
  <c r="BW86" i="7" s="1"/>
  <c r="Q87" i="7"/>
  <c r="R87" i="7" s="1"/>
  <c r="BX88" i="7"/>
  <c r="BE89" i="7"/>
  <c r="BC89" i="7"/>
  <c r="BF89" i="7" s="1"/>
  <c r="T89" i="7"/>
  <c r="S89" i="7" s="1"/>
  <c r="Q90" i="7"/>
  <c r="R90" i="7" s="1"/>
  <c r="AK90" i="7"/>
  <c r="P90" i="7"/>
  <c r="BW90" i="7" s="1"/>
  <c r="Q91" i="7"/>
  <c r="R91" i="7" s="1"/>
  <c r="T93" i="7"/>
  <c r="S93" i="7" s="1"/>
  <c r="BT100" i="7"/>
  <c r="BZ100" i="7"/>
  <c r="BV100" i="7"/>
  <c r="BE109" i="7"/>
  <c r="BC109" i="7"/>
  <c r="BF109" i="7" s="1"/>
  <c r="BW109" i="7"/>
  <c r="Q120" i="7"/>
  <c r="R120" i="7" s="1"/>
  <c r="AK120" i="7"/>
  <c r="P120" i="7"/>
  <c r="BG165" i="7"/>
  <c r="BS93" i="7"/>
  <c r="BB97" i="7"/>
  <c r="BA97" i="7"/>
  <c r="BC98" i="7"/>
  <c r="BF98" i="7" s="1"/>
  <c r="BE98" i="7"/>
  <c r="BZ98" i="7" s="1"/>
  <c r="BW98" i="7"/>
  <c r="BE100" i="7"/>
  <c r="BC100" i="7"/>
  <c r="BF100" i="7" s="1"/>
  <c r="BS109" i="7"/>
  <c r="P121" i="7"/>
  <c r="Y121" i="7"/>
  <c r="Q121" i="7" s="1"/>
  <c r="R121" i="7" s="1"/>
  <c r="BS75" i="7"/>
  <c r="BV78" i="7"/>
  <c r="BS79" i="7"/>
  <c r="BV82" i="7"/>
  <c r="BS83" i="7"/>
  <c r="BV88" i="7"/>
  <c r="BS89" i="7"/>
  <c r="BV92" i="7"/>
  <c r="BH165" i="7"/>
  <c r="Y94" i="7"/>
  <c r="Q94" i="7" s="1"/>
  <c r="R94" i="7" s="1"/>
  <c r="P94" i="7"/>
  <c r="BS94" i="7"/>
  <c r="P95" i="7"/>
  <c r="Y95" i="7"/>
  <c r="Q95" i="7" s="1"/>
  <c r="R95" i="7" s="1"/>
  <c r="BS95" i="7"/>
  <c r="BT98" i="7"/>
  <c r="BV98" i="7"/>
  <c r="T101" i="7"/>
  <c r="S101" i="7" s="1"/>
  <c r="BE102" i="7"/>
  <c r="BZ102" i="7" s="1"/>
  <c r="BC102" i="7"/>
  <c r="BF102" i="7" s="1"/>
  <c r="BW102" i="7"/>
  <c r="BS107" i="7"/>
  <c r="BB108" i="7"/>
  <c r="BA108" i="7"/>
  <c r="BI165" i="7"/>
  <c r="T94" i="7"/>
  <c r="S94" i="7" s="1"/>
  <c r="T95" i="7"/>
  <c r="S95" i="7" s="1"/>
  <c r="P97" i="7"/>
  <c r="Y97" i="7"/>
  <c r="Q97" i="7" s="1"/>
  <c r="R97" i="7" s="1"/>
  <c r="BT102" i="7"/>
  <c r="BV102" i="7"/>
  <c r="CA102" i="7" s="1"/>
  <c r="BE107" i="7"/>
  <c r="BC107" i="7"/>
  <c r="BF107" i="7" s="1"/>
  <c r="BW107" i="7"/>
  <c r="BT110" i="7"/>
  <c r="BV110" i="7"/>
  <c r="BE120" i="7"/>
  <c r="BC120" i="7"/>
  <c r="BF120" i="7" s="1"/>
  <c r="BR120" i="7"/>
  <c r="BW120" i="7" s="1"/>
  <c r="BS120" i="7"/>
  <c r="BR95" i="7"/>
  <c r="BW95" i="7" s="1"/>
  <c r="P96" i="7"/>
  <c r="BR97" i="7"/>
  <c r="BS97" i="7" s="1"/>
  <c r="T98" i="7"/>
  <c r="S98" i="7" s="1"/>
  <c r="P100" i="7"/>
  <c r="BW100" i="7" s="1"/>
  <c r="BB103" i="7"/>
  <c r="BA103" i="7"/>
  <c r="T104" i="7"/>
  <c r="S104" i="7" s="1"/>
  <c r="BR104" i="7"/>
  <c r="BW104" i="7" s="1"/>
  <c r="P107" i="7"/>
  <c r="BB119" i="7"/>
  <c r="BA119" i="7"/>
  <c r="AK122" i="7"/>
  <c r="Q122" i="7" s="1"/>
  <c r="R122" i="7" s="1"/>
  <c r="P122" i="7"/>
  <c r="BW122" i="7" s="1"/>
  <c r="P102" i="7"/>
  <c r="P109" i="7"/>
  <c r="BB110" i="7"/>
  <c r="BA110" i="7"/>
  <c r="BE111" i="7"/>
  <c r="BC111" i="7"/>
  <c r="BF111" i="7" s="1"/>
  <c r="P119" i="7"/>
  <c r="Y119" i="7"/>
  <c r="Q119" i="7" s="1"/>
  <c r="R119" i="7" s="1"/>
  <c r="BT124" i="7"/>
  <c r="BZ124" i="7"/>
  <c r="BV124" i="7"/>
  <c r="BB99" i="7"/>
  <c r="BA99" i="7"/>
  <c r="T100" i="7"/>
  <c r="S100" i="7" s="1"/>
  <c r="P101" i="7"/>
  <c r="Q102" i="7"/>
  <c r="R102" i="7" s="1"/>
  <c r="T107" i="7"/>
  <c r="S107" i="7" s="1"/>
  <c r="P108" i="7"/>
  <c r="Q109" i="7"/>
  <c r="R109" i="7" s="1"/>
  <c r="BW110" i="7"/>
  <c r="AE111" i="7"/>
  <c r="Q111" i="7" s="1"/>
  <c r="R111" i="7" s="1"/>
  <c r="P111" i="7"/>
  <c r="BA111" i="7"/>
  <c r="BE112" i="7"/>
  <c r="BC112" i="7"/>
  <c r="BF112" i="7" s="1"/>
  <c r="BB125" i="7"/>
  <c r="BR99" i="7"/>
  <c r="BW99" i="7" s="1"/>
  <c r="BR101" i="7"/>
  <c r="BS101" i="7" s="1"/>
  <c r="BR103" i="7"/>
  <c r="BR108" i="7"/>
  <c r="Q112" i="7"/>
  <c r="R112" i="7" s="1"/>
  <c r="BX112" i="7" s="1"/>
  <c r="BW112" i="7"/>
  <c r="BS119" i="7"/>
  <c r="BR121" i="7"/>
  <c r="BW121" i="7" s="1"/>
  <c r="BS122" i="7"/>
  <c r="P125" i="7"/>
  <c r="BU112" i="7"/>
  <c r="BY112" i="7" s="1"/>
  <c r="BV112" i="7"/>
  <c r="Q113" i="7"/>
  <c r="R113" i="7" s="1"/>
  <c r="BB121" i="7"/>
  <c r="BA121" i="7"/>
  <c r="BE124" i="7"/>
  <c r="BC124" i="7"/>
  <c r="BF124" i="7" s="1"/>
  <c r="BW124" i="7"/>
  <c r="BR119" i="7"/>
  <c r="BR111" i="7"/>
  <c r="BW111" i="7" s="1"/>
  <c r="BR113" i="7"/>
  <c r="BW113" i="7" s="1"/>
  <c r="P124" i="7"/>
  <c r="BA125" i="7"/>
  <c r="BR125" i="7"/>
  <c r="BW125" i="7" s="1"/>
  <c r="E68" i="6"/>
  <c r="D68" i="6"/>
  <c r="H66" i="6"/>
  <c r="G66" i="6"/>
  <c r="E66" i="6"/>
  <c r="D66" i="6"/>
  <c r="H65" i="6"/>
  <c r="G65" i="6"/>
  <c r="E65" i="6"/>
  <c r="D65" i="6"/>
  <c r="H64" i="6"/>
  <c r="G64" i="6"/>
  <c r="E64" i="6"/>
  <c r="D64" i="6"/>
  <c r="H63" i="6"/>
  <c r="G63" i="6"/>
  <c r="E63" i="6"/>
  <c r="D63" i="6"/>
  <c r="H62" i="6"/>
  <c r="G62" i="6"/>
  <c r="E62" i="6"/>
  <c r="D62" i="6"/>
  <c r="H61" i="6"/>
  <c r="G61" i="6"/>
  <c r="E61" i="6"/>
  <c r="D61" i="6"/>
  <c r="H60" i="6"/>
  <c r="G60" i="6"/>
  <c r="E60" i="6"/>
  <c r="D60" i="6"/>
  <c r="H59" i="6"/>
  <c r="G59" i="6"/>
  <c r="E59" i="6"/>
  <c r="D59" i="6"/>
  <c r="H58" i="6"/>
  <c r="G58" i="6"/>
  <c r="E58" i="6"/>
  <c r="D58" i="6"/>
  <c r="H57" i="6"/>
  <c r="G57" i="6"/>
  <c r="E57" i="6"/>
  <c r="D57" i="6"/>
  <c r="H56" i="6"/>
  <c r="G56" i="6"/>
  <c r="E56" i="6"/>
  <c r="D56" i="6"/>
  <c r="H55" i="6"/>
  <c r="G55" i="6"/>
  <c r="E55" i="6"/>
  <c r="D55" i="6"/>
  <c r="H54" i="6"/>
  <c r="G54" i="6"/>
  <c r="E54" i="6"/>
  <c r="D54" i="6"/>
  <c r="H53" i="6"/>
  <c r="G53" i="6"/>
  <c r="E53" i="6"/>
  <c r="D53" i="6"/>
  <c r="H52" i="6"/>
  <c r="G52" i="6"/>
  <c r="E52" i="6"/>
  <c r="D52" i="6"/>
  <c r="H51" i="6"/>
  <c r="G51" i="6"/>
  <c r="E51" i="6"/>
  <c r="D51" i="6"/>
  <c r="H50" i="6"/>
  <c r="G50" i="6"/>
  <c r="E50" i="6"/>
  <c r="D50" i="6"/>
  <c r="H49" i="6"/>
  <c r="G49" i="6"/>
  <c r="E49" i="6"/>
  <c r="D49" i="6"/>
  <c r="H48" i="6"/>
  <c r="G48" i="6"/>
  <c r="E48" i="6"/>
  <c r="D48" i="6"/>
  <c r="H47" i="6"/>
  <c r="G47" i="6"/>
  <c r="E47" i="6"/>
  <c r="D47" i="6"/>
  <c r="H46" i="6"/>
  <c r="G46" i="6"/>
  <c r="E46" i="6"/>
  <c r="D46" i="6"/>
  <c r="H45" i="6"/>
  <c r="G45" i="6"/>
  <c r="E45" i="6"/>
  <c r="D45" i="6"/>
  <c r="H44" i="6"/>
  <c r="G44" i="6"/>
  <c r="E44" i="6"/>
  <c r="D44" i="6"/>
  <c r="H43" i="6"/>
  <c r="G43" i="6"/>
  <c r="E43" i="6"/>
  <c r="D43" i="6"/>
  <c r="H42" i="6"/>
  <c r="G42" i="6"/>
  <c r="E42" i="6"/>
  <c r="D42" i="6"/>
  <c r="H41" i="6"/>
  <c r="G41" i="6"/>
  <c r="E41" i="6"/>
  <c r="D41" i="6"/>
  <c r="H40" i="6"/>
  <c r="G40" i="6"/>
  <c r="E40" i="6"/>
  <c r="D40" i="6"/>
  <c r="H39" i="6"/>
  <c r="G39" i="6"/>
  <c r="E39" i="6"/>
  <c r="D39" i="6"/>
  <c r="H38" i="6"/>
  <c r="G38" i="6"/>
  <c r="E38" i="6"/>
  <c r="D38" i="6"/>
  <c r="H37" i="6"/>
  <c r="G37" i="6"/>
  <c r="E37" i="6"/>
  <c r="D37" i="6"/>
  <c r="H36" i="6"/>
  <c r="G36" i="6"/>
  <c r="E36" i="6"/>
  <c r="D36" i="6"/>
  <c r="H35" i="6"/>
  <c r="G35" i="6"/>
  <c r="E35" i="6"/>
  <c r="D35" i="6"/>
  <c r="H34" i="6"/>
  <c r="G34" i="6"/>
  <c r="E34" i="6"/>
  <c r="D34" i="6"/>
  <c r="H33" i="6"/>
  <c r="G33" i="6"/>
  <c r="E33" i="6"/>
  <c r="D33" i="6"/>
  <c r="H32" i="6"/>
  <c r="G32" i="6"/>
  <c r="E32" i="6"/>
  <c r="D32" i="6"/>
  <c r="H31" i="6"/>
  <c r="G31" i="6"/>
  <c r="E31" i="6"/>
  <c r="D31" i="6"/>
  <c r="H30" i="6"/>
  <c r="G30" i="6"/>
  <c r="E30" i="6"/>
  <c r="D30" i="6"/>
  <c r="H29" i="6"/>
  <c r="G29" i="6"/>
  <c r="E29" i="6"/>
  <c r="D29" i="6"/>
  <c r="H27" i="6"/>
  <c r="G27" i="6"/>
  <c r="E27" i="6"/>
  <c r="D27" i="6"/>
  <c r="H26" i="6"/>
  <c r="G26" i="6"/>
  <c r="E26" i="6"/>
  <c r="D26" i="6"/>
  <c r="H25" i="6"/>
  <c r="G25" i="6"/>
  <c r="E25" i="6"/>
  <c r="D25" i="6"/>
  <c r="H24" i="6"/>
  <c r="G24" i="6"/>
  <c r="G69" i="6" s="1"/>
  <c r="G6" i="6" s="1"/>
  <c r="E24" i="6"/>
  <c r="D24" i="6"/>
  <c r="H23" i="6"/>
  <c r="E23" i="6"/>
  <c r="D23" i="6"/>
  <c r="H22" i="6"/>
  <c r="E22" i="6"/>
  <c r="D22" i="6"/>
  <c r="H21" i="6"/>
  <c r="E21" i="6"/>
  <c r="D21" i="6"/>
  <c r="H20" i="6"/>
  <c r="E20" i="6"/>
  <c r="D20" i="6"/>
  <c r="H19" i="6"/>
  <c r="E19" i="6"/>
  <c r="D19" i="6"/>
  <c r="H18" i="6"/>
  <c r="H69" i="6" s="1"/>
  <c r="E18" i="6"/>
  <c r="D18" i="6"/>
  <c r="G17" i="6"/>
  <c r="H16" i="6"/>
  <c r="E16" i="6"/>
  <c r="D16" i="6"/>
  <c r="H15" i="6"/>
  <c r="E15" i="6"/>
  <c r="D15" i="6"/>
  <c r="H14" i="6"/>
  <c r="H17" i="6" s="1"/>
  <c r="E14" i="6"/>
  <c r="D14" i="6"/>
  <c r="H13" i="6"/>
  <c r="E13" i="6"/>
  <c r="D13" i="6"/>
  <c r="G12" i="6"/>
  <c r="H11" i="6"/>
  <c r="E11" i="6"/>
  <c r="D11" i="6"/>
  <c r="H10" i="6"/>
  <c r="E10" i="6"/>
  <c r="D10" i="6"/>
  <c r="H9" i="6"/>
  <c r="E9" i="6"/>
  <c r="D9" i="6"/>
  <c r="H8" i="6"/>
  <c r="E8" i="6"/>
  <c r="D8" i="6"/>
  <c r="H7" i="6"/>
  <c r="H12" i="6" s="1"/>
  <c r="E7" i="6"/>
  <c r="D7" i="6"/>
  <c r="J126" i="5"/>
  <c r="H126" i="5"/>
  <c r="F126" i="5"/>
  <c r="O125" i="5"/>
  <c r="J125" i="5"/>
  <c r="N125" i="5" s="1"/>
  <c r="H125" i="5"/>
  <c r="F125" i="5"/>
  <c r="J124" i="5"/>
  <c r="H124" i="5"/>
  <c r="F124" i="5"/>
  <c r="O123" i="5"/>
  <c r="J123" i="5"/>
  <c r="N123" i="5" s="1"/>
  <c r="P123" i="5" s="1"/>
  <c r="H123" i="5"/>
  <c r="F123" i="5"/>
  <c r="J122" i="5"/>
  <c r="H122" i="5"/>
  <c r="F122" i="5"/>
  <c r="O121" i="5"/>
  <c r="J121" i="5"/>
  <c r="N121" i="5" s="1"/>
  <c r="P121" i="5" s="1"/>
  <c r="H121" i="5"/>
  <c r="F121" i="5"/>
  <c r="J120" i="5"/>
  <c r="H120" i="5"/>
  <c r="F120" i="5"/>
  <c r="O119" i="5"/>
  <c r="J119" i="5"/>
  <c r="N119" i="5" s="1"/>
  <c r="P119" i="5" s="1"/>
  <c r="H119" i="5"/>
  <c r="F119" i="5"/>
  <c r="J118" i="5"/>
  <c r="H118" i="5"/>
  <c r="F118" i="5"/>
  <c r="O117" i="5"/>
  <c r="J117" i="5"/>
  <c r="N117" i="5" s="1"/>
  <c r="H117" i="5"/>
  <c r="F117" i="5"/>
  <c r="J116" i="5"/>
  <c r="H116" i="5"/>
  <c r="F116" i="5"/>
  <c r="O115" i="5"/>
  <c r="J115" i="5"/>
  <c r="N115" i="5" s="1"/>
  <c r="P115" i="5" s="1"/>
  <c r="H115" i="5"/>
  <c r="F115" i="5"/>
  <c r="J114" i="5"/>
  <c r="H114" i="5"/>
  <c r="F114" i="5"/>
  <c r="O113" i="5"/>
  <c r="J113" i="5"/>
  <c r="N113" i="5" s="1"/>
  <c r="P113" i="5" s="1"/>
  <c r="H113" i="5"/>
  <c r="F113" i="5"/>
  <c r="J112" i="5"/>
  <c r="H112" i="5"/>
  <c r="F112" i="5"/>
  <c r="O111" i="5"/>
  <c r="J111" i="5"/>
  <c r="N111" i="5" s="1"/>
  <c r="P111" i="5" s="1"/>
  <c r="H111" i="5"/>
  <c r="F111" i="5"/>
  <c r="J110" i="5"/>
  <c r="H110" i="5"/>
  <c r="F110" i="5"/>
  <c r="O109" i="5"/>
  <c r="J109" i="5"/>
  <c r="N109" i="5" s="1"/>
  <c r="H109" i="5"/>
  <c r="F109" i="5"/>
  <c r="J108" i="5"/>
  <c r="H108" i="5"/>
  <c r="F108" i="5"/>
  <c r="O107" i="5"/>
  <c r="J107" i="5"/>
  <c r="N107" i="5" s="1"/>
  <c r="P107" i="5" s="1"/>
  <c r="H107" i="5"/>
  <c r="F107" i="5"/>
  <c r="J106" i="5"/>
  <c r="H106" i="5"/>
  <c r="F106" i="5"/>
  <c r="O105" i="5"/>
  <c r="J105" i="5"/>
  <c r="N105" i="5" s="1"/>
  <c r="P105" i="5" s="1"/>
  <c r="H105" i="5"/>
  <c r="F105" i="5"/>
  <c r="J104" i="5"/>
  <c r="H104" i="5"/>
  <c r="F104" i="5"/>
  <c r="O103" i="5"/>
  <c r="J103" i="5"/>
  <c r="N103" i="5" s="1"/>
  <c r="P103" i="5" s="1"/>
  <c r="H103" i="5"/>
  <c r="F103" i="5"/>
  <c r="J102" i="5"/>
  <c r="H102" i="5"/>
  <c r="F102" i="5"/>
  <c r="O101" i="5"/>
  <c r="J101" i="5"/>
  <c r="N101" i="5" s="1"/>
  <c r="H101" i="5"/>
  <c r="F101" i="5"/>
  <c r="J100" i="5"/>
  <c r="H100" i="5"/>
  <c r="F100" i="5"/>
  <c r="O99" i="5"/>
  <c r="J99" i="5"/>
  <c r="N99" i="5" s="1"/>
  <c r="P99" i="5" s="1"/>
  <c r="H99" i="5"/>
  <c r="F99" i="5"/>
  <c r="J98" i="5"/>
  <c r="H98" i="5"/>
  <c r="F98" i="5"/>
  <c r="O97" i="5"/>
  <c r="J97" i="5"/>
  <c r="N97" i="5" s="1"/>
  <c r="P97" i="5" s="1"/>
  <c r="H97" i="5"/>
  <c r="F97" i="5"/>
  <c r="J96" i="5"/>
  <c r="H96" i="5"/>
  <c r="F96" i="5"/>
  <c r="O95" i="5"/>
  <c r="J95" i="5"/>
  <c r="N95" i="5" s="1"/>
  <c r="H95" i="5"/>
  <c r="F95" i="5"/>
  <c r="J94" i="5"/>
  <c r="H94" i="5"/>
  <c r="F94" i="5"/>
  <c r="O93" i="5"/>
  <c r="J93" i="5"/>
  <c r="N93" i="5" s="1"/>
  <c r="H93" i="5"/>
  <c r="F93" i="5"/>
  <c r="J92" i="5"/>
  <c r="H92" i="5"/>
  <c r="F92" i="5"/>
  <c r="O91" i="5"/>
  <c r="J91" i="5"/>
  <c r="N91" i="5" s="1"/>
  <c r="P91" i="5" s="1"/>
  <c r="H91" i="5"/>
  <c r="F91" i="5"/>
  <c r="Q90" i="5"/>
  <c r="N90" i="5"/>
  <c r="P90" i="5" s="1"/>
  <c r="J90" i="5"/>
  <c r="O90" i="5" s="1"/>
  <c r="H90" i="5"/>
  <c r="F90" i="5"/>
  <c r="Q85" i="5"/>
  <c r="J85" i="5" s="1"/>
  <c r="H85" i="5"/>
  <c r="F85" i="5"/>
  <c r="Q84" i="5"/>
  <c r="N84" i="5"/>
  <c r="J84" i="5"/>
  <c r="O84" i="5" s="1"/>
  <c r="P84" i="5" s="1"/>
  <c r="H84" i="5"/>
  <c r="F84" i="5"/>
  <c r="Q83" i="5"/>
  <c r="J83" i="5" s="1"/>
  <c r="O83" i="5"/>
  <c r="K83" i="5"/>
  <c r="N83" i="5" s="1"/>
  <c r="P83" i="5" s="1"/>
  <c r="H83" i="5"/>
  <c r="F83" i="5"/>
  <c r="Q82" i="5"/>
  <c r="O82" i="5"/>
  <c r="N82" i="5"/>
  <c r="J82" i="5"/>
  <c r="H82" i="5"/>
  <c r="F82" i="5"/>
  <c r="Q81" i="5"/>
  <c r="N81" i="5"/>
  <c r="J81" i="5"/>
  <c r="O81" i="5" s="1"/>
  <c r="H81" i="5"/>
  <c r="F81" i="5"/>
  <c r="Q80" i="5"/>
  <c r="J80" i="5"/>
  <c r="H80" i="5"/>
  <c r="F80" i="5"/>
  <c r="Q79" i="5"/>
  <c r="P79" i="5"/>
  <c r="O79" i="5"/>
  <c r="N79" i="5"/>
  <c r="J79" i="5"/>
  <c r="H79" i="5"/>
  <c r="F79" i="5"/>
  <c r="Q78" i="5"/>
  <c r="J78" i="5" s="1"/>
  <c r="N78" i="5" s="1"/>
  <c r="P78" i="5" s="1"/>
  <c r="O78" i="5"/>
  <c r="K78" i="5"/>
  <c r="H78" i="5"/>
  <c r="F78" i="5"/>
  <c r="Q77" i="5"/>
  <c r="O77" i="5"/>
  <c r="N77" i="5"/>
  <c r="P77" i="5" s="1"/>
  <c r="J77" i="5"/>
  <c r="H77" i="5"/>
  <c r="F77" i="5"/>
  <c r="Q76" i="5"/>
  <c r="J76" i="5" s="1"/>
  <c r="O76" i="5" s="1"/>
  <c r="K76" i="5"/>
  <c r="H76" i="5"/>
  <c r="F76" i="5"/>
  <c r="Q75" i="5"/>
  <c r="J75" i="5" s="1"/>
  <c r="O75" i="5" s="1"/>
  <c r="K75" i="5"/>
  <c r="H75" i="5"/>
  <c r="F75" i="5"/>
  <c r="Q74" i="5"/>
  <c r="J74" i="5" s="1"/>
  <c r="O74" i="5" s="1"/>
  <c r="N74" i="5"/>
  <c r="P74" i="5" s="1"/>
  <c r="K74" i="5"/>
  <c r="H74" i="5"/>
  <c r="F74" i="5"/>
  <c r="Q73" i="5"/>
  <c r="J73" i="5" s="1"/>
  <c r="O73" i="5" s="1"/>
  <c r="N73" i="5"/>
  <c r="P73" i="5" s="1"/>
  <c r="K73" i="5"/>
  <c r="H73" i="5"/>
  <c r="F73" i="5"/>
  <c r="Q72" i="5"/>
  <c r="J72" i="5" s="1"/>
  <c r="O72" i="5" s="1"/>
  <c r="K72" i="5"/>
  <c r="H72" i="5"/>
  <c r="F72" i="5"/>
  <c r="Q71" i="5"/>
  <c r="J71" i="5" s="1"/>
  <c r="O71" i="5" s="1"/>
  <c r="N71" i="5"/>
  <c r="P71" i="5" s="1"/>
  <c r="K71" i="5"/>
  <c r="H71" i="5"/>
  <c r="F71" i="5"/>
  <c r="Q70" i="5"/>
  <c r="N70" i="5"/>
  <c r="J70" i="5"/>
  <c r="O70" i="5" s="1"/>
  <c r="H70" i="5"/>
  <c r="F70" i="5"/>
  <c r="Q69" i="5"/>
  <c r="J69" i="5"/>
  <c r="H69" i="5"/>
  <c r="F69" i="5"/>
  <c r="Q68" i="5"/>
  <c r="P68" i="5"/>
  <c r="O68" i="5"/>
  <c r="J68" i="5"/>
  <c r="N68" i="5" s="1"/>
  <c r="H68" i="5"/>
  <c r="F68" i="5"/>
  <c r="Q67" i="5"/>
  <c r="O67" i="5"/>
  <c r="N67" i="5"/>
  <c r="P67" i="5" s="1"/>
  <c r="J67" i="5"/>
  <c r="H67" i="5"/>
  <c r="F67" i="5"/>
  <c r="Q66" i="5"/>
  <c r="N66" i="5"/>
  <c r="P66" i="5" s="1"/>
  <c r="J66" i="5"/>
  <c r="O66" i="5" s="1"/>
  <c r="H66" i="5"/>
  <c r="F66" i="5"/>
  <c r="Q65" i="5"/>
  <c r="J65" i="5" s="1"/>
  <c r="H65" i="5"/>
  <c r="F65" i="5"/>
  <c r="Q64" i="5"/>
  <c r="O64" i="5"/>
  <c r="J64" i="5"/>
  <c r="N64" i="5" s="1"/>
  <c r="P64" i="5" s="1"/>
  <c r="H64" i="5"/>
  <c r="F64" i="5"/>
  <c r="Q63" i="5"/>
  <c r="O63" i="5"/>
  <c r="N63" i="5"/>
  <c r="P63" i="5" s="1"/>
  <c r="J63" i="5"/>
  <c r="H63" i="5"/>
  <c r="F63" i="5"/>
  <c r="Q62" i="5"/>
  <c r="N62" i="5"/>
  <c r="P62" i="5" s="1"/>
  <c r="J62" i="5"/>
  <c r="O62" i="5" s="1"/>
  <c r="H62" i="5"/>
  <c r="F62" i="5"/>
  <c r="Q61" i="5"/>
  <c r="J61" i="5" s="1"/>
  <c r="H61" i="5"/>
  <c r="F61" i="5"/>
  <c r="Q60" i="5"/>
  <c r="O60" i="5"/>
  <c r="J60" i="5"/>
  <c r="N60" i="5" s="1"/>
  <c r="P60" i="5" s="1"/>
  <c r="H60" i="5"/>
  <c r="F60" i="5"/>
  <c r="Q59" i="5"/>
  <c r="O59" i="5"/>
  <c r="N59" i="5"/>
  <c r="K59" i="5"/>
  <c r="J59" i="5"/>
  <c r="H59" i="5"/>
  <c r="F59" i="5"/>
  <c r="Q58" i="5"/>
  <c r="O58" i="5"/>
  <c r="N58" i="5"/>
  <c r="P58" i="5" s="1"/>
  <c r="J58" i="5"/>
  <c r="H58" i="5"/>
  <c r="F58" i="5"/>
  <c r="Q57" i="5"/>
  <c r="J57" i="5" s="1"/>
  <c r="O57" i="5" s="1"/>
  <c r="K57" i="5"/>
  <c r="H57" i="5"/>
  <c r="F57" i="5"/>
  <c r="Q56" i="5"/>
  <c r="J56" i="5" s="1"/>
  <c r="O56" i="5" s="1"/>
  <c r="K56" i="5"/>
  <c r="H56" i="5"/>
  <c r="F56" i="5"/>
  <c r="Q55" i="5"/>
  <c r="N55" i="5"/>
  <c r="J55" i="5"/>
  <c r="O55" i="5" s="1"/>
  <c r="H55" i="5"/>
  <c r="F55" i="5"/>
  <c r="Q54" i="5"/>
  <c r="J54" i="5" s="1"/>
  <c r="O54" i="5" s="1"/>
  <c r="K54" i="5"/>
  <c r="N54" i="5" s="1"/>
  <c r="P54" i="5" s="1"/>
  <c r="H54" i="5"/>
  <c r="F54" i="5"/>
  <c r="Q53" i="5"/>
  <c r="J53" i="5"/>
  <c r="H53" i="5"/>
  <c r="F53" i="5"/>
  <c r="Q52" i="5"/>
  <c r="P52" i="5"/>
  <c r="K52" i="5"/>
  <c r="N52" i="5" s="1"/>
  <c r="J52" i="5"/>
  <c r="O52" i="5" s="1"/>
  <c r="H52" i="5"/>
  <c r="F52" i="5"/>
  <c r="Q51" i="5"/>
  <c r="J51" i="5"/>
  <c r="O51" i="5" s="1"/>
  <c r="H51" i="5"/>
  <c r="F51" i="5"/>
  <c r="Q50" i="5"/>
  <c r="O50" i="5"/>
  <c r="N50" i="5"/>
  <c r="P50" i="5" s="1"/>
  <c r="K50" i="5"/>
  <c r="J50" i="5"/>
  <c r="H50" i="5"/>
  <c r="F50" i="5"/>
  <c r="Q49" i="5"/>
  <c r="O49" i="5"/>
  <c r="N49" i="5"/>
  <c r="P49" i="5" s="1"/>
  <c r="J49" i="5"/>
  <c r="H49" i="5"/>
  <c r="F49" i="5"/>
  <c r="Q48" i="5"/>
  <c r="N48" i="5"/>
  <c r="P48" i="5" s="1"/>
  <c r="J48" i="5"/>
  <c r="O48" i="5" s="1"/>
  <c r="H48" i="5"/>
  <c r="F48" i="5"/>
  <c r="Q47" i="5"/>
  <c r="J47" i="5" s="1"/>
  <c r="O47" i="5" s="1"/>
  <c r="K47" i="5"/>
  <c r="H47" i="5"/>
  <c r="F47" i="5"/>
  <c r="Q46" i="5"/>
  <c r="J46" i="5" s="1"/>
  <c r="H46" i="5"/>
  <c r="F46" i="5"/>
  <c r="Q45" i="5"/>
  <c r="J45" i="5"/>
  <c r="O45" i="5" s="1"/>
  <c r="H45" i="5"/>
  <c r="F45" i="5"/>
  <c r="Q44" i="5"/>
  <c r="O44" i="5"/>
  <c r="K44" i="5"/>
  <c r="J44" i="5"/>
  <c r="N44" i="5" s="1"/>
  <c r="P44" i="5" s="1"/>
  <c r="H44" i="5"/>
  <c r="F44" i="5"/>
  <c r="Q43" i="5"/>
  <c r="O43" i="5"/>
  <c r="K43" i="5"/>
  <c r="J43" i="5"/>
  <c r="N43" i="5" s="1"/>
  <c r="H43" i="5"/>
  <c r="F43" i="5"/>
  <c r="Q42" i="5"/>
  <c r="O42" i="5"/>
  <c r="K42" i="5"/>
  <c r="J42" i="5"/>
  <c r="N42" i="5" s="1"/>
  <c r="P42" i="5" s="1"/>
  <c r="H42" i="5"/>
  <c r="F42" i="5"/>
  <c r="Q41" i="5"/>
  <c r="O41" i="5"/>
  <c r="P41" i="5" s="1"/>
  <c r="N41" i="5"/>
  <c r="J41" i="5"/>
  <c r="H41" i="5"/>
  <c r="F41" i="5"/>
  <c r="Q40" i="5"/>
  <c r="O40" i="5"/>
  <c r="N40" i="5"/>
  <c r="P40" i="5" s="1"/>
  <c r="J40" i="5"/>
  <c r="H40" i="5"/>
  <c r="F40" i="5"/>
  <c r="Q39" i="5"/>
  <c r="J39" i="5"/>
  <c r="H39" i="5"/>
  <c r="F39" i="5"/>
  <c r="Q38" i="5"/>
  <c r="J38" i="5"/>
  <c r="O38" i="5" s="1"/>
  <c r="H38" i="5"/>
  <c r="F38" i="5"/>
  <c r="Q37" i="5"/>
  <c r="O37" i="5"/>
  <c r="P37" i="5" s="1"/>
  <c r="N37" i="5"/>
  <c r="J37" i="5"/>
  <c r="H37" i="5"/>
  <c r="F37" i="5"/>
  <c r="Q36" i="5"/>
  <c r="J36" i="5" s="1"/>
  <c r="O36" i="5" s="1"/>
  <c r="N36" i="5"/>
  <c r="P36" i="5" s="1"/>
  <c r="K36" i="5"/>
  <c r="H36" i="5"/>
  <c r="F36" i="5"/>
  <c r="Q35" i="5"/>
  <c r="O35" i="5"/>
  <c r="N35" i="5"/>
  <c r="P35" i="5" s="1"/>
  <c r="J35" i="5"/>
  <c r="H35" i="5"/>
  <c r="F35" i="5"/>
  <c r="Q34" i="5"/>
  <c r="J34" i="5" s="1"/>
  <c r="H34" i="5"/>
  <c r="F34" i="5"/>
  <c r="Q33" i="5"/>
  <c r="K33" i="5"/>
  <c r="J33" i="5"/>
  <c r="O33" i="5" s="1"/>
  <c r="H33" i="5"/>
  <c r="F33" i="5"/>
  <c r="Q32" i="5"/>
  <c r="P32" i="5"/>
  <c r="K32" i="5"/>
  <c r="N32" i="5" s="1"/>
  <c r="J32" i="5"/>
  <c r="O32" i="5" s="1"/>
  <c r="H32" i="5"/>
  <c r="F32" i="5"/>
  <c r="Q31" i="5"/>
  <c r="J31" i="5"/>
  <c r="O31" i="5" s="1"/>
  <c r="H31" i="5"/>
  <c r="F31" i="5"/>
  <c r="Q30" i="5"/>
  <c r="O30" i="5"/>
  <c r="N30" i="5"/>
  <c r="P30" i="5" s="1"/>
  <c r="J30" i="5"/>
  <c r="H30" i="5"/>
  <c r="F30" i="5"/>
  <c r="Q29" i="5"/>
  <c r="J29" i="5" s="1"/>
  <c r="O29" i="5" s="1"/>
  <c r="K29" i="5"/>
  <c r="H29" i="5"/>
  <c r="F29" i="5"/>
  <c r="Q28" i="5"/>
  <c r="O28" i="5"/>
  <c r="N28" i="5"/>
  <c r="P28" i="5" s="1"/>
  <c r="J28" i="5"/>
  <c r="H28" i="5"/>
  <c r="F28" i="5"/>
  <c r="Q27" i="5"/>
  <c r="J27" i="5" s="1"/>
  <c r="O27" i="5" s="1"/>
  <c r="K27" i="5"/>
  <c r="N27" i="5" s="1"/>
  <c r="P27" i="5" s="1"/>
  <c r="H27" i="5"/>
  <c r="F27" i="5"/>
  <c r="Q26" i="5"/>
  <c r="J26" i="5"/>
  <c r="H26" i="5"/>
  <c r="F26" i="5"/>
  <c r="Q25" i="5"/>
  <c r="J25" i="5"/>
  <c r="O25" i="5" s="1"/>
  <c r="H25" i="5"/>
  <c r="F25" i="5"/>
  <c r="Q24" i="5"/>
  <c r="O24" i="5"/>
  <c r="P24" i="5" s="1"/>
  <c r="N24" i="5"/>
  <c r="J24" i="5"/>
  <c r="H24" i="5"/>
  <c r="F24" i="5"/>
  <c r="Q23" i="5"/>
  <c r="O23" i="5"/>
  <c r="N23" i="5"/>
  <c r="P23" i="5" s="1"/>
  <c r="J23" i="5"/>
  <c r="H23" i="5"/>
  <c r="F23" i="5"/>
  <c r="Q22" i="5"/>
  <c r="J22" i="5" s="1"/>
  <c r="H22" i="5"/>
  <c r="F22" i="5"/>
  <c r="Q21" i="5"/>
  <c r="J21" i="5"/>
  <c r="H21" i="5"/>
  <c r="F21" i="5"/>
  <c r="Q20" i="5"/>
  <c r="O20" i="5"/>
  <c r="P20" i="5" s="1"/>
  <c r="N20" i="5"/>
  <c r="J20" i="5"/>
  <c r="H20" i="5"/>
  <c r="F20" i="5"/>
  <c r="Q19" i="5"/>
  <c r="O19" i="5"/>
  <c r="N19" i="5"/>
  <c r="P19" i="5" s="1"/>
  <c r="J19" i="5"/>
  <c r="H19" i="5"/>
  <c r="F19" i="5"/>
  <c r="Q18" i="5"/>
  <c r="J18" i="5" s="1"/>
  <c r="H18" i="5"/>
  <c r="F18" i="5"/>
  <c r="Q17" i="5"/>
  <c r="J17" i="5" s="1"/>
  <c r="H17" i="5"/>
  <c r="F17" i="5"/>
  <c r="Q16" i="5"/>
  <c r="O16" i="5"/>
  <c r="P16" i="5" s="1"/>
  <c r="N16" i="5"/>
  <c r="J16" i="5"/>
  <c r="H16" i="5"/>
  <c r="F16" i="5"/>
  <c r="Q15" i="5"/>
  <c r="J15" i="5" s="1"/>
  <c r="H15" i="5"/>
  <c r="F15" i="5"/>
  <c r="Q14" i="5"/>
  <c r="N14" i="5"/>
  <c r="P14" i="5" s="1"/>
  <c r="K14" i="5"/>
  <c r="J14" i="5"/>
  <c r="O14" i="5" s="1"/>
  <c r="H14" i="5"/>
  <c r="F14" i="5"/>
  <c r="Q13" i="5"/>
  <c r="J13" i="5"/>
  <c r="O13" i="5" s="1"/>
  <c r="H13" i="5"/>
  <c r="F13" i="5"/>
  <c r="Q12" i="5"/>
  <c r="J12" i="5" s="1"/>
  <c r="H12" i="5"/>
  <c r="F12" i="5"/>
  <c r="R11" i="5"/>
  <c r="Q11" i="5"/>
  <c r="O11" i="5"/>
  <c r="P11" i="5" s="1"/>
  <c r="K11" i="5"/>
  <c r="N11" i="5" s="1"/>
  <c r="J11" i="5"/>
  <c r="H11" i="5"/>
  <c r="F11" i="5"/>
  <c r="Q10" i="5"/>
  <c r="O10" i="5"/>
  <c r="K10" i="5"/>
  <c r="N10" i="5" s="1"/>
  <c r="P10" i="5" s="1"/>
  <c r="J10" i="5"/>
  <c r="H10" i="5"/>
  <c r="F10" i="5"/>
  <c r="Q9" i="5"/>
  <c r="Q6" i="5" s="1"/>
  <c r="J6" i="5" s="1"/>
  <c r="J9" i="5"/>
  <c r="O9" i="5" s="1"/>
  <c r="H9" i="5"/>
  <c r="F9" i="5"/>
  <c r="Q8" i="5"/>
  <c r="K8" i="5"/>
  <c r="N8" i="5" s="1"/>
  <c r="P8" i="5" s="1"/>
  <c r="J8" i="5"/>
  <c r="O8" i="5" s="1"/>
  <c r="H8" i="5"/>
  <c r="F8" i="5"/>
  <c r="Q7" i="5"/>
  <c r="K7" i="5"/>
  <c r="N7" i="5" s="1"/>
  <c r="P7" i="5" s="1"/>
  <c r="J7" i="5"/>
  <c r="O7" i="5" s="1"/>
  <c r="H7" i="5"/>
  <c r="F7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S5" i="5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AG5" i="5" s="1"/>
  <c r="AH5" i="5" s="1"/>
  <c r="AI5" i="5" s="1"/>
  <c r="AJ5" i="5" s="1"/>
  <c r="AK5" i="5" s="1"/>
  <c r="AL5" i="5" s="1"/>
  <c r="AM5" i="5" s="1"/>
  <c r="AN5" i="5" s="1"/>
  <c r="AO5" i="5" s="1"/>
  <c r="AP5" i="5" s="1"/>
  <c r="AQ5" i="5" s="1"/>
  <c r="AR5" i="5" s="1"/>
  <c r="AS5" i="5" s="1"/>
  <c r="AT5" i="5" s="1"/>
  <c r="AU5" i="5" s="1"/>
  <c r="AV5" i="5" s="1"/>
  <c r="P156" i="4"/>
  <c r="L156" i="4"/>
  <c r="K156" i="4"/>
  <c r="J156" i="4"/>
  <c r="I156" i="4"/>
  <c r="N156" i="4" s="1"/>
  <c r="H156" i="4"/>
  <c r="G156" i="4"/>
  <c r="E156" i="4"/>
  <c r="D156" i="4"/>
  <c r="C156" i="4"/>
  <c r="F156" i="4" s="1"/>
  <c r="N155" i="4"/>
  <c r="L155" i="4"/>
  <c r="K155" i="4"/>
  <c r="J155" i="4"/>
  <c r="I155" i="4"/>
  <c r="M155" i="4" s="1"/>
  <c r="O155" i="4" s="1"/>
  <c r="H155" i="4"/>
  <c r="G155" i="4"/>
  <c r="F155" i="4"/>
  <c r="E155" i="4"/>
  <c r="D155" i="4"/>
  <c r="C155" i="4"/>
  <c r="N154" i="4"/>
  <c r="L154" i="4"/>
  <c r="K154" i="4"/>
  <c r="J154" i="4"/>
  <c r="I154" i="4"/>
  <c r="M154" i="4" s="1"/>
  <c r="O154" i="4" s="1"/>
  <c r="H154" i="4"/>
  <c r="G154" i="4"/>
  <c r="E154" i="4"/>
  <c r="D154" i="4"/>
  <c r="C154" i="4"/>
  <c r="F154" i="4" s="1"/>
  <c r="L153" i="4"/>
  <c r="N153" i="4" s="1"/>
  <c r="K153" i="4"/>
  <c r="J153" i="4"/>
  <c r="I153" i="4"/>
  <c r="M153" i="4" s="1"/>
  <c r="O153" i="4" s="1"/>
  <c r="H153" i="4"/>
  <c r="G153" i="4"/>
  <c r="E153" i="4"/>
  <c r="D153" i="4"/>
  <c r="C153" i="4"/>
  <c r="F153" i="4" s="1"/>
  <c r="L152" i="4"/>
  <c r="K152" i="4"/>
  <c r="J152" i="4"/>
  <c r="I152" i="4"/>
  <c r="N152" i="4" s="1"/>
  <c r="H152" i="4"/>
  <c r="G152" i="4"/>
  <c r="E152" i="4"/>
  <c r="D152" i="4"/>
  <c r="C152" i="4"/>
  <c r="F152" i="4" s="1"/>
  <c r="N151" i="4"/>
  <c r="L151" i="4"/>
  <c r="K151" i="4"/>
  <c r="J151" i="4"/>
  <c r="I151" i="4"/>
  <c r="H151" i="4"/>
  <c r="G151" i="4"/>
  <c r="F151" i="4"/>
  <c r="E151" i="4"/>
  <c r="D151" i="4"/>
  <c r="C151" i="4"/>
  <c r="O150" i="4"/>
  <c r="N150" i="4"/>
  <c r="L150" i="4"/>
  <c r="K150" i="4"/>
  <c r="J150" i="4"/>
  <c r="I150" i="4"/>
  <c r="M150" i="4" s="1"/>
  <c r="H150" i="4"/>
  <c r="G150" i="4"/>
  <c r="E150" i="4"/>
  <c r="D150" i="4"/>
  <c r="C150" i="4"/>
  <c r="F150" i="4" s="1"/>
  <c r="L149" i="4"/>
  <c r="N149" i="4" s="1"/>
  <c r="K149" i="4"/>
  <c r="J149" i="4"/>
  <c r="I149" i="4"/>
  <c r="M149" i="4" s="1"/>
  <c r="H149" i="4"/>
  <c r="G149" i="4"/>
  <c r="E149" i="4"/>
  <c r="D149" i="4"/>
  <c r="C149" i="4"/>
  <c r="F149" i="4" s="1"/>
  <c r="L148" i="4"/>
  <c r="K148" i="4"/>
  <c r="J148" i="4"/>
  <c r="I148" i="4"/>
  <c r="N148" i="4" s="1"/>
  <c r="H148" i="4"/>
  <c r="G148" i="4"/>
  <c r="E148" i="4"/>
  <c r="D148" i="4"/>
  <c r="C148" i="4"/>
  <c r="F148" i="4" s="1"/>
  <c r="N147" i="4"/>
  <c r="L147" i="4"/>
  <c r="K147" i="4"/>
  <c r="J147" i="4"/>
  <c r="I147" i="4"/>
  <c r="H147" i="4"/>
  <c r="G147" i="4"/>
  <c r="F147" i="4"/>
  <c r="E147" i="4"/>
  <c r="D147" i="4"/>
  <c r="C147" i="4"/>
  <c r="N146" i="4"/>
  <c r="L146" i="4"/>
  <c r="K146" i="4"/>
  <c r="O146" i="4" s="1"/>
  <c r="J146" i="4"/>
  <c r="I146" i="4"/>
  <c r="M146" i="4" s="1"/>
  <c r="H146" i="4"/>
  <c r="G146" i="4"/>
  <c r="E146" i="4"/>
  <c r="D146" i="4"/>
  <c r="C146" i="4"/>
  <c r="F146" i="4" s="1"/>
  <c r="L145" i="4"/>
  <c r="K145" i="4"/>
  <c r="J145" i="4"/>
  <c r="I145" i="4"/>
  <c r="H145" i="4"/>
  <c r="G145" i="4"/>
  <c r="E145" i="4"/>
  <c r="D145" i="4"/>
  <c r="C145" i="4"/>
  <c r="F145" i="4" s="1"/>
  <c r="L144" i="4"/>
  <c r="K144" i="4"/>
  <c r="J144" i="4"/>
  <c r="I144" i="4"/>
  <c r="N144" i="4" s="1"/>
  <c r="H144" i="4"/>
  <c r="G144" i="4"/>
  <c r="E144" i="4"/>
  <c r="D144" i="4"/>
  <c r="C144" i="4"/>
  <c r="F144" i="4" s="1"/>
  <c r="N143" i="4"/>
  <c r="L143" i="4"/>
  <c r="K143" i="4"/>
  <c r="J143" i="4"/>
  <c r="I143" i="4"/>
  <c r="M143" i="4" s="1"/>
  <c r="O143" i="4" s="1"/>
  <c r="H143" i="4"/>
  <c r="G143" i="4"/>
  <c r="F143" i="4"/>
  <c r="E143" i="4"/>
  <c r="D143" i="4"/>
  <c r="C143" i="4"/>
  <c r="L142" i="4"/>
  <c r="K142" i="4"/>
  <c r="J142" i="4"/>
  <c r="I142" i="4"/>
  <c r="N142" i="4" s="1"/>
  <c r="H142" i="4"/>
  <c r="G142" i="4"/>
  <c r="E142" i="4"/>
  <c r="D142" i="4"/>
  <c r="C142" i="4"/>
  <c r="F142" i="4" s="1"/>
  <c r="L141" i="4"/>
  <c r="K141" i="4"/>
  <c r="J141" i="4"/>
  <c r="I141" i="4"/>
  <c r="H141" i="4"/>
  <c r="G141" i="4"/>
  <c r="F141" i="4"/>
  <c r="E141" i="4"/>
  <c r="D141" i="4"/>
  <c r="C141" i="4"/>
  <c r="L140" i="4"/>
  <c r="K140" i="4"/>
  <c r="J140" i="4"/>
  <c r="I140" i="4"/>
  <c r="N140" i="4" s="1"/>
  <c r="H140" i="4"/>
  <c r="G140" i="4"/>
  <c r="E140" i="4"/>
  <c r="D140" i="4"/>
  <c r="C140" i="4"/>
  <c r="F140" i="4" s="1"/>
  <c r="N139" i="4"/>
  <c r="L139" i="4"/>
  <c r="K139" i="4"/>
  <c r="J139" i="4"/>
  <c r="I139" i="4"/>
  <c r="M139" i="4" s="1"/>
  <c r="O139" i="4" s="1"/>
  <c r="H139" i="4"/>
  <c r="G139" i="4"/>
  <c r="F139" i="4"/>
  <c r="E139" i="4"/>
  <c r="D139" i="4"/>
  <c r="C139" i="4"/>
  <c r="L138" i="4"/>
  <c r="K138" i="4"/>
  <c r="J138" i="4"/>
  <c r="I138" i="4"/>
  <c r="N138" i="4" s="1"/>
  <c r="H138" i="4"/>
  <c r="G138" i="4"/>
  <c r="E138" i="4"/>
  <c r="D138" i="4"/>
  <c r="C138" i="4"/>
  <c r="F138" i="4" s="1"/>
  <c r="L137" i="4"/>
  <c r="N137" i="4" s="1"/>
  <c r="K137" i="4"/>
  <c r="J137" i="4"/>
  <c r="I137" i="4"/>
  <c r="M137" i="4" s="1"/>
  <c r="O137" i="4" s="1"/>
  <c r="H137" i="4"/>
  <c r="G137" i="4"/>
  <c r="F137" i="4"/>
  <c r="E137" i="4"/>
  <c r="D137" i="4"/>
  <c r="C137" i="4"/>
  <c r="L136" i="4"/>
  <c r="K136" i="4"/>
  <c r="J136" i="4"/>
  <c r="I136" i="4"/>
  <c r="N136" i="4" s="1"/>
  <c r="H136" i="4"/>
  <c r="G136" i="4"/>
  <c r="E136" i="4"/>
  <c r="D136" i="4"/>
  <c r="C136" i="4"/>
  <c r="F136" i="4" s="1"/>
  <c r="N135" i="4"/>
  <c r="L135" i="4"/>
  <c r="K135" i="4"/>
  <c r="J135" i="4"/>
  <c r="I135" i="4"/>
  <c r="H135" i="4"/>
  <c r="G135" i="4"/>
  <c r="F135" i="4"/>
  <c r="E135" i="4"/>
  <c r="D135" i="4"/>
  <c r="C135" i="4"/>
  <c r="L134" i="4"/>
  <c r="K134" i="4"/>
  <c r="J134" i="4"/>
  <c r="I134" i="4"/>
  <c r="N134" i="4" s="1"/>
  <c r="H134" i="4"/>
  <c r="G134" i="4"/>
  <c r="E134" i="4"/>
  <c r="D134" i="4"/>
  <c r="C134" i="4"/>
  <c r="F134" i="4" s="1"/>
  <c r="L133" i="4"/>
  <c r="N133" i="4" s="1"/>
  <c r="K133" i="4"/>
  <c r="J133" i="4"/>
  <c r="I133" i="4"/>
  <c r="M133" i="4" s="1"/>
  <c r="O133" i="4" s="1"/>
  <c r="H133" i="4"/>
  <c r="G133" i="4"/>
  <c r="F133" i="4"/>
  <c r="E133" i="4"/>
  <c r="D133" i="4"/>
  <c r="C133" i="4"/>
  <c r="L132" i="4"/>
  <c r="K132" i="4"/>
  <c r="J132" i="4"/>
  <c r="I132" i="4"/>
  <c r="N132" i="4" s="1"/>
  <c r="H132" i="4"/>
  <c r="G132" i="4"/>
  <c r="E132" i="4"/>
  <c r="D132" i="4"/>
  <c r="C132" i="4"/>
  <c r="F132" i="4" s="1"/>
  <c r="N131" i="4"/>
  <c r="L131" i="4"/>
  <c r="K131" i="4"/>
  <c r="J131" i="4"/>
  <c r="I131" i="4"/>
  <c r="H131" i="4"/>
  <c r="G131" i="4"/>
  <c r="F131" i="4"/>
  <c r="E131" i="4"/>
  <c r="D131" i="4"/>
  <c r="C131" i="4"/>
  <c r="L130" i="4"/>
  <c r="K130" i="4"/>
  <c r="J130" i="4"/>
  <c r="I130" i="4"/>
  <c r="N130" i="4" s="1"/>
  <c r="H130" i="4"/>
  <c r="G130" i="4"/>
  <c r="E130" i="4"/>
  <c r="D130" i="4"/>
  <c r="C130" i="4"/>
  <c r="F130" i="4" s="1"/>
  <c r="L129" i="4"/>
  <c r="N129" i="4" s="1"/>
  <c r="K129" i="4"/>
  <c r="J129" i="4"/>
  <c r="I129" i="4"/>
  <c r="M129" i="4" s="1"/>
  <c r="H129" i="4"/>
  <c r="G129" i="4"/>
  <c r="F129" i="4"/>
  <c r="E129" i="4"/>
  <c r="D129" i="4"/>
  <c r="C129" i="4"/>
  <c r="L128" i="4"/>
  <c r="K128" i="4"/>
  <c r="J128" i="4"/>
  <c r="I128" i="4"/>
  <c r="N128" i="4" s="1"/>
  <c r="H128" i="4"/>
  <c r="G128" i="4"/>
  <c r="E128" i="4"/>
  <c r="D128" i="4"/>
  <c r="C128" i="4"/>
  <c r="F128" i="4" s="1"/>
  <c r="N127" i="4"/>
  <c r="L127" i="4"/>
  <c r="K127" i="4"/>
  <c r="J127" i="4"/>
  <c r="I127" i="4"/>
  <c r="M127" i="4" s="1"/>
  <c r="O127" i="4" s="1"/>
  <c r="H127" i="4"/>
  <c r="G127" i="4"/>
  <c r="F127" i="4"/>
  <c r="E127" i="4"/>
  <c r="D127" i="4"/>
  <c r="C127" i="4"/>
  <c r="L126" i="4"/>
  <c r="K126" i="4"/>
  <c r="J126" i="4"/>
  <c r="I126" i="4"/>
  <c r="N126" i="4" s="1"/>
  <c r="H126" i="4"/>
  <c r="G126" i="4"/>
  <c r="E126" i="4"/>
  <c r="D126" i="4"/>
  <c r="C126" i="4"/>
  <c r="F126" i="4" s="1"/>
  <c r="L125" i="4"/>
  <c r="N125" i="4" s="1"/>
  <c r="K125" i="4"/>
  <c r="J125" i="4"/>
  <c r="I125" i="4"/>
  <c r="M125" i="4" s="1"/>
  <c r="H125" i="4"/>
  <c r="G125" i="4"/>
  <c r="F125" i="4"/>
  <c r="E125" i="4"/>
  <c r="D125" i="4"/>
  <c r="C125" i="4"/>
  <c r="L124" i="4"/>
  <c r="K124" i="4"/>
  <c r="J124" i="4"/>
  <c r="I124" i="4"/>
  <c r="N124" i="4" s="1"/>
  <c r="H124" i="4"/>
  <c r="G124" i="4"/>
  <c r="E124" i="4"/>
  <c r="D124" i="4"/>
  <c r="C124" i="4"/>
  <c r="F124" i="4" s="1"/>
  <c r="N123" i="4"/>
  <c r="L123" i="4"/>
  <c r="K123" i="4"/>
  <c r="J123" i="4"/>
  <c r="I123" i="4"/>
  <c r="M123" i="4" s="1"/>
  <c r="O123" i="4" s="1"/>
  <c r="H123" i="4"/>
  <c r="G123" i="4"/>
  <c r="F123" i="4"/>
  <c r="E123" i="4"/>
  <c r="D123" i="4"/>
  <c r="C123" i="4"/>
  <c r="L122" i="4"/>
  <c r="K122" i="4"/>
  <c r="J122" i="4"/>
  <c r="I122" i="4"/>
  <c r="N122" i="4" s="1"/>
  <c r="H122" i="4"/>
  <c r="G122" i="4"/>
  <c r="E122" i="4"/>
  <c r="D122" i="4"/>
  <c r="C122" i="4"/>
  <c r="F122" i="4" s="1"/>
  <c r="L121" i="4"/>
  <c r="N121" i="4" s="1"/>
  <c r="K121" i="4"/>
  <c r="J121" i="4"/>
  <c r="I121" i="4"/>
  <c r="M121" i="4" s="1"/>
  <c r="O121" i="4" s="1"/>
  <c r="H121" i="4"/>
  <c r="G121" i="4"/>
  <c r="F121" i="4"/>
  <c r="E121" i="4"/>
  <c r="D121" i="4"/>
  <c r="C121" i="4"/>
  <c r="L120" i="4"/>
  <c r="K120" i="4"/>
  <c r="J120" i="4"/>
  <c r="I120" i="4"/>
  <c r="N120" i="4" s="1"/>
  <c r="H120" i="4"/>
  <c r="G120" i="4"/>
  <c r="E120" i="4"/>
  <c r="D120" i="4"/>
  <c r="C120" i="4"/>
  <c r="F120" i="4" s="1"/>
  <c r="N119" i="4"/>
  <c r="L119" i="4"/>
  <c r="K119" i="4"/>
  <c r="J119" i="4"/>
  <c r="I119" i="4"/>
  <c r="H119" i="4"/>
  <c r="G119" i="4"/>
  <c r="F119" i="4"/>
  <c r="E119" i="4"/>
  <c r="D119" i="4"/>
  <c r="C119" i="4"/>
  <c r="L118" i="4"/>
  <c r="K118" i="4"/>
  <c r="J118" i="4"/>
  <c r="I118" i="4"/>
  <c r="N118" i="4" s="1"/>
  <c r="H118" i="4"/>
  <c r="G118" i="4"/>
  <c r="E118" i="4"/>
  <c r="D118" i="4"/>
  <c r="C118" i="4"/>
  <c r="F118" i="4" s="1"/>
  <c r="L117" i="4"/>
  <c r="N117" i="4" s="1"/>
  <c r="K117" i="4"/>
  <c r="J117" i="4"/>
  <c r="I117" i="4"/>
  <c r="M117" i="4" s="1"/>
  <c r="O117" i="4" s="1"/>
  <c r="H117" i="4"/>
  <c r="G117" i="4"/>
  <c r="F117" i="4"/>
  <c r="E117" i="4"/>
  <c r="D117" i="4"/>
  <c r="C117" i="4"/>
  <c r="L116" i="4"/>
  <c r="K116" i="4"/>
  <c r="J116" i="4"/>
  <c r="I116" i="4"/>
  <c r="N116" i="4" s="1"/>
  <c r="H116" i="4"/>
  <c r="G116" i="4"/>
  <c r="E116" i="4"/>
  <c r="D116" i="4"/>
  <c r="C116" i="4"/>
  <c r="F116" i="4" s="1"/>
  <c r="N115" i="4"/>
  <c r="L115" i="4"/>
  <c r="K115" i="4"/>
  <c r="J115" i="4"/>
  <c r="I115" i="4"/>
  <c r="H115" i="4"/>
  <c r="G115" i="4"/>
  <c r="F115" i="4"/>
  <c r="E115" i="4"/>
  <c r="D115" i="4"/>
  <c r="C115" i="4"/>
  <c r="L114" i="4"/>
  <c r="K114" i="4"/>
  <c r="J114" i="4"/>
  <c r="I114" i="4"/>
  <c r="N114" i="4" s="1"/>
  <c r="H114" i="4"/>
  <c r="G114" i="4"/>
  <c r="E114" i="4"/>
  <c r="D114" i="4"/>
  <c r="C114" i="4"/>
  <c r="F114" i="4" s="1"/>
  <c r="L113" i="4"/>
  <c r="N113" i="4" s="1"/>
  <c r="K113" i="4"/>
  <c r="J113" i="4"/>
  <c r="I113" i="4"/>
  <c r="M113" i="4" s="1"/>
  <c r="H113" i="4"/>
  <c r="G113" i="4"/>
  <c r="F113" i="4"/>
  <c r="E113" i="4"/>
  <c r="D113" i="4"/>
  <c r="C113" i="4"/>
  <c r="L112" i="4"/>
  <c r="K112" i="4"/>
  <c r="J112" i="4"/>
  <c r="I112" i="4"/>
  <c r="N112" i="4" s="1"/>
  <c r="H112" i="4"/>
  <c r="G112" i="4"/>
  <c r="E112" i="4"/>
  <c r="D112" i="4"/>
  <c r="C112" i="4"/>
  <c r="F112" i="4" s="1"/>
  <c r="N111" i="4"/>
  <c r="L111" i="4"/>
  <c r="K111" i="4"/>
  <c r="J111" i="4"/>
  <c r="I111" i="4"/>
  <c r="M111" i="4" s="1"/>
  <c r="O111" i="4" s="1"/>
  <c r="H111" i="4"/>
  <c r="G111" i="4"/>
  <c r="F111" i="4"/>
  <c r="E111" i="4"/>
  <c r="D111" i="4"/>
  <c r="C111" i="4"/>
  <c r="L110" i="4"/>
  <c r="K110" i="4"/>
  <c r="J110" i="4"/>
  <c r="I110" i="4"/>
  <c r="N110" i="4" s="1"/>
  <c r="H110" i="4"/>
  <c r="G110" i="4"/>
  <c r="E110" i="4"/>
  <c r="D110" i="4"/>
  <c r="C110" i="4"/>
  <c r="F110" i="4" s="1"/>
  <c r="L109" i="4"/>
  <c r="N109" i="4" s="1"/>
  <c r="K109" i="4"/>
  <c r="J109" i="4"/>
  <c r="I109" i="4"/>
  <c r="M109" i="4" s="1"/>
  <c r="H109" i="4"/>
  <c r="G109" i="4"/>
  <c r="F109" i="4"/>
  <c r="E109" i="4"/>
  <c r="D109" i="4"/>
  <c r="C109" i="4"/>
  <c r="L108" i="4"/>
  <c r="K108" i="4"/>
  <c r="J108" i="4"/>
  <c r="I108" i="4"/>
  <c r="N108" i="4" s="1"/>
  <c r="H108" i="4"/>
  <c r="G108" i="4"/>
  <c r="E108" i="4"/>
  <c r="D108" i="4"/>
  <c r="C108" i="4"/>
  <c r="F108" i="4" s="1"/>
  <c r="N107" i="4"/>
  <c r="L107" i="4"/>
  <c r="K107" i="4"/>
  <c r="J107" i="4"/>
  <c r="I107" i="4"/>
  <c r="M107" i="4" s="1"/>
  <c r="O107" i="4" s="1"/>
  <c r="H107" i="4"/>
  <c r="G107" i="4"/>
  <c r="F107" i="4"/>
  <c r="E107" i="4"/>
  <c r="D107" i="4"/>
  <c r="C107" i="4"/>
  <c r="L106" i="4"/>
  <c r="K106" i="4"/>
  <c r="J106" i="4"/>
  <c r="I106" i="4"/>
  <c r="N106" i="4" s="1"/>
  <c r="H106" i="4"/>
  <c r="G106" i="4"/>
  <c r="E106" i="4"/>
  <c r="D106" i="4"/>
  <c r="C106" i="4"/>
  <c r="F106" i="4" s="1"/>
  <c r="L105" i="4"/>
  <c r="N105" i="4" s="1"/>
  <c r="K105" i="4"/>
  <c r="J105" i="4"/>
  <c r="I105" i="4"/>
  <c r="M105" i="4" s="1"/>
  <c r="O105" i="4" s="1"/>
  <c r="H105" i="4"/>
  <c r="G105" i="4"/>
  <c r="F105" i="4"/>
  <c r="E105" i="4"/>
  <c r="D105" i="4"/>
  <c r="C105" i="4"/>
  <c r="L104" i="4"/>
  <c r="K104" i="4"/>
  <c r="J104" i="4"/>
  <c r="I104" i="4"/>
  <c r="N104" i="4" s="1"/>
  <c r="H104" i="4"/>
  <c r="G104" i="4"/>
  <c r="E104" i="4"/>
  <c r="D104" i="4"/>
  <c r="C104" i="4"/>
  <c r="F104" i="4" s="1"/>
  <c r="N103" i="4"/>
  <c r="L103" i="4"/>
  <c r="K103" i="4"/>
  <c r="J103" i="4"/>
  <c r="I103" i="4"/>
  <c r="H103" i="4"/>
  <c r="G103" i="4"/>
  <c r="F103" i="4"/>
  <c r="E103" i="4"/>
  <c r="D103" i="4"/>
  <c r="C103" i="4"/>
  <c r="L102" i="4"/>
  <c r="K102" i="4"/>
  <c r="J102" i="4"/>
  <c r="I102" i="4"/>
  <c r="N102" i="4" s="1"/>
  <c r="H102" i="4"/>
  <c r="G102" i="4"/>
  <c r="E102" i="4"/>
  <c r="D102" i="4"/>
  <c r="C102" i="4"/>
  <c r="F102" i="4" s="1"/>
  <c r="L101" i="4"/>
  <c r="N101" i="4" s="1"/>
  <c r="K101" i="4"/>
  <c r="J101" i="4"/>
  <c r="I101" i="4"/>
  <c r="M101" i="4" s="1"/>
  <c r="H101" i="4"/>
  <c r="G101" i="4"/>
  <c r="F101" i="4"/>
  <c r="E101" i="4"/>
  <c r="D101" i="4"/>
  <c r="C101" i="4"/>
  <c r="L100" i="4"/>
  <c r="K100" i="4"/>
  <c r="J100" i="4"/>
  <c r="I100" i="4"/>
  <c r="N100" i="4" s="1"/>
  <c r="H100" i="4"/>
  <c r="G100" i="4"/>
  <c r="E100" i="4"/>
  <c r="D100" i="4"/>
  <c r="C100" i="4"/>
  <c r="F100" i="4" s="1"/>
  <c r="L99" i="4"/>
  <c r="N99" i="4" s="1"/>
  <c r="K99" i="4"/>
  <c r="J99" i="4"/>
  <c r="I99" i="4"/>
  <c r="H99" i="4"/>
  <c r="G99" i="4"/>
  <c r="F99" i="4"/>
  <c r="E99" i="4"/>
  <c r="D99" i="4"/>
  <c r="C99" i="4"/>
  <c r="L98" i="4"/>
  <c r="K98" i="4"/>
  <c r="J98" i="4"/>
  <c r="I98" i="4"/>
  <c r="N98" i="4" s="1"/>
  <c r="H98" i="4"/>
  <c r="G98" i="4"/>
  <c r="E98" i="4"/>
  <c r="D98" i="4"/>
  <c r="C98" i="4"/>
  <c r="F98" i="4" s="1"/>
  <c r="L97" i="4"/>
  <c r="N97" i="4" s="1"/>
  <c r="K97" i="4"/>
  <c r="J97" i="4"/>
  <c r="I97" i="4"/>
  <c r="M97" i="4" s="1"/>
  <c r="H97" i="4"/>
  <c r="G97" i="4"/>
  <c r="F97" i="4"/>
  <c r="E97" i="4"/>
  <c r="D97" i="4"/>
  <c r="C97" i="4"/>
  <c r="L96" i="4"/>
  <c r="K96" i="4"/>
  <c r="J96" i="4"/>
  <c r="I96" i="4"/>
  <c r="N96" i="4" s="1"/>
  <c r="H96" i="4"/>
  <c r="G96" i="4"/>
  <c r="E96" i="4"/>
  <c r="D96" i="4"/>
  <c r="C96" i="4"/>
  <c r="F96" i="4" s="1"/>
  <c r="L95" i="4"/>
  <c r="N95" i="4" s="1"/>
  <c r="K95" i="4"/>
  <c r="J95" i="4"/>
  <c r="I95" i="4"/>
  <c r="H95" i="4"/>
  <c r="G95" i="4"/>
  <c r="F95" i="4"/>
  <c r="E95" i="4"/>
  <c r="D95" i="4"/>
  <c r="C95" i="4"/>
  <c r="L94" i="4"/>
  <c r="K94" i="4"/>
  <c r="J94" i="4"/>
  <c r="I94" i="4"/>
  <c r="N94" i="4" s="1"/>
  <c r="H94" i="4"/>
  <c r="G94" i="4"/>
  <c r="E94" i="4"/>
  <c r="D94" i="4"/>
  <c r="C94" i="4"/>
  <c r="F94" i="4" s="1"/>
  <c r="L93" i="4"/>
  <c r="N93" i="4" s="1"/>
  <c r="K93" i="4"/>
  <c r="J93" i="4"/>
  <c r="I93" i="4"/>
  <c r="M93" i="4" s="1"/>
  <c r="H93" i="4"/>
  <c r="G93" i="4"/>
  <c r="F93" i="4"/>
  <c r="E93" i="4"/>
  <c r="D93" i="4"/>
  <c r="C93" i="4"/>
  <c r="L92" i="4"/>
  <c r="K92" i="4"/>
  <c r="J92" i="4"/>
  <c r="I92" i="4"/>
  <c r="N92" i="4" s="1"/>
  <c r="H92" i="4"/>
  <c r="G92" i="4"/>
  <c r="E92" i="4"/>
  <c r="D92" i="4"/>
  <c r="C92" i="4"/>
  <c r="F92" i="4" s="1"/>
  <c r="L91" i="4"/>
  <c r="N91" i="4" s="1"/>
  <c r="K91" i="4"/>
  <c r="J91" i="4"/>
  <c r="I91" i="4"/>
  <c r="H91" i="4"/>
  <c r="G91" i="4"/>
  <c r="F91" i="4"/>
  <c r="E91" i="4"/>
  <c r="D91" i="4"/>
  <c r="C91" i="4"/>
  <c r="L90" i="4"/>
  <c r="K90" i="4"/>
  <c r="J90" i="4"/>
  <c r="I90" i="4"/>
  <c r="N90" i="4" s="1"/>
  <c r="H90" i="4"/>
  <c r="G90" i="4"/>
  <c r="E90" i="4"/>
  <c r="D90" i="4"/>
  <c r="C90" i="4"/>
  <c r="F90" i="4" s="1"/>
  <c r="L89" i="4"/>
  <c r="N89" i="4" s="1"/>
  <c r="K89" i="4"/>
  <c r="J89" i="4"/>
  <c r="I89" i="4"/>
  <c r="H89" i="4"/>
  <c r="G89" i="4"/>
  <c r="F89" i="4"/>
  <c r="E89" i="4"/>
  <c r="D89" i="4"/>
  <c r="C89" i="4"/>
  <c r="L88" i="4"/>
  <c r="K88" i="4"/>
  <c r="J88" i="4"/>
  <c r="I88" i="4"/>
  <c r="N88" i="4" s="1"/>
  <c r="H88" i="4"/>
  <c r="G88" i="4"/>
  <c r="E88" i="4"/>
  <c r="D88" i="4"/>
  <c r="C88" i="4"/>
  <c r="F88" i="4" s="1"/>
  <c r="L87" i="4"/>
  <c r="N87" i="4" s="1"/>
  <c r="K87" i="4"/>
  <c r="J87" i="4"/>
  <c r="I87" i="4"/>
  <c r="H87" i="4"/>
  <c r="G87" i="4"/>
  <c r="F87" i="4"/>
  <c r="E87" i="4"/>
  <c r="D87" i="4"/>
  <c r="C87" i="4"/>
  <c r="L86" i="4"/>
  <c r="K86" i="4"/>
  <c r="J86" i="4"/>
  <c r="I86" i="4"/>
  <c r="N86" i="4" s="1"/>
  <c r="H86" i="4"/>
  <c r="G86" i="4"/>
  <c r="E86" i="4"/>
  <c r="D86" i="4"/>
  <c r="C86" i="4"/>
  <c r="F86" i="4" s="1"/>
  <c r="P85" i="4"/>
  <c r="L85" i="4"/>
  <c r="K85" i="4"/>
  <c r="J85" i="4"/>
  <c r="I85" i="4"/>
  <c r="N85" i="4" s="1"/>
  <c r="H85" i="4"/>
  <c r="G85" i="4"/>
  <c r="E85" i="4"/>
  <c r="D85" i="4"/>
  <c r="C85" i="4"/>
  <c r="F85" i="4" s="1"/>
  <c r="P84" i="4"/>
  <c r="L84" i="4"/>
  <c r="K84" i="4"/>
  <c r="J84" i="4"/>
  <c r="I84" i="4"/>
  <c r="N84" i="4" s="1"/>
  <c r="H84" i="4"/>
  <c r="G84" i="4"/>
  <c r="E84" i="4"/>
  <c r="D84" i="4"/>
  <c r="C84" i="4"/>
  <c r="F84" i="4" s="1"/>
  <c r="P83" i="4"/>
  <c r="L83" i="4"/>
  <c r="K83" i="4"/>
  <c r="J83" i="4"/>
  <c r="I83" i="4"/>
  <c r="N83" i="4" s="1"/>
  <c r="H83" i="4"/>
  <c r="G83" i="4"/>
  <c r="E83" i="4"/>
  <c r="D83" i="4"/>
  <c r="C83" i="4"/>
  <c r="F83" i="4" s="1"/>
  <c r="P82" i="4"/>
  <c r="L82" i="4"/>
  <c r="K82" i="4"/>
  <c r="J82" i="4"/>
  <c r="I82" i="4"/>
  <c r="N82" i="4" s="1"/>
  <c r="H82" i="4"/>
  <c r="G82" i="4"/>
  <c r="E82" i="4"/>
  <c r="D82" i="4"/>
  <c r="C82" i="4"/>
  <c r="F82" i="4" s="1"/>
  <c r="P81" i="4"/>
  <c r="L81" i="4"/>
  <c r="K81" i="4"/>
  <c r="J81" i="4"/>
  <c r="I81" i="4"/>
  <c r="N81" i="4" s="1"/>
  <c r="H81" i="4"/>
  <c r="G81" i="4"/>
  <c r="E81" i="4"/>
  <c r="D81" i="4"/>
  <c r="C81" i="4"/>
  <c r="F81" i="4" s="1"/>
  <c r="P80" i="4"/>
  <c r="L80" i="4"/>
  <c r="K80" i="4"/>
  <c r="J80" i="4"/>
  <c r="I80" i="4"/>
  <c r="N80" i="4" s="1"/>
  <c r="H80" i="4"/>
  <c r="G80" i="4"/>
  <c r="E80" i="4"/>
  <c r="D80" i="4"/>
  <c r="C80" i="4"/>
  <c r="F80" i="4" s="1"/>
  <c r="P79" i="4"/>
  <c r="L79" i="4"/>
  <c r="K79" i="4"/>
  <c r="J79" i="4"/>
  <c r="I79" i="4"/>
  <c r="N79" i="4" s="1"/>
  <c r="H79" i="4"/>
  <c r="G79" i="4"/>
  <c r="E79" i="4"/>
  <c r="D79" i="4"/>
  <c r="C79" i="4"/>
  <c r="F79" i="4" s="1"/>
  <c r="P78" i="4"/>
  <c r="L78" i="4"/>
  <c r="K78" i="4"/>
  <c r="J78" i="4"/>
  <c r="I78" i="4"/>
  <c r="N78" i="4" s="1"/>
  <c r="H78" i="4"/>
  <c r="G78" i="4"/>
  <c r="E78" i="4"/>
  <c r="D78" i="4"/>
  <c r="C78" i="4"/>
  <c r="F78" i="4" s="1"/>
  <c r="P77" i="4"/>
  <c r="L77" i="4"/>
  <c r="K77" i="4"/>
  <c r="J77" i="4"/>
  <c r="I77" i="4"/>
  <c r="N77" i="4" s="1"/>
  <c r="H77" i="4"/>
  <c r="G77" i="4"/>
  <c r="E77" i="4"/>
  <c r="D77" i="4"/>
  <c r="C77" i="4"/>
  <c r="F77" i="4" s="1"/>
  <c r="P76" i="4"/>
  <c r="L76" i="4"/>
  <c r="K76" i="4"/>
  <c r="J76" i="4"/>
  <c r="I76" i="4"/>
  <c r="N76" i="4" s="1"/>
  <c r="H76" i="4"/>
  <c r="G76" i="4"/>
  <c r="E76" i="4"/>
  <c r="D76" i="4"/>
  <c r="C76" i="4"/>
  <c r="F76" i="4" s="1"/>
  <c r="P75" i="4"/>
  <c r="L75" i="4"/>
  <c r="K75" i="4"/>
  <c r="J75" i="4"/>
  <c r="I75" i="4"/>
  <c r="N75" i="4" s="1"/>
  <c r="H75" i="4"/>
  <c r="G75" i="4"/>
  <c r="E75" i="4"/>
  <c r="D75" i="4"/>
  <c r="C75" i="4"/>
  <c r="F75" i="4" s="1"/>
  <c r="P74" i="4"/>
  <c r="L74" i="4"/>
  <c r="K74" i="4"/>
  <c r="J74" i="4"/>
  <c r="I74" i="4"/>
  <c r="N74" i="4" s="1"/>
  <c r="H74" i="4"/>
  <c r="G74" i="4"/>
  <c r="E74" i="4"/>
  <c r="D74" i="4"/>
  <c r="C74" i="4"/>
  <c r="F74" i="4" s="1"/>
  <c r="P73" i="4"/>
  <c r="L73" i="4"/>
  <c r="K73" i="4"/>
  <c r="J73" i="4"/>
  <c r="I73" i="4"/>
  <c r="N73" i="4" s="1"/>
  <c r="H73" i="4"/>
  <c r="G73" i="4"/>
  <c r="E73" i="4"/>
  <c r="D73" i="4"/>
  <c r="C73" i="4"/>
  <c r="F73" i="4" s="1"/>
  <c r="P72" i="4"/>
  <c r="L72" i="4"/>
  <c r="K72" i="4"/>
  <c r="J72" i="4"/>
  <c r="I72" i="4"/>
  <c r="N72" i="4" s="1"/>
  <c r="H72" i="4"/>
  <c r="G72" i="4"/>
  <c r="E72" i="4"/>
  <c r="D72" i="4"/>
  <c r="C72" i="4"/>
  <c r="F72" i="4" s="1"/>
  <c r="P71" i="4"/>
  <c r="L71" i="4"/>
  <c r="K71" i="4"/>
  <c r="J71" i="4"/>
  <c r="I71" i="4"/>
  <c r="N71" i="4" s="1"/>
  <c r="H71" i="4"/>
  <c r="G71" i="4"/>
  <c r="E71" i="4"/>
  <c r="D71" i="4"/>
  <c r="C71" i="4"/>
  <c r="F71" i="4" s="1"/>
  <c r="P70" i="4"/>
  <c r="L70" i="4"/>
  <c r="K70" i="4"/>
  <c r="J70" i="4"/>
  <c r="I70" i="4"/>
  <c r="N70" i="4" s="1"/>
  <c r="H70" i="4"/>
  <c r="G70" i="4"/>
  <c r="E70" i="4"/>
  <c r="D70" i="4"/>
  <c r="C70" i="4"/>
  <c r="F70" i="4" s="1"/>
  <c r="P69" i="4"/>
  <c r="L69" i="4"/>
  <c r="K69" i="4"/>
  <c r="J69" i="4"/>
  <c r="I69" i="4"/>
  <c r="N69" i="4" s="1"/>
  <c r="H69" i="4"/>
  <c r="G69" i="4"/>
  <c r="E69" i="4"/>
  <c r="D69" i="4"/>
  <c r="C69" i="4"/>
  <c r="F69" i="4" s="1"/>
  <c r="P68" i="4"/>
  <c r="L68" i="4"/>
  <c r="K68" i="4"/>
  <c r="J68" i="4"/>
  <c r="I68" i="4"/>
  <c r="N68" i="4" s="1"/>
  <c r="H68" i="4"/>
  <c r="G68" i="4"/>
  <c r="E68" i="4"/>
  <c r="D68" i="4"/>
  <c r="C68" i="4"/>
  <c r="F68" i="4" s="1"/>
  <c r="P67" i="4"/>
  <c r="L67" i="4"/>
  <c r="K67" i="4"/>
  <c r="J67" i="4"/>
  <c r="I67" i="4"/>
  <c r="N67" i="4" s="1"/>
  <c r="H67" i="4"/>
  <c r="G67" i="4"/>
  <c r="E67" i="4"/>
  <c r="D67" i="4"/>
  <c r="C67" i="4"/>
  <c r="F67" i="4" s="1"/>
  <c r="P66" i="4"/>
  <c r="L66" i="4"/>
  <c r="K66" i="4"/>
  <c r="J66" i="4"/>
  <c r="I66" i="4"/>
  <c r="N66" i="4" s="1"/>
  <c r="H66" i="4"/>
  <c r="G66" i="4"/>
  <c r="E66" i="4"/>
  <c r="D66" i="4"/>
  <c r="C66" i="4"/>
  <c r="F66" i="4" s="1"/>
  <c r="P65" i="4"/>
  <c r="L65" i="4"/>
  <c r="K65" i="4"/>
  <c r="J65" i="4"/>
  <c r="I65" i="4"/>
  <c r="N65" i="4" s="1"/>
  <c r="H65" i="4"/>
  <c r="G65" i="4"/>
  <c r="E65" i="4"/>
  <c r="D65" i="4"/>
  <c r="C65" i="4"/>
  <c r="F65" i="4" s="1"/>
  <c r="P64" i="4"/>
  <c r="L64" i="4"/>
  <c r="K64" i="4"/>
  <c r="J64" i="4"/>
  <c r="I64" i="4"/>
  <c r="N64" i="4" s="1"/>
  <c r="H64" i="4"/>
  <c r="G64" i="4"/>
  <c r="E64" i="4"/>
  <c r="D64" i="4"/>
  <c r="C64" i="4"/>
  <c r="F64" i="4" s="1"/>
  <c r="P63" i="4"/>
  <c r="L63" i="4"/>
  <c r="K63" i="4"/>
  <c r="J63" i="4"/>
  <c r="I63" i="4"/>
  <c r="N63" i="4" s="1"/>
  <c r="H63" i="4"/>
  <c r="G63" i="4"/>
  <c r="E63" i="4"/>
  <c r="D63" i="4"/>
  <c r="C63" i="4"/>
  <c r="F63" i="4" s="1"/>
  <c r="P62" i="4"/>
  <c r="L62" i="4"/>
  <c r="K62" i="4"/>
  <c r="J62" i="4"/>
  <c r="I62" i="4"/>
  <c r="N62" i="4" s="1"/>
  <c r="H62" i="4"/>
  <c r="G62" i="4"/>
  <c r="E62" i="4"/>
  <c r="D62" i="4"/>
  <c r="C62" i="4"/>
  <c r="F62" i="4" s="1"/>
  <c r="P61" i="4"/>
  <c r="L61" i="4"/>
  <c r="K61" i="4"/>
  <c r="J61" i="4"/>
  <c r="I61" i="4"/>
  <c r="N61" i="4" s="1"/>
  <c r="H61" i="4"/>
  <c r="G61" i="4"/>
  <c r="E61" i="4"/>
  <c r="D61" i="4"/>
  <c r="C61" i="4"/>
  <c r="F61" i="4" s="1"/>
  <c r="P60" i="4"/>
  <c r="L60" i="4"/>
  <c r="K60" i="4"/>
  <c r="J60" i="4"/>
  <c r="I60" i="4"/>
  <c r="N60" i="4" s="1"/>
  <c r="H60" i="4"/>
  <c r="G60" i="4"/>
  <c r="E60" i="4"/>
  <c r="D60" i="4"/>
  <c r="C60" i="4"/>
  <c r="F60" i="4" s="1"/>
  <c r="P59" i="4"/>
  <c r="L59" i="4"/>
  <c r="K59" i="4"/>
  <c r="J59" i="4"/>
  <c r="I59" i="4"/>
  <c r="N59" i="4" s="1"/>
  <c r="H59" i="4"/>
  <c r="G59" i="4"/>
  <c r="E59" i="4"/>
  <c r="D59" i="4"/>
  <c r="C59" i="4"/>
  <c r="F59" i="4" s="1"/>
  <c r="P58" i="4"/>
  <c r="L58" i="4"/>
  <c r="K58" i="4"/>
  <c r="J58" i="4"/>
  <c r="I58" i="4"/>
  <c r="N58" i="4" s="1"/>
  <c r="H58" i="4"/>
  <c r="G58" i="4"/>
  <c r="E58" i="4"/>
  <c r="D58" i="4"/>
  <c r="C58" i="4"/>
  <c r="F58" i="4" s="1"/>
  <c r="P57" i="4"/>
  <c r="L57" i="4"/>
  <c r="K57" i="4"/>
  <c r="J57" i="4"/>
  <c r="I57" i="4"/>
  <c r="N57" i="4" s="1"/>
  <c r="H57" i="4"/>
  <c r="G57" i="4"/>
  <c r="E57" i="4"/>
  <c r="D57" i="4"/>
  <c r="C57" i="4"/>
  <c r="F57" i="4" s="1"/>
  <c r="P56" i="4"/>
  <c r="L56" i="4"/>
  <c r="K56" i="4"/>
  <c r="J56" i="4"/>
  <c r="I56" i="4"/>
  <c r="N56" i="4" s="1"/>
  <c r="H56" i="4"/>
  <c r="G56" i="4"/>
  <c r="E56" i="4"/>
  <c r="D56" i="4"/>
  <c r="C56" i="4"/>
  <c r="F56" i="4" s="1"/>
  <c r="P55" i="4"/>
  <c r="L55" i="4"/>
  <c r="K55" i="4"/>
  <c r="J55" i="4"/>
  <c r="I55" i="4"/>
  <c r="N55" i="4" s="1"/>
  <c r="H55" i="4"/>
  <c r="G55" i="4"/>
  <c r="E55" i="4"/>
  <c r="D55" i="4"/>
  <c r="C55" i="4"/>
  <c r="F55" i="4" s="1"/>
  <c r="P54" i="4"/>
  <c r="L54" i="4"/>
  <c r="K54" i="4"/>
  <c r="J54" i="4"/>
  <c r="I54" i="4"/>
  <c r="N54" i="4" s="1"/>
  <c r="H54" i="4"/>
  <c r="G54" i="4"/>
  <c r="E54" i="4"/>
  <c r="D54" i="4"/>
  <c r="C54" i="4"/>
  <c r="F54" i="4" s="1"/>
  <c r="P53" i="4"/>
  <c r="L53" i="4"/>
  <c r="K53" i="4"/>
  <c r="J53" i="4"/>
  <c r="I53" i="4"/>
  <c r="N53" i="4" s="1"/>
  <c r="H53" i="4"/>
  <c r="G53" i="4"/>
  <c r="E53" i="4"/>
  <c r="D53" i="4"/>
  <c r="C53" i="4"/>
  <c r="F53" i="4" s="1"/>
  <c r="P52" i="4"/>
  <c r="L52" i="4"/>
  <c r="K52" i="4"/>
  <c r="J52" i="4"/>
  <c r="I52" i="4"/>
  <c r="N52" i="4" s="1"/>
  <c r="H52" i="4"/>
  <c r="G52" i="4"/>
  <c r="E52" i="4"/>
  <c r="D52" i="4"/>
  <c r="C52" i="4"/>
  <c r="F52" i="4" s="1"/>
  <c r="P51" i="4"/>
  <c r="L51" i="4"/>
  <c r="K51" i="4"/>
  <c r="J51" i="4"/>
  <c r="I51" i="4"/>
  <c r="N51" i="4" s="1"/>
  <c r="H51" i="4"/>
  <c r="G51" i="4"/>
  <c r="E51" i="4"/>
  <c r="D51" i="4"/>
  <c r="C51" i="4"/>
  <c r="F51" i="4" s="1"/>
  <c r="P50" i="4"/>
  <c r="L50" i="4"/>
  <c r="K50" i="4"/>
  <c r="J50" i="4"/>
  <c r="I50" i="4"/>
  <c r="N50" i="4" s="1"/>
  <c r="H50" i="4"/>
  <c r="G50" i="4"/>
  <c r="E50" i="4"/>
  <c r="D50" i="4"/>
  <c r="C50" i="4"/>
  <c r="F50" i="4" s="1"/>
  <c r="P49" i="4"/>
  <c r="L49" i="4"/>
  <c r="K49" i="4"/>
  <c r="J49" i="4"/>
  <c r="I49" i="4"/>
  <c r="N49" i="4" s="1"/>
  <c r="H49" i="4"/>
  <c r="G49" i="4"/>
  <c r="E49" i="4"/>
  <c r="D49" i="4"/>
  <c r="C49" i="4"/>
  <c r="F49" i="4" s="1"/>
  <c r="P48" i="4"/>
  <c r="L48" i="4"/>
  <c r="K48" i="4"/>
  <c r="J48" i="4"/>
  <c r="I48" i="4"/>
  <c r="N48" i="4" s="1"/>
  <c r="H48" i="4"/>
  <c r="G48" i="4"/>
  <c r="E48" i="4"/>
  <c r="D48" i="4"/>
  <c r="C48" i="4"/>
  <c r="F48" i="4" s="1"/>
  <c r="P47" i="4"/>
  <c r="L47" i="4"/>
  <c r="K47" i="4"/>
  <c r="J47" i="4"/>
  <c r="I47" i="4"/>
  <c r="N47" i="4" s="1"/>
  <c r="H47" i="4"/>
  <c r="G47" i="4"/>
  <c r="E47" i="4"/>
  <c r="D47" i="4"/>
  <c r="C47" i="4"/>
  <c r="F47" i="4" s="1"/>
  <c r="P46" i="4"/>
  <c r="L46" i="4"/>
  <c r="K46" i="4"/>
  <c r="J46" i="4"/>
  <c r="I46" i="4"/>
  <c r="N46" i="4" s="1"/>
  <c r="H46" i="4"/>
  <c r="G46" i="4"/>
  <c r="E46" i="4"/>
  <c r="D46" i="4"/>
  <c r="C46" i="4"/>
  <c r="F46" i="4" s="1"/>
  <c r="P45" i="4"/>
  <c r="L45" i="4"/>
  <c r="K45" i="4"/>
  <c r="J45" i="4"/>
  <c r="I45" i="4"/>
  <c r="N45" i="4" s="1"/>
  <c r="H45" i="4"/>
  <c r="G45" i="4"/>
  <c r="E45" i="4"/>
  <c r="D45" i="4"/>
  <c r="C45" i="4"/>
  <c r="F45" i="4" s="1"/>
  <c r="P44" i="4"/>
  <c r="L44" i="4"/>
  <c r="K44" i="4"/>
  <c r="J44" i="4"/>
  <c r="I44" i="4"/>
  <c r="N44" i="4" s="1"/>
  <c r="H44" i="4"/>
  <c r="G44" i="4"/>
  <c r="E44" i="4"/>
  <c r="D44" i="4"/>
  <c r="C44" i="4"/>
  <c r="F44" i="4" s="1"/>
  <c r="P43" i="4"/>
  <c r="L43" i="4"/>
  <c r="K43" i="4"/>
  <c r="J43" i="4"/>
  <c r="I43" i="4"/>
  <c r="N43" i="4" s="1"/>
  <c r="H43" i="4"/>
  <c r="G43" i="4"/>
  <c r="E43" i="4"/>
  <c r="D43" i="4"/>
  <c r="C43" i="4"/>
  <c r="F43" i="4" s="1"/>
  <c r="P42" i="4"/>
  <c r="L42" i="4"/>
  <c r="K42" i="4"/>
  <c r="J42" i="4"/>
  <c r="I42" i="4"/>
  <c r="N42" i="4" s="1"/>
  <c r="H42" i="4"/>
  <c r="G42" i="4"/>
  <c r="E42" i="4"/>
  <c r="D42" i="4"/>
  <c r="C42" i="4"/>
  <c r="F42" i="4" s="1"/>
  <c r="P41" i="4"/>
  <c r="L41" i="4"/>
  <c r="K41" i="4"/>
  <c r="J41" i="4"/>
  <c r="I41" i="4"/>
  <c r="N41" i="4" s="1"/>
  <c r="H41" i="4"/>
  <c r="G41" i="4"/>
  <c r="E41" i="4"/>
  <c r="D41" i="4"/>
  <c r="C41" i="4"/>
  <c r="F41" i="4" s="1"/>
  <c r="P40" i="4"/>
  <c r="L40" i="4"/>
  <c r="K40" i="4"/>
  <c r="J40" i="4"/>
  <c r="I40" i="4"/>
  <c r="N40" i="4" s="1"/>
  <c r="H40" i="4"/>
  <c r="G40" i="4"/>
  <c r="E40" i="4"/>
  <c r="D40" i="4"/>
  <c r="C40" i="4"/>
  <c r="F40" i="4" s="1"/>
  <c r="P39" i="4"/>
  <c r="L39" i="4"/>
  <c r="K39" i="4"/>
  <c r="J39" i="4"/>
  <c r="I39" i="4"/>
  <c r="N39" i="4" s="1"/>
  <c r="H39" i="4"/>
  <c r="G39" i="4"/>
  <c r="E39" i="4"/>
  <c r="D39" i="4"/>
  <c r="C39" i="4"/>
  <c r="F39" i="4" s="1"/>
  <c r="P38" i="4"/>
  <c r="L38" i="4"/>
  <c r="K38" i="4"/>
  <c r="J38" i="4"/>
  <c r="I38" i="4"/>
  <c r="N38" i="4" s="1"/>
  <c r="H38" i="4"/>
  <c r="G38" i="4"/>
  <c r="E38" i="4"/>
  <c r="D38" i="4"/>
  <c r="C38" i="4"/>
  <c r="F38" i="4" s="1"/>
  <c r="P37" i="4"/>
  <c r="L37" i="4"/>
  <c r="K37" i="4"/>
  <c r="J37" i="4"/>
  <c r="I37" i="4"/>
  <c r="N37" i="4" s="1"/>
  <c r="H37" i="4"/>
  <c r="G37" i="4"/>
  <c r="E37" i="4"/>
  <c r="D37" i="4"/>
  <c r="C37" i="4"/>
  <c r="F37" i="4" s="1"/>
  <c r="P36" i="4"/>
  <c r="L36" i="4"/>
  <c r="K36" i="4"/>
  <c r="J36" i="4"/>
  <c r="I36" i="4"/>
  <c r="N36" i="4" s="1"/>
  <c r="H36" i="4"/>
  <c r="G36" i="4"/>
  <c r="E36" i="4"/>
  <c r="D36" i="4"/>
  <c r="C36" i="4"/>
  <c r="F36" i="4" s="1"/>
  <c r="P35" i="4"/>
  <c r="L35" i="4"/>
  <c r="K35" i="4"/>
  <c r="J35" i="4"/>
  <c r="I35" i="4"/>
  <c r="N35" i="4" s="1"/>
  <c r="H35" i="4"/>
  <c r="G35" i="4"/>
  <c r="E35" i="4"/>
  <c r="D35" i="4"/>
  <c r="C35" i="4"/>
  <c r="F35" i="4" s="1"/>
  <c r="P34" i="4"/>
  <c r="L34" i="4"/>
  <c r="K34" i="4"/>
  <c r="J34" i="4"/>
  <c r="I34" i="4"/>
  <c r="N34" i="4" s="1"/>
  <c r="H34" i="4"/>
  <c r="G34" i="4"/>
  <c r="E34" i="4"/>
  <c r="D34" i="4"/>
  <c r="C34" i="4"/>
  <c r="F34" i="4" s="1"/>
  <c r="P33" i="4"/>
  <c r="L33" i="4"/>
  <c r="K33" i="4"/>
  <c r="J33" i="4"/>
  <c r="I33" i="4"/>
  <c r="N33" i="4" s="1"/>
  <c r="H33" i="4"/>
  <c r="G33" i="4"/>
  <c r="E33" i="4"/>
  <c r="D33" i="4"/>
  <c r="C33" i="4"/>
  <c r="F33" i="4" s="1"/>
  <c r="P32" i="4"/>
  <c r="L32" i="4"/>
  <c r="K32" i="4"/>
  <c r="J32" i="4"/>
  <c r="I32" i="4"/>
  <c r="N32" i="4" s="1"/>
  <c r="H32" i="4"/>
  <c r="G32" i="4"/>
  <c r="E32" i="4"/>
  <c r="D32" i="4"/>
  <c r="C32" i="4"/>
  <c r="F32" i="4" s="1"/>
  <c r="P31" i="4"/>
  <c r="L31" i="4"/>
  <c r="K31" i="4"/>
  <c r="J31" i="4"/>
  <c r="I31" i="4"/>
  <c r="N31" i="4" s="1"/>
  <c r="H31" i="4"/>
  <c r="G31" i="4"/>
  <c r="E31" i="4"/>
  <c r="D31" i="4"/>
  <c r="C31" i="4"/>
  <c r="F31" i="4" s="1"/>
  <c r="P30" i="4"/>
  <c r="L30" i="4"/>
  <c r="K30" i="4"/>
  <c r="J30" i="4"/>
  <c r="I30" i="4"/>
  <c r="N30" i="4" s="1"/>
  <c r="H30" i="4"/>
  <c r="G30" i="4"/>
  <c r="E30" i="4"/>
  <c r="D30" i="4"/>
  <c r="C30" i="4"/>
  <c r="F30" i="4" s="1"/>
  <c r="P29" i="4"/>
  <c r="L29" i="4"/>
  <c r="K29" i="4"/>
  <c r="J29" i="4"/>
  <c r="I29" i="4"/>
  <c r="N29" i="4" s="1"/>
  <c r="H29" i="4"/>
  <c r="G29" i="4"/>
  <c r="E29" i="4"/>
  <c r="D29" i="4"/>
  <c r="C29" i="4"/>
  <c r="F29" i="4" s="1"/>
  <c r="P28" i="4"/>
  <c r="L28" i="4"/>
  <c r="K28" i="4"/>
  <c r="J28" i="4"/>
  <c r="I28" i="4"/>
  <c r="N28" i="4" s="1"/>
  <c r="H28" i="4"/>
  <c r="G28" i="4"/>
  <c r="E28" i="4"/>
  <c r="D28" i="4"/>
  <c r="C28" i="4"/>
  <c r="F28" i="4" s="1"/>
  <c r="P27" i="4"/>
  <c r="L27" i="4"/>
  <c r="K27" i="4"/>
  <c r="J27" i="4"/>
  <c r="I27" i="4"/>
  <c r="N27" i="4" s="1"/>
  <c r="H27" i="4"/>
  <c r="G27" i="4"/>
  <c r="E27" i="4"/>
  <c r="D27" i="4"/>
  <c r="C27" i="4"/>
  <c r="F27" i="4" s="1"/>
  <c r="P26" i="4"/>
  <c r="L26" i="4"/>
  <c r="K26" i="4"/>
  <c r="J26" i="4"/>
  <c r="I26" i="4"/>
  <c r="N26" i="4" s="1"/>
  <c r="H26" i="4"/>
  <c r="G26" i="4"/>
  <c r="E26" i="4"/>
  <c r="D26" i="4"/>
  <c r="C26" i="4"/>
  <c r="F26" i="4" s="1"/>
  <c r="P25" i="4"/>
  <c r="L25" i="4"/>
  <c r="K25" i="4"/>
  <c r="J25" i="4"/>
  <c r="I25" i="4"/>
  <c r="N25" i="4" s="1"/>
  <c r="H25" i="4"/>
  <c r="G25" i="4"/>
  <c r="E25" i="4"/>
  <c r="D25" i="4"/>
  <c r="C25" i="4"/>
  <c r="F25" i="4" s="1"/>
  <c r="P24" i="4"/>
  <c r="L24" i="4"/>
  <c r="K24" i="4"/>
  <c r="J24" i="4"/>
  <c r="I24" i="4"/>
  <c r="H24" i="4"/>
  <c r="G24" i="4"/>
  <c r="E24" i="4"/>
  <c r="D24" i="4"/>
  <c r="C24" i="4"/>
  <c r="F24" i="4" s="1"/>
  <c r="P23" i="4"/>
  <c r="L23" i="4"/>
  <c r="K23" i="4"/>
  <c r="J23" i="4"/>
  <c r="I23" i="4"/>
  <c r="N23" i="4" s="1"/>
  <c r="H23" i="4"/>
  <c r="G23" i="4"/>
  <c r="F23" i="4"/>
  <c r="E23" i="4"/>
  <c r="D23" i="4"/>
  <c r="C23" i="4"/>
  <c r="P22" i="4"/>
  <c r="I22" i="4" s="1"/>
  <c r="L22" i="4"/>
  <c r="K22" i="4"/>
  <c r="J22" i="4"/>
  <c r="H22" i="4"/>
  <c r="G22" i="4"/>
  <c r="E22" i="4"/>
  <c r="D22" i="4"/>
  <c r="C22" i="4"/>
  <c r="F22" i="4" s="1"/>
  <c r="P21" i="4"/>
  <c r="L21" i="4"/>
  <c r="K21" i="4"/>
  <c r="J21" i="4"/>
  <c r="I21" i="4"/>
  <c r="N21" i="4" s="1"/>
  <c r="H21" i="4"/>
  <c r="G21" i="4"/>
  <c r="F21" i="4"/>
  <c r="E21" i="4"/>
  <c r="D21" i="4"/>
  <c r="C21" i="4"/>
  <c r="P20" i="4"/>
  <c r="I20" i="4" s="1"/>
  <c r="L20" i="4"/>
  <c r="K20" i="4"/>
  <c r="J20" i="4"/>
  <c r="H20" i="4"/>
  <c r="G20" i="4"/>
  <c r="E20" i="4"/>
  <c r="D20" i="4"/>
  <c r="C20" i="4"/>
  <c r="F20" i="4" s="1"/>
  <c r="P19" i="4"/>
  <c r="L19" i="4"/>
  <c r="K19" i="4"/>
  <c r="J19" i="4"/>
  <c r="I19" i="4"/>
  <c r="N19" i="4" s="1"/>
  <c r="H19" i="4"/>
  <c r="G19" i="4"/>
  <c r="F19" i="4"/>
  <c r="E19" i="4"/>
  <c r="D19" i="4"/>
  <c r="C19" i="4"/>
  <c r="P18" i="4"/>
  <c r="I18" i="4" s="1"/>
  <c r="L18" i="4"/>
  <c r="K18" i="4"/>
  <c r="J18" i="4"/>
  <c r="H18" i="4"/>
  <c r="G18" i="4"/>
  <c r="E18" i="4"/>
  <c r="D18" i="4"/>
  <c r="C18" i="4"/>
  <c r="F18" i="4" s="1"/>
  <c r="P17" i="4"/>
  <c r="L17" i="4"/>
  <c r="K17" i="4"/>
  <c r="J17" i="4"/>
  <c r="I17" i="4"/>
  <c r="N17" i="4" s="1"/>
  <c r="H17" i="4"/>
  <c r="G17" i="4"/>
  <c r="F17" i="4"/>
  <c r="E17" i="4"/>
  <c r="D17" i="4"/>
  <c r="C17" i="4"/>
  <c r="P16" i="4"/>
  <c r="I16" i="4" s="1"/>
  <c r="L16" i="4"/>
  <c r="K16" i="4"/>
  <c r="J16" i="4"/>
  <c r="H16" i="4"/>
  <c r="G16" i="4"/>
  <c r="E16" i="4"/>
  <c r="D16" i="4"/>
  <c r="C16" i="4"/>
  <c r="F16" i="4" s="1"/>
  <c r="P15" i="4"/>
  <c r="L15" i="4"/>
  <c r="K15" i="4"/>
  <c r="J15" i="4"/>
  <c r="I15" i="4"/>
  <c r="N15" i="4" s="1"/>
  <c r="H15" i="4"/>
  <c r="G15" i="4"/>
  <c r="F15" i="4"/>
  <c r="E15" i="4"/>
  <c r="D15" i="4"/>
  <c r="C15" i="4"/>
  <c r="P14" i="4"/>
  <c r="I14" i="4" s="1"/>
  <c r="L14" i="4"/>
  <c r="K14" i="4"/>
  <c r="J14" i="4"/>
  <c r="H14" i="4"/>
  <c r="G14" i="4"/>
  <c r="E14" i="4"/>
  <c r="D14" i="4"/>
  <c r="C14" i="4"/>
  <c r="F14" i="4" s="1"/>
  <c r="P13" i="4"/>
  <c r="L13" i="4"/>
  <c r="K13" i="4"/>
  <c r="J13" i="4"/>
  <c r="I13" i="4"/>
  <c r="N13" i="4" s="1"/>
  <c r="H13" i="4"/>
  <c r="G13" i="4"/>
  <c r="F13" i="4"/>
  <c r="E13" i="4"/>
  <c r="D13" i="4"/>
  <c r="C13" i="4"/>
  <c r="P12" i="4"/>
  <c r="I12" i="4" s="1"/>
  <c r="L12" i="4"/>
  <c r="K12" i="4"/>
  <c r="J12" i="4"/>
  <c r="H12" i="4"/>
  <c r="G12" i="4"/>
  <c r="E12" i="4"/>
  <c r="D12" i="4"/>
  <c r="C12" i="4"/>
  <c r="F12" i="4" s="1"/>
  <c r="P11" i="4"/>
  <c r="L11" i="4"/>
  <c r="K11" i="4"/>
  <c r="J11" i="4"/>
  <c r="I11" i="4"/>
  <c r="N11" i="4" s="1"/>
  <c r="H11" i="4"/>
  <c r="G11" i="4"/>
  <c r="F11" i="4"/>
  <c r="E11" i="4"/>
  <c r="D11" i="4"/>
  <c r="C11" i="4"/>
  <c r="P10" i="4"/>
  <c r="I10" i="4" s="1"/>
  <c r="L10" i="4"/>
  <c r="K10" i="4"/>
  <c r="J10" i="4"/>
  <c r="H10" i="4"/>
  <c r="G10" i="4"/>
  <c r="E10" i="4"/>
  <c r="D10" i="4"/>
  <c r="C10" i="4"/>
  <c r="F10" i="4" s="1"/>
  <c r="P9" i="4"/>
  <c r="N9" i="4"/>
  <c r="L9" i="4"/>
  <c r="K9" i="4"/>
  <c r="J9" i="4"/>
  <c r="I9" i="4"/>
  <c r="M9" i="4" s="1"/>
  <c r="O9" i="4" s="1"/>
  <c r="H9" i="4"/>
  <c r="G9" i="4"/>
  <c r="F9" i="4"/>
  <c r="E9" i="4"/>
  <c r="D9" i="4"/>
  <c r="C9" i="4"/>
  <c r="P8" i="4"/>
  <c r="L8" i="4"/>
  <c r="K8" i="4"/>
  <c r="J8" i="4"/>
  <c r="H8" i="4"/>
  <c r="G8" i="4"/>
  <c r="E8" i="4"/>
  <c r="D8" i="4"/>
  <c r="C8" i="4"/>
  <c r="F8" i="4" s="1"/>
  <c r="P7" i="4"/>
  <c r="L7" i="4"/>
  <c r="K7" i="4"/>
  <c r="J7" i="4"/>
  <c r="I7" i="4"/>
  <c r="N7" i="4" s="1"/>
  <c r="H7" i="4"/>
  <c r="G7" i="4"/>
  <c r="F7" i="4"/>
  <c r="E7" i="4"/>
  <c r="D7" i="4"/>
  <c r="C7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O89" i="3"/>
  <c r="N89" i="3"/>
  <c r="M89" i="3"/>
  <c r="L89" i="3"/>
  <c r="P89" i="3" s="1"/>
  <c r="K89" i="3"/>
  <c r="J89" i="3"/>
  <c r="I89" i="3"/>
  <c r="H89" i="3"/>
  <c r="G89" i="3"/>
  <c r="E89" i="3"/>
  <c r="D89" i="3"/>
  <c r="C89" i="3"/>
  <c r="F89" i="3" s="1"/>
  <c r="N88" i="3"/>
  <c r="M88" i="3"/>
  <c r="L88" i="3"/>
  <c r="P88" i="3" s="1"/>
  <c r="K88" i="3"/>
  <c r="J88" i="3"/>
  <c r="I88" i="3"/>
  <c r="O88" i="3" s="1"/>
  <c r="H88" i="3"/>
  <c r="G88" i="3"/>
  <c r="F88" i="3"/>
  <c r="E88" i="3"/>
  <c r="D88" i="3"/>
  <c r="C88" i="3"/>
  <c r="O87" i="3"/>
  <c r="N87" i="3"/>
  <c r="M87" i="3"/>
  <c r="L87" i="3"/>
  <c r="P87" i="3" s="1"/>
  <c r="K87" i="3"/>
  <c r="J87" i="3"/>
  <c r="I87" i="3"/>
  <c r="H87" i="3"/>
  <c r="G87" i="3"/>
  <c r="E87" i="3"/>
  <c r="D87" i="3"/>
  <c r="C87" i="3"/>
  <c r="F87" i="3" s="1"/>
  <c r="N86" i="3"/>
  <c r="M86" i="3"/>
  <c r="L86" i="3"/>
  <c r="P86" i="3" s="1"/>
  <c r="K86" i="3"/>
  <c r="J86" i="3"/>
  <c r="I86" i="3"/>
  <c r="O86" i="3" s="1"/>
  <c r="H86" i="3"/>
  <c r="G86" i="3"/>
  <c r="F86" i="3"/>
  <c r="E86" i="3"/>
  <c r="D86" i="3"/>
  <c r="C86" i="3"/>
  <c r="O85" i="3"/>
  <c r="N85" i="3"/>
  <c r="M85" i="3"/>
  <c r="L85" i="3"/>
  <c r="P85" i="3" s="1"/>
  <c r="K85" i="3"/>
  <c r="J85" i="3"/>
  <c r="I85" i="3"/>
  <c r="H85" i="3"/>
  <c r="G85" i="3"/>
  <c r="E85" i="3"/>
  <c r="D85" i="3"/>
  <c r="C85" i="3"/>
  <c r="F85" i="3" s="1"/>
  <c r="N84" i="3"/>
  <c r="M84" i="3"/>
  <c r="L84" i="3"/>
  <c r="K84" i="3"/>
  <c r="J84" i="3"/>
  <c r="I84" i="3"/>
  <c r="H84" i="3"/>
  <c r="G84" i="3"/>
  <c r="F84" i="3"/>
  <c r="E84" i="3"/>
  <c r="D84" i="3"/>
  <c r="C84" i="3"/>
  <c r="O83" i="3"/>
  <c r="N83" i="3"/>
  <c r="M83" i="3"/>
  <c r="L83" i="3"/>
  <c r="P83" i="3" s="1"/>
  <c r="K83" i="3"/>
  <c r="J83" i="3"/>
  <c r="I83" i="3"/>
  <c r="H83" i="3"/>
  <c r="G83" i="3"/>
  <c r="E83" i="3"/>
  <c r="D83" i="3"/>
  <c r="C83" i="3"/>
  <c r="F83" i="3" s="1"/>
  <c r="N82" i="3"/>
  <c r="M82" i="3"/>
  <c r="L82" i="3"/>
  <c r="K82" i="3"/>
  <c r="J82" i="3"/>
  <c r="I82" i="3"/>
  <c r="O82" i="3" s="1"/>
  <c r="H82" i="3"/>
  <c r="G82" i="3"/>
  <c r="F82" i="3"/>
  <c r="E82" i="3"/>
  <c r="D82" i="3"/>
  <c r="C82" i="3"/>
  <c r="O81" i="3"/>
  <c r="N81" i="3"/>
  <c r="M81" i="3"/>
  <c r="L81" i="3"/>
  <c r="P81" i="3" s="1"/>
  <c r="K81" i="3"/>
  <c r="J81" i="3"/>
  <c r="I81" i="3"/>
  <c r="H81" i="3"/>
  <c r="G81" i="3"/>
  <c r="E81" i="3"/>
  <c r="D81" i="3"/>
  <c r="C81" i="3"/>
  <c r="F81" i="3" s="1"/>
  <c r="N80" i="3"/>
  <c r="M80" i="3"/>
  <c r="L80" i="3"/>
  <c r="P80" i="3" s="1"/>
  <c r="K80" i="3"/>
  <c r="J80" i="3"/>
  <c r="I80" i="3"/>
  <c r="O80" i="3" s="1"/>
  <c r="H80" i="3"/>
  <c r="G80" i="3"/>
  <c r="F80" i="3"/>
  <c r="E80" i="3"/>
  <c r="D80" i="3"/>
  <c r="C80" i="3"/>
  <c r="O79" i="3"/>
  <c r="N79" i="3"/>
  <c r="M79" i="3"/>
  <c r="L79" i="3"/>
  <c r="P79" i="3" s="1"/>
  <c r="K79" i="3"/>
  <c r="J79" i="3"/>
  <c r="I79" i="3"/>
  <c r="H79" i="3"/>
  <c r="G79" i="3"/>
  <c r="E79" i="3"/>
  <c r="D79" i="3"/>
  <c r="C79" i="3"/>
  <c r="F79" i="3" s="1"/>
  <c r="N78" i="3"/>
  <c r="M78" i="3"/>
  <c r="L78" i="3"/>
  <c r="P78" i="3" s="1"/>
  <c r="K78" i="3"/>
  <c r="J78" i="3"/>
  <c r="I78" i="3"/>
  <c r="O78" i="3" s="1"/>
  <c r="H78" i="3"/>
  <c r="G78" i="3"/>
  <c r="F78" i="3"/>
  <c r="E78" i="3"/>
  <c r="D78" i="3"/>
  <c r="C78" i="3"/>
  <c r="O77" i="3"/>
  <c r="N77" i="3"/>
  <c r="M77" i="3"/>
  <c r="L77" i="3"/>
  <c r="P77" i="3" s="1"/>
  <c r="K77" i="3"/>
  <c r="J77" i="3"/>
  <c r="I77" i="3"/>
  <c r="H77" i="3"/>
  <c r="G77" i="3"/>
  <c r="E77" i="3"/>
  <c r="D77" i="3"/>
  <c r="C77" i="3"/>
  <c r="F77" i="3" s="1"/>
  <c r="N76" i="3"/>
  <c r="M76" i="3"/>
  <c r="L76" i="3"/>
  <c r="K76" i="3"/>
  <c r="J76" i="3"/>
  <c r="I76" i="3"/>
  <c r="O76" i="3" s="1"/>
  <c r="H76" i="3"/>
  <c r="G76" i="3"/>
  <c r="F76" i="3"/>
  <c r="E76" i="3"/>
  <c r="D76" i="3"/>
  <c r="C76" i="3"/>
  <c r="O75" i="3"/>
  <c r="N75" i="3"/>
  <c r="M75" i="3"/>
  <c r="L75" i="3"/>
  <c r="P75" i="3" s="1"/>
  <c r="K75" i="3"/>
  <c r="J75" i="3"/>
  <c r="I75" i="3"/>
  <c r="H75" i="3"/>
  <c r="G75" i="3"/>
  <c r="E75" i="3"/>
  <c r="D75" i="3"/>
  <c r="C75" i="3"/>
  <c r="F75" i="3" s="1"/>
  <c r="N74" i="3"/>
  <c r="M74" i="3"/>
  <c r="L74" i="3"/>
  <c r="K74" i="3"/>
  <c r="J74" i="3"/>
  <c r="I74" i="3"/>
  <c r="O74" i="3" s="1"/>
  <c r="H74" i="3"/>
  <c r="G74" i="3"/>
  <c r="F74" i="3"/>
  <c r="E74" i="3"/>
  <c r="D74" i="3"/>
  <c r="C74" i="3"/>
  <c r="O73" i="3"/>
  <c r="N73" i="3"/>
  <c r="M73" i="3"/>
  <c r="L73" i="3"/>
  <c r="P73" i="3" s="1"/>
  <c r="K73" i="3"/>
  <c r="J73" i="3"/>
  <c r="I73" i="3"/>
  <c r="H73" i="3"/>
  <c r="G73" i="3"/>
  <c r="E73" i="3"/>
  <c r="D73" i="3"/>
  <c r="C73" i="3"/>
  <c r="F73" i="3" s="1"/>
  <c r="N72" i="3"/>
  <c r="M72" i="3"/>
  <c r="L72" i="3"/>
  <c r="P72" i="3" s="1"/>
  <c r="K72" i="3"/>
  <c r="J72" i="3"/>
  <c r="I72" i="3"/>
  <c r="O72" i="3" s="1"/>
  <c r="H72" i="3"/>
  <c r="G72" i="3"/>
  <c r="F72" i="3"/>
  <c r="E72" i="3"/>
  <c r="D72" i="3"/>
  <c r="C72" i="3"/>
  <c r="O71" i="3"/>
  <c r="N71" i="3"/>
  <c r="M71" i="3"/>
  <c r="L71" i="3"/>
  <c r="P71" i="3" s="1"/>
  <c r="K71" i="3"/>
  <c r="J71" i="3"/>
  <c r="I71" i="3"/>
  <c r="H71" i="3"/>
  <c r="G71" i="3"/>
  <c r="E71" i="3"/>
  <c r="D71" i="3"/>
  <c r="C71" i="3"/>
  <c r="F71" i="3" s="1"/>
  <c r="N70" i="3"/>
  <c r="M70" i="3"/>
  <c r="L70" i="3"/>
  <c r="P70" i="3" s="1"/>
  <c r="K70" i="3"/>
  <c r="J70" i="3"/>
  <c r="I70" i="3"/>
  <c r="O70" i="3" s="1"/>
  <c r="H70" i="3"/>
  <c r="G70" i="3"/>
  <c r="F70" i="3"/>
  <c r="E70" i="3"/>
  <c r="D70" i="3"/>
  <c r="C70" i="3"/>
  <c r="O69" i="3"/>
  <c r="N69" i="3"/>
  <c r="M69" i="3"/>
  <c r="L69" i="3"/>
  <c r="P69" i="3" s="1"/>
  <c r="K69" i="3"/>
  <c r="J69" i="3"/>
  <c r="I69" i="3"/>
  <c r="H69" i="3"/>
  <c r="G69" i="3"/>
  <c r="E69" i="3"/>
  <c r="D69" i="3"/>
  <c r="C69" i="3"/>
  <c r="F69" i="3" s="1"/>
  <c r="N68" i="3"/>
  <c r="M68" i="3"/>
  <c r="L68" i="3"/>
  <c r="K68" i="3"/>
  <c r="J68" i="3"/>
  <c r="I68" i="3"/>
  <c r="O68" i="3" s="1"/>
  <c r="H68" i="3"/>
  <c r="G68" i="3"/>
  <c r="F68" i="3"/>
  <c r="E68" i="3"/>
  <c r="D68" i="3"/>
  <c r="C68" i="3"/>
  <c r="O67" i="3"/>
  <c r="N67" i="3"/>
  <c r="M67" i="3"/>
  <c r="L67" i="3"/>
  <c r="P67" i="3" s="1"/>
  <c r="K67" i="3"/>
  <c r="J67" i="3"/>
  <c r="I67" i="3"/>
  <c r="H67" i="3"/>
  <c r="G67" i="3"/>
  <c r="E67" i="3"/>
  <c r="D67" i="3"/>
  <c r="C67" i="3"/>
  <c r="F67" i="3" s="1"/>
  <c r="N66" i="3"/>
  <c r="M66" i="3"/>
  <c r="L66" i="3"/>
  <c r="K66" i="3"/>
  <c r="J66" i="3"/>
  <c r="I66" i="3"/>
  <c r="O66" i="3" s="1"/>
  <c r="H66" i="3"/>
  <c r="G66" i="3"/>
  <c r="F66" i="3"/>
  <c r="E66" i="3"/>
  <c r="D66" i="3"/>
  <c r="C66" i="3"/>
  <c r="O65" i="3"/>
  <c r="N65" i="3"/>
  <c r="M65" i="3"/>
  <c r="L65" i="3"/>
  <c r="P65" i="3" s="1"/>
  <c r="K65" i="3"/>
  <c r="J65" i="3"/>
  <c r="I65" i="3"/>
  <c r="H65" i="3"/>
  <c r="G65" i="3"/>
  <c r="E65" i="3"/>
  <c r="D65" i="3"/>
  <c r="C65" i="3"/>
  <c r="F65" i="3" s="1"/>
  <c r="N64" i="3"/>
  <c r="M64" i="3"/>
  <c r="L64" i="3"/>
  <c r="P64" i="3" s="1"/>
  <c r="K64" i="3"/>
  <c r="J64" i="3"/>
  <c r="I64" i="3"/>
  <c r="O64" i="3" s="1"/>
  <c r="H64" i="3"/>
  <c r="G64" i="3"/>
  <c r="F64" i="3"/>
  <c r="E64" i="3"/>
  <c r="D64" i="3"/>
  <c r="C64" i="3"/>
  <c r="O63" i="3"/>
  <c r="N63" i="3"/>
  <c r="M63" i="3"/>
  <c r="L63" i="3"/>
  <c r="P63" i="3" s="1"/>
  <c r="K63" i="3"/>
  <c r="J63" i="3"/>
  <c r="I63" i="3"/>
  <c r="H63" i="3"/>
  <c r="G63" i="3"/>
  <c r="E63" i="3"/>
  <c r="D63" i="3"/>
  <c r="C63" i="3"/>
  <c r="F63" i="3" s="1"/>
  <c r="N62" i="3"/>
  <c r="M62" i="3"/>
  <c r="L62" i="3"/>
  <c r="P62" i="3" s="1"/>
  <c r="K62" i="3"/>
  <c r="J62" i="3"/>
  <c r="I62" i="3"/>
  <c r="O62" i="3" s="1"/>
  <c r="H62" i="3"/>
  <c r="G62" i="3"/>
  <c r="F62" i="3"/>
  <c r="E62" i="3"/>
  <c r="D62" i="3"/>
  <c r="C62" i="3"/>
  <c r="O61" i="3"/>
  <c r="N61" i="3"/>
  <c r="M61" i="3"/>
  <c r="L61" i="3"/>
  <c r="P61" i="3" s="1"/>
  <c r="K61" i="3"/>
  <c r="J61" i="3"/>
  <c r="I61" i="3"/>
  <c r="H61" i="3"/>
  <c r="G61" i="3"/>
  <c r="E61" i="3"/>
  <c r="D61" i="3"/>
  <c r="C61" i="3"/>
  <c r="F61" i="3" s="1"/>
  <c r="N60" i="3"/>
  <c r="M60" i="3"/>
  <c r="L60" i="3"/>
  <c r="K60" i="3"/>
  <c r="J60" i="3"/>
  <c r="I60" i="3"/>
  <c r="O60" i="3" s="1"/>
  <c r="H60" i="3"/>
  <c r="G60" i="3"/>
  <c r="F60" i="3"/>
  <c r="E60" i="3"/>
  <c r="D60" i="3"/>
  <c r="C60" i="3"/>
  <c r="O59" i="3"/>
  <c r="N59" i="3"/>
  <c r="M59" i="3"/>
  <c r="L59" i="3"/>
  <c r="P59" i="3" s="1"/>
  <c r="K59" i="3"/>
  <c r="J59" i="3"/>
  <c r="I59" i="3"/>
  <c r="H59" i="3"/>
  <c r="G59" i="3"/>
  <c r="E59" i="3"/>
  <c r="D59" i="3"/>
  <c r="C59" i="3"/>
  <c r="F59" i="3" s="1"/>
  <c r="N58" i="3"/>
  <c r="M58" i="3"/>
  <c r="L58" i="3"/>
  <c r="K58" i="3"/>
  <c r="J58" i="3"/>
  <c r="I58" i="3"/>
  <c r="O58" i="3" s="1"/>
  <c r="H58" i="3"/>
  <c r="G58" i="3"/>
  <c r="F58" i="3"/>
  <c r="E58" i="3"/>
  <c r="D58" i="3"/>
  <c r="C58" i="3"/>
  <c r="O57" i="3"/>
  <c r="N57" i="3"/>
  <c r="M57" i="3"/>
  <c r="L57" i="3"/>
  <c r="P57" i="3" s="1"/>
  <c r="K57" i="3"/>
  <c r="J57" i="3"/>
  <c r="I57" i="3"/>
  <c r="H57" i="3"/>
  <c r="G57" i="3"/>
  <c r="E57" i="3"/>
  <c r="D57" i="3"/>
  <c r="C57" i="3"/>
  <c r="F57" i="3" s="1"/>
  <c r="N56" i="3"/>
  <c r="M56" i="3"/>
  <c r="L56" i="3"/>
  <c r="P56" i="3" s="1"/>
  <c r="K56" i="3"/>
  <c r="J56" i="3"/>
  <c r="I56" i="3"/>
  <c r="O56" i="3" s="1"/>
  <c r="H56" i="3"/>
  <c r="G56" i="3"/>
  <c r="F56" i="3"/>
  <c r="E56" i="3"/>
  <c r="D56" i="3"/>
  <c r="C56" i="3"/>
  <c r="O55" i="3"/>
  <c r="N55" i="3"/>
  <c r="M55" i="3"/>
  <c r="L55" i="3"/>
  <c r="P55" i="3" s="1"/>
  <c r="K55" i="3"/>
  <c r="J55" i="3"/>
  <c r="I55" i="3"/>
  <c r="H55" i="3"/>
  <c r="G55" i="3"/>
  <c r="E55" i="3"/>
  <c r="D55" i="3"/>
  <c r="C55" i="3"/>
  <c r="F55" i="3" s="1"/>
  <c r="N54" i="3"/>
  <c r="M54" i="3"/>
  <c r="L54" i="3"/>
  <c r="P54" i="3" s="1"/>
  <c r="K54" i="3"/>
  <c r="J54" i="3"/>
  <c r="I54" i="3"/>
  <c r="O54" i="3" s="1"/>
  <c r="H54" i="3"/>
  <c r="G54" i="3"/>
  <c r="F54" i="3"/>
  <c r="E54" i="3"/>
  <c r="D54" i="3"/>
  <c r="C54" i="3"/>
  <c r="O53" i="3"/>
  <c r="N53" i="3"/>
  <c r="M53" i="3"/>
  <c r="L53" i="3"/>
  <c r="P53" i="3" s="1"/>
  <c r="K53" i="3"/>
  <c r="J53" i="3"/>
  <c r="I53" i="3"/>
  <c r="H53" i="3"/>
  <c r="G53" i="3"/>
  <c r="E53" i="3"/>
  <c r="D53" i="3"/>
  <c r="C53" i="3"/>
  <c r="F53" i="3" s="1"/>
  <c r="N52" i="3"/>
  <c r="M52" i="3"/>
  <c r="L52" i="3"/>
  <c r="K52" i="3"/>
  <c r="J52" i="3"/>
  <c r="I52" i="3"/>
  <c r="O52" i="3" s="1"/>
  <c r="H52" i="3"/>
  <c r="G52" i="3"/>
  <c r="F52" i="3"/>
  <c r="E52" i="3"/>
  <c r="D52" i="3"/>
  <c r="C52" i="3"/>
  <c r="O51" i="3"/>
  <c r="N51" i="3"/>
  <c r="M51" i="3"/>
  <c r="L51" i="3"/>
  <c r="P51" i="3" s="1"/>
  <c r="K51" i="3"/>
  <c r="J51" i="3"/>
  <c r="I51" i="3"/>
  <c r="H51" i="3"/>
  <c r="G51" i="3"/>
  <c r="E51" i="3"/>
  <c r="D51" i="3"/>
  <c r="C51" i="3"/>
  <c r="F51" i="3" s="1"/>
  <c r="N50" i="3"/>
  <c r="M50" i="3"/>
  <c r="L50" i="3"/>
  <c r="K50" i="3"/>
  <c r="J50" i="3"/>
  <c r="I50" i="3"/>
  <c r="O50" i="3" s="1"/>
  <c r="H50" i="3"/>
  <c r="G50" i="3"/>
  <c r="F50" i="3"/>
  <c r="E50" i="3"/>
  <c r="D50" i="3"/>
  <c r="C50" i="3"/>
  <c r="O49" i="3"/>
  <c r="N49" i="3"/>
  <c r="M49" i="3"/>
  <c r="L49" i="3"/>
  <c r="P49" i="3" s="1"/>
  <c r="K49" i="3"/>
  <c r="J49" i="3"/>
  <c r="I49" i="3"/>
  <c r="H49" i="3"/>
  <c r="G49" i="3"/>
  <c r="E49" i="3"/>
  <c r="D49" i="3"/>
  <c r="C49" i="3"/>
  <c r="F49" i="3" s="1"/>
  <c r="N48" i="3"/>
  <c r="M48" i="3"/>
  <c r="L48" i="3"/>
  <c r="P48" i="3" s="1"/>
  <c r="K48" i="3"/>
  <c r="J48" i="3"/>
  <c r="I48" i="3"/>
  <c r="O48" i="3" s="1"/>
  <c r="H48" i="3"/>
  <c r="G48" i="3"/>
  <c r="F48" i="3"/>
  <c r="E48" i="3"/>
  <c r="D48" i="3"/>
  <c r="C48" i="3"/>
  <c r="O47" i="3"/>
  <c r="N47" i="3"/>
  <c r="M47" i="3"/>
  <c r="L47" i="3"/>
  <c r="P47" i="3" s="1"/>
  <c r="K47" i="3"/>
  <c r="J47" i="3"/>
  <c r="I47" i="3"/>
  <c r="H47" i="3"/>
  <c r="G47" i="3"/>
  <c r="E47" i="3"/>
  <c r="D47" i="3"/>
  <c r="C47" i="3"/>
  <c r="F47" i="3" s="1"/>
  <c r="N46" i="3"/>
  <c r="M46" i="3"/>
  <c r="L46" i="3"/>
  <c r="P46" i="3" s="1"/>
  <c r="K46" i="3"/>
  <c r="J46" i="3"/>
  <c r="I46" i="3"/>
  <c r="O46" i="3" s="1"/>
  <c r="H46" i="3"/>
  <c r="G46" i="3"/>
  <c r="F46" i="3"/>
  <c r="E46" i="3"/>
  <c r="D46" i="3"/>
  <c r="C46" i="3"/>
  <c r="O45" i="3"/>
  <c r="N45" i="3"/>
  <c r="M45" i="3"/>
  <c r="L45" i="3"/>
  <c r="P45" i="3" s="1"/>
  <c r="K45" i="3"/>
  <c r="J45" i="3"/>
  <c r="I45" i="3"/>
  <c r="H45" i="3"/>
  <c r="G45" i="3"/>
  <c r="E45" i="3"/>
  <c r="D45" i="3"/>
  <c r="C45" i="3"/>
  <c r="F45" i="3" s="1"/>
  <c r="N44" i="3"/>
  <c r="M44" i="3"/>
  <c r="L44" i="3"/>
  <c r="K44" i="3"/>
  <c r="J44" i="3"/>
  <c r="I44" i="3"/>
  <c r="O44" i="3" s="1"/>
  <c r="H44" i="3"/>
  <c r="G44" i="3"/>
  <c r="F44" i="3"/>
  <c r="E44" i="3"/>
  <c r="D44" i="3"/>
  <c r="C44" i="3"/>
  <c r="O43" i="3"/>
  <c r="N43" i="3"/>
  <c r="M43" i="3"/>
  <c r="L43" i="3"/>
  <c r="P43" i="3" s="1"/>
  <c r="K43" i="3"/>
  <c r="J43" i="3"/>
  <c r="I43" i="3"/>
  <c r="H43" i="3"/>
  <c r="G43" i="3"/>
  <c r="E43" i="3"/>
  <c r="D43" i="3"/>
  <c r="C43" i="3"/>
  <c r="F43" i="3" s="1"/>
  <c r="N42" i="3"/>
  <c r="M42" i="3"/>
  <c r="L42" i="3"/>
  <c r="K42" i="3"/>
  <c r="J42" i="3"/>
  <c r="I42" i="3"/>
  <c r="O42" i="3" s="1"/>
  <c r="H42" i="3"/>
  <c r="G42" i="3"/>
  <c r="F42" i="3"/>
  <c r="E42" i="3"/>
  <c r="D42" i="3"/>
  <c r="C42" i="3"/>
  <c r="O41" i="3"/>
  <c r="N41" i="3"/>
  <c r="M41" i="3"/>
  <c r="L41" i="3"/>
  <c r="P41" i="3" s="1"/>
  <c r="K41" i="3"/>
  <c r="J41" i="3"/>
  <c r="I41" i="3"/>
  <c r="H41" i="3"/>
  <c r="G41" i="3"/>
  <c r="E41" i="3"/>
  <c r="D41" i="3"/>
  <c r="C41" i="3"/>
  <c r="F41" i="3" s="1"/>
  <c r="N40" i="3"/>
  <c r="M40" i="3"/>
  <c r="L40" i="3"/>
  <c r="P40" i="3" s="1"/>
  <c r="K40" i="3"/>
  <c r="J40" i="3"/>
  <c r="I40" i="3"/>
  <c r="O40" i="3" s="1"/>
  <c r="H40" i="3"/>
  <c r="G40" i="3"/>
  <c r="F40" i="3"/>
  <c r="E40" i="3"/>
  <c r="D40" i="3"/>
  <c r="C40" i="3"/>
  <c r="O39" i="3"/>
  <c r="N39" i="3"/>
  <c r="M39" i="3"/>
  <c r="L39" i="3"/>
  <c r="P39" i="3" s="1"/>
  <c r="K39" i="3"/>
  <c r="J39" i="3"/>
  <c r="I39" i="3"/>
  <c r="H39" i="3"/>
  <c r="G39" i="3"/>
  <c r="E39" i="3"/>
  <c r="D39" i="3"/>
  <c r="C39" i="3"/>
  <c r="F39" i="3" s="1"/>
  <c r="N38" i="3"/>
  <c r="M38" i="3"/>
  <c r="L38" i="3"/>
  <c r="P38" i="3" s="1"/>
  <c r="K38" i="3"/>
  <c r="J38" i="3"/>
  <c r="I38" i="3"/>
  <c r="O38" i="3" s="1"/>
  <c r="H38" i="3"/>
  <c r="G38" i="3"/>
  <c r="F38" i="3"/>
  <c r="E38" i="3"/>
  <c r="D38" i="3"/>
  <c r="C38" i="3"/>
  <c r="O37" i="3"/>
  <c r="N37" i="3"/>
  <c r="M37" i="3"/>
  <c r="L37" i="3"/>
  <c r="P37" i="3" s="1"/>
  <c r="K37" i="3"/>
  <c r="J37" i="3"/>
  <c r="I37" i="3"/>
  <c r="H37" i="3"/>
  <c r="G37" i="3"/>
  <c r="E37" i="3"/>
  <c r="D37" i="3"/>
  <c r="C37" i="3"/>
  <c r="F37" i="3" s="1"/>
  <c r="N36" i="3"/>
  <c r="M36" i="3"/>
  <c r="L36" i="3"/>
  <c r="K36" i="3"/>
  <c r="J36" i="3"/>
  <c r="I36" i="3"/>
  <c r="O36" i="3" s="1"/>
  <c r="H36" i="3"/>
  <c r="G36" i="3"/>
  <c r="F36" i="3"/>
  <c r="E36" i="3"/>
  <c r="D36" i="3"/>
  <c r="C36" i="3"/>
  <c r="O35" i="3"/>
  <c r="N35" i="3"/>
  <c r="M35" i="3"/>
  <c r="L35" i="3"/>
  <c r="P35" i="3" s="1"/>
  <c r="K35" i="3"/>
  <c r="J35" i="3"/>
  <c r="I35" i="3"/>
  <c r="H35" i="3"/>
  <c r="G35" i="3"/>
  <c r="E35" i="3"/>
  <c r="D35" i="3"/>
  <c r="C35" i="3"/>
  <c r="F35" i="3" s="1"/>
  <c r="N34" i="3"/>
  <c r="M34" i="3"/>
  <c r="L34" i="3"/>
  <c r="K34" i="3"/>
  <c r="J34" i="3"/>
  <c r="I34" i="3"/>
  <c r="O34" i="3" s="1"/>
  <c r="H34" i="3"/>
  <c r="G34" i="3"/>
  <c r="F34" i="3"/>
  <c r="E34" i="3"/>
  <c r="D34" i="3"/>
  <c r="C34" i="3"/>
  <c r="O33" i="3"/>
  <c r="N33" i="3"/>
  <c r="M33" i="3"/>
  <c r="L33" i="3"/>
  <c r="P33" i="3" s="1"/>
  <c r="K33" i="3"/>
  <c r="J33" i="3"/>
  <c r="I33" i="3"/>
  <c r="H33" i="3"/>
  <c r="G33" i="3"/>
  <c r="E33" i="3"/>
  <c r="D33" i="3"/>
  <c r="C33" i="3"/>
  <c r="F33" i="3" s="1"/>
  <c r="N32" i="3"/>
  <c r="M32" i="3"/>
  <c r="L32" i="3"/>
  <c r="P32" i="3" s="1"/>
  <c r="K32" i="3"/>
  <c r="J32" i="3"/>
  <c r="I32" i="3"/>
  <c r="O32" i="3" s="1"/>
  <c r="H32" i="3"/>
  <c r="G32" i="3"/>
  <c r="F32" i="3"/>
  <c r="E32" i="3"/>
  <c r="D32" i="3"/>
  <c r="C32" i="3"/>
  <c r="O31" i="3"/>
  <c r="N31" i="3"/>
  <c r="M31" i="3"/>
  <c r="L31" i="3"/>
  <c r="P31" i="3" s="1"/>
  <c r="K31" i="3"/>
  <c r="J31" i="3"/>
  <c r="I31" i="3"/>
  <c r="H31" i="3"/>
  <c r="G31" i="3"/>
  <c r="E31" i="3"/>
  <c r="D31" i="3"/>
  <c r="C31" i="3"/>
  <c r="F31" i="3" s="1"/>
  <c r="N30" i="3"/>
  <c r="M30" i="3"/>
  <c r="L30" i="3"/>
  <c r="P30" i="3" s="1"/>
  <c r="K30" i="3"/>
  <c r="J30" i="3"/>
  <c r="I30" i="3"/>
  <c r="O30" i="3" s="1"/>
  <c r="H30" i="3"/>
  <c r="G30" i="3"/>
  <c r="F30" i="3"/>
  <c r="E30" i="3"/>
  <c r="D30" i="3"/>
  <c r="C30" i="3"/>
  <c r="O29" i="3"/>
  <c r="N29" i="3"/>
  <c r="M29" i="3"/>
  <c r="L29" i="3"/>
  <c r="P29" i="3" s="1"/>
  <c r="K29" i="3"/>
  <c r="J29" i="3"/>
  <c r="I29" i="3"/>
  <c r="H29" i="3"/>
  <c r="G29" i="3"/>
  <c r="E29" i="3"/>
  <c r="D29" i="3"/>
  <c r="C29" i="3"/>
  <c r="F29" i="3" s="1"/>
  <c r="N28" i="3"/>
  <c r="M28" i="3"/>
  <c r="L28" i="3"/>
  <c r="K28" i="3"/>
  <c r="J28" i="3"/>
  <c r="I28" i="3"/>
  <c r="O28" i="3" s="1"/>
  <c r="H28" i="3"/>
  <c r="G28" i="3"/>
  <c r="F28" i="3"/>
  <c r="E28" i="3"/>
  <c r="D28" i="3"/>
  <c r="C28" i="3"/>
  <c r="O27" i="3"/>
  <c r="N27" i="3"/>
  <c r="M27" i="3"/>
  <c r="L27" i="3"/>
  <c r="P27" i="3" s="1"/>
  <c r="K27" i="3"/>
  <c r="J27" i="3"/>
  <c r="I27" i="3"/>
  <c r="H27" i="3"/>
  <c r="G27" i="3"/>
  <c r="E27" i="3"/>
  <c r="D27" i="3"/>
  <c r="C27" i="3"/>
  <c r="F27" i="3" s="1"/>
  <c r="N26" i="3"/>
  <c r="M26" i="3"/>
  <c r="L26" i="3"/>
  <c r="K26" i="3"/>
  <c r="J26" i="3"/>
  <c r="I26" i="3"/>
  <c r="O26" i="3" s="1"/>
  <c r="H26" i="3"/>
  <c r="G26" i="3"/>
  <c r="F26" i="3"/>
  <c r="E26" i="3"/>
  <c r="D26" i="3"/>
  <c r="C26" i="3"/>
  <c r="O25" i="3"/>
  <c r="N25" i="3"/>
  <c r="M25" i="3"/>
  <c r="L25" i="3"/>
  <c r="P25" i="3" s="1"/>
  <c r="K25" i="3"/>
  <c r="J25" i="3"/>
  <c r="I25" i="3"/>
  <c r="H25" i="3"/>
  <c r="G25" i="3"/>
  <c r="E25" i="3"/>
  <c r="D25" i="3"/>
  <c r="C25" i="3"/>
  <c r="F25" i="3" s="1"/>
  <c r="N24" i="3"/>
  <c r="M24" i="3"/>
  <c r="L24" i="3"/>
  <c r="P24" i="3" s="1"/>
  <c r="K24" i="3"/>
  <c r="J24" i="3"/>
  <c r="I24" i="3"/>
  <c r="O24" i="3" s="1"/>
  <c r="H24" i="3"/>
  <c r="G24" i="3"/>
  <c r="F24" i="3"/>
  <c r="E24" i="3"/>
  <c r="D24" i="3"/>
  <c r="C24" i="3"/>
  <c r="O23" i="3"/>
  <c r="N23" i="3"/>
  <c r="M23" i="3"/>
  <c r="L23" i="3"/>
  <c r="P23" i="3" s="1"/>
  <c r="K23" i="3"/>
  <c r="J23" i="3"/>
  <c r="I23" i="3"/>
  <c r="H23" i="3"/>
  <c r="G23" i="3"/>
  <c r="E23" i="3"/>
  <c r="D23" i="3"/>
  <c r="C23" i="3"/>
  <c r="F23" i="3" s="1"/>
  <c r="N22" i="3"/>
  <c r="M22" i="3"/>
  <c r="L22" i="3"/>
  <c r="P22" i="3" s="1"/>
  <c r="K22" i="3"/>
  <c r="J22" i="3"/>
  <c r="I22" i="3"/>
  <c r="O22" i="3" s="1"/>
  <c r="H22" i="3"/>
  <c r="G22" i="3"/>
  <c r="F22" i="3"/>
  <c r="E22" i="3"/>
  <c r="D22" i="3"/>
  <c r="C22" i="3"/>
  <c r="O21" i="3"/>
  <c r="N21" i="3"/>
  <c r="M21" i="3"/>
  <c r="L21" i="3"/>
  <c r="P21" i="3" s="1"/>
  <c r="K21" i="3"/>
  <c r="J21" i="3"/>
  <c r="I21" i="3"/>
  <c r="H21" i="3"/>
  <c r="G21" i="3"/>
  <c r="E21" i="3"/>
  <c r="D21" i="3"/>
  <c r="C21" i="3"/>
  <c r="F21" i="3" s="1"/>
  <c r="N20" i="3"/>
  <c r="M20" i="3"/>
  <c r="L20" i="3"/>
  <c r="K20" i="3"/>
  <c r="J20" i="3"/>
  <c r="I20" i="3"/>
  <c r="O20" i="3" s="1"/>
  <c r="H20" i="3"/>
  <c r="G20" i="3"/>
  <c r="F20" i="3"/>
  <c r="E20" i="3"/>
  <c r="D20" i="3"/>
  <c r="C20" i="3"/>
  <c r="O19" i="3"/>
  <c r="N19" i="3"/>
  <c r="M19" i="3"/>
  <c r="L19" i="3"/>
  <c r="P19" i="3" s="1"/>
  <c r="K19" i="3"/>
  <c r="J19" i="3"/>
  <c r="I19" i="3"/>
  <c r="H19" i="3"/>
  <c r="G19" i="3"/>
  <c r="E19" i="3"/>
  <c r="D19" i="3"/>
  <c r="C19" i="3"/>
  <c r="F19" i="3" s="1"/>
  <c r="N18" i="3"/>
  <c r="M18" i="3"/>
  <c r="L18" i="3"/>
  <c r="K18" i="3"/>
  <c r="J18" i="3"/>
  <c r="I18" i="3"/>
  <c r="O18" i="3" s="1"/>
  <c r="H18" i="3"/>
  <c r="G18" i="3"/>
  <c r="F18" i="3"/>
  <c r="E18" i="3"/>
  <c r="D18" i="3"/>
  <c r="C18" i="3"/>
  <c r="O17" i="3"/>
  <c r="N17" i="3"/>
  <c r="M17" i="3"/>
  <c r="L17" i="3"/>
  <c r="P17" i="3" s="1"/>
  <c r="K17" i="3"/>
  <c r="J17" i="3"/>
  <c r="I17" i="3"/>
  <c r="H17" i="3"/>
  <c r="G17" i="3"/>
  <c r="E17" i="3"/>
  <c r="D17" i="3"/>
  <c r="C17" i="3"/>
  <c r="F17" i="3" s="1"/>
  <c r="N16" i="3"/>
  <c r="M16" i="3"/>
  <c r="L16" i="3"/>
  <c r="P16" i="3" s="1"/>
  <c r="K16" i="3"/>
  <c r="J16" i="3"/>
  <c r="I16" i="3"/>
  <c r="O16" i="3" s="1"/>
  <c r="H16" i="3"/>
  <c r="G16" i="3"/>
  <c r="F16" i="3"/>
  <c r="E16" i="3"/>
  <c r="D16" i="3"/>
  <c r="C16" i="3"/>
  <c r="O15" i="3"/>
  <c r="N15" i="3"/>
  <c r="M15" i="3"/>
  <c r="L15" i="3"/>
  <c r="P15" i="3" s="1"/>
  <c r="K15" i="3"/>
  <c r="J15" i="3"/>
  <c r="I15" i="3"/>
  <c r="H15" i="3"/>
  <c r="G15" i="3"/>
  <c r="E15" i="3"/>
  <c r="D15" i="3"/>
  <c r="C15" i="3"/>
  <c r="F15" i="3" s="1"/>
  <c r="N14" i="3"/>
  <c r="M14" i="3"/>
  <c r="L14" i="3"/>
  <c r="P14" i="3" s="1"/>
  <c r="K14" i="3"/>
  <c r="J14" i="3"/>
  <c r="I14" i="3"/>
  <c r="O14" i="3" s="1"/>
  <c r="H14" i="3"/>
  <c r="G14" i="3"/>
  <c r="F14" i="3"/>
  <c r="E14" i="3"/>
  <c r="D14" i="3"/>
  <c r="C14" i="3"/>
  <c r="O13" i="3"/>
  <c r="N13" i="3"/>
  <c r="M13" i="3"/>
  <c r="L13" i="3"/>
  <c r="P13" i="3" s="1"/>
  <c r="K13" i="3"/>
  <c r="J13" i="3"/>
  <c r="I13" i="3"/>
  <c r="H13" i="3"/>
  <c r="G13" i="3"/>
  <c r="E13" i="3"/>
  <c r="D13" i="3"/>
  <c r="C13" i="3"/>
  <c r="F13" i="3" s="1"/>
  <c r="N12" i="3"/>
  <c r="M12" i="3"/>
  <c r="M6" i="3" s="1"/>
  <c r="L12" i="3"/>
  <c r="K12" i="3"/>
  <c r="J12" i="3"/>
  <c r="I12" i="3"/>
  <c r="O12" i="3" s="1"/>
  <c r="H12" i="3"/>
  <c r="G12" i="3"/>
  <c r="F12" i="3"/>
  <c r="E12" i="3"/>
  <c r="D12" i="3"/>
  <c r="C12" i="3"/>
  <c r="O11" i="3"/>
  <c r="N11" i="3"/>
  <c r="M11" i="3"/>
  <c r="L11" i="3"/>
  <c r="P11" i="3" s="1"/>
  <c r="K11" i="3"/>
  <c r="J11" i="3"/>
  <c r="I11" i="3"/>
  <c r="H11" i="3"/>
  <c r="G11" i="3"/>
  <c r="E11" i="3"/>
  <c r="D11" i="3"/>
  <c r="C11" i="3"/>
  <c r="F11" i="3" s="1"/>
  <c r="N10" i="3"/>
  <c r="N6" i="3" s="1"/>
  <c r="M10" i="3"/>
  <c r="L10" i="3"/>
  <c r="K10" i="3"/>
  <c r="J10" i="3"/>
  <c r="I10" i="3"/>
  <c r="O10" i="3" s="1"/>
  <c r="H10" i="3"/>
  <c r="G10" i="3"/>
  <c r="F10" i="3"/>
  <c r="E10" i="3"/>
  <c r="D10" i="3"/>
  <c r="C10" i="3"/>
  <c r="O9" i="3"/>
  <c r="N9" i="3"/>
  <c r="M9" i="3"/>
  <c r="L9" i="3"/>
  <c r="P9" i="3" s="1"/>
  <c r="K9" i="3"/>
  <c r="J9" i="3"/>
  <c r="I9" i="3"/>
  <c r="H9" i="3"/>
  <c r="G9" i="3"/>
  <c r="E9" i="3"/>
  <c r="D9" i="3"/>
  <c r="C9" i="3"/>
  <c r="F9" i="3" s="1"/>
  <c r="N8" i="3"/>
  <c r="M8" i="3"/>
  <c r="L8" i="3"/>
  <c r="P8" i="3" s="1"/>
  <c r="K8" i="3"/>
  <c r="J8" i="3"/>
  <c r="I8" i="3"/>
  <c r="H8" i="3"/>
  <c r="G8" i="3"/>
  <c r="F8" i="3"/>
  <c r="E8" i="3"/>
  <c r="D8" i="3"/>
  <c r="C8" i="3"/>
  <c r="O7" i="3"/>
  <c r="N7" i="3"/>
  <c r="M7" i="3"/>
  <c r="L7" i="3"/>
  <c r="K7" i="3"/>
  <c r="J7" i="3"/>
  <c r="I7" i="3"/>
  <c r="H7" i="3"/>
  <c r="G7" i="3"/>
  <c r="E7" i="3"/>
  <c r="D7" i="3"/>
  <c r="C7" i="3"/>
  <c r="F7" i="3" s="1"/>
  <c r="BT97" i="7" l="1"/>
  <c r="BV97" i="7"/>
  <c r="BV101" i="7"/>
  <c r="CA101" i="7" s="1"/>
  <c r="BT101" i="7"/>
  <c r="CC112" i="7"/>
  <c r="BC121" i="7"/>
  <c r="BF121" i="7" s="1"/>
  <c r="BE121" i="7"/>
  <c r="BC110" i="7"/>
  <c r="BF110" i="7" s="1"/>
  <c r="BE110" i="7"/>
  <c r="BZ110" i="7" s="1"/>
  <c r="BX98" i="7"/>
  <c r="BU98" i="7"/>
  <c r="BY98" i="7" s="1"/>
  <c r="BC95" i="7"/>
  <c r="BF95" i="7" s="1"/>
  <c r="BE95" i="7"/>
  <c r="BZ95" i="7" s="1"/>
  <c r="BR165" i="7"/>
  <c r="BZ33" i="7"/>
  <c r="BT33" i="7"/>
  <c r="BV33" i="7"/>
  <c r="CA33" i="7" s="1"/>
  <c r="BE15" i="7"/>
  <c r="BZ15" i="7" s="1"/>
  <c r="BC15" i="7"/>
  <c r="BF15" i="7" s="1"/>
  <c r="BE26" i="7"/>
  <c r="BC26" i="7"/>
  <c r="BF26" i="7" s="1"/>
  <c r="Y165" i="7"/>
  <c r="Q10" i="7"/>
  <c r="R10" i="7" s="1"/>
  <c r="CH70" i="7"/>
  <c r="CC70" i="7"/>
  <c r="BY24" i="7"/>
  <c r="BS111" i="7"/>
  <c r="BE125" i="7"/>
  <c r="BC125" i="7"/>
  <c r="BF125" i="7" s="1"/>
  <c r="BT89" i="7"/>
  <c r="BZ89" i="7"/>
  <c r="BV89" i="7"/>
  <c r="CA89" i="7" s="1"/>
  <c r="BV65" i="7"/>
  <c r="BT65" i="7"/>
  <c r="BC78" i="7"/>
  <c r="BX78" i="7"/>
  <c r="BE78" i="7"/>
  <c r="BZ78" i="7" s="1"/>
  <c r="BW61" i="7"/>
  <c r="BT53" i="7"/>
  <c r="BZ53" i="7"/>
  <c r="BV53" i="7"/>
  <c r="CA53" i="7" s="1"/>
  <c r="Q32" i="7"/>
  <c r="R32" i="7" s="1"/>
  <c r="BX32" i="7" s="1"/>
  <c r="BA165" i="7"/>
  <c r="BW11" i="7"/>
  <c r="BW165" i="7" s="1"/>
  <c r="BE64" i="7"/>
  <c r="BZ64" i="7" s="1"/>
  <c r="BC64" i="7"/>
  <c r="BF64" i="7" s="1"/>
  <c r="CA64" i="7" s="1"/>
  <c r="BV29" i="7"/>
  <c r="CA29" i="7" s="1"/>
  <c r="BZ29" i="7"/>
  <c r="BT29" i="7"/>
  <c r="BC9" i="7"/>
  <c r="BF9" i="7" s="1"/>
  <c r="CA9" i="7" s="1"/>
  <c r="BE9" i="7"/>
  <c r="BZ9" i="7" s="1"/>
  <c r="BX52" i="7"/>
  <c r="BU52" i="7"/>
  <c r="BY52" i="7" s="1"/>
  <c r="AK165" i="7"/>
  <c r="BC39" i="7"/>
  <c r="BF39" i="7" s="1"/>
  <c r="BE39" i="7"/>
  <c r="BZ39" i="7" s="1"/>
  <c r="BX30" i="7"/>
  <c r="BU30" i="7"/>
  <c r="BY30" i="7" s="1"/>
  <c r="BC24" i="7"/>
  <c r="BF24" i="7" s="1"/>
  <c r="BE24" i="7"/>
  <c r="BZ24" i="7" s="1"/>
  <c r="BU14" i="7"/>
  <c r="BX14" i="7"/>
  <c r="BZ120" i="7"/>
  <c r="BV120" i="7"/>
  <c r="CA120" i="7" s="1"/>
  <c r="BT120" i="7"/>
  <c r="BZ69" i="7"/>
  <c r="BV69" i="7"/>
  <c r="BT69" i="7"/>
  <c r="BE86" i="7"/>
  <c r="BC86" i="7"/>
  <c r="BF86" i="7" s="1"/>
  <c r="BT80" i="7"/>
  <c r="BZ80" i="7"/>
  <c r="BV80" i="7"/>
  <c r="CA80" i="7" s="1"/>
  <c r="BE58" i="7"/>
  <c r="BZ58" i="7" s="1"/>
  <c r="BC58" i="7"/>
  <c r="BF58" i="7" s="1"/>
  <c r="BT63" i="7"/>
  <c r="BV63" i="7"/>
  <c r="CA63" i="7" s="1"/>
  <c r="BZ63" i="7"/>
  <c r="BC43" i="7"/>
  <c r="BF43" i="7" s="1"/>
  <c r="BE43" i="7"/>
  <c r="BU60" i="7"/>
  <c r="BX60" i="7"/>
  <c r="BV45" i="7"/>
  <c r="CA45" i="7" s="1"/>
  <c r="BZ45" i="7"/>
  <c r="BT45" i="7"/>
  <c r="BU31" i="7"/>
  <c r="BX31" i="7"/>
  <c r="BW108" i="7"/>
  <c r="BU124" i="7"/>
  <c r="BY124" i="7" s="1"/>
  <c r="BX124" i="7"/>
  <c r="CA110" i="7"/>
  <c r="BU102" i="7"/>
  <c r="BY102" i="7" s="1"/>
  <c r="BX102" i="7"/>
  <c r="BT95" i="7"/>
  <c r="BV95" i="7"/>
  <c r="BU100" i="7"/>
  <c r="BY100" i="7" s="1"/>
  <c r="BX100" i="7"/>
  <c r="BE90" i="7"/>
  <c r="BC90" i="7"/>
  <c r="BF90" i="7" s="1"/>
  <c r="CA32" i="7"/>
  <c r="BX28" i="7"/>
  <c r="BU28" i="7"/>
  <c r="BY28" i="7" s="1"/>
  <c r="BU87" i="7"/>
  <c r="BY87" i="7" s="1"/>
  <c r="BX87" i="7"/>
  <c r="CA44" i="7"/>
  <c r="BU42" i="7"/>
  <c r="BX42" i="7"/>
  <c r="BE14" i="7"/>
  <c r="BZ14" i="7" s="1"/>
  <c r="BC14" i="7"/>
  <c r="BF14" i="7" s="1"/>
  <c r="CA14" i="7" s="1"/>
  <c r="BX34" i="7"/>
  <c r="BU34" i="7"/>
  <c r="BY34" i="7" s="1"/>
  <c r="BW119" i="7"/>
  <c r="CA112" i="7"/>
  <c r="BS113" i="7"/>
  <c r="BW103" i="7"/>
  <c r="BS108" i="7"/>
  <c r="BE99" i="7"/>
  <c r="BC99" i="7"/>
  <c r="BF99" i="7" s="1"/>
  <c r="BE103" i="7"/>
  <c r="BC103" i="7"/>
  <c r="BF103" i="7" s="1"/>
  <c r="BX110" i="7"/>
  <c r="BU110" i="7"/>
  <c r="BY110" i="7" s="1"/>
  <c r="BS103" i="7"/>
  <c r="BT107" i="7"/>
  <c r="BZ107" i="7"/>
  <c r="BV107" i="7"/>
  <c r="CA107" i="7" s="1"/>
  <c r="BT109" i="7"/>
  <c r="BV109" i="7"/>
  <c r="CA109" i="7" s="1"/>
  <c r="BZ109" i="7"/>
  <c r="BC97" i="7"/>
  <c r="BF97" i="7" s="1"/>
  <c r="BE97" i="7"/>
  <c r="BZ97" i="7" s="1"/>
  <c r="BU81" i="7"/>
  <c r="BY81" i="7" s="1"/>
  <c r="BX81" i="7"/>
  <c r="BS104" i="7"/>
  <c r="BW88" i="7"/>
  <c r="BW96" i="7"/>
  <c r="BW82" i="7"/>
  <c r="CA58" i="7"/>
  <c r="BU68" i="7"/>
  <c r="BY68" i="7" s="1"/>
  <c r="BX68" i="7"/>
  <c r="CC61" i="7"/>
  <c r="CH61" i="7"/>
  <c r="BV47" i="7"/>
  <c r="CA47" i="7" s="1"/>
  <c r="BZ47" i="7"/>
  <c r="BT47" i="7"/>
  <c r="BZ25" i="7"/>
  <c r="BV25" i="7"/>
  <c r="CA25" i="7" s="1"/>
  <c r="BT25" i="7"/>
  <c r="CA87" i="7"/>
  <c r="BC61" i="7"/>
  <c r="BE61" i="7"/>
  <c r="BZ61" i="7" s="1"/>
  <c r="BT43" i="7"/>
  <c r="BZ43" i="7"/>
  <c r="BV43" i="7"/>
  <c r="CA43" i="7" s="1"/>
  <c r="BT39" i="7"/>
  <c r="BV39" i="7"/>
  <c r="CA39" i="7" s="1"/>
  <c r="BE60" i="7"/>
  <c r="BZ60" i="7" s="1"/>
  <c r="BC60" i="7"/>
  <c r="BF60" i="7" s="1"/>
  <c r="CA60" i="7" s="1"/>
  <c r="CA46" i="7"/>
  <c r="BZ30" i="7"/>
  <c r="P165" i="7"/>
  <c r="BE101" i="7"/>
  <c r="BZ101" i="7" s="1"/>
  <c r="BC101" i="7"/>
  <c r="BF101" i="7" s="1"/>
  <c r="CC62" i="7"/>
  <c r="BU11" i="7"/>
  <c r="BU91" i="7"/>
  <c r="BY91" i="7" s="1"/>
  <c r="BX91" i="7"/>
  <c r="BC69" i="7"/>
  <c r="BF69" i="7" s="1"/>
  <c r="BE69" i="7"/>
  <c r="BC94" i="7"/>
  <c r="BF94" i="7" s="1"/>
  <c r="BE94" i="7"/>
  <c r="BZ94" i="7" s="1"/>
  <c r="BT67" i="7"/>
  <c r="BZ67" i="7"/>
  <c r="BV67" i="7"/>
  <c r="CA67" i="7" s="1"/>
  <c r="BX44" i="7"/>
  <c r="BU44" i="7"/>
  <c r="BY44" i="7" s="1"/>
  <c r="BT26" i="7"/>
  <c r="BZ26" i="7"/>
  <c r="BV26" i="7"/>
  <c r="CA26" i="7" s="1"/>
  <c r="BZ36" i="7"/>
  <c r="BC27" i="7"/>
  <c r="BF27" i="7" s="1"/>
  <c r="CA27" i="7" s="1"/>
  <c r="BE27" i="7"/>
  <c r="BZ27" i="7" s="1"/>
  <c r="BX15" i="7"/>
  <c r="BZ112" i="7"/>
  <c r="BV94" i="7"/>
  <c r="CA94" i="7" s="1"/>
  <c r="BT94" i="7"/>
  <c r="BC92" i="7"/>
  <c r="BE92" i="7"/>
  <c r="BZ92" i="7" s="1"/>
  <c r="BT86" i="7"/>
  <c r="BV86" i="7"/>
  <c r="BZ86" i="7"/>
  <c r="BT77" i="7"/>
  <c r="BV77" i="7"/>
  <c r="CA77" i="7" s="1"/>
  <c r="BZ77" i="7"/>
  <c r="BZ91" i="7"/>
  <c r="CH66" i="7"/>
  <c r="CC66" i="7"/>
  <c r="BU27" i="7"/>
  <c r="BX27" i="7"/>
  <c r="BT119" i="7"/>
  <c r="BV119" i="7"/>
  <c r="BC119" i="7"/>
  <c r="BF119" i="7" s="1"/>
  <c r="BE119" i="7"/>
  <c r="BZ119" i="7" s="1"/>
  <c r="BW97" i="7"/>
  <c r="BE108" i="7"/>
  <c r="BC108" i="7"/>
  <c r="BF108" i="7" s="1"/>
  <c r="BT79" i="7"/>
  <c r="BZ79" i="7"/>
  <c r="BV79" i="7"/>
  <c r="CA79" i="7" s="1"/>
  <c r="BT90" i="7"/>
  <c r="BV90" i="7"/>
  <c r="CA90" i="7" s="1"/>
  <c r="BZ90" i="7"/>
  <c r="BZ96" i="7"/>
  <c r="BV96" i="7"/>
  <c r="CA96" i="7" s="1"/>
  <c r="BT96" i="7"/>
  <c r="BT84" i="7"/>
  <c r="BZ84" i="7"/>
  <c r="BV84" i="7"/>
  <c r="CA84" i="7" s="1"/>
  <c r="BC65" i="7"/>
  <c r="BF65" i="7" s="1"/>
  <c r="BE65" i="7"/>
  <c r="BZ65" i="7" s="1"/>
  <c r="BZ57" i="7"/>
  <c r="BV57" i="7"/>
  <c r="CA57" i="7" s="1"/>
  <c r="BT57" i="7"/>
  <c r="BE46" i="7"/>
  <c r="BZ46" i="7" s="1"/>
  <c r="BC46" i="7"/>
  <c r="BF46" i="7" s="1"/>
  <c r="BC42" i="7"/>
  <c r="BF42" i="7" s="1"/>
  <c r="BE42" i="7"/>
  <c r="BZ42" i="7" s="1"/>
  <c r="BU46" i="7"/>
  <c r="BY46" i="7" s="1"/>
  <c r="BX46" i="7"/>
  <c r="CA24" i="7"/>
  <c r="BZ44" i="7"/>
  <c r="R11" i="7"/>
  <c r="BX11" i="7" s="1"/>
  <c r="BS125" i="7"/>
  <c r="BZ122" i="7"/>
  <c r="BV122" i="7"/>
  <c r="CA122" i="7" s="1"/>
  <c r="BT122" i="7"/>
  <c r="BW101" i="7"/>
  <c r="CA124" i="7"/>
  <c r="BS99" i="7"/>
  <c r="BS121" i="7"/>
  <c r="CA98" i="7"/>
  <c r="BT83" i="7"/>
  <c r="BZ83" i="7"/>
  <c r="BV83" i="7"/>
  <c r="CA83" i="7" s="1"/>
  <c r="BZ75" i="7"/>
  <c r="BV75" i="7"/>
  <c r="CA75" i="7" s="1"/>
  <c r="BT75" i="7"/>
  <c r="BT93" i="7"/>
  <c r="BV93" i="7"/>
  <c r="CA93" i="7" s="1"/>
  <c r="BZ93" i="7"/>
  <c r="CA100" i="7"/>
  <c r="BX92" i="7"/>
  <c r="CH88" i="7"/>
  <c r="CC88" i="7"/>
  <c r="BE70" i="7"/>
  <c r="BZ70" i="7" s="1"/>
  <c r="BC70" i="7"/>
  <c r="BF70" i="7" s="1"/>
  <c r="CA70" i="7" s="1"/>
  <c r="BC88" i="7"/>
  <c r="BE88" i="7"/>
  <c r="BZ88" i="7" s="1"/>
  <c r="BC82" i="7"/>
  <c r="BX82" i="7"/>
  <c r="BE82" i="7"/>
  <c r="BZ82" i="7" s="1"/>
  <c r="BT76" i="7"/>
  <c r="BV76" i="7"/>
  <c r="CA76" i="7" s="1"/>
  <c r="BZ76" i="7"/>
  <c r="CA66" i="7"/>
  <c r="BE31" i="7"/>
  <c r="BZ31" i="7" s="1"/>
  <c r="BC31" i="7"/>
  <c r="BF31" i="7" s="1"/>
  <c r="CA31" i="7" s="1"/>
  <c r="BZ16" i="7"/>
  <c r="BV16" i="7"/>
  <c r="CA16" i="7" s="1"/>
  <c r="BT16" i="7"/>
  <c r="BT51" i="7"/>
  <c r="BZ51" i="7"/>
  <c r="BV51" i="7"/>
  <c r="CA51" i="7" s="1"/>
  <c r="BU64" i="7"/>
  <c r="BX64" i="7"/>
  <c r="BC32" i="7"/>
  <c r="BF32" i="7" s="1"/>
  <c r="BE32" i="7"/>
  <c r="CA15" i="7"/>
  <c r="CA91" i="7"/>
  <c r="BY66" i="7"/>
  <c r="BW94" i="7"/>
  <c r="BT59" i="7"/>
  <c r="BZ59" i="7"/>
  <c r="BV59" i="7"/>
  <c r="CA59" i="7" s="1"/>
  <c r="CA42" i="7"/>
  <c r="BB165" i="7"/>
  <c r="BE11" i="7"/>
  <c r="BC11" i="7"/>
  <c r="BF11" i="7" s="1"/>
  <c r="CA11" i="7" s="1"/>
  <c r="BX36" i="7"/>
  <c r="BU36" i="7"/>
  <c r="BY36" i="7" s="1"/>
  <c r="BT17" i="7"/>
  <c r="BV17" i="7"/>
  <c r="CA17" i="7" s="1"/>
  <c r="BZ17" i="7"/>
  <c r="BU10" i="7"/>
  <c r="BY10" i="7" s="1"/>
  <c r="BX10" i="7"/>
  <c r="BX58" i="7"/>
  <c r="BX9" i="7"/>
  <c r="BU9" i="7"/>
  <c r="BX24" i="7"/>
  <c r="H6" i="6"/>
  <c r="N12" i="5"/>
  <c r="O12" i="5"/>
  <c r="O22" i="5"/>
  <c r="N22" i="5"/>
  <c r="P22" i="5" s="1"/>
  <c r="O46" i="5"/>
  <c r="N46" i="5"/>
  <c r="P46" i="5" s="1"/>
  <c r="O85" i="5"/>
  <c r="N85" i="5"/>
  <c r="P85" i="5" s="1"/>
  <c r="O15" i="5"/>
  <c r="N15" i="5"/>
  <c r="P15" i="5" s="1"/>
  <c r="O18" i="5"/>
  <c r="N18" i="5"/>
  <c r="P18" i="5" s="1"/>
  <c r="O65" i="5"/>
  <c r="N65" i="5"/>
  <c r="P65" i="5" s="1"/>
  <c r="O17" i="5"/>
  <c r="N17" i="5"/>
  <c r="O34" i="5"/>
  <c r="N34" i="5"/>
  <c r="P34" i="5" s="1"/>
  <c r="O61" i="5"/>
  <c r="N61" i="5"/>
  <c r="O26" i="5"/>
  <c r="N26" i="5"/>
  <c r="P26" i="5" s="1"/>
  <c r="O39" i="5"/>
  <c r="N39" i="5"/>
  <c r="O53" i="5"/>
  <c r="N53" i="5"/>
  <c r="P53" i="5" s="1"/>
  <c r="O69" i="5"/>
  <c r="N69" i="5"/>
  <c r="O92" i="5"/>
  <c r="N92" i="5"/>
  <c r="P92" i="5" s="1"/>
  <c r="O100" i="5"/>
  <c r="N100" i="5"/>
  <c r="O108" i="5"/>
  <c r="N108" i="5"/>
  <c r="P108" i="5" s="1"/>
  <c r="N9" i="5"/>
  <c r="P9" i="5" s="1"/>
  <c r="N13" i="5"/>
  <c r="P13" i="5" s="1"/>
  <c r="O21" i="5"/>
  <c r="N21" i="5"/>
  <c r="P21" i="5" s="1"/>
  <c r="N33" i="5"/>
  <c r="P33" i="5" s="1"/>
  <c r="P55" i="5"/>
  <c r="P70" i="5"/>
  <c r="O80" i="5"/>
  <c r="N80" i="5"/>
  <c r="O98" i="5"/>
  <c r="N98" i="5"/>
  <c r="P98" i="5" s="1"/>
  <c r="O106" i="5"/>
  <c r="N106" i="5"/>
  <c r="O114" i="5"/>
  <c r="N114" i="5"/>
  <c r="P114" i="5" s="1"/>
  <c r="O122" i="5"/>
  <c r="N122" i="5"/>
  <c r="O124" i="5"/>
  <c r="N124" i="5"/>
  <c r="P124" i="5" s="1"/>
  <c r="P43" i="5"/>
  <c r="N56" i="5"/>
  <c r="P56" i="5" s="1"/>
  <c r="N75" i="5"/>
  <c r="P75" i="5" s="1"/>
  <c r="P81" i="5"/>
  <c r="P95" i="5"/>
  <c r="O96" i="5"/>
  <c r="N96" i="5"/>
  <c r="O104" i="5"/>
  <c r="N104" i="5"/>
  <c r="P104" i="5" s="1"/>
  <c r="O112" i="5"/>
  <c r="N112" i="5"/>
  <c r="O120" i="5"/>
  <c r="N120" i="5"/>
  <c r="P120" i="5" s="1"/>
  <c r="O116" i="5"/>
  <c r="N116" i="5"/>
  <c r="N29" i="5"/>
  <c r="P29" i="5" s="1"/>
  <c r="N47" i="5"/>
  <c r="P47" i="5" s="1"/>
  <c r="N57" i="5"/>
  <c r="P57" i="5" s="1"/>
  <c r="P59" i="5"/>
  <c r="N72" i="5"/>
  <c r="P72" i="5" s="1"/>
  <c r="N76" i="5"/>
  <c r="P76" i="5" s="1"/>
  <c r="P82" i="5"/>
  <c r="P93" i="5"/>
  <c r="O94" i="5"/>
  <c r="N94" i="5"/>
  <c r="P94" i="5" s="1"/>
  <c r="P101" i="5"/>
  <c r="O102" i="5"/>
  <c r="N102" i="5"/>
  <c r="P102" i="5" s="1"/>
  <c r="P109" i="5"/>
  <c r="O110" i="5"/>
  <c r="N110" i="5"/>
  <c r="P117" i="5"/>
  <c r="O118" i="5"/>
  <c r="N118" i="5"/>
  <c r="P125" i="5"/>
  <c r="O126" i="5"/>
  <c r="N126" i="5"/>
  <c r="P126" i="5" s="1"/>
  <c r="N25" i="5"/>
  <c r="P25" i="5" s="1"/>
  <c r="N31" i="5"/>
  <c r="P31" i="5" s="1"/>
  <c r="N38" i="5"/>
  <c r="P38" i="5" s="1"/>
  <c r="N45" i="5"/>
  <c r="P45" i="5" s="1"/>
  <c r="N51" i="5"/>
  <c r="P51" i="5" s="1"/>
  <c r="M15" i="4"/>
  <c r="O15" i="4" s="1"/>
  <c r="M19" i="4"/>
  <c r="O19" i="4" s="1"/>
  <c r="M23" i="4"/>
  <c r="O23" i="4" s="1"/>
  <c r="M13" i="4"/>
  <c r="O13" i="4" s="1"/>
  <c r="N14" i="4"/>
  <c r="M14" i="4"/>
  <c r="O14" i="4" s="1"/>
  <c r="N18" i="4"/>
  <c r="M18" i="4"/>
  <c r="N22" i="4"/>
  <c r="M22" i="4"/>
  <c r="O22" i="4" s="1"/>
  <c r="I6" i="4"/>
  <c r="M7" i="4"/>
  <c r="I8" i="4"/>
  <c r="P6" i="4"/>
  <c r="M11" i="4"/>
  <c r="O11" i="4" s="1"/>
  <c r="N12" i="4"/>
  <c r="M12" i="4"/>
  <c r="M17" i="4"/>
  <c r="O17" i="4" s="1"/>
  <c r="M21" i="4"/>
  <c r="O21" i="4" s="1"/>
  <c r="N10" i="4"/>
  <c r="M10" i="4"/>
  <c r="N16" i="4"/>
  <c r="M16" i="4"/>
  <c r="O16" i="4" s="1"/>
  <c r="N20" i="4"/>
  <c r="M20" i="4"/>
  <c r="M132" i="4"/>
  <c r="O132" i="4" s="1"/>
  <c r="N24" i="4"/>
  <c r="M24" i="4"/>
  <c r="M25" i="4"/>
  <c r="O25" i="4" s="1"/>
  <c r="M26" i="4"/>
  <c r="O26" i="4" s="1"/>
  <c r="M27" i="4"/>
  <c r="O27" i="4" s="1"/>
  <c r="M28" i="4"/>
  <c r="O28" i="4" s="1"/>
  <c r="M29" i="4"/>
  <c r="O29" i="4" s="1"/>
  <c r="M30" i="4"/>
  <c r="O30" i="4" s="1"/>
  <c r="M31" i="4"/>
  <c r="O31" i="4" s="1"/>
  <c r="M32" i="4"/>
  <c r="O32" i="4" s="1"/>
  <c r="M33" i="4"/>
  <c r="O33" i="4" s="1"/>
  <c r="M34" i="4"/>
  <c r="O34" i="4" s="1"/>
  <c r="M35" i="4"/>
  <c r="O35" i="4" s="1"/>
  <c r="M36" i="4"/>
  <c r="O36" i="4" s="1"/>
  <c r="M37" i="4"/>
  <c r="O37" i="4" s="1"/>
  <c r="M38" i="4"/>
  <c r="O38" i="4" s="1"/>
  <c r="M39" i="4"/>
  <c r="O39" i="4" s="1"/>
  <c r="M40" i="4"/>
  <c r="O40" i="4" s="1"/>
  <c r="M41" i="4"/>
  <c r="O41" i="4" s="1"/>
  <c r="M42" i="4"/>
  <c r="O42" i="4" s="1"/>
  <c r="M43" i="4"/>
  <c r="O43" i="4" s="1"/>
  <c r="M44" i="4"/>
  <c r="O44" i="4" s="1"/>
  <c r="M45" i="4"/>
  <c r="O45" i="4" s="1"/>
  <c r="M46" i="4"/>
  <c r="O46" i="4" s="1"/>
  <c r="M47" i="4"/>
  <c r="O47" i="4" s="1"/>
  <c r="M48" i="4"/>
  <c r="O48" i="4" s="1"/>
  <c r="M49" i="4"/>
  <c r="O49" i="4" s="1"/>
  <c r="M50" i="4"/>
  <c r="O50" i="4" s="1"/>
  <c r="M51" i="4"/>
  <c r="O51" i="4" s="1"/>
  <c r="M52" i="4"/>
  <c r="O52" i="4" s="1"/>
  <c r="M53" i="4"/>
  <c r="O53" i="4" s="1"/>
  <c r="M54" i="4"/>
  <c r="O54" i="4" s="1"/>
  <c r="M55" i="4"/>
  <c r="O55" i="4" s="1"/>
  <c r="M56" i="4"/>
  <c r="O56" i="4" s="1"/>
  <c r="M57" i="4"/>
  <c r="O57" i="4" s="1"/>
  <c r="M58" i="4"/>
  <c r="O58" i="4" s="1"/>
  <c r="M59" i="4"/>
  <c r="O59" i="4" s="1"/>
  <c r="M60" i="4"/>
  <c r="O60" i="4" s="1"/>
  <c r="M61" i="4"/>
  <c r="O61" i="4" s="1"/>
  <c r="M62" i="4"/>
  <c r="O62" i="4" s="1"/>
  <c r="M63" i="4"/>
  <c r="O63" i="4" s="1"/>
  <c r="M64" i="4"/>
  <c r="O64" i="4" s="1"/>
  <c r="M65" i="4"/>
  <c r="O65" i="4" s="1"/>
  <c r="M66" i="4"/>
  <c r="O66" i="4" s="1"/>
  <c r="M67" i="4"/>
  <c r="O67" i="4" s="1"/>
  <c r="M68" i="4"/>
  <c r="O68" i="4" s="1"/>
  <c r="M69" i="4"/>
  <c r="O69" i="4" s="1"/>
  <c r="M70" i="4"/>
  <c r="O70" i="4" s="1"/>
  <c r="M71" i="4"/>
  <c r="O71" i="4" s="1"/>
  <c r="M72" i="4"/>
  <c r="O72" i="4" s="1"/>
  <c r="M116" i="4"/>
  <c r="O116" i="4" s="1"/>
  <c r="M148" i="4"/>
  <c r="O148" i="4" s="1"/>
  <c r="M88" i="4"/>
  <c r="O88" i="4" s="1"/>
  <c r="M89" i="4"/>
  <c r="O89" i="4" s="1"/>
  <c r="M92" i="4"/>
  <c r="O92" i="4" s="1"/>
  <c r="O93" i="4"/>
  <c r="M96" i="4"/>
  <c r="O96" i="4" s="1"/>
  <c r="O97" i="4"/>
  <c r="M100" i="4"/>
  <c r="O100" i="4" s="1"/>
  <c r="O101" i="4"/>
  <c r="M104" i="4"/>
  <c r="O104" i="4" s="1"/>
  <c r="O109" i="4"/>
  <c r="M120" i="4"/>
  <c r="O120" i="4" s="1"/>
  <c r="O125" i="4"/>
  <c r="M136" i="4"/>
  <c r="O136" i="4" s="1"/>
  <c r="N141" i="4"/>
  <c r="N145" i="4"/>
  <c r="M152" i="4"/>
  <c r="O152" i="4" s="1"/>
  <c r="M108" i="4"/>
  <c r="O108" i="4" s="1"/>
  <c r="O113" i="4"/>
  <c r="M115" i="4"/>
  <c r="O115" i="4" s="1"/>
  <c r="M124" i="4"/>
  <c r="O124" i="4" s="1"/>
  <c r="O129" i="4"/>
  <c r="M131" i="4"/>
  <c r="O131" i="4" s="1"/>
  <c r="M140" i="4"/>
  <c r="O140" i="4" s="1"/>
  <c r="M147" i="4"/>
  <c r="O147" i="4" s="1"/>
  <c r="O149" i="4"/>
  <c r="M156" i="4"/>
  <c r="O156" i="4" s="1"/>
  <c r="M73" i="4"/>
  <c r="O73" i="4" s="1"/>
  <c r="M74" i="4"/>
  <c r="O74" i="4" s="1"/>
  <c r="M75" i="4"/>
  <c r="O75" i="4" s="1"/>
  <c r="M76" i="4"/>
  <c r="O76" i="4" s="1"/>
  <c r="M77" i="4"/>
  <c r="O77" i="4" s="1"/>
  <c r="M78" i="4"/>
  <c r="O78" i="4" s="1"/>
  <c r="M79" i="4"/>
  <c r="O79" i="4" s="1"/>
  <c r="M80" i="4"/>
  <c r="O80" i="4" s="1"/>
  <c r="M81" i="4"/>
  <c r="O81" i="4" s="1"/>
  <c r="M82" i="4"/>
  <c r="O82" i="4" s="1"/>
  <c r="M83" i="4"/>
  <c r="O83" i="4" s="1"/>
  <c r="M84" i="4"/>
  <c r="O84" i="4" s="1"/>
  <c r="M85" i="4"/>
  <c r="O85" i="4" s="1"/>
  <c r="M86" i="4"/>
  <c r="O86" i="4" s="1"/>
  <c r="M87" i="4"/>
  <c r="O87" i="4" s="1"/>
  <c r="M90" i="4"/>
  <c r="O90" i="4" s="1"/>
  <c r="M91" i="4"/>
  <c r="O91" i="4" s="1"/>
  <c r="M94" i="4"/>
  <c r="O94" i="4" s="1"/>
  <c r="M95" i="4"/>
  <c r="O95" i="4" s="1"/>
  <c r="M98" i="4"/>
  <c r="O98" i="4" s="1"/>
  <c r="M99" i="4"/>
  <c r="O99" i="4" s="1"/>
  <c r="M102" i="4"/>
  <c r="O102" i="4" s="1"/>
  <c r="M103" i="4"/>
  <c r="O103" i="4" s="1"/>
  <c r="M112" i="4"/>
  <c r="O112" i="4" s="1"/>
  <c r="M119" i="4"/>
  <c r="O119" i="4" s="1"/>
  <c r="M128" i="4"/>
  <c r="O128" i="4" s="1"/>
  <c r="M135" i="4"/>
  <c r="O135" i="4" s="1"/>
  <c r="M144" i="4"/>
  <c r="O144" i="4" s="1"/>
  <c r="M151" i="4"/>
  <c r="O151" i="4" s="1"/>
  <c r="M141" i="4"/>
  <c r="O141" i="4" s="1"/>
  <c r="M145" i="4"/>
  <c r="O145" i="4" s="1"/>
  <c r="M106" i="4"/>
  <c r="O106" i="4" s="1"/>
  <c r="M110" i="4"/>
  <c r="O110" i="4" s="1"/>
  <c r="M114" i="4"/>
  <c r="O114" i="4" s="1"/>
  <c r="M118" i="4"/>
  <c r="O118" i="4" s="1"/>
  <c r="M122" i="4"/>
  <c r="O122" i="4" s="1"/>
  <c r="M126" i="4"/>
  <c r="O126" i="4" s="1"/>
  <c r="M130" i="4"/>
  <c r="O130" i="4" s="1"/>
  <c r="M134" i="4"/>
  <c r="O134" i="4" s="1"/>
  <c r="M138" i="4"/>
  <c r="O138" i="4" s="1"/>
  <c r="M142" i="4"/>
  <c r="O142" i="4" s="1"/>
  <c r="O84" i="3"/>
  <c r="O8" i="3"/>
  <c r="O6" i="3" s="1"/>
  <c r="I6" i="3"/>
  <c r="P10" i="3"/>
  <c r="P18" i="3"/>
  <c r="P26" i="3"/>
  <c r="P34" i="3"/>
  <c r="P42" i="3"/>
  <c r="P50" i="3"/>
  <c r="P58" i="3"/>
  <c r="P66" i="3"/>
  <c r="P74" i="3"/>
  <c r="P82" i="3"/>
  <c r="L6" i="3"/>
  <c r="P7" i="3"/>
  <c r="P12" i="3"/>
  <c r="P20" i="3"/>
  <c r="P28" i="3"/>
  <c r="P36" i="3"/>
  <c r="P44" i="3"/>
  <c r="P52" i="3"/>
  <c r="P60" i="3"/>
  <c r="P68" i="3"/>
  <c r="P76" i="3"/>
  <c r="P84" i="3"/>
  <c r="BX165" i="7" l="1"/>
  <c r="CC11" i="7"/>
  <c r="CH11" i="7"/>
  <c r="CH165" i="7" s="1"/>
  <c r="CH9" i="7"/>
  <c r="CC9" i="7"/>
  <c r="CC82" i="7"/>
  <c r="CH82" i="7" s="1"/>
  <c r="BU57" i="7"/>
  <c r="BY57" i="7" s="1"/>
  <c r="BX57" i="7"/>
  <c r="BU96" i="7"/>
  <c r="BY96" i="7" s="1"/>
  <c r="BX96" i="7"/>
  <c r="BX119" i="7"/>
  <c r="BU119" i="7"/>
  <c r="BY119" i="7" s="1"/>
  <c r="CC91" i="7"/>
  <c r="CH91" i="7" s="1"/>
  <c r="CC110" i="7"/>
  <c r="CH110" i="7" s="1"/>
  <c r="CC100" i="7"/>
  <c r="CC124" i="7"/>
  <c r="CH124" i="7" s="1"/>
  <c r="BU65" i="7"/>
  <c r="BY65" i="7" s="1"/>
  <c r="BX65" i="7"/>
  <c r="BZ111" i="7"/>
  <c r="BV111" i="7"/>
  <c r="CA111" i="7" s="1"/>
  <c r="BT111" i="7"/>
  <c r="CC10" i="7"/>
  <c r="CH10" i="7"/>
  <c r="BY31" i="7"/>
  <c r="CJ70" i="7"/>
  <c r="BU93" i="7"/>
  <c r="BY93" i="7" s="1"/>
  <c r="BX93" i="7"/>
  <c r="CC27" i="7"/>
  <c r="CA86" i="7"/>
  <c r="CE62" i="7"/>
  <c r="CD62" i="7"/>
  <c r="CI62" i="7" s="1"/>
  <c r="BF61" i="7"/>
  <c r="CA61" i="7" s="1"/>
  <c r="BY61" i="7"/>
  <c r="BT104" i="7"/>
  <c r="BV104" i="7"/>
  <c r="CA104" i="7" s="1"/>
  <c r="BZ104" i="7"/>
  <c r="BU107" i="7"/>
  <c r="BY107" i="7" s="1"/>
  <c r="BX107" i="7"/>
  <c r="BZ108" i="7"/>
  <c r="BV108" i="7"/>
  <c r="CA108" i="7" s="1"/>
  <c r="BT108" i="7"/>
  <c r="CC87" i="7"/>
  <c r="CC102" i="7"/>
  <c r="BU45" i="7"/>
  <c r="BY45" i="7" s="1"/>
  <c r="BX45" i="7"/>
  <c r="BY60" i="7"/>
  <c r="BY32" i="7"/>
  <c r="CC52" i="7"/>
  <c r="BU29" i="7"/>
  <c r="BY29" i="7" s="1"/>
  <c r="BX29" i="7"/>
  <c r="CA65" i="7"/>
  <c r="BX89" i="7"/>
  <c r="BU89" i="7"/>
  <c r="BY89" i="7" s="1"/>
  <c r="CC98" i="7"/>
  <c r="CH98" i="7" s="1"/>
  <c r="CD112" i="7"/>
  <c r="CI112" i="7" s="1"/>
  <c r="CE112" i="7"/>
  <c r="CF112" i="7" s="1"/>
  <c r="CK112" i="7" s="1"/>
  <c r="CA97" i="7"/>
  <c r="CH24" i="7"/>
  <c r="CC24" i="7"/>
  <c r="BY15" i="7"/>
  <c r="CH36" i="7"/>
  <c r="CC36" i="7"/>
  <c r="BZ32" i="7"/>
  <c r="BX76" i="7"/>
  <c r="BU76" i="7"/>
  <c r="BY76" i="7" s="1"/>
  <c r="BT121" i="7"/>
  <c r="BZ121" i="7"/>
  <c r="BV121" i="7"/>
  <c r="CA121" i="7" s="1"/>
  <c r="BU122" i="7"/>
  <c r="BY122" i="7" s="1"/>
  <c r="BX122" i="7"/>
  <c r="BY70" i="7"/>
  <c r="CA119" i="7"/>
  <c r="BY27" i="7"/>
  <c r="BU86" i="7"/>
  <c r="BY86" i="7" s="1"/>
  <c r="BX86" i="7"/>
  <c r="CH15" i="7"/>
  <c r="CC15" i="7"/>
  <c r="CH62" i="7"/>
  <c r="BX47" i="7"/>
  <c r="BU47" i="7"/>
  <c r="BY47" i="7" s="1"/>
  <c r="CE61" i="7"/>
  <c r="CF61" i="7" s="1"/>
  <c r="CD61" i="7"/>
  <c r="CH81" i="7"/>
  <c r="CC81" i="7"/>
  <c r="BZ103" i="7"/>
  <c r="BV103" i="7"/>
  <c r="CA103" i="7" s="1"/>
  <c r="BT103" i="7"/>
  <c r="CC42" i="7"/>
  <c r="CH42" i="7"/>
  <c r="CA95" i="7"/>
  <c r="BU63" i="7"/>
  <c r="BY63" i="7" s="1"/>
  <c r="BX63" i="7"/>
  <c r="BU69" i="7"/>
  <c r="BY69" i="7" s="1"/>
  <c r="BX69" i="7"/>
  <c r="BU120" i="7"/>
  <c r="BY120" i="7" s="1"/>
  <c r="BX120" i="7"/>
  <c r="BY58" i="7"/>
  <c r="BW166" i="7"/>
  <c r="CC78" i="7"/>
  <c r="CH112" i="7"/>
  <c r="BX17" i="7"/>
  <c r="BU17" i="7"/>
  <c r="BY17" i="7" s="1"/>
  <c r="CH64" i="7"/>
  <c r="CC64" i="7"/>
  <c r="BU51" i="7"/>
  <c r="BY51" i="7" s="1"/>
  <c r="BX51" i="7"/>
  <c r="BX83" i="7"/>
  <c r="BU83" i="7"/>
  <c r="BY83" i="7" s="1"/>
  <c r="BX79" i="7"/>
  <c r="BU79" i="7"/>
  <c r="BY79" i="7" s="1"/>
  <c r="BF92" i="7"/>
  <c r="CA92" i="7" s="1"/>
  <c r="BY92" i="7"/>
  <c r="CC44" i="7"/>
  <c r="CH44" i="7" s="1"/>
  <c r="BX39" i="7"/>
  <c r="BU39" i="7"/>
  <c r="BY39" i="7" s="1"/>
  <c r="BU109" i="7"/>
  <c r="BY109" i="7" s="1"/>
  <c r="BX109" i="7"/>
  <c r="CC28" i="7"/>
  <c r="CH28" i="7"/>
  <c r="BX95" i="7"/>
  <c r="BU95" i="7"/>
  <c r="BY95" i="7" s="1"/>
  <c r="CC60" i="7"/>
  <c r="BY14" i="7"/>
  <c r="CH30" i="7"/>
  <c r="CC30" i="7"/>
  <c r="CC32" i="7"/>
  <c r="CH32" i="7"/>
  <c r="BU33" i="7"/>
  <c r="BY33" i="7" s="1"/>
  <c r="BX33" i="7"/>
  <c r="BE165" i="7"/>
  <c r="BZ11" i="7"/>
  <c r="BS165" i="7"/>
  <c r="BY64" i="7"/>
  <c r="BU16" i="7"/>
  <c r="BY16" i="7" s="1"/>
  <c r="BX16" i="7"/>
  <c r="BF82" i="7"/>
  <c r="CA82" i="7" s="1"/>
  <c r="BY82" i="7"/>
  <c r="CC92" i="7"/>
  <c r="CH92" i="7" s="1"/>
  <c r="BZ125" i="7"/>
  <c r="BV125" i="7"/>
  <c r="CA125" i="7" s="1"/>
  <c r="BT125" i="7"/>
  <c r="CH46" i="7"/>
  <c r="CC46" i="7"/>
  <c r="BU90" i="7"/>
  <c r="BY90" i="7" s="1"/>
  <c r="BX90" i="7"/>
  <c r="BU77" i="7"/>
  <c r="BY77" i="7" s="1"/>
  <c r="BX77" i="7"/>
  <c r="BX26" i="7"/>
  <c r="BU26" i="7"/>
  <c r="BY26" i="7" s="1"/>
  <c r="BY9" i="7"/>
  <c r="CC58" i="7"/>
  <c r="BU59" i="7"/>
  <c r="BY59" i="7" s="1"/>
  <c r="BX59" i="7"/>
  <c r="BF88" i="7"/>
  <c r="CA88" i="7" s="1"/>
  <c r="BY88" i="7"/>
  <c r="CE88" i="7"/>
  <c r="CF88" i="7" s="1"/>
  <c r="CD88" i="7"/>
  <c r="BX75" i="7"/>
  <c r="BU75" i="7"/>
  <c r="BY75" i="7" s="1"/>
  <c r="BZ99" i="7"/>
  <c r="BV99" i="7"/>
  <c r="CA99" i="7" s="1"/>
  <c r="BT99" i="7"/>
  <c r="Q165" i="7"/>
  <c r="BU84" i="7"/>
  <c r="BY84" i="7" s="1"/>
  <c r="BX84" i="7"/>
  <c r="CE66" i="7"/>
  <c r="CD66" i="7"/>
  <c r="CI66" i="7" s="1"/>
  <c r="BX94" i="7"/>
  <c r="BU94" i="7"/>
  <c r="BY94" i="7" s="1"/>
  <c r="CJ112" i="7"/>
  <c r="BU67" i="7"/>
  <c r="BY67" i="7" s="1"/>
  <c r="BX67" i="7"/>
  <c r="BY11" i="7"/>
  <c r="BX43" i="7"/>
  <c r="BU43" i="7"/>
  <c r="BY43" i="7" s="1"/>
  <c r="BX25" i="7"/>
  <c r="BU25" i="7"/>
  <c r="BY25" i="7" s="1"/>
  <c r="CC68" i="7"/>
  <c r="CH68" i="7" s="1"/>
  <c r="BZ113" i="7"/>
  <c r="BV113" i="7"/>
  <c r="CA113" i="7" s="1"/>
  <c r="BT113" i="7"/>
  <c r="CH34" i="7"/>
  <c r="CC34" i="7"/>
  <c r="BY42" i="7"/>
  <c r="CC31" i="7"/>
  <c r="CH31" i="7"/>
  <c r="BU80" i="7"/>
  <c r="BY80" i="7" s="1"/>
  <c r="BX80" i="7"/>
  <c r="CA69" i="7"/>
  <c r="CH14" i="7"/>
  <c r="CC14" i="7"/>
  <c r="BU53" i="7"/>
  <c r="BY53" i="7" s="1"/>
  <c r="BX53" i="7"/>
  <c r="BF78" i="7"/>
  <c r="CA78" i="7" s="1"/>
  <c r="BY78" i="7"/>
  <c r="CE70" i="7"/>
  <c r="CF70" i="7" s="1"/>
  <c r="CK70" i="7" s="1"/>
  <c r="CD70" i="7"/>
  <c r="BZ10" i="7"/>
  <c r="BU101" i="7"/>
  <c r="BY101" i="7" s="1"/>
  <c r="BX101" i="7"/>
  <c r="BX97" i="7"/>
  <c r="BU97" i="7"/>
  <c r="BY97" i="7" s="1"/>
  <c r="P118" i="5"/>
  <c r="P122" i="5"/>
  <c r="P106" i="5"/>
  <c r="P80" i="5"/>
  <c r="P110" i="5"/>
  <c r="P116" i="5"/>
  <c r="P112" i="5"/>
  <c r="P96" i="5"/>
  <c r="P100" i="5"/>
  <c r="P69" i="5"/>
  <c r="P39" i="5"/>
  <c r="P61" i="5"/>
  <c r="P17" i="5"/>
  <c r="P12" i="5"/>
  <c r="P6" i="5" s="1"/>
  <c r="O20" i="4"/>
  <c r="O10" i="4"/>
  <c r="O12" i="4"/>
  <c r="N8" i="4"/>
  <c r="N6" i="4" s="1"/>
  <c r="M8" i="4"/>
  <c r="O24" i="4"/>
  <c r="M6" i="4"/>
  <c r="O7" i="4"/>
  <c r="O18" i="4"/>
  <c r="P6" i="3"/>
  <c r="CC97" i="7" l="1"/>
  <c r="CE58" i="7"/>
  <c r="CD58" i="7"/>
  <c r="CI58" i="7" s="1"/>
  <c r="CC77" i="7"/>
  <c r="CH77" i="7" s="1"/>
  <c r="CE78" i="7"/>
  <c r="CD78" i="7"/>
  <c r="CI78" i="7" s="1"/>
  <c r="CC101" i="7"/>
  <c r="CH101" i="7"/>
  <c r="BU113" i="7"/>
  <c r="BY113" i="7" s="1"/>
  <c r="BX113" i="7"/>
  <c r="BX99" i="7"/>
  <c r="BU99" i="7"/>
  <c r="BY99" i="7" s="1"/>
  <c r="CE28" i="7"/>
  <c r="CD28" i="7"/>
  <c r="CI28" i="7" s="1"/>
  <c r="CC120" i="7"/>
  <c r="CH120" i="7" s="1"/>
  <c r="CE52" i="7"/>
  <c r="CD52" i="7"/>
  <c r="CI52" i="7" s="1"/>
  <c r="CC107" i="7"/>
  <c r="CC75" i="7"/>
  <c r="CH75" i="7"/>
  <c r="CI88" i="7"/>
  <c r="CC26" i="7"/>
  <c r="CC16" i="7"/>
  <c r="CH16" i="7"/>
  <c r="BZ165" i="7"/>
  <c r="CC33" i="7"/>
  <c r="CE32" i="7"/>
  <c r="CF32" i="7" s="1"/>
  <c r="CK32" i="7" s="1"/>
  <c r="CD32" i="7"/>
  <c r="CI32" i="7" s="1"/>
  <c r="CH79" i="7"/>
  <c r="CC79" i="7"/>
  <c r="CC83" i="7"/>
  <c r="CC63" i="7"/>
  <c r="CH63" i="7" s="1"/>
  <c r="CE15" i="7"/>
  <c r="CD15" i="7"/>
  <c r="CC122" i="7"/>
  <c r="BX121" i="7"/>
  <c r="BU121" i="7"/>
  <c r="BY121" i="7" s="1"/>
  <c r="CH89" i="7"/>
  <c r="CC89" i="7"/>
  <c r="CH52" i="7"/>
  <c r="BU108" i="7"/>
  <c r="BY108" i="7" s="1"/>
  <c r="BX108" i="7"/>
  <c r="CC119" i="7"/>
  <c r="CE68" i="7"/>
  <c r="CD68" i="7"/>
  <c r="CI68" i="7" s="1"/>
  <c r="CC25" i="7"/>
  <c r="CH25" i="7"/>
  <c r="CC84" i="7"/>
  <c r="CI64" i="7"/>
  <c r="CE60" i="7"/>
  <c r="CD60" i="7"/>
  <c r="CE44" i="7"/>
  <c r="CD44" i="7"/>
  <c r="CI44" i="7" s="1"/>
  <c r="CC47" i="7"/>
  <c r="CH47" i="7"/>
  <c r="CC94" i="7"/>
  <c r="CF66" i="7"/>
  <c r="CK66" i="7" s="1"/>
  <c r="CJ66" i="7"/>
  <c r="CC59" i="7"/>
  <c r="CH59" i="7" s="1"/>
  <c r="CH58" i="7"/>
  <c r="BU125" i="7"/>
  <c r="BY125" i="7" s="1"/>
  <c r="BX125" i="7"/>
  <c r="CE92" i="7"/>
  <c r="CD92" i="7"/>
  <c r="CI92" i="7" s="1"/>
  <c r="CH60" i="7"/>
  <c r="CC51" i="7"/>
  <c r="CH51" i="7"/>
  <c r="CE42" i="7"/>
  <c r="CD42" i="7"/>
  <c r="CI70" i="7"/>
  <c r="CJ88" i="7"/>
  <c r="CE98" i="7"/>
  <c r="CD98" i="7"/>
  <c r="CI98" i="7" s="1"/>
  <c r="BU104" i="7"/>
  <c r="BY104" i="7" s="1"/>
  <c r="BX104" i="7"/>
  <c r="BU111" i="7"/>
  <c r="BY111" i="7" s="1"/>
  <c r="BX111" i="7"/>
  <c r="CD124" i="7"/>
  <c r="CI124" i="7" s="1"/>
  <c r="CE124" i="7"/>
  <c r="CE110" i="7"/>
  <c r="CD110" i="7"/>
  <c r="CI110" i="7" s="1"/>
  <c r="CE91" i="7"/>
  <c r="CD91" i="7"/>
  <c r="CI91" i="7" s="1"/>
  <c r="CH57" i="7"/>
  <c r="CC57" i="7"/>
  <c r="CC53" i="7"/>
  <c r="CH53" i="7"/>
  <c r="CI42" i="7"/>
  <c r="CH43" i="7"/>
  <c r="CC43" i="7"/>
  <c r="CC67" i="7"/>
  <c r="CH67" i="7" s="1"/>
  <c r="CD14" i="7"/>
  <c r="CI14" i="7" s="1"/>
  <c r="CE14" i="7"/>
  <c r="CC80" i="7"/>
  <c r="CD31" i="7"/>
  <c r="CE31" i="7"/>
  <c r="CD34" i="7"/>
  <c r="CI34" i="7" s="1"/>
  <c r="CE34" i="7"/>
  <c r="CK88" i="7"/>
  <c r="CH90" i="7"/>
  <c r="CC90" i="7"/>
  <c r="CE46" i="7"/>
  <c r="CD46" i="7"/>
  <c r="CI46" i="7" s="1"/>
  <c r="CD30" i="7"/>
  <c r="CI30" i="7" s="1"/>
  <c r="CE30" i="7"/>
  <c r="CC95" i="7"/>
  <c r="CH109" i="7"/>
  <c r="CC109" i="7"/>
  <c r="CC39" i="7"/>
  <c r="CH39" i="7"/>
  <c r="CE64" i="7"/>
  <c r="CD64" i="7"/>
  <c r="CC17" i="7"/>
  <c r="CH78" i="7"/>
  <c r="CC69" i="7"/>
  <c r="BX103" i="7"/>
  <c r="BU103" i="7"/>
  <c r="BY103" i="7" s="1"/>
  <c r="CE81" i="7"/>
  <c r="CD81" i="7"/>
  <c r="CI81" i="7" s="1"/>
  <c r="CH76" i="7"/>
  <c r="CC76" i="7"/>
  <c r="CI15" i="7"/>
  <c r="CC29" i="7"/>
  <c r="CI60" i="7"/>
  <c r="CD102" i="7"/>
  <c r="CI102" i="7" s="1"/>
  <c r="CE102" i="7"/>
  <c r="CE87" i="7"/>
  <c r="CD87" i="7"/>
  <c r="CI87" i="7" s="1"/>
  <c r="CI61" i="7"/>
  <c r="CF62" i="7"/>
  <c r="CK62" i="7" s="1"/>
  <c r="CJ62" i="7"/>
  <c r="CD27" i="7"/>
  <c r="CI27" i="7" s="1"/>
  <c r="CE27" i="7"/>
  <c r="CC93" i="7"/>
  <c r="CI31" i="7"/>
  <c r="CD100" i="7"/>
  <c r="CI100" i="7" s="1"/>
  <c r="CE100" i="7"/>
  <c r="CH96" i="7"/>
  <c r="CC96" i="7"/>
  <c r="CE82" i="7"/>
  <c r="CD82" i="7"/>
  <c r="CI82" i="7" s="1"/>
  <c r="BT165" i="7"/>
  <c r="CC86" i="7"/>
  <c r="CE36" i="7"/>
  <c r="CD36" i="7"/>
  <c r="CI36" i="7" s="1"/>
  <c r="CE24" i="7"/>
  <c r="CD24" i="7"/>
  <c r="CI24" i="7" s="1"/>
  <c r="CC45" i="7"/>
  <c r="CH102" i="7"/>
  <c r="CH87" i="7"/>
  <c r="CK61" i="7"/>
  <c r="CH27" i="7"/>
  <c r="CD10" i="7"/>
  <c r="CI10" i="7" s="1"/>
  <c r="CE10" i="7"/>
  <c r="CF10" i="7" s="1"/>
  <c r="CK10" i="7" s="1"/>
  <c r="CH65" i="7"/>
  <c r="CC65" i="7"/>
  <c r="CH100" i="7"/>
  <c r="CJ61" i="7"/>
  <c r="CD9" i="7"/>
  <c r="CI9" i="7" s="1"/>
  <c r="CE9" i="7"/>
  <c r="CC165" i="7"/>
  <c r="CE11" i="7"/>
  <c r="CD11" i="7"/>
  <c r="CI11" i="7" s="1"/>
  <c r="O8" i="4"/>
  <c r="O6" i="4" s="1"/>
  <c r="CE95" i="7" l="1"/>
  <c r="CD95" i="7"/>
  <c r="CI95" i="7" s="1"/>
  <c r="CD53" i="7"/>
  <c r="CI53" i="7" s="1"/>
  <c r="CE53" i="7"/>
  <c r="CF110" i="7"/>
  <c r="CK110" i="7" s="1"/>
  <c r="CJ110" i="7"/>
  <c r="CC111" i="7"/>
  <c r="CE94" i="7"/>
  <c r="CD94" i="7"/>
  <c r="CI94" i="7" s="1"/>
  <c r="CF44" i="7"/>
  <c r="CK44" i="7" s="1"/>
  <c r="CJ44" i="7"/>
  <c r="CE25" i="7"/>
  <c r="CD25" i="7"/>
  <c r="CI25" i="7" s="1"/>
  <c r="CH121" i="7"/>
  <c r="CC121" i="7"/>
  <c r="CE83" i="7"/>
  <c r="CD83" i="7"/>
  <c r="CI83" i="7" s="1"/>
  <c r="BZ167" i="7"/>
  <c r="BZ166" i="7"/>
  <c r="CE26" i="7"/>
  <c r="CD26" i="7"/>
  <c r="CI26" i="7" s="1"/>
  <c r="CD107" i="7"/>
  <c r="CI107" i="7" s="1"/>
  <c r="CE107" i="7"/>
  <c r="CE101" i="7"/>
  <c r="CD101" i="7"/>
  <c r="CI101" i="7" s="1"/>
  <c r="CF78" i="7"/>
  <c r="CK78" i="7" s="1"/>
  <c r="CJ78" i="7"/>
  <c r="CE29" i="7"/>
  <c r="CD29" i="7"/>
  <c r="CI29" i="7" s="1"/>
  <c r="CE17" i="7"/>
  <c r="CD17" i="7"/>
  <c r="CI17" i="7" s="1"/>
  <c r="CF31" i="7"/>
  <c r="CK31" i="7" s="1"/>
  <c r="CJ31" i="7"/>
  <c r="CF42" i="7"/>
  <c r="CK42" i="7" s="1"/>
  <c r="CJ42" i="7"/>
  <c r="CD59" i="7"/>
  <c r="CI59" i="7" s="1"/>
  <c r="CE59" i="7"/>
  <c r="CD63" i="7"/>
  <c r="CI63" i="7" s="1"/>
  <c r="CE63" i="7"/>
  <c r="CF52" i="7"/>
  <c r="CK52" i="7" s="1"/>
  <c r="CJ52" i="7"/>
  <c r="CF28" i="7"/>
  <c r="CK28" i="7" s="1"/>
  <c r="CJ28" i="7"/>
  <c r="CD93" i="7"/>
  <c r="CI93" i="7" s="1"/>
  <c r="CE93" i="7"/>
  <c r="CE69" i="7"/>
  <c r="CD69" i="7"/>
  <c r="CI69" i="7" s="1"/>
  <c r="CD45" i="7"/>
  <c r="CI45" i="7" s="1"/>
  <c r="CE45" i="7"/>
  <c r="CF24" i="7"/>
  <c r="CK24" i="7" s="1"/>
  <c r="CJ24" i="7"/>
  <c r="CD86" i="7"/>
  <c r="CI86" i="7" s="1"/>
  <c r="CE86" i="7"/>
  <c r="CF82" i="7"/>
  <c r="CK82" i="7" s="1"/>
  <c r="CJ82" i="7"/>
  <c r="CH93" i="7"/>
  <c r="CH69" i="7"/>
  <c r="CE39" i="7"/>
  <c r="CD39" i="7"/>
  <c r="CI39" i="7" s="1"/>
  <c r="CH95" i="7"/>
  <c r="CF46" i="7"/>
  <c r="CK46" i="7" s="1"/>
  <c r="CJ46" i="7"/>
  <c r="CF34" i="7"/>
  <c r="CK34" i="7" s="1"/>
  <c r="CJ34" i="7"/>
  <c r="CD80" i="7"/>
  <c r="CI80" i="7" s="1"/>
  <c r="CE80" i="7"/>
  <c r="CF124" i="7"/>
  <c r="CK124" i="7" s="1"/>
  <c r="CJ124" i="7"/>
  <c r="CD51" i="7"/>
  <c r="CI51" i="7" s="1"/>
  <c r="CE51" i="7"/>
  <c r="CF92" i="7"/>
  <c r="CK92" i="7" s="1"/>
  <c r="CJ92" i="7"/>
  <c r="CH94" i="7"/>
  <c r="CD47" i="7"/>
  <c r="CI47" i="7" s="1"/>
  <c r="CE47" i="7"/>
  <c r="CD84" i="7"/>
  <c r="CI84" i="7" s="1"/>
  <c r="CE84" i="7"/>
  <c r="CE119" i="7"/>
  <c r="CD119" i="7"/>
  <c r="CI119" i="7" s="1"/>
  <c r="CJ32" i="7"/>
  <c r="CE122" i="7"/>
  <c r="CD122" i="7"/>
  <c r="CI122" i="7" s="1"/>
  <c r="CF15" i="7"/>
  <c r="CK15" i="7" s="1"/>
  <c r="CJ15" i="7"/>
  <c r="CH83" i="7"/>
  <c r="CE33" i="7"/>
  <c r="CD33" i="7"/>
  <c r="CI33" i="7" s="1"/>
  <c r="CH26" i="7"/>
  <c r="CH107" i="7"/>
  <c r="CC113" i="7"/>
  <c r="CE97" i="7"/>
  <c r="CD97" i="7"/>
  <c r="CI97" i="7" s="1"/>
  <c r="CE165" i="7"/>
  <c r="CF11" i="7"/>
  <c r="CK11" i="7" s="1"/>
  <c r="CF36" i="7"/>
  <c r="CK36" i="7" s="1"/>
  <c r="CJ36" i="7"/>
  <c r="CF102" i="7"/>
  <c r="CK102" i="7" s="1"/>
  <c r="CJ102" i="7"/>
  <c r="CF14" i="7"/>
  <c r="CK14" i="7" s="1"/>
  <c r="CJ14" i="7"/>
  <c r="CJ11" i="7"/>
  <c r="CJ165" i="7" s="1"/>
  <c r="CE120" i="7"/>
  <c r="CD120" i="7"/>
  <c r="CI120" i="7" s="1"/>
  <c r="CD77" i="7"/>
  <c r="CI77" i="7" s="1"/>
  <c r="CE77" i="7"/>
  <c r="CF100" i="7"/>
  <c r="CK100" i="7" s="1"/>
  <c r="CJ100" i="7"/>
  <c r="CF81" i="7"/>
  <c r="CK81" i="7" s="1"/>
  <c r="CJ81" i="7"/>
  <c r="CH17" i="7"/>
  <c r="CD67" i="7"/>
  <c r="CI67" i="7" s="1"/>
  <c r="CE67" i="7"/>
  <c r="CF9" i="7"/>
  <c r="CK9" i="7" s="1"/>
  <c r="CJ9" i="7"/>
  <c r="CE65" i="7"/>
  <c r="CD65" i="7"/>
  <c r="CI65" i="7" s="1"/>
  <c r="CH45" i="7"/>
  <c r="CH86" i="7"/>
  <c r="CE96" i="7"/>
  <c r="CD96" i="7"/>
  <c r="CI96" i="7" s="1"/>
  <c r="CF27" i="7"/>
  <c r="CK27" i="7" s="1"/>
  <c r="CJ27" i="7"/>
  <c r="CF87" i="7"/>
  <c r="CK87" i="7" s="1"/>
  <c r="CJ87" i="7"/>
  <c r="CH29" i="7"/>
  <c r="CE76" i="7"/>
  <c r="CD76" i="7"/>
  <c r="CI76" i="7" s="1"/>
  <c r="CC103" i="7"/>
  <c r="CH103" i="7" s="1"/>
  <c r="CF64" i="7"/>
  <c r="CK64" i="7" s="1"/>
  <c r="CJ64" i="7"/>
  <c r="CD109" i="7"/>
  <c r="CI109" i="7" s="1"/>
  <c r="CE109" i="7"/>
  <c r="CF30" i="7"/>
  <c r="CK30" i="7" s="1"/>
  <c r="CJ30" i="7"/>
  <c r="CD90" i="7"/>
  <c r="CI90" i="7" s="1"/>
  <c r="CE90" i="7"/>
  <c r="CH80" i="7"/>
  <c r="CJ10" i="7"/>
  <c r="CE43" i="7"/>
  <c r="CD43" i="7"/>
  <c r="CI43" i="7" s="1"/>
  <c r="CD57" i="7"/>
  <c r="CI57" i="7" s="1"/>
  <c r="CE57" i="7"/>
  <c r="CF91" i="7"/>
  <c r="CK91" i="7" s="1"/>
  <c r="CJ91" i="7"/>
  <c r="CC104" i="7"/>
  <c r="CH104" i="7" s="1"/>
  <c r="CF98" i="7"/>
  <c r="CK98" i="7" s="1"/>
  <c r="CJ98" i="7"/>
  <c r="CC125" i="7"/>
  <c r="CF60" i="7"/>
  <c r="CK60" i="7" s="1"/>
  <c r="CJ60" i="7"/>
  <c r="CH84" i="7"/>
  <c r="CF68" i="7"/>
  <c r="CK68" i="7" s="1"/>
  <c r="CJ68" i="7"/>
  <c r="CH119" i="7"/>
  <c r="CC108" i="7"/>
  <c r="CH108" i="7"/>
  <c r="CE89" i="7"/>
  <c r="CD89" i="7"/>
  <c r="CI89" i="7" s="1"/>
  <c r="CH122" i="7"/>
  <c r="CE79" i="7"/>
  <c r="CD79" i="7"/>
  <c r="CI79" i="7" s="1"/>
  <c r="CH33" i="7"/>
  <c r="CE16" i="7"/>
  <c r="CD16" i="7"/>
  <c r="CI16" i="7" s="1"/>
  <c r="CE75" i="7"/>
  <c r="CD75" i="7"/>
  <c r="CI75" i="7" s="1"/>
  <c r="CC99" i="7"/>
  <c r="CF58" i="7"/>
  <c r="CK58" i="7" s="1"/>
  <c r="CJ58" i="7"/>
  <c r="CH97" i="7"/>
  <c r="CE99" i="7" l="1"/>
  <c r="CD99" i="7"/>
  <c r="CI99" i="7" s="1"/>
  <c r="CF79" i="7"/>
  <c r="CK79" i="7" s="1"/>
  <c r="CJ79" i="7"/>
  <c r="CE125" i="7"/>
  <c r="CD125" i="7"/>
  <c r="CI125" i="7" s="1"/>
  <c r="CF96" i="7"/>
  <c r="CK96" i="7" s="1"/>
  <c r="CJ96" i="7"/>
  <c r="CF65" i="7"/>
  <c r="CK65" i="7" s="1"/>
  <c r="CJ65" i="7"/>
  <c r="CE113" i="7"/>
  <c r="CD113" i="7"/>
  <c r="CI113" i="7" s="1"/>
  <c r="CF45" i="7"/>
  <c r="CK45" i="7" s="1"/>
  <c r="CJ45" i="7"/>
  <c r="CE111" i="7"/>
  <c r="CD111" i="7"/>
  <c r="CI111" i="7" s="1"/>
  <c r="CH99" i="7"/>
  <c r="CH125" i="7"/>
  <c r="CF76" i="7"/>
  <c r="CK76" i="7" s="1"/>
  <c r="CJ76" i="7"/>
  <c r="CF120" i="7"/>
  <c r="CK120" i="7" s="1"/>
  <c r="CJ120" i="7"/>
  <c r="CF33" i="7"/>
  <c r="CK33" i="7" s="1"/>
  <c r="CJ33" i="7"/>
  <c r="CF119" i="7"/>
  <c r="CK119" i="7" s="1"/>
  <c r="CJ119" i="7"/>
  <c r="CF57" i="7"/>
  <c r="CK57" i="7" s="1"/>
  <c r="CJ57" i="7"/>
  <c r="CF51" i="7"/>
  <c r="CK51" i="7" s="1"/>
  <c r="CJ51" i="7"/>
  <c r="CF90" i="7"/>
  <c r="CK90" i="7" s="1"/>
  <c r="CJ90" i="7"/>
  <c r="CF109" i="7"/>
  <c r="CK109" i="7" s="1"/>
  <c r="CJ109" i="7"/>
  <c r="CF77" i="7"/>
  <c r="CK77" i="7" s="1"/>
  <c r="CJ77" i="7"/>
  <c r="CF97" i="7"/>
  <c r="CK97" i="7" s="1"/>
  <c r="CJ97" i="7"/>
  <c r="CF122" i="7"/>
  <c r="CK122" i="7" s="1"/>
  <c r="CJ122" i="7"/>
  <c r="CF84" i="7"/>
  <c r="CK84" i="7" s="1"/>
  <c r="CJ84" i="7"/>
  <c r="CF80" i="7"/>
  <c r="CK80" i="7" s="1"/>
  <c r="CJ80" i="7"/>
  <c r="CF39" i="7"/>
  <c r="CK39" i="7" s="1"/>
  <c r="CJ39" i="7"/>
  <c r="CF63" i="7"/>
  <c r="CK63" i="7" s="1"/>
  <c r="CJ63" i="7"/>
  <c r="CF29" i="7"/>
  <c r="CK29" i="7" s="1"/>
  <c r="CJ29" i="7"/>
  <c r="CF101" i="7"/>
  <c r="CK101" i="7" s="1"/>
  <c r="CJ101" i="7"/>
  <c r="CF26" i="7"/>
  <c r="CK26" i="7" s="1"/>
  <c r="CJ26" i="7"/>
  <c r="CF83" i="7"/>
  <c r="CK83" i="7" s="1"/>
  <c r="CJ83" i="7"/>
  <c r="CF25" i="7"/>
  <c r="CK25" i="7" s="1"/>
  <c r="CJ25" i="7"/>
  <c r="CF94" i="7"/>
  <c r="CK94" i="7" s="1"/>
  <c r="CJ94" i="7"/>
  <c r="CF95" i="7"/>
  <c r="CK95" i="7" s="1"/>
  <c r="CJ95" i="7"/>
  <c r="CD104" i="7"/>
  <c r="CI104" i="7" s="1"/>
  <c r="CE104" i="7"/>
  <c r="CF47" i="7"/>
  <c r="CK47" i="7" s="1"/>
  <c r="CJ47" i="7"/>
  <c r="CF86" i="7"/>
  <c r="CK86" i="7" s="1"/>
  <c r="CJ86" i="7"/>
  <c r="CF93" i="7"/>
  <c r="CK93" i="7" s="1"/>
  <c r="CJ93" i="7"/>
  <c r="CF59" i="7"/>
  <c r="CK59" i="7" s="1"/>
  <c r="CJ59" i="7"/>
  <c r="CF17" i="7"/>
  <c r="CK17" i="7" s="1"/>
  <c r="CJ17" i="7"/>
  <c r="CF16" i="7"/>
  <c r="CK16" i="7" s="1"/>
  <c r="CJ16" i="7"/>
  <c r="CE108" i="7"/>
  <c r="CD108" i="7"/>
  <c r="CI108" i="7" s="1"/>
  <c r="CF75" i="7"/>
  <c r="CK75" i="7" s="1"/>
  <c r="CJ75" i="7"/>
  <c r="CF89" i="7"/>
  <c r="CK89" i="7" s="1"/>
  <c r="CJ89" i="7"/>
  <c r="CF43" i="7"/>
  <c r="CK43" i="7" s="1"/>
  <c r="CJ43" i="7"/>
  <c r="CE103" i="7"/>
  <c r="CD103" i="7"/>
  <c r="CI103" i="7" s="1"/>
  <c r="CF67" i="7"/>
  <c r="CK67" i="7" s="1"/>
  <c r="CJ67" i="7"/>
  <c r="CH113" i="7"/>
  <c r="CF69" i="7"/>
  <c r="CK69" i="7" s="1"/>
  <c r="CJ69" i="7"/>
  <c r="CF107" i="7"/>
  <c r="CK107" i="7" s="1"/>
  <c r="CJ107" i="7"/>
  <c r="CE121" i="7"/>
  <c r="CD121" i="7"/>
  <c r="CI121" i="7" s="1"/>
  <c r="CH111" i="7"/>
  <c r="CF53" i="7"/>
  <c r="CK53" i="7" s="1"/>
  <c r="CJ53" i="7"/>
  <c r="CF111" i="7" l="1"/>
  <c r="CK111" i="7" s="1"/>
  <c r="CJ111" i="7"/>
  <c r="CF113" i="7"/>
  <c r="CK113" i="7" s="1"/>
  <c r="CJ113" i="7"/>
  <c r="CF121" i="7"/>
  <c r="CK121" i="7" s="1"/>
  <c r="CJ121" i="7"/>
  <c r="CF104" i="7"/>
  <c r="CK104" i="7" s="1"/>
  <c r="CJ104" i="7"/>
  <c r="CF103" i="7"/>
  <c r="CK103" i="7" s="1"/>
  <c r="CJ103" i="7"/>
  <c r="CF108" i="7"/>
  <c r="CK108" i="7" s="1"/>
  <c r="CJ108" i="7"/>
  <c r="CF125" i="7"/>
  <c r="CK125" i="7" s="1"/>
  <c r="CJ125" i="7"/>
  <c r="CF99" i="7"/>
  <c r="CK99" i="7" s="1"/>
  <c r="CJ99" i="7"/>
  <c r="D10" i="20"/>
  <c r="D12" i="20"/>
  <c r="D31" i="20"/>
  <c r="D29" i="20"/>
  <c r="D20" i="20"/>
  <c r="D9" i="20"/>
  <c r="D21" i="20"/>
  <c r="D32" i="20"/>
  <c r="D39" i="20"/>
  <c r="D27" i="20"/>
  <c r="D28" i="20"/>
  <c r="D41" i="20"/>
  <c r="D11" i="20"/>
  <c r="D13" i="20"/>
  <c r="D25" i="20"/>
</calcChain>
</file>

<file path=xl/comments1.xml><?xml version="1.0" encoding="utf-8"?>
<comments xmlns="http://schemas.openxmlformats.org/spreadsheetml/2006/main">
  <authors>
    <author>adminpc1</author>
  </authors>
  <commentList>
    <comment ref="R5" authorId="0">
      <text>
        <r>
          <rPr>
            <b/>
            <sz val="15"/>
            <color indexed="81"/>
            <rFont val="Tahoma"/>
            <family val="2"/>
          </rPr>
          <t>NHẬP DỮ LIỆU GIAO  HÀNG</t>
        </r>
        <r>
          <rPr>
            <sz val="15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adminpc1</author>
  </authors>
  <commentList>
    <comment ref="R5" authorId="0">
      <text>
        <r>
          <rPr>
            <b/>
            <sz val="15"/>
            <color indexed="81"/>
            <rFont val="Tahoma"/>
            <family val="2"/>
          </rPr>
          <t>NHẬP DỮ LIỆU Ở ĐÂY</t>
        </r>
      </text>
    </comment>
  </commentList>
</comments>
</file>

<file path=xl/sharedStrings.xml><?xml version="1.0" encoding="utf-8"?>
<sst xmlns="http://schemas.openxmlformats.org/spreadsheetml/2006/main" count="3940" uniqueCount="1525">
  <si>
    <t>THÔNG TIN KHÁCH HÀNG</t>
  </si>
  <si>
    <t>STT</t>
  </si>
  <si>
    <t>Thông tin  khách hàng</t>
  </si>
  <si>
    <t>Sản phẩm</t>
  </si>
  <si>
    <t>Mã KH</t>
  </si>
  <si>
    <t>Tên khách</t>
  </si>
  <si>
    <t>Địa chỉ</t>
  </si>
  <si>
    <t>Người liên hệ</t>
  </si>
  <si>
    <t xml:space="preserve">Số điện thoại </t>
  </si>
  <si>
    <t>Email</t>
  </si>
  <si>
    <t>Sale phụ trách</t>
  </si>
  <si>
    <t>Mã code</t>
  </si>
  <si>
    <t>Mã Customer</t>
  </si>
  <si>
    <t>LK-DS</t>
  </si>
  <si>
    <t>DIGITEQ SOLUTIONS (PVT)LTD</t>
  </si>
  <si>
    <t>71/A , KIRULAPONE AVENUE , KIRULAPONE, COLOMBO 05, SRI LANKA                                                                 
BR No :PV 72469, TIN :114724696</t>
  </si>
  <si>
    <t>Aktimpex1@akhtarigroup.lk</t>
  </si>
  <si>
    <t>Minh</t>
  </si>
  <si>
    <t>IN-RDB</t>
  </si>
  <si>
    <t>RDB RASAYANS LTD</t>
  </si>
  <si>
    <t>126 BASUDEVPUR HPL LINK ROAD, PURBA MEDINIPUR, HALDIA- 721602, WEST BENGAL STATE, INDIA</t>
  </si>
  <si>
    <t>purchasedbrgroup.in</t>
  </si>
  <si>
    <t>CN-TJ</t>
  </si>
  <si>
    <t>TIANJIN STATE LETTER TRADE CO.,LTD</t>
  </si>
  <si>
    <t>No.16,No.20, A District,Xinzhong village, Jinzhong street, Dongli District, Tianjin, China</t>
  </si>
  <si>
    <t>83280860@qq.com</t>
  </si>
  <si>
    <t>Ly</t>
  </si>
  <si>
    <t>CN-WSM</t>
  </si>
  <si>
    <t>PT WASAMON MITRA ABADI</t>
  </si>
  <si>
    <t>Jalan Cengkeh no 17A, Jakarta Barat DKI, Jakarta, Indonesia</t>
  </si>
  <si>
    <t>stewahyu@aol.com</t>
  </si>
  <si>
    <t>CN-YW</t>
  </si>
  <si>
    <t>YIWU FILLER NEW MATERIAL CO.,LTD</t>
  </si>
  <si>
    <t>No 17, Tong zhai, Beiyuan Street, Yiwu, Zhejiang, China.</t>
  </si>
  <si>
    <t>512776319@qq.com</t>
  </si>
  <si>
    <t>thu</t>
  </si>
  <si>
    <t>CN-WZ</t>
  </si>
  <si>
    <t>WENZHOU JIATIAN TRADE CO., LTD</t>
  </si>
  <si>
    <t>Station C04, No.37 Liming Industrial Zone, Binjiang Street, Lucheng District,Wenzhou city, Zhejiang, China
USCI: 91330302MA2H9XP20P</t>
  </si>
  <si>
    <t>echo.lu@fasticgroup.com</t>
  </si>
  <si>
    <t>Thu</t>
  </si>
  <si>
    <t>CN-CZ</t>
  </si>
  <si>
    <t>CHUZHOU XINERTE TECHNOLOGY DEVELOPMENT CO.,LTD</t>
  </si>
  <si>
    <t>West side of the intersection of Fanhua road and Jiaotong Road, Zhangbaling Town, Mingguang City,Chuzhou City,Anhui province, China.</t>
  </si>
  <si>
    <t xml:space="preserve">dz97@163.com </t>
  </si>
  <si>
    <t>JO-AL</t>
  </si>
  <si>
    <t>Al GHOFRAN PLASTIC FACTORY</t>
  </si>
  <si>
    <t>KING ABDALLAH II INDUSTRIAL CITY, AL AZRAQ  ST 250, AMMAN, JORDAN</t>
  </si>
  <si>
    <t>PS-AL</t>
  </si>
  <si>
    <t>Al- RAHMA FOR PLASTIC INDUSTRIES</t>
  </si>
  <si>
    <t>HEBERON/WESTBANK/PALESTINE</t>
  </si>
  <si>
    <t>CN-NBXC</t>
  </si>
  <si>
    <t>NINGBO XIN CHI PLASTIC INDUSTRY CO., LTD</t>
  </si>
  <si>
    <t>Room 311,3F,Zhenbang Building,No,270 Bachelor Rd,Yinzhou District,Ningbo CIty,Zhejiang Province, China</t>
  </si>
  <si>
    <t>'470244386@qq.com</t>
  </si>
  <si>
    <t>CN-NBSQ</t>
  </si>
  <si>
    <t>NINGBO SHANQIU IMP&amp;EXP CO.,LTD</t>
  </si>
  <si>
    <t>ROOM 2501-2,NO.155 BAOQUAN ROAD,YINZHOU DISTRICT,NINGBO,ZHEJIANG, CHINA.</t>
  </si>
  <si>
    <t>Sam</t>
  </si>
  <si>
    <t>CN-YK</t>
  </si>
  <si>
    <t>YINGKOU DAZHENG PLASTICS TECHNOLOGY CO., LTD</t>
  </si>
  <si>
    <t>Xianren Island Chemical Area Gaizhou, Yingkou, Liaoning, China
Tax code: 91210881699413588C</t>
  </si>
  <si>
    <t>yingkoudazheng@126.com</t>
  </si>
  <si>
    <t>UG-AI</t>
  </si>
  <si>
    <t>AUROMEERA INDUSTRIES (U) LTD</t>
  </si>
  <si>
    <t>PLOT NO19-25 MASESE INDUSTRIAL ROAD, NEAR BIDCO, P.O.BOX 176 JINJA, UGANDA</t>
  </si>
  <si>
    <t>IN-GR</t>
  </si>
  <si>
    <t>GIRIVARYA NON WOVEN FABRICS PVT. LTD</t>
  </si>
  <si>
    <t>SURVEY NO 75 P/4, PLOT NO 1 TO 4,11 TO 14, B/H VANDHESWAR MAHADEV TEMPLE,NH 8 B VILLAGE-BHUNAVA TAL-GODAL  DIS RAJKOT  (GUJARAT) INDIA</t>
  </si>
  <si>
    <t>PH-KP</t>
  </si>
  <si>
    <t>KUTSAIRA PLASTIC PLUS CO.LTD</t>
  </si>
  <si>
    <t>LOT 7 BLOCK 2 PLASTIC CITY INDUSTRIAL VIENTE REALES VALENZUELA CITY PHILIPPINES</t>
  </si>
  <si>
    <t>CN-JX</t>
  </si>
  <si>
    <t>JIANG XI CHENKANG INDUSTRY &amp; TRADING CO.,LTD</t>
  </si>
  <si>
    <t>NO.404,FLOOR1-2,HAITANGHUACHENG,FENGCHENG,YICHUN,JIANGXI PROVINCE,CHINA</t>
  </si>
  <si>
    <t>IN-PE</t>
  </si>
  <si>
    <t>PEKON ELECTRONICS LTD</t>
  </si>
  <si>
    <t>10A, MIDDLETON ROW, 2ND FLOOR KOLKATA 700071, INDIA.</t>
  </si>
  <si>
    <t>EG-FE</t>
  </si>
  <si>
    <t>FRESH ELECTRIC FOR HOME APPLIANCES</t>
  </si>
  <si>
    <t>10TH OF RAMADAN CITY, A3 INDUSTRIAL ZONE, EGYPT</t>
  </si>
  <si>
    <t>NGÂN</t>
  </si>
  <si>
    <t>ID-CV</t>
  </si>
  <si>
    <t>CV SELARAS TODAYA</t>
  </si>
  <si>
    <t>JALAN PLAJU NO. 14, JAKARTA 10230, INDONESIA</t>
  </si>
  <si>
    <t>SAM</t>
  </si>
  <si>
    <t>PK-KR</t>
  </si>
  <si>
    <t>AI-KARAM PACKAGES (PVT.) LIMITED</t>
  </si>
  <si>
    <t xml:space="preserve">PLOT # 36-C, FLOOR 3, SHAHBAZ COMMERCIAL, LANE NO.4, PHASE-VI, DHA KARACHI, PAKISTAN </t>
  </si>
  <si>
    <t>MINH</t>
  </si>
  <si>
    <t>IN-SN</t>
  </si>
  <si>
    <t>SUNIL FIBRES PVT.LTD</t>
  </si>
  <si>
    <t>5001-5005 5TH FLOOR SHREE MAHAVIR TEXTILE MARKET SURAT KADODARA ROAD MAGOB, SURAT
395010, INDIA</t>
  </si>
  <si>
    <t>ID-POLY</t>
  </si>
  <si>
    <t xml:space="preserve"> PT. POLY UNION CHEMICALS</t>
  </si>
  <si>
    <t>WISMA BUMIPUTERA 9TH.FLOOR,
JL. JEND.SUDIRMAN KAV.75,
JAKARTA 12910</t>
  </si>
  <si>
    <t>SA-AD</t>
  </si>
  <si>
    <t>ADVANCED FLEXIBLE PACKAGING CO.</t>
  </si>
  <si>
    <t>Mekkah St, Dammam 2nd Industrial City, Dammam 34333 Saudi Arabia</t>
  </si>
  <si>
    <t>PL-BE</t>
  </si>
  <si>
    <t>BEDEKO EUROPE LTD LP.</t>
  </si>
  <si>
    <t xml:space="preserve"> 7 Wojska Polskiego Street, 05-850 Macierzysz, Poland</t>
  </si>
  <si>
    <t>UAE-KP</t>
  </si>
  <si>
    <t>KOMRI PLASTIC CO.</t>
  </si>
  <si>
    <t>RAKEZ FZ, RAK UAE</t>
  </si>
  <si>
    <t>IN-AT</t>
  </si>
  <si>
    <t>ASIAN TRADELINKS PVT LTD</t>
  </si>
  <si>
    <t>282 RABINDRA SARANI KOLKATA WEST BENGAL 700007</t>
  </si>
  <si>
    <t>mohit.kvc@gmail.com</t>
  </si>
  <si>
    <t>TL-VAVA</t>
  </si>
  <si>
    <t>VAVA PACK CO.,LTD</t>
  </si>
  <si>
    <t>52 MOO 3 SIKHIU, SIKHIU, SIKHIU NAKHONRAT CHASIMA 30140, THAILAND.</t>
  </si>
  <si>
    <t>PL-KB</t>
  </si>
  <si>
    <t>KATHURIA BROTHER</t>
  </si>
  <si>
    <t xml:space="preserve"> OFFICE NO.8, MEZZANINE FLOOR, BLOCK 3 SULEMAN ARCADE BMCHS, KARACHI, PAKISTAN.</t>
  </si>
  <si>
    <t>CN-GM</t>
  </si>
  <si>
    <t>GLOBAL NEW MATERIAL LIMITED</t>
  </si>
  <si>
    <t>RM 19C Lockhart CTR 301-307 Lockhart RD Wan Chai Hong Kong</t>
  </si>
  <si>
    <t>THU</t>
  </si>
  <si>
    <t>IN-UI</t>
  </si>
  <si>
    <t>UNIQUE INTERTRADE PVT LTD</t>
  </si>
  <si>
    <t>3RD FLOOR &amp; CROMA BUILDING, SS MANOR, NEARKALYANNAGAR, INDIA
GSTIN: 29AARCU4956FZ2, IEC:0813012155</t>
  </si>
  <si>
    <t>IN-CP</t>
  </si>
  <si>
    <t>CHANDRA POLYMER PRIVATE LIMITED</t>
  </si>
  <si>
    <t xml:space="preserve"> 87, OLD CHINA BAZAR STREET, KOLKATA – 700001, WEST BENGAL, INDIA
PAN – AAECC1061E ; GSTIN - 19AAECC1061E1Z2 ; IEC – 0210026308</t>
  </si>
  <si>
    <t>IN-DNS</t>
  </si>
  <si>
    <t>DNS POLYFAB PVT. LTD</t>
  </si>
  <si>
    <t>A - 16, II Stage, Peenya Industrial Estate, Bangalore 560 058</t>
  </si>
  <si>
    <t>piyush@formosasynthetics.in</t>
  </si>
  <si>
    <t>UG-QT</t>
  </si>
  <si>
    <t>QATAR PLASTIC INDUSTRIAL LIMITED</t>
  </si>
  <si>
    <t>PLOT NO. LZ12, INFINITY INDUSTRIAL PARK, EASTERN BYPASS, NAIROBI, KENYA.
P.O.BOX: 13266-00100</t>
  </si>
  <si>
    <t>CN-SZ</t>
  </si>
  <si>
    <t>SHENZHEN JOYANCY TECHNOLOGY&amp;DEVELOPMENT CO.,LTD</t>
  </si>
  <si>
    <t>UNIT 1309 13/F,TOWN A SOUTH MEILINEXCELLENT CITY NO.128 ZHONGKANG RD. FUTIAN DISTRICT SHENZHEN, CHINA.</t>
  </si>
  <si>
    <t>KR-HC</t>
  </si>
  <si>
    <t>HUE CHEM CO.,LTD</t>
  </si>
  <si>
    <t>Suite 1326, Hagui-ro 282, Dongan-gu, Anyang-si, Gyeonggi-do, Republic of Korea.</t>
  </si>
  <si>
    <t>PK-RC</t>
  </si>
  <si>
    <t>REHMAN CHEMICALS</t>
  </si>
  <si>
    <t>Suite No 7, Al Shabbir Corner Nazimabad No.1, Karachi, Pakistan</t>
  </si>
  <si>
    <t>IN-PT</t>
  </si>
  <si>
    <t>PT. BERKAT UTAMA</t>
  </si>
  <si>
    <t>Jl. Pakis Raya Blok AA 2No.12, Bekasi Selatan, Jawa Barat, 17148, Indonesia</t>
  </si>
  <si>
    <t>CB-CC</t>
  </si>
  <si>
    <t>CAMBODIA CEMENT CHAKREY TING FACTORY CO.,LTD</t>
  </si>
  <si>
    <t xml:space="preserve">#74 , Street 317, Sangkat Boeung Kak II, Khan Toul Kork , Phnom Penh, Cambodia </t>
  </si>
  <si>
    <t>Tel: 012493040 Zip Code: 120408</t>
  </si>
  <si>
    <t>SL-EGO</t>
  </si>
  <si>
    <t>EGODAMULLA PACKAGING LANKA (P.V.T) LTD</t>
  </si>
  <si>
    <t>No, 5/131, Egodamulla, Ahungalla,Sri Lanka</t>
  </si>
  <si>
    <t>RS-AL</t>
  </si>
  <si>
    <t>LIMITED LIABILITY COMPANY NIKA GROUP</t>
  </si>
  <si>
    <t>346800, ROSTOV REGION, MYASNIKOVSKY DISTRICT, SOUTH-EAST INDUSTRIAL ZONE, NO. 16-А
ОГРН 1076164003904
ИНН/КПП 6164263345/612201001
ОКПО 80364762</t>
  </si>
  <si>
    <t>HK-LC</t>
  </si>
  <si>
    <t>LICAI PIGMENT COLOR MASTER BATCHES CO.,LIMITED</t>
  </si>
  <si>
    <t>RM 1904A, 19/F., LUCKY COMMERCIAL CENTRE, NO. 103 DES VOEUX ROAD WEST, HONGKONG</t>
  </si>
  <si>
    <t>UAE-PP</t>
  </si>
  <si>
    <t>PRIYA PLASTIC BAGS MANUFACTURING LLC</t>
  </si>
  <si>
    <t>P.O. BOX: 16880, NEAR CHINA MALL, AL JURF, AJMAN, UAE</t>
  </si>
  <si>
    <t>IN-SP</t>
  </si>
  <si>
    <t>SUPRIYA PACKERS</t>
  </si>
  <si>
    <t>PLOT NO 289 SOMPURA INDUSTRIAL, AREA DABASPET BANGALORE RURAL, 562111, INDIA</t>
  </si>
  <si>
    <t>INDO-PTC</t>
  </si>
  <si>
    <t>PT. CENTRAL CHEMICAL INDONESIA</t>
  </si>
  <si>
    <t>. Puri Anjasmoro Blok H.5 / 33 - 34 Tawangsari, Semarang Barat</t>
  </si>
  <si>
    <t>IN-GPP</t>
  </si>
  <si>
    <t>GIRIRAJ POLY PACK</t>
  </si>
  <si>
    <t>Survey No 83/3/2 Plot no 3. Rajkot Gondal National Highway
Pin code no: 360311
At- Bhunava Tal-Gondal Dist - Rajkot, Gujarat( India)
E mail ID -girirajpoly@gmail.com
PH NO -91-99795 85687
GST NO -24ANIPB0589Q1ZM
PAN NO -ANIPB0589Q
IEC CODE -2411000618</t>
  </si>
  <si>
    <t>SR-JK</t>
  </si>
  <si>
    <t>J K IMPORT AND EXPORT CO (PVT) LTD</t>
  </si>
  <si>
    <t>No 105 Bankshall Street Colombo 11, SRILANKA</t>
  </si>
  <si>
    <t>BRC NO. PV 10823
Phone number. +94 11 2985908</t>
  </si>
  <si>
    <t>PL-PS</t>
  </si>
  <si>
    <t>PENNINES SPECIALTY CHEMICALS CORPORATION</t>
  </si>
  <si>
    <t>3053 F Bautista st. Ugong Valenzuela City 1440, Philippines</t>
  </si>
  <si>
    <t>IN-SI</t>
  </si>
  <si>
    <t>SINGHAL INDUSTRIES PVT. LTD</t>
  </si>
  <si>
    <t xml:space="preserve"> Block No. 1547, B/H. Mukat Pipes, Khatraj-Kalol Road, Moti Bhoyan Village, Kalol Ta., Gandhinagar-382721, Gujarat, India
</t>
  </si>
  <si>
    <t>GST NO.: 24AALCS2909N1ZY
IEC NO.: 0807016519
PAN NO.: AALCS2909N</t>
  </si>
  <si>
    <t>PL-UNI</t>
  </si>
  <si>
    <t>UNIBAG POLYSACK CORPORATION</t>
  </si>
  <si>
    <t>401 Centerpoint Bldg, Julia Vargas Ave, Ortigas Center, Pasig 1605, Philippines</t>
  </si>
  <si>
    <t>PL-GSP</t>
  </si>
  <si>
    <t>GRAND SUMMIT PACKAGING CORP</t>
  </si>
  <si>
    <t>26 ISIDRO FRANCISCO ST, BRGY, MAYSAN VALENZUELA, PHILIPPINES PH</t>
  </si>
  <si>
    <t>IN-VAR</t>
  </si>
  <si>
    <t>VARDHMAN POLY PACK</t>
  </si>
  <si>
    <t>30 ASPIRE INDUSTRIAL HUB,INSIDE PIRANA GATE NR SWASTIK BUSINESS PARK,, OAD GAM , 200' S.P. RING ROAD KAMOD CIRCLE, AHMEDABAD, AHMADABAD, GUJARAT, 382425</t>
  </si>
  <si>
    <t>SL-ARA</t>
  </si>
  <si>
    <t xml:space="preserve"> ARAVA PRIVATE LIMITED</t>
  </si>
  <si>
    <t xml:space="preserve"> 1/7,KARIYAWASAM PLACE KALAPALUWAWA, RAJAGIRIYA, SRI LANKA</t>
  </si>
  <si>
    <t>TG-SS</t>
  </si>
  <si>
    <t>SORETRAP SARL.</t>
  </si>
  <si>
    <t>ZONE INDUSREIELLE 14 BP 54 LOME ,TOGO</t>
  </si>
  <si>
    <t>IN-JI</t>
  </si>
  <si>
    <t xml:space="preserve"> JINDAL INTERNATIONAL PVT LTD</t>
  </si>
  <si>
    <t>83/85 NETAJI SUBHASH ROAD, KOLKATA 7000001, INDIA</t>
  </si>
  <si>
    <t>GST-19AABCJ3057G1ZM
IEC 0207020752
EMAIL: MAHESHJINDAL@HOTMAIL.COM</t>
  </si>
  <si>
    <t>IN-SDR</t>
  </si>
  <si>
    <t xml:space="preserve"> SDR POLYMERS PRIVATE LIMITED</t>
  </si>
  <si>
    <t>NO.: 7/55/1, KAMARAJ NAGAR WEST,SERVAIKARANMADAM,SAWYERPURAM POST - 628251,
THOOTHUKUDI DISTRICT.
GST NO: 33AAOCS3736L1ZX
IEC NO.: 3510004663</t>
  </si>
  <si>
    <t>ID-RAJA</t>
  </si>
  <si>
    <t>PT. RAJA ABDI PERKASA</t>
  </si>
  <si>
    <t>JL. MANGGA DUA RAYA BLOCK A NO. 22 RT. 003 RW. 11 MANGGA DUA SELATAN, SAWAH BESAR JAKARTA 
PUSAT DKI JAKARTA, INDONESIA</t>
  </si>
  <si>
    <t>PN-TS</t>
  </si>
  <si>
    <t>TSONG KAI ENTERPRISES COMPANY LTD</t>
  </si>
  <si>
    <t>LOT 5 BLK 37 PHASE 2 MANGGA S CLARK, MANOR DAQUIT, MABALACAT CITY PAMPANGA 2010, PHILIPPINES</t>
  </si>
  <si>
    <t>ID-SMP</t>
  </si>
  <si>
    <t>PT. SINAR MULIA PLASINDO LESTAR</t>
  </si>
  <si>
    <t>JL. CICUKANG 22, HOLIS, BANDUNG 40212</t>
  </si>
  <si>
    <t>APCA</t>
  </si>
  <si>
    <t>AZOV PRODUCTION CORPORATION ALEKO - POLYMERS LLC</t>
  </si>
  <si>
    <t>47 NEKRASOVA LANE, AZOV, ROSTOV-ON-DON-REGION 346781, RUSSIA</t>
  </si>
  <si>
    <t>BPP</t>
  </si>
  <si>
    <t>BURNPUR POLYFABS PVT. LTD.</t>
  </si>
  <si>
    <t>DR</t>
  </si>
  <si>
    <t>DALIAN RING IMPORT &amp; EXPORT TRADING CO.,LTD</t>
  </si>
  <si>
    <t>NO.4, FLOOR 36. NO.82 MINGZE STREET ZHONGSHAN DISTRICT DALIAN CITY, LIAONING PROVINCE, CHINA</t>
  </si>
  <si>
    <t>CCIC</t>
  </si>
  <si>
    <t>COLORSTAR CHEMICAL INDUSTRIAL CORPORATION</t>
  </si>
  <si>
    <t>3053 F Bautista st. Ugong Valenzuela City 1440, Philippinnes</t>
  </si>
  <si>
    <t>TMB</t>
  </si>
  <si>
    <t>TMB CO.,LTD</t>
  </si>
  <si>
    <t>PC</t>
  </si>
  <si>
    <t>PHILPACKAGING CORPORATION</t>
  </si>
  <si>
    <t>Khách nội địa</t>
  </si>
  <si>
    <t>NĐ-MMA</t>
  </si>
  <si>
    <t>CÔNG TY TNHH NHỰA MMA</t>
  </si>
  <si>
    <t>Lô E23-E24 đường số 10, cụm CN Hải Sơn, xã Đức Hòa Đông, huyện Đức Hòa, tỉnh Long An</t>
  </si>
  <si>
    <t>Ms. Vân</t>
  </si>
  <si>
    <t>NĐ-RS</t>
  </si>
  <si>
    <t>CÔNG TY CỔ PHẦN KHOÁNG SẢN REDSTONE</t>
  </si>
  <si>
    <t>KCn Phía Nam, xã Văn Phú, thành Phố Yên Bái</t>
  </si>
  <si>
    <t>NĐ-HP</t>
  </si>
  <si>
    <t>CÔNG TY CỔ PHẦN ĐẦU TƯ HANPAD</t>
  </si>
  <si>
    <t>22/42 Vũ Ngọc Phan, P. Láng Hạ, Đống Đa, HN</t>
  </si>
  <si>
    <t>NĐ-GP</t>
  </si>
  <si>
    <t xml:space="preserve">CÔNG TY CỔ PHẦN GLOBAL PLASTIC </t>
  </si>
  <si>
    <t>NĐ-VU</t>
  </si>
  <si>
    <t>CÔNG TY TNHH SẢN XUẤT THƯƠNG MẠI NHỰA VIỆT ÚC</t>
  </si>
  <si>
    <t>Số nhà 78, ngõ 106, đường Hoàng Quốc Việt, phường Cổ Nhuế 1, quận Bắc Từ Liêm,TP. Hà Nội</t>
  </si>
  <si>
    <t>Mr. Toán</t>
  </si>
  <si>
    <t>NĐ-KM</t>
  </si>
  <si>
    <t>CÔNG TY CỔ PHẦN KAMURI VIỆT NAM</t>
  </si>
  <si>
    <t xml:space="preserve"> KCN Châu Sơn, P. Lê Hồng Phong, TP  Phủ Lý, Hà Nam</t>
  </si>
  <si>
    <t>NĐ-HH</t>
  </si>
  <si>
    <t>CÔNG TY TNHH NHỰA HUY HOÀN</t>
  </si>
  <si>
    <t>Đội 4 , Thôn Minh Khai , Thị Trấn Như Quỳnh -H. Văn Lâm - Tỉnh Hưng Yên - Việt Nam</t>
  </si>
  <si>
    <t>NĐ-NA</t>
  </si>
  <si>
    <t>CÔNG TY TNHH KHAI THÁC TÀI NGUYÊN NGỌC ANH</t>
  </si>
  <si>
    <t>Thôn Đoài - Xã Xuy Xá - Huyện Mỹ Đức - TP.Hà Nội</t>
  </si>
  <si>
    <t>NĐ-KT</t>
  </si>
  <si>
    <t>CÔNG TY TNHH KHẢI THẦN</t>
  </si>
  <si>
    <t>thôn Già Khê, thị trấn Đồi Ngô, huyện Lục Nam, tỉnh Bắc Giang, Việt Nam</t>
  </si>
  <si>
    <t>NĐ-CHEMI</t>
  </si>
  <si>
    <t>CÔNG TY CỔ PHẦN VS CHEMICALS</t>
  </si>
  <si>
    <t>Số nhà 223, đường Hà Huy Thập, tổ 5, Phường đồng Tâm, thành phố Yên Bái, tỉnh Yên Bái.</t>
  </si>
  <si>
    <t>Mr Toán</t>
  </si>
  <si>
    <t>NĐ-VSTAR</t>
  </si>
  <si>
    <t>CÔNG TY TNHH KHOÁNG SẢN V . STAR</t>
  </si>
  <si>
    <t>Tổ 13, thị trấn Yên Bình, huyện Yên Bình, tỉnh Yên Bái</t>
  </si>
  <si>
    <t>NĐ-QC</t>
  </si>
  <si>
    <t>CÔNG TY TNHH QUAN CHÂU</t>
  </si>
  <si>
    <t>KCN BẮC CHU LAI, XÃ TAM HIỆP, HUYỆN NÚI THÀNH, TỈNH QUẢNG NAM</t>
  </si>
  <si>
    <t>NĐ-ECO</t>
  </si>
  <si>
    <t>CÔNG TY CỔ PHẦN ECO GREEN</t>
  </si>
  <si>
    <t>NĐ-AH</t>
  </si>
  <si>
    <t>A HINH</t>
  </si>
  <si>
    <t>Cầu Lực Điền, huyện Văn Giang, tỉnh Hưng Yên</t>
  </si>
  <si>
    <t>NĐ-PD</t>
  </si>
  <si>
    <t>CÔNG TY TNHH PHÚC DIỄN</t>
  </si>
  <si>
    <t>Số 8, ngõ 108, đường Phúc Diễn, Phường Phúc Diễn, Quận Bắc Từ Liêm, Hà Nội</t>
  </si>
  <si>
    <t>NĐ-HL</t>
  </si>
  <si>
    <t>CÔNG TY TNHH THƯƠNG MẠI VÀ DỊCH VỤ HIẾU LINH</t>
  </si>
  <si>
    <t>KM14, Quốc lộ 1A, Ngọc Hồi, Thanh Trì, Hà Nội</t>
  </si>
  <si>
    <t>NĐ-AL</t>
  </si>
  <si>
    <t>ĐỒNG XUÂN LAN</t>
  </si>
  <si>
    <t>NĐ-AN</t>
  </si>
  <si>
    <t>A NAM</t>
  </si>
  <si>
    <t>NĐ-BM</t>
  </si>
  <si>
    <t>CÔNG TY CỔ PHẦN BAO BÌ BẢO MINH</t>
  </si>
  <si>
    <t>Thôn Chùa, xã Cổ Loa, huyện Đông Anh, thành phố Hà Nội, Việt Nam.</t>
  </si>
  <si>
    <t>NĐ-HĐ</t>
  </si>
  <si>
    <t>CÔNG TY TNHH HẢI ĐĂNG - KB</t>
  </si>
  <si>
    <t>Cụm CN Kim Bình, xã Kim Bình, TP Phủ Lý, tỉnh Hà Nam, Việt Nam.</t>
  </si>
  <si>
    <t>NĐ-NANO</t>
  </si>
  <si>
    <t>CÔNG TY CỔ PHẦN SILVER NANO VIỆT NAM</t>
  </si>
  <si>
    <t>Tầng 12, tòa nhà Licogi 13,164 Khuất duy Tiến, P. Nhân Chính, Q. Thanh Xuân, TP Hà Nội.</t>
  </si>
  <si>
    <t>NĐ-ITVN</t>
  </si>
  <si>
    <t>Công Ty TNHH Thương Mại Và Đầu Tư ITVN</t>
  </si>
  <si>
    <t>Km8, QL 21B, Huyện Thanh Oai,Hà Nội</t>
  </si>
  <si>
    <t>NĐ-GM</t>
  </si>
  <si>
    <t>CÔNG TY TNHH PHÁT TRIỂN THƯƠNG MẠI VÀ DỊCH VỤ GIA MỸ</t>
  </si>
  <si>
    <t>Số 10, ngõ 60 Định Công Hạ, Phường Định Công, Quận Hoàng Mai, thành phố Hà Nội</t>
  </si>
  <si>
    <t>NĐ-MP</t>
  </si>
  <si>
    <t>CÔNG TY MAI PHƯƠNG</t>
  </si>
  <si>
    <t>Khu công nghiệp Tiên Sơn, Xã Tương Giang, Thi xã Từ Sơn, tỉnh Bắc Ninh</t>
  </si>
  <si>
    <t>NĐ-NMP</t>
  </si>
  <si>
    <t>CÔNG TY TNHH NHẬT MỸ PHÁT</t>
  </si>
  <si>
    <t>Số 52, Đường Thạnh Mỹ Lợi, Phường Thạnh Mỹ Lợi, tp Thủ Đức, tp Hồ Chí Minh</t>
  </si>
  <si>
    <t>NĐ-TV</t>
  </si>
  <si>
    <t>CÔNG TY TNHH TARPIA VINA</t>
  </si>
  <si>
    <t>Lô CN8 + CN11, cụm Công nghiệp Tử Đà- An Đạo, xã Bình Phú, huyện Phù Ninh, tỉnh Phú Thọ.</t>
  </si>
  <si>
    <t>NĐ-SR</t>
  </si>
  <si>
    <t>CÔNG TY TNHH SUNRISE COLOURS VIỆT NAM</t>
  </si>
  <si>
    <t>Lô N3D, Khu Tái định cư X2B, Phường Yên Sở, Quận Hoàng Mai, Thành phố Hà Nội</t>
  </si>
  <si>
    <t>NĐ-ĐH</t>
  </si>
  <si>
    <t>CÔNG TY CỔ PHẦN ĐỨC HIẾU</t>
  </si>
  <si>
    <t>Thôn Ngọc Lãng, xã Ngọc Lâm, thị xã Mỹ Hào, tỉnh Hưng Yên, Việt Nam</t>
  </si>
  <si>
    <t>NĐ-LP</t>
  </si>
  <si>
    <t xml:space="preserve">CÔNG TY TNHH SẢN XUẤT VÀ THƯƠNG MẠI LINH PHƯƠNG
</t>
  </si>
  <si>
    <t>Thôn Đọ Xá, Phường Thanh Châu, Thành phố Phủ Lý, Tỉnh Hà Nam</t>
  </si>
  <si>
    <t>Mr Hà: 0982431057</t>
  </si>
  <si>
    <t>NĐ-BĐL</t>
  </si>
  <si>
    <t>CÔNG TY TNHH BÁCH ĐẶC LỢI</t>
  </si>
  <si>
    <t>Lô B4, KCN Thụy Vân, Việt Trì, Phú Thọ</t>
  </si>
  <si>
    <t>NĐ-MB</t>
  </si>
  <si>
    <t>CÔNG TY CỔ PHẦN KINH DOANH XI MĂNG MIỀN BẮC</t>
  </si>
  <si>
    <t>Tầng 3 toà nhà CT1 chung cư Ngô Thì Nhậm, Phường Hà Cầu, Quận Hà Đông, Thành phố Hà Nội</t>
  </si>
  <si>
    <t>NĐ-BBHL</t>
  </si>
  <si>
    <t>CÔNG TY TNHH BAO BÌ HOÀNG LONG - CHI NHÁNH THÁI BÌNH</t>
  </si>
  <si>
    <t>Số 8, Đường Quách Đình Bảo, Cụm Công Nghiệp Phong Phú, Phường Tiền Phong, Thành Phố Thái Bình, Thái Bình</t>
  </si>
  <si>
    <t>0945978298</t>
  </si>
  <si>
    <t>NĐ-BG</t>
  </si>
  <si>
    <t>CÔNG TY TNHH CPH BẮC GIANG</t>
  </si>
  <si>
    <t>Tổ dân phố Trung, Thị trấn Tân An, Huyện Yên Dũng, Tỉnh Bắc Giang, Việt Nam</t>
  </si>
  <si>
    <t>0981015583</t>
  </si>
  <si>
    <t>NĐ-VB</t>
  </si>
  <si>
    <t>CÔNG TY TNHH BAO BÌ VIỆT BẮC</t>
  </si>
  <si>
    <t>Số 168 ngõ Trại Cá, đường Trương Định, Phường Trương Định, Quận Hai Bà Trưng, Hà Nội</t>
  </si>
  <si>
    <t>NĐ-VT</t>
  </si>
  <si>
    <t>Công Ty TNHH Sản Xuất Thương Mại Vu Trân</t>
  </si>
  <si>
    <t>473/3B Lê Văn Quới, Khu Phố 6, P. Bình Trị Đông A, Q. Bình Tân,Tp. Hồ Chí Minh</t>
  </si>
  <si>
    <t>NĐ-SV</t>
  </si>
  <si>
    <t>CÔNG TY TNHH SUNVIET MINERALS</t>
  </si>
  <si>
    <t>Phòng 204, lô A2D11 Khu đô thị mới Cầu Giấy, Phường Dịch Vọng Hậu, Quận Cầu Giấy, Thành phố Hà Nội</t>
  </si>
  <si>
    <t>NĐ-TK</t>
  </si>
  <si>
    <t>CÔNG TY CỔ PHẦN TRUNG KIÊN</t>
  </si>
  <si>
    <t xml:space="preserve">Số nhà 38, phố Hồng Hà, Thị Trấn Phú Thái, Huyện Kim Thành, Tỉnh Hải Dương
</t>
  </si>
  <si>
    <t>NĐ-HHA</t>
  </si>
  <si>
    <t>CÔNG TY TNHH HOA HẠ VIỆT NAM</t>
  </si>
  <si>
    <t>Lô A1 , A2 , KCN Đình Trám , Thị Trấn Nếnh , Huyện Việt Yên , Tỉnh Bắc Giang</t>
  </si>
  <si>
    <t>NĐ-KP</t>
  </si>
  <si>
    <t>CÔNG TY TNHH KHẢI PHÁT VIỆT NAM</t>
  </si>
  <si>
    <t>KCN  Sông Hậu, xã Tân Thành, huyện Lai Vung, tỉnh Đồng Tháp</t>
  </si>
  <si>
    <t>NĐ-TMT</t>
  </si>
  <si>
    <t>CÔNG TY CỔ PHẦN SẢN XUẤT VÀ THƯƠNG MẠI TMT VINA</t>
  </si>
  <si>
    <t>Thôn Lưu Quang, thị trấn Gia Khánh, Huyện Bình Xuyên, tỉnh Vĩnh Phúc</t>
  </si>
  <si>
    <t>NĐ-VTP</t>
  </si>
  <si>
    <t>CÔNG TY TNHH VIỆT THỊNH PLASTIC</t>
  </si>
  <si>
    <t>Lô 13, Cụm công nghiệp Nội Hoàng, Xã Nội Hoàng, Huyện Yên Dũng, Tỉnh Bắc Giang, Việt Nam.</t>
  </si>
  <si>
    <t>NĐ-SC</t>
  </si>
  <si>
    <t>CÔNG TY SÔNG CÔNG</t>
  </si>
  <si>
    <t>NĐ-ĐL</t>
  </si>
  <si>
    <t>CÔNG TY TNHH SXTM VÀ DL ĐỨC LONG</t>
  </si>
  <si>
    <t>Số 9, Phố Minh Khai, TT Như Quỳnh, Huyện Văn Lâm, Tình Hưng Yên, Việt Nam</t>
  </si>
  <si>
    <t>NĐ-TMHP</t>
  </si>
  <si>
    <t>CÔNG TY TNHH SX TM HÒA PHƯƠNG</t>
  </si>
  <si>
    <t>Âp Bình Tiến 2, xã Đức Hòa Hạ, Huyện Đức Hòa, Long An</t>
  </si>
  <si>
    <t>NĐ-BO</t>
  </si>
  <si>
    <t>CÔNG TY TNHH TÂN THỊNH BIOPLASTIC</t>
  </si>
  <si>
    <t>Thôn Bùi Xá, Xã Đồng Thanh, Huyện Kim Động, Tỉnh Hưng Yên, Việt Nam</t>
  </si>
  <si>
    <t>NĐ-JPV</t>
  </si>
  <si>
    <t>CÔNG TY TNHH J&amp;P VINA</t>
  </si>
  <si>
    <t>Lô CN 13, Cụm công nghiệp Từ Đà - An Đạo, Xã Bình Phú, Huyện Phù Ninh, Tỉnh Phú Thọ, Việt Nam</t>
  </si>
  <si>
    <t>NĐ-HTX</t>
  </si>
  <si>
    <t>HTX BÌNH MINH</t>
  </si>
  <si>
    <t>NĐ-VH</t>
  </si>
  <si>
    <t>CÔNG TY CP KINH DOANH BAO BÌ VIỆT HƯNG</t>
  </si>
  <si>
    <t>Lô 23, Khu công nghiệp Quảng Phú, phường Quảng Phú, TP. Quảng Ngãi, tỉnh Quảng Ngãi</t>
  </si>
  <si>
    <t>NĐ-BA</t>
  </si>
  <si>
    <t>CÔNG TY TNHH Y TẾ BÌNH AN</t>
  </si>
  <si>
    <t>Số 437 - phường Kim Sơn - thị xã Đông Triều - tỉnh Quảng Ninh</t>
  </si>
  <si>
    <t>NĐ-KMTT</t>
  </si>
  <si>
    <t>CÔNG TY TNHH KMTT</t>
  </si>
  <si>
    <t>Văn Lâm -Hưng Yên</t>
  </si>
  <si>
    <t>NĐ-VIC</t>
  </si>
  <si>
    <t>VICOMIN</t>
  </si>
  <si>
    <t>NĐ-AT</t>
  </si>
  <si>
    <t>CÔNG TY CỔ PHẦN AN TIẾN  INDUSTRIES</t>
  </si>
  <si>
    <t>NĐ-TD</t>
  </si>
  <si>
    <t>CÔNG TY CỔ PHẦN BAO BÌ TAM DƯƠNG</t>
  </si>
  <si>
    <t>NĐ-HN</t>
  </si>
  <si>
    <t>CÔNG TY CỔ PHẦN SẢN XUẤT THƯƠNG MẠI BAO BÌ HẢI NAM</t>
  </si>
  <si>
    <t>PL-AL</t>
  </si>
  <si>
    <t>AL-KARAM PACKAGES (PVT)LIMITED</t>
  </si>
  <si>
    <t>NĐ-HT</t>
  </si>
  <si>
    <t>CÔNG TY CỔ PHẦN HOKI TECH VIỆT NAM</t>
  </si>
  <si>
    <t>HM</t>
  </si>
  <si>
    <t>Mr. Hùng</t>
  </si>
  <si>
    <t>HM1</t>
  </si>
  <si>
    <t>Mr. Phương</t>
  </si>
  <si>
    <t>HM2</t>
  </si>
  <si>
    <t>Ms. Thu</t>
  </si>
  <si>
    <t>HM3</t>
  </si>
  <si>
    <t>Ms. Linh</t>
  </si>
  <si>
    <t>THÔNG TIN SẢN PHẨM</t>
  </si>
  <si>
    <t>TT</t>
  </si>
  <si>
    <t>Thông tin hàng hóa</t>
  </si>
  <si>
    <t>Khách hàng</t>
  </si>
  <si>
    <t>Tiêu chuẩn sản phẩm khách hàng yêu cầu</t>
  </si>
  <si>
    <t>Tiêu chuẩn sản phẩm Filler đang sản xuất</t>
  </si>
  <si>
    <t>ĐÁNH GIÁ</t>
  </si>
  <si>
    <t>Mã Custome</t>
  </si>
  <si>
    <t>Mã Code FILLER</t>
  </si>
  <si>
    <t>Ứng  dụng sản phẩm</t>
  </si>
  <si>
    <t>Tốc độ chạy máy</t>
  </si>
  <si>
    <t>% CaCo3</t>
  </si>
  <si>
    <t>%TiO2</t>
  </si>
  <si>
    <t>MI</t>
  </si>
  <si>
    <t>Chỉ số khác</t>
  </si>
  <si>
    <t>Đạt</t>
  </si>
  <si>
    <t>Không đạt</t>
  </si>
  <si>
    <t xml:space="preserve"> VTP-2031</t>
  </si>
  <si>
    <t xml:space="preserve">Kéo sợi </t>
  </si>
  <si>
    <t>12-16</t>
  </si>
  <si>
    <t xml:space="preserve"> VTP-204</t>
  </si>
  <si>
    <t>8800KH</t>
  </si>
  <si>
    <t>25-32</t>
  </si>
  <si>
    <t xml:space="preserve"> PP02H</t>
  </si>
  <si>
    <t>8801P</t>
  </si>
  <si>
    <t>10-15</t>
  </si>
  <si>
    <t xml:space="preserve"> VTP-202</t>
  </si>
  <si>
    <t>18-25</t>
  </si>
  <si>
    <t>8802SP</t>
  </si>
  <si>
    <t>18-22</t>
  </si>
  <si>
    <t xml:space="preserve"> 8802SCR</t>
  </si>
  <si>
    <t>8802SCR</t>
  </si>
  <si>
    <t>23-28</t>
  </si>
  <si>
    <t>8803SCR</t>
  </si>
  <si>
    <t xml:space="preserve"> </t>
  </si>
  <si>
    <t xml:space="preserve"> Filler JT30</t>
  </si>
  <si>
    <t>8803QC</t>
  </si>
  <si>
    <t>10-16</t>
  </si>
  <si>
    <t xml:space="preserve"> JT30 đen</t>
  </si>
  <si>
    <t>8803C</t>
  </si>
  <si>
    <t>8803S</t>
  </si>
  <si>
    <t>15-20</t>
  </si>
  <si>
    <t>8803S1</t>
  </si>
  <si>
    <t>18-24</t>
  </si>
  <si>
    <t>8803SP</t>
  </si>
  <si>
    <t>13-18</t>
  </si>
  <si>
    <t>VTP-202</t>
  </si>
  <si>
    <t>8804S</t>
  </si>
  <si>
    <t>8804SP</t>
  </si>
  <si>
    <t>8804FC</t>
  </si>
  <si>
    <t>13-17</t>
  </si>
  <si>
    <t>JT30 xanh</t>
  </si>
  <si>
    <t>8805BM</t>
  </si>
  <si>
    <t>9-14</t>
  </si>
  <si>
    <t>12-18</t>
  </si>
  <si>
    <t>8806S</t>
  </si>
  <si>
    <t>8806S1</t>
  </si>
  <si>
    <t>8806R</t>
  </si>
  <si>
    <t>20-25</t>
  </si>
  <si>
    <t>8808R</t>
  </si>
  <si>
    <t>10-18</t>
  </si>
  <si>
    <t>Thổi túi HDPE</t>
  </si>
  <si>
    <t>8314S</t>
  </si>
  <si>
    <t>8315HD</t>
  </si>
  <si>
    <t>Kéo sợi HD</t>
  </si>
  <si>
    <t>Thổi túi PE</t>
  </si>
  <si>
    <t>8510KH</t>
  </si>
  <si>
    <t>8510R</t>
  </si>
  <si>
    <t>PE80</t>
  </si>
  <si>
    <t>8513S</t>
  </si>
  <si>
    <t>1-3</t>
  </si>
  <si>
    <t>8513R</t>
  </si>
  <si>
    <t>8514HH</t>
  </si>
  <si>
    <t>8514S</t>
  </si>
  <si>
    <t>8514CTS</t>
  </si>
  <si>
    <t>8514R</t>
  </si>
  <si>
    <t>8514RR</t>
  </si>
  <si>
    <t>HD</t>
  </si>
  <si>
    <t>8514HD</t>
  </si>
  <si>
    <t>8515S</t>
  </si>
  <si>
    <t>8515RR</t>
  </si>
  <si>
    <t>8515SR</t>
  </si>
  <si>
    <t>8515R</t>
  </si>
  <si>
    <t>8516R</t>
  </si>
  <si>
    <t xml:space="preserve"> FX85PE-F35</t>
  </si>
  <si>
    <t>8518BD</t>
  </si>
  <si>
    <t>8518S</t>
  </si>
  <si>
    <t>8518R</t>
  </si>
  <si>
    <t>8518R2</t>
  </si>
  <si>
    <t>8519R</t>
  </si>
  <si>
    <t>8566R</t>
  </si>
  <si>
    <t>8566RS</t>
  </si>
  <si>
    <t>Ép PE</t>
  </si>
  <si>
    <t>2</t>
  </si>
  <si>
    <t>Ép PP</t>
  </si>
  <si>
    <t>35</t>
  </si>
  <si>
    <t>35-40</t>
  </si>
  <si>
    <t>2-4</t>
  </si>
  <si>
    <t>19±3</t>
  </si>
  <si>
    <t>8616R</t>
  </si>
  <si>
    <t>16-25</t>
  </si>
  <si>
    <t>8619R</t>
  </si>
  <si>
    <t>41</t>
  </si>
  <si>
    <t>W8320</t>
  </si>
  <si>
    <t>Phụ gia White</t>
  </si>
  <si>
    <t>W8322</t>
  </si>
  <si>
    <t>W8323</t>
  </si>
  <si>
    <t>W8325</t>
  </si>
  <si>
    <t>W8327</t>
  </si>
  <si>
    <t>W8330</t>
  </si>
  <si>
    <t>W8340</t>
  </si>
  <si>
    <t>W8344</t>
  </si>
  <si>
    <t>W8350</t>
  </si>
  <si>
    <t>W8355</t>
  </si>
  <si>
    <t>W8360</t>
  </si>
  <si>
    <t>W8365</t>
  </si>
  <si>
    <t>NW80</t>
  </si>
  <si>
    <t>Vải không dệt</t>
  </si>
  <si>
    <t>30-40</t>
  </si>
  <si>
    <t>NW82</t>
  </si>
  <si>
    <t>25-35</t>
  </si>
  <si>
    <t>EV01</t>
  </si>
  <si>
    <t>8568CP</t>
  </si>
  <si>
    <t>BÁO CÁO DOANH THU</t>
  </si>
  <si>
    <t xml:space="preserve">Ngày </t>
  </si>
  <si>
    <t>Tháng</t>
  </si>
  <si>
    <t xml:space="preserve">năm </t>
  </si>
  <si>
    <t>Kế hoạch</t>
  </si>
  <si>
    <t>Thực hiện</t>
  </si>
  <si>
    <t>Cân đối</t>
  </si>
  <si>
    <t>Mã khách</t>
  </si>
  <si>
    <t>Số hợp đồng/ PO</t>
  </si>
  <si>
    <t>Ngày hợp đồng</t>
  </si>
  <si>
    <t>Tên khách hàng</t>
  </si>
  <si>
    <t xml:space="preserve">Mã Filler </t>
  </si>
  <si>
    <t>Mã Cus…</t>
  </si>
  <si>
    <t>Sản lượng</t>
  </si>
  <si>
    <t>Đơn giá</t>
  </si>
  <si>
    <t>Thành tiền</t>
  </si>
  <si>
    <t>SL chưa giao</t>
  </si>
  <si>
    <t>VNĐ</t>
  </si>
  <si>
    <t>USD</t>
  </si>
  <si>
    <t>THỰC HIỆN HỢP ĐỒNG</t>
  </si>
  <si>
    <t>Lưu ý: nguồn dữ liệu lấy từ Phòng Kinh Doanh</t>
  </si>
  <si>
    <t>THÁNG</t>
  </si>
  <si>
    <t>NĂM</t>
  </si>
  <si>
    <t>Ngày giao hàng thực tế</t>
  </si>
  <si>
    <t>MÃ SẢN XUẤT</t>
  </si>
  <si>
    <t>THÔNG TIN KHỐI LƯỢNG THỰC HIỆN HỢP ĐỒNG</t>
  </si>
  <si>
    <t>Mã Filler</t>
  </si>
  <si>
    <t>Số Lượng</t>
  </si>
  <si>
    <t>Đơn giá/KG</t>
  </si>
  <si>
    <t>Tổng</t>
  </si>
  <si>
    <t>SL đã giao</t>
  </si>
  <si>
    <t>Đã xuất tháng trước</t>
  </si>
  <si>
    <t>VND</t>
  </si>
  <si>
    <t>Tỷ giá</t>
  </si>
  <si>
    <t>THEO DÕI HỢP ĐỒNG KHÁCH HÀNG</t>
  </si>
  <si>
    <t>THÔNG TIN SẢN LƯỢNG</t>
  </si>
  <si>
    <t>LỊCH GIAO HÀNG THEO HỢP ĐỒNG</t>
  </si>
  <si>
    <t>Code Filler</t>
  </si>
  <si>
    <t>CẢNG ĐẾN</t>
  </si>
  <si>
    <t>Đơn giá/kg</t>
  </si>
  <si>
    <t>SL đơn hàng</t>
  </si>
  <si>
    <t>1</t>
  </si>
  <si>
    <t>01/HP-FL</t>
  </si>
  <si>
    <t>23/02/2022</t>
  </si>
  <si>
    <t>8M</t>
  </si>
  <si>
    <t>3</t>
  </si>
  <si>
    <t>05/TT-FL</t>
  </si>
  <si>
    <t>4</t>
  </si>
  <si>
    <t>02/MP-FL</t>
  </si>
  <si>
    <t>16/3/2022</t>
  </si>
  <si>
    <t>5</t>
  </si>
  <si>
    <t>05/HH-FL</t>
  </si>
  <si>
    <t>6</t>
  </si>
  <si>
    <t>21032022/FL-QC</t>
  </si>
  <si>
    <t>21/3/2022</t>
  </si>
  <si>
    <t>7</t>
  </si>
  <si>
    <t>09/AH-FL</t>
  </si>
  <si>
    <t>8</t>
  </si>
  <si>
    <t>03/TV-FL</t>
  </si>
  <si>
    <t>9</t>
  </si>
  <si>
    <t>230322/FL-QC</t>
  </si>
  <si>
    <t>23/03/2022</t>
  </si>
  <si>
    <t>10</t>
  </si>
  <si>
    <t>11</t>
  </si>
  <si>
    <t>VTM01202287</t>
  </si>
  <si>
    <t>12</t>
  </si>
  <si>
    <t>VTM01202288</t>
  </si>
  <si>
    <t>13</t>
  </si>
  <si>
    <t>VTM01202286</t>
  </si>
  <si>
    <t>11//03/2022</t>
  </si>
  <si>
    <t>14</t>
  </si>
  <si>
    <t>hàng mẫu</t>
  </si>
  <si>
    <t>24/3/2022</t>
  </si>
  <si>
    <t>15</t>
  </si>
  <si>
    <t>16</t>
  </si>
  <si>
    <t>FM/SP-1803/02</t>
  </si>
  <si>
    <t>SE150</t>
  </si>
  <si>
    <t>17</t>
  </si>
  <si>
    <t>25/3/2022</t>
  </si>
  <si>
    <t>18</t>
  </si>
  <si>
    <t>19</t>
  </si>
  <si>
    <t>0203/FMB-RDB</t>
  </si>
  <si>
    <t>F-CMP80</t>
  </si>
  <si>
    <t>20</t>
  </si>
  <si>
    <t>F-CMP782EC</t>
  </si>
  <si>
    <t>21</t>
  </si>
  <si>
    <t>310322/BĐL-FL</t>
  </si>
  <si>
    <t>31/3/2022</t>
  </si>
  <si>
    <t>22</t>
  </si>
  <si>
    <t>Hàng mẫu</t>
  </si>
  <si>
    <t>23</t>
  </si>
  <si>
    <t>03/MP-FL</t>
  </si>
  <si>
    <t>24</t>
  </si>
  <si>
    <t>0204/DDL-FM</t>
  </si>
  <si>
    <t>25</t>
  </si>
  <si>
    <t>26</t>
  </si>
  <si>
    <t>06/HH-FM</t>
  </si>
  <si>
    <t>27</t>
  </si>
  <si>
    <t>11/ITVN-FL</t>
  </si>
  <si>
    <t>28</t>
  </si>
  <si>
    <t>VTM01202289</t>
  </si>
  <si>
    <t>VTN-303</t>
  </si>
  <si>
    <t>29</t>
  </si>
  <si>
    <t>29/3/2022</t>
  </si>
  <si>
    <t>30</t>
  </si>
  <si>
    <t>020422/SC-FM</t>
  </si>
  <si>
    <t>8805SC</t>
  </si>
  <si>
    <t>31</t>
  </si>
  <si>
    <t>050422/FL-ĐH</t>
  </si>
  <si>
    <t>32</t>
  </si>
  <si>
    <t>FM/WJ040422-08</t>
  </si>
  <si>
    <t>33</t>
  </si>
  <si>
    <t>34</t>
  </si>
  <si>
    <t>Vỏ bao</t>
  </si>
  <si>
    <t>FM/RC-090322/04</t>
  </si>
  <si>
    <t>FCPP0184</t>
  </si>
  <si>
    <t>36</t>
  </si>
  <si>
    <t>07042022-VUHN23</t>
  </si>
  <si>
    <t>WL1372</t>
  </si>
  <si>
    <t>37</t>
  </si>
  <si>
    <t>PP02</t>
  </si>
  <si>
    <t>38</t>
  </si>
  <si>
    <t>060422/BM-FL</t>
  </si>
  <si>
    <t>39</t>
  </si>
  <si>
    <t>VTM01202290</t>
  </si>
  <si>
    <t>BU 7701</t>
  </si>
  <si>
    <t>40</t>
  </si>
  <si>
    <t>FM/WJ080422-09</t>
  </si>
  <si>
    <t>JT30</t>
  </si>
  <si>
    <t>120422/AD-FM</t>
  </si>
  <si>
    <t>42</t>
  </si>
  <si>
    <t>120422/ĐL-FM</t>
  </si>
  <si>
    <t>43</t>
  </si>
  <si>
    <t>44</t>
  </si>
  <si>
    <t>12042022-VUHN24</t>
  </si>
  <si>
    <t>WL07011</t>
  </si>
  <si>
    <t>45</t>
  </si>
  <si>
    <t>FM/WJ120422-10</t>
  </si>
  <si>
    <t>46</t>
  </si>
  <si>
    <t>130422/AT-FM</t>
  </si>
  <si>
    <t>13/4/2022</t>
  </si>
  <si>
    <t>PP VKD 3155E5</t>
  </si>
  <si>
    <t>47</t>
  </si>
  <si>
    <t>14/4/2022</t>
  </si>
  <si>
    <t>TMB Compound 1</t>
  </si>
  <si>
    <t>48</t>
  </si>
  <si>
    <t>150422/RS-FL</t>
  </si>
  <si>
    <t>15/4/2022</t>
  </si>
  <si>
    <t>49</t>
  </si>
  <si>
    <t>VTM05202291</t>
  </si>
  <si>
    <t>VTP-204</t>
  </si>
  <si>
    <t>50</t>
  </si>
  <si>
    <t>150422/HN-FM</t>
  </si>
  <si>
    <t>51</t>
  </si>
  <si>
    <t>07/HH-FM</t>
  </si>
  <si>
    <t>16/4/2022</t>
  </si>
  <si>
    <t>52</t>
  </si>
  <si>
    <t>10/AH-FL</t>
  </si>
  <si>
    <t>18/4/2022</t>
  </si>
  <si>
    <t>53</t>
  </si>
  <si>
    <t>04/TV-FL</t>
  </si>
  <si>
    <t>20/4/2022</t>
  </si>
  <si>
    <t>54</t>
  </si>
  <si>
    <t>ZD89/FM-BE</t>
  </si>
  <si>
    <t>19/4/2022</t>
  </si>
  <si>
    <t>FX85PE-F35</t>
  </si>
  <si>
    <t>55</t>
  </si>
  <si>
    <t>ZD90/FM-BE</t>
  </si>
  <si>
    <t>56</t>
  </si>
  <si>
    <t>FX85PP-F35</t>
  </si>
  <si>
    <t>57</t>
  </si>
  <si>
    <t>FX85PE-F35 BIG BAG</t>
  </si>
  <si>
    <t>58</t>
  </si>
  <si>
    <t>ZD91/FM-BE</t>
  </si>
  <si>
    <t>59</t>
  </si>
  <si>
    <t>60</t>
  </si>
  <si>
    <t>VTM01202293</t>
  </si>
  <si>
    <t>61</t>
  </si>
  <si>
    <t>VTM01202292</t>
  </si>
  <si>
    <t>62</t>
  </si>
  <si>
    <t>VTM01202294</t>
  </si>
  <si>
    <t>21/4/2022</t>
  </si>
  <si>
    <t>63</t>
  </si>
  <si>
    <t>VTM01202295</t>
  </si>
  <si>
    <t>64</t>
  </si>
  <si>
    <t>65</t>
  </si>
  <si>
    <t>04/FL-HĐ</t>
  </si>
  <si>
    <t>23/4/2022</t>
  </si>
  <si>
    <t>PP02S</t>
  </si>
  <si>
    <t>66</t>
  </si>
  <si>
    <t>67</t>
  </si>
  <si>
    <t>04/MP-FL</t>
  </si>
  <si>
    <t>68</t>
  </si>
  <si>
    <t>23042022-VUHN25</t>
  </si>
  <si>
    <t>69</t>
  </si>
  <si>
    <t>12/ITVN-FL</t>
  </si>
  <si>
    <t>70</t>
  </si>
  <si>
    <t>2504/VT-FL</t>
  </si>
  <si>
    <t>25/4/2022</t>
  </si>
  <si>
    <t xml:space="preserve">Taical </t>
  </si>
  <si>
    <t>71</t>
  </si>
  <si>
    <t>FM/W250422-11</t>
  </si>
  <si>
    <t>72</t>
  </si>
  <si>
    <t>230422/SC-FM</t>
  </si>
  <si>
    <t>73</t>
  </si>
  <si>
    <t>08/HH-FM</t>
  </si>
  <si>
    <t>27/4/2022</t>
  </si>
  <si>
    <t>74</t>
  </si>
  <si>
    <t>1904/FM-AK</t>
  </si>
  <si>
    <t>75</t>
  </si>
  <si>
    <t>280422/FL-QC</t>
  </si>
  <si>
    <t>28/04/2022</t>
  </si>
  <si>
    <t>76</t>
  </si>
  <si>
    <t>77</t>
  </si>
  <si>
    <t>280422/HT-FM</t>
  </si>
  <si>
    <t>78</t>
  </si>
  <si>
    <t>79</t>
  </si>
  <si>
    <t>28/4/2022</t>
  </si>
  <si>
    <t>Titan R688</t>
  </si>
  <si>
    <t>80</t>
  </si>
  <si>
    <t>2704/FM-AFP</t>
  </si>
  <si>
    <t xml:space="preserve"> ADVANCED FLEXIBLE PACKAGING CO. </t>
  </si>
  <si>
    <t>AD-CACO3-GRADE-PE01</t>
  </si>
  <si>
    <t xml:space="preserve"> - </t>
  </si>
  <si>
    <t xml:space="preserve"> -   </t>
  </si>
  <si>
    <t>81</t>
  </si>
  <si>
    <t>AD-WMB-GRADE-TI55</t>
  </si>
  <si>
    <t>82</t>
  </si>
  <si>
    <t>AD-WMB-GRADE-TI60</t>
  </si>
  <si>
    <t>FM/WJ270422-12</t>
  </si>
  <si>
    <t xml:space="preserve"> WENZHOU JIATIAN TRADE CO., LTD </t>
  </si>
  <si>
    <t>Ngày 30 tháng 4 năm 2022</t>
  </si>
  <si>
    <t xml:space="preserve"> KHÁCH HÀNG</t>
  </si>
  <si>
    <t>Sales phụ trách</t>
  </si>
  <si>
    <t>P.HTKH</t>
  </si>
  <si>
    <t xml:space="preserve">Người lập </t>
  </si>
  <si>
    <t>TP Kinh Doanh</t>
  </si>
  <si>
    <t>DỰ TRÙ CHI PHÍ LOGISTICS THÁNG 4</t>
  </si>
  <si>
    <t xml:space="preserve">THỒNG TIN </t>
  </si>
  <si>
    <t>Chi phí vận chuyển đa phương thức nội địa</t>
  </si>
  <si>
    <t>Chi phí vận chuyển quốc tế và Local charge</t>
  </si>
  <si>
    <t>Chi phí Docs + Thông quan</t>
  </si>
  <si>
    <t>Tổng chi phí</t>
  </si>
  <si>
    <t>Tổng chi phí FOB HP 
(Không bao gồm cước tàu)</t>
  </si>
  <si>
    <t>Frieght + local charge</t>
  </si>
  <si>
    <t>Chênh lệch giữa CFR và FOB</t>
  </si>
  <si>
    <t>Ngày</t>
  </si>
  <si>
    <t>PI số</t>
  </si>
  <si>
    <t>Mã hàng</t>
  </si>
  <si>
    <t>Số cont</t>
  </si>
  <si>
    <t>KHỐI LƯỢNG</t>
  </si>
  <si>
    <t>Tổng số cont</t>
  </si>
  <si>
    <t>Ngày đóng hàng/
xuất cont</t>
  </si>
  <si>
    <t>Địa điểm đóng hàng</t>
  </si>
  <si>
    <t>Cảng xếp hàng/địa điểm giao hàng</t>
  </si>
  <si>
    <t>Tổng Chi phí vận chuyển nội địa</t>
  </si>
  <si>
    <t xml:space="preserve"> Chi phí vận chuyển nội địa YB-HP</t>
  </si>
  <si>
    <t xml:space="preserve"> Chi phí vận chuyển nội địa HP - cảng đích</t>
  </si>
  <si>
    <t>Chi phí vận chuyển nội địa Cảng đích - kho KH</t>
  </si>
  <si>
    <t>Cước biển</t>
  </si>
  <si>
    <t>Local Charge</t>
  </si>
  <si>
    <t>Tổng tiền usd/cont</t>
  </si>
  <si>
    <t>Chi phí (USD/MT)</t>
  </si>
  <si>
    <t>Tổng tiền vnđ/cont</t>
  </si>
  <si>
    <t>Chi phí (đ/kg)</t>
  </si>
  <si>
    <t>CF mở Tờ khai/Cnt</t>
  </si>
  <si>
    <r>
      <t xml:space="preserve">CF </t>
    </r>
    <r>
      <rPr>
        <sz val="10"/>
        <rFont val="Times New Roman"/>
        <family val="1"/>
      </rPr>
      <t>CĐHQ</t>
    </r>
    <r>
      <rPr>
        <sz val="12"/>
        <rFont val="Times New Roman"/>
        <family val="1"/>
      </rPr>
      <t>/cnt</t>
    </r>
  </si>
  <si>
    <r>
      <t xml:space="preserve">CF </t>
    </r>
    <r>
      <rPr>
        <sz val="10"/>
        <rFont val="Times New Roman"/>
        <family val="1"/>
      </rPr>
      <t>CSHT</t>
    </r>
    <r>
      <rPr>
        <sz val="12"/>
        <rFont val="Times New Roman"/>
        <family val="1"/>
      </rPr>
      <t>/cnt</t>
    </r>
  </si>
  <si>
    <t>CF Hun trùng/cont</t>
  </si>
  <si>
    <t>CF chuyển CT/lô</t>
  </si>
  <si>
    <t>CF VS cont /cont</t>
  </si>
  <si>
    <t>CF Nâng /cont</t>
  </si>
  <si>
    <t>CF hạ /cont</t>
  </si>
  <si>
    <t>CF lưu Cnt/Cnt</t>
  </si>
  <si>
    <t>CF lưu bãi/Cnt</t>
  </si>
  <si>
    <t>CF khác</t>
  </si>
  <si>
    <t xml:space="preserve">Thuế VAT </t>
  </si>
  <si>
    <t>Tổng CF Vnd/cont</t>
  </si>
  <si>
    <t>Tổng CF usd/cont</t>
  </si>
  <si>
    <t>Chi phí USD/MT</t>
  </si>
  <si>
    <t>Chi phí Vnd/kg</t>
  </si>
  <si>
    <t>Thuế VAT</t>
  </si>
  <si>
    <t>Tổng CF usd/cnt</t>
  </si>
  <si>
    <t>Tổng CF usd/MT</t>
  </si>
  <si>
    <t>CF vnđ/cont</t>
  </si>
  <si>
    <t>CF vnđ/kg</t>
  </si>
  <si>
    <t>Nội địa</t>
  </si>
  <si>
    <t>Quốc tế</t>
  </si>
  <si>
    <t>Loại xe</t>
  </si>
  <si>
    <t>CF vnd/cnt</t>
  </si>
  <si>
    <t>CF usd/cnt</t>
  </si>
  <si>
    <t>Chi phí usd/MT</t>
  </si>
  <si>
    <t>ĐV vận chuyển</t>
  </si>
  <si>
    <t>Hãng tàu</t>
  </si>
  <si>
    <t>Cảng đích</t>
  </si>
  <si>
    <t>Fowarder</t>
  </si>
  <si>
    <t>usd/cont</t>
  </si>
  <si>
    <t>USD/MT</t>
  </si>
  <si>
    <t>THC</t>
  </si>
  <si>
    <t>Seal</t>
  </si>
  <si>
    <t>Docs lô hàng</t>
  </si>
  <si>
    <t>AMS lô hàng</t>
  </si>
  <si>
    <t>Telex Bill lô hàng</t>
  </si>
  <si>
    <t>số cont</t>
  </si>
  <si>
    <t>CF Docs/cont</t>
  </si>
  <si>
    <t>CF AMS/cont</t>
  </si>
  <si>
    <t>CF Telex Bill/cont</t>
  </si>
  <si>
    <t>Thuế VAT (22,23,28,29,30)</t>
  </si>
  <si>
    <t>HUY HOÀN</t>
  </si>
  <si>
    <t>09/HH-FM</t>
  </si>
  <si>
    <t>Kho filler</t>
  </si>
  <si>
    <t>Bedeko</t>
  </si>
  <si>
    <t>MRKU8391374</t>
  </si>
  <si>
    <t>MRKU9024394</t>
  </si>
  <si>
    <t>MSKU4173205</t>
  </si>
  <si>
    <t>MRKU9135968</t>
  </si>
  <si>
    <t>MSKU7312264</t>
  </si>
  <si>
    <t>SUDU1314788</t>
  </si>
  <si>
    <t>Sunil</t>
  </si>
  <si>
    <t>2104/FMB-SF/PI</t>
  </si>
  <si>
    <t>IAAU2819548</t>
  </si>
  <si>
    <t>IAAU2786188</t>
  </si>
  <si>
    <t>Tsong Kai</t>
  </si>
  <si>
    <t>CBHU5719540</t>
  </si>
  <si>
    <t>CSLU1298675</t>
  </si>
  <si>
    <t>CSLU2388876</t>
  </si>
  <si>
    <t>CNSU1679452</t>
  </si>
  <si>
    <t>TLLU2638623</t>
  </si>
  <si>
    <t>Quan Châu</t>
  </si>
  <si>
    <t>230322/FL-QC VÀ 280422/FL-QC</t>
  </si>
  <si>
    <t>Mai Phương</t>
  </si>
  <si>
    <t>Đức Long</t>
  </si>
  <si>
    <t>040522/ĐL-FM</t>
  </si>
  <si>
    <t>Wenzhou</t>
  </si>
  <si>
    <t>FM/WJ250422-11</t>
  </si>
  <si>
    <t>SEGU3480941</t>
  </si>
  <si>
    <t>SEGU3537707</t>
  </si>
  <si>
    <t>SEGU3389908</t>
  </si>
  <si>
    <t>NBYU2730118</t>
  </si>
  <si>
    <t>TGBU2595670</t>
  </si>
  <si>
    <t>NBYU2733420</t>
  </si>
  <si>
    <t>TLLU2962993</t>
  </si>
  <si>
    <t>NBYU2739239</t>
  </si>
  <si>
    <t xml:space="preserve">ADVANCED </t>
  </si>
  <si>
    <t>MRKU8147795</t>
  </si>
  <si>
    <t>GESU1418371</t>
  </si>
  <si>
    <t>FTAU1485159</t>
  </si>
  <si>
    <t>GLDU5667234</t>
  </si>
  <si>
    <t>CAIU6931888</t>
  </si>
  <si>
    <t xml:space="preserve">FX85PE-F35 </t>
  </si>
  <si>
    <t>TEMU2048605</t>
  </si>
  <si>
    <t>ASIAN</t>
  </si>
  <si>
    <t>FOUR STAR</t>
  </si>
  <si>
    <t>FCGU2294714</t>
  </si>
  <si>
    <t>Việt Úc</t>
  </si>
  <si>
    <t>07052022-VUHN26</t>
  </si>
  <si>
    <t>13/5/2022</t>
  </si>
  <si>
    <t>PT.Sinar</t>
  </si>
  <si>
    <t>BEAU2387410</t>
  </si>
  <si>
    <t>VTP-203</t>
  </si>
  <si>
    <t>TEMU0231073</t>
  </si>
  <si>
    <t>TRUNG KIÊN</t>
  </si>
  <si>
    <t>14/5/2022</t>
  </si>
  <si>
    <t>TỔNG</t>
  </si>
  <si>
    <t>Tổng nguồn vốn</t>
  </si>
  <si>
    <t xml:space="preserve">Hà Nội, ngày 13 tháng 05 năm 2022 </t>
  </si>
  <si>
    <t>YÊU CẦU TEST MẪU</t>
  </si>
  <si>
    <t>YC số:03</t>
  </si>
  <si>
    <t>1. THÔNG TIN CHUNG:</t>
  </si>
  <si>
    <t>Tên khách hàng:</t>
  </si>
  <si>
    <t>Địa chỉ:</t>
  </si>
  <si>
    <t>Số nhà 78, ngõ 106, đường Hoàng Quốc Việt, phường Cổ Nhuế 1, Quận Bắc Từ Liêm, TP.Hà Nội</t>
  </si>
  <si>
    <t>Tên mẫu:</t>
  </si>
  <si>
    <t>Mẫu 1:    VU1251</t>
  </si>
  <si>
    <t>Khối lượng (kg):</t>
  </si>
  <si>
    <t>Mẫu 1:  100g</t>
  </si>
  <si>
    <t xml:space="preserve">Ngày nhận mẫu: </t>
  </si>
  <si>
    <t xml:space="preserve">2. THÔNG TIN TEST: </t>
  </si>
  <si>
    <t>NỘI DUNG TEST</t>
  </si>
  <si>
    <t>KẾT QUẢ</t>
  </si>
  <si>
    <t>GHI CHÚ</t>
  </si>
  <si>
    <t>Tỉ lệ % bột đá (Test tro)</t>
  </si>
  <si>
    <t>Chỉ số Mfi</t>
  </si>
  <si>
    <t>Hàm lượng Titan (đối với hạt màu trắng)</t>
  </si>
  <si>
    <t>NGƯỜI YÊU CẦU</t>
  </si>
  <si>
    <t>NGƯỜI TEST</t>
  </si>
  <si>
    <t>GĐ SẢN XUÁT</t>
  </si>
  <si>
    <t>P. HTKH</t>
  </si>
  <si>
    <t>Công ty Cổ phần Filler Masterbatch</t>
  </si>
  <si>
    <t>KCN phía Nam, xã Văn Phú, thành phố Yên Bái, tỉnh Yên Bái.</t>
  </si>
  <si>
    <t>LỆNH XUẤT BÁN</t>
  </si>
  <si>
    <t xml:space="preserve">      /     /2022</t>
  </si>
  <si>
    <t>Người lập</t>
  </si>
  <si>
    <t>Tên</t>
  </si>
  <si>
    <t>Trần Thị Vân Anh</t>
  </si>
  <si>
    <t>No</t>
  </si>
  <si>
    <t>T4-02</t>
  </si>
  <si>
    <t>Ký</t>
  </si>
  <si>
    <t>Số Đơn đặt hàng</t>
  </si>
  <si>
    <t xml:space="preserve">Tên người mua hàng (Customer's name): </t>
  </si>
  <si>
    <t>Tên đơn vị (Company):</t>
  </si>
  <si>
    <t xml:space="preserve">Mã số thuế (Tax code): </t>
  </si>
  <si>
    <t>0901090739</t>
  </si>
  <si>
    <t xml:space="preserve">Điện thoại (Telephone): </t>
  </si>
  <si>
    <t>0866010058</t>
  </si>
  <si>
    <t>Địa chỉ (Address):</t>
  </si>
  <si>
    <t xml:space="preserve">Số tài khoản (Account No.): </t>
  </si>
  <si>
    <t>Hình thức TT (Term of Payment)</t>
  </si>
  <si>
    <t>p</t>
  </si>
  <si>
    <t xml:space="preserve">Đơn vị tiền tệ (Unit currency): </t>
  </si>
  <si>
    <t>STT
(No)</t>
  </si>
  <si>
    <t>Tên hàng hóa, dịch vụ (Commodites)</t>
  </si>
  <si>
    <t>Địa Điểm Giao hàng</t>
  </si>
  <si>
    <t>ĐV Tính
(Unit)</t>
  </si>
  <si>
    <t>Số lượng
(Qty)</t>
  </si>
  <si>
    <t>Đơn giá
(Unit Price)</t>
  </si>
  <si>
    <t>Thành tiền
(Amount)</t>
  </si>
  <si>
    <t>a</t>
  </si>
  <si>
    <t>b</t>
  </si>
  <si>
    <t>c</t>
  </si>
  <si>
    <t>d</t>
  </si>
  <si>
    <t>3=1x2</t>
  </si>
  <si>
    <t>Hạt phụ gia 8518</t>
  </si>
  <si>
    <t xml:space="preserve">Hưng Yên </t>
  </si>
  <si>
    <t>kg</t>
  </si>
  <si>
    <t>Tiền hàng (value of goods):</t>
  </si>
  <si>
    <t>Tổng  (Total):</t>
  </si>
  <si>
    <t xml:space="preserve">Bằng chữ (In words): </t>
  </si>
  <si>
    <t>Hai mươi mốt triệu chín trăm nghìn đồng .</t>
  </si>
  <si>
    <t>TGĐ</t>
  </si>
  <si>
    <t>GĐKD</t>
  </si>
  <si>
    <t>TP KẾ TOÁN</t>
  </si>
  <si>
    <t>PP KẾ TOÁN</t>
  </si>
  <si>
    <t>TP HT KH</t>
  </si>
  <si>
    <t>LỆNH XUẤT HÀNG</t>
  </si>
  <si>
    <t>Ngày:</t>
  </si>
  <si>
    <t>Bên Mua</t>
  </si>
  <si>
    <t xml:space="preserve">No: </t>
  </si>
  <si>
    <t>Đ/C</t>
  </si>
  <si>
    <t>Số Đơn đặt hàng:</t>
  </si>
  <si>
    <t>Người LH</t>
  </si>
  <si>
    <t xml:space="preserve">Tel: </t>
  </si>
  <si>
    <t>P.HT KH</t>
  </si>
  <si>
    <t>Xuất hàng</t>
  </si>
  <si>
    <t>Bán</t>
  </si>
  <si>
    <t>Xuất tại</t>
  </si>
  <si>
    <t>Kho Filler</t>
  </si>
  <si>
    <t>Đơn vị vận chuyển:</t>
  </si>
  <si>
    <t>Người vận chuyển</t>
  </si>
  <si>
    <t>Số CMND:</t>
  </si>
  <si>
    <t>SĐT</t>
  </si>
  <si>
    <t>BKS:</t>
  </si>
  <si>
    <t>Số Cont</t>
  </si>
  <si>
    <t>Số Chì</t>
  </si>
  <si>
    <t>Thông tin xuất hàng</t>
  </si>
  <si>
    <t>Sản Phẩm</t>
  </si>
  <si>
    <t>ĐVT</t>
  </si>
  <si>
    <t>Quy cách</t>
  </si>
  <si>
    <t>Số bao</t>
  </si>
  <si>
    <t>Số bao/ pallet</t>
  </si>
  <si>
    <t>Số Pallet</t>
  </si>
  <si>
    <t>Số lượng
(Kgs)</t>
  </si>
  <si>
    <t>Thực xuất
(Kgs)</t>
  </si>
  <si>
    <t>Ghi chú</t>
  </si>
  <si>
    <t>hàng rời</t>
  </si>
  <si>
    <t>bao trắng, dán tem 8518</t>
  </si>
  <si>
    <t>Tổng:</t>
  </si>
  <si>
    <t>Thông tin xếp hàng</t>
  </si>
  <si>
    <t>Cont</t>
  </si>
  <si>
    <t>Rời</t>
  </si>
  <si>
    <t>X</t>
  </si>
  <si>
    <t>Pallet</t>
  </si>
  <si>
    <t>Hun trùng</t>
  </si>
  <si>
    <t>Mũ</t>
  </si>
  <si>
    <t>Màng</t>
  </si>
  <si>
    <t>Tem</t>
  </si>
  <si>
    <t>Xếp hàng/ 01 cont</t>
  </si>
  <si>
    <t>Bao/pallet</t>
  </si>
  <si>
    <t>Số kg</t>
  </si>
  <si>
    <t>GĐSX</t>
  </si>
  <si>
    <t xml:space="preserve">      Phòng KH                    </t>
  </si>
  <si>
    <t>P.Kế Toán</t>
  </si>
  <si>
    <t>Logistic</t>
  </si>
  <si>
    <t>QC</t>
  </si>
  <si>
    <t>Thủ Kho</t>
  </si>
  <si>
    <t>Bảo vệ</t>
  </si>
  <si>
    <t>CÔNG TY CỔ PHẦN FILLER MASTERBATCH</t>
  </si>
  <si>
    <t>KCN Phía Nam, Xã Văn Phú, TP Yên Bái, Tỉnh Yên Bái</t>
  </si>
  <si>
    <t>YÊU CẦU SẢN XUẤT</t>
  </si>
  <si>
    <t>Số PO</t>
  </si>
  <si>
    <t>020422/ĐL-FM</t>
  </si>
  <si>
    <t>Bên mua:</t>
  </si>
  <si>
    <t>Công ty TNHH sản xuất thương mại và dịch vụ Đức Long</t>
  </si>
  <si>
    <t>T4-</t>
  </si>
  <si>
    <t>Tiêu chuẩn:</t>
  </si>
  <si>
    <t>Theo tiêu chuẩn của nhà sản xuất</t>
  </si>
  <si>
    <t>T. T.T. Anh</t>
  </si>
  <si>
    <r>
      <t xml:space="preserve">Đóng 25KG/bao trắng, dán tem
Chú ý: Bộ phận SX cung cấp ảnh bao, tem bao thực tế dán trên sản phẩm
</t>
    </r>
    <r>
      <rPr>
        <b/>
        <sz val="12"/>
        <color theme="1"/>
        <rFont val="Times New Roman"/>
        <family val="1"/>
      </rPr>
      <t/>
    </r>
  </si>
  <si>
    <t>MÔ TẢ HÀNG HÓA</t>
  </si>
  <si>
    <t>SỐ LƯỢNG</t>
  </si>
  <si>
    <t>TG HOÀN THÀNH</t>
  </si>
  <si>
    <t>CODE FILLER</t>
  </si>
  <si>
    <t>Hạt phụ gia 8619</t>
  </si>
  <si>
    <t>Hạt phụ gia 8519R</t>
  </si>
  <si>
    <t>GĐ sản xuất</t>
  </si>
  <si>
    <t>GĐ kinh doanh</t>
  </si>
  <si>
    <t>Sales</t>
  </si>
  <si>
    <t>Phòng HTKH</t>
  </si>
  <si>
    <t>LỆNH XUẤT HÀNG GỬI</t>
  </si>
  <si>
    <t>18/01/2022</t>
  </si>
  <si>
    <t>Ngô T T Phương</t>
  </si>
  <si>
    <t>Tên người nhận hàng (Customer's name): Mr. Tuyến</t>
  </si>
  <si>
    <t>CÔNG TY TNHH SILVER NANO VIỆT NAM</t>
  </si>
  <si>
    <t>0109131272</t>
  </si>
  <si>
    <t>0905082699</t>
  </si>
  <si>
    <t>Tầng 12,l tòa nhà Licogi 13, 164 Khuất Duy Tiến, Nhân Chính, Thanh Xuân, Hà Nội</t>
  </si>
  <si>
    <t>Titan R668</t>
  </si>
  <si>
    <t>kho Filler</t>
  </si>
  <si>
    <t>Kg</t>
  </si>
  <si>
    <t>Thuế suất GTVT (VAT): 10%</t>
  </si>
  <si>
    <t>Ngô Phương</t>
  </si>
  <si>
    <t>Tên người nhận hàng:</t>
  </si>
  <si>
    <t>Địa chỉ giao hàng:</t>
  </si>
  <si>
    <t>Liên hệ:</t>
  </si>
  <si>
    <t>Lý do xuất hàng:</t>
  </si>
  <si>
    <t>Xuất trả hàng gửi</t>
  </si>
  <si>
    <t>Xuất tại kho:</t>
  </si>
  <si>
    <t>Filler</t>
  </si>
  <si>
    <t>Đơn vị tính</t>
  </si>
  <si>
    <t>Số lượng</t>
  </si>
  <si>
    <t>Thực xuất</t>
  </si>
  <si>
    <t>P. Kế Toán</t>
  </si>
  <si>
    <t>BẢNG GIÁ FILLER THÁNG 05 NĂM 2022</t>
  </si>
  <si>
    <t>Duyệt</t>
  </si>
  <si>
    <t>Code Cus</t>
  </si>
  <si>
    <t>Tên Sản Phẩm</t>
  </si>
  <si>
    <t>ĐƠN GIÁ KHÔNG PALLET</t>
  </si>
  <si>
    <t xml:space="preserve">ĐƠN GIÁ CÓ PALLET </t>
  </si>
  <si>
    <t xml:space="preserve">Giá xuất xưởng
(vnd)      </t>
  </si>
  <si>
    <t>EX WORK Prices
USD/MT</t>
  </si>
  <si>
    <t>Chi phí đến cảng HP + Thông quan
(USD/MT)</t>
  </si>
  <si>
    <t>FOB HP Price
USD/MT</t>
  </si>
  <si>
    <t>Giá xuất xưởng
(vnd)      
(không pallet)
CHƯA VAT</t>
  </si>
  <si>
    <t>Giá xuất xưởng
(vnd)      
(có pallet)
CHƯA VAT</t>
  </si>
  <si>
    <t>FOB HP Price
USD/MT
(Không pallet)</t>
  </si>
  <si>
    <t>FOB HP Price
USD/MT
(Có pallet)</t>
  </si>
  <si>
    <t>HẠT PHỤ GIA PP DỆT</t>
  </si>
  <si>
    <t>PP8800</t>
  </si>
  <si>
    <t>Filler 8800</t>
  </si>
  <si>
    <t>PP8801P</t>
  </si>
  <si>
    <t>Filler 8801P</t>
  </si>
  <si>
    <t>PP8801</t>
  </si>
  <si>
    <t>PP8802</t>
  </si>
  <si>
    <t>Filler 8802</t>
  </si>
  <si>
    <t>PP8802SCR</t>
  </si>
  <si>
    <t>Filler 8802SCR</t>
  </si>
  <si>
    <t>PP8820V</t>
  </si>
  <si>
    <t>8820V</t>
  </si>
  <si>
    <t>Filler 8820V</t>
  </si>
  <si>
    <t>Filler JT30</t>
  </si>
  <si>
    <t>Filler 8803</t>
  </si>
  <si>
    <t>PP8804</t>
  </si>
  <si>
    <t>Filler 8804</t>
  </si>
  <si>
    <t>PP8805</t>
  </si>
  <si>
    <t>Filler 8805</t>
  </si>
  <si>
    <t>1.10</t>
  </si>
  <si>
    <t>PP8806</t>
  </si>
  <si>
    <t>Filler 8806</t>
  </si>
  <si>
    <t>PP8806R</t>
  </si>
  <si>
    <t>Filler 8806R</t>
  </si>
  <si>
    <t>PP8807</t>
  </si>
  <si>
    <t>Filler 8807</t>
  </si>
  <si>
    <t>PP8808</t>
  </si>
  <si>
    <t>Filler 8808</t>
  </si>
  <si>
    <t>PP8808R</t>
  </si>
  <si>
    <t>Filler 8808R</t>
  </si>
  <si>
    <t xml:space="preserve"> M                                                                                                                </t>
  </si>
  <si>
    <t>CÔNG TY CP FILLER MASTERBATCH</t>
  </si>
  <si>
    <t>HẠT PHỤ GIA HDPE THỔI THÚI</t>
  </si>
  <si>
    <t>HDPE8310</t>
  </si>
  <si>
    <t>Filler 8310</t>
  </si>
  <si>
    <t>HDPE8311</t>
  </si>
  <si>
    <t>Filler 8311</t>
  </si>
  <si>
    <t>HDPE8312</t>
  </si>
  <si>
    <t>Filler 8312</t>
  </si>
  <si>
    <t>HDPE8313</t>
  </si>
  <si>
    <t>Filler 8313</t>
  </si>
  <si>
    <t>HDPE8314</t>
  </si>
  <si>
    <t>Filler 8314</t>
  </si>
  <si>
    <t>HDPE8315</t>
  </si>
  <si>
    <t>Filler 8315</t>
  </si>
  <si>
    <t>HDPE8316</t>
  </si>
  <si>
    <t>Filler 8316</t>
  </si>
  <si>
    <t>HẠT PHỤ GIA PE THỔI TÚI</t>
  </si>
  <si>
    <t>PE8510S</t>
  </si>
  <si>
    <t>8510S</t>
  </si>
  <si>
    <t>Filler 8510S</t>
  </si>
  <si>
    <t>PE8510R</t>
  </si>
  <si>
    <t>Filler 8510R</t>
  </si>
  <si>
    <t>PE8511S</t>
  </si>
  <si>
    <t>8511S</t>
  </si>
  <si>
    <t>Filler 8511S</t>
  </si>
  <si>
    <t>PE8512</t>
  </si>
  <si>
    <t>Filler 8512</t>
  </si>
  <si>
    <t>PE8513</t>
  </si>
  <si>
    <t>Filler 8513</t>
  </si>
  <si>
    <t>PE8513R</t>
  </si>
  <si>
    <t>Filler 8513R</t>
  </si>
  <si>
    <t>PE8514</t>
  </si>
  <si>
    <t>Filler 8514</t>
  </si>
  <si>
    <t>3.10</t>
  </si>
  <si>
    <t>PE8514R</t>
  </si>
  <si>
    <t>Filler 8514R</t>
  </si>
  <si>
    <t>PE8515</t>
  </si>
  <si>
    <t>Filler 8515</t>
  </si>
  <si>
    <t>PE8516</t>
  </si>
  <si>
    <t>Filler 8516</t>
  </si>
  <si>
    <t>FX85PE</t>
  </si>
  <si>
    <t>Filler 8517</t>
  </si>
  <si>
    <t>PE8518</t>
  </si>
  <si>
    <t>Filler 8518</t>
  </si>
  <si>
    <t>HẠT PHỤ GIA PE ÉP, BƠM, THỔI</t>
  </si>
  <si>
    <t>PE8552</t>
  </si>
  <si>
    <t>Filler 8552</t>
  </si>
  <si>
    <t>PE8554</t>
  </si>
  <si>
    <t>Filler 8554</t>
  </si>
  <si>
    <t>PE8555</t>
  </si>
  <si>
    <t>Filler 8555</t>
  </si>
  <si>
    <t>PE8558</t>
  </si>
  <si>
    <t>Filler 8558</t>
  </si>
  <si>
    <t>HẠT PHỤ GIA PP ÉP, BƠM, THỔI</t>
  </si>
  <si>
    <t>PP8613</t>
  </si>
  <si>
    <t>Filler 8613</t>
  </si>
  <si>
    <t>PP8614</t>
  </si>
  <si>
    <t>Filler 8614</t>
  </si>
  <si>
    <t>PP8615</t>
  </si>
  <si>
    <t>Filler 8615</t>
  </si>
  <si>
    <t>PP8615S</t>
  </si>
  <si>
    <t>8615S</t>
  </si>
  <si>
    <t>Filler 8615S</t>
  </si>
  <si>
    <t>PP8616</t>
  </si>
  <si>
    <t>Filler 8616</t>
  </si>
  <si>
    <t>PP8618</t>
  </si>
  <si>
    <t>Filler 8618</t>
  </si>
  <si>
    <t>HẠT PHỤ GIA MÀU (COLOR MASTERBATCH)</t>
  </si>
  <si>
    <t>W40NL</t>
  </si>
  <si>
    <t>Filler W8323</t>
  </si>
  <si>
    <t>PE40T</t>
  </si>
  <si>
    <t>W8326/W8327</t>
  </si>
  <si>
    <t>Filler W8327</t>
  </si>
  <si>
    <t>TI45</t>
  </si>
  <si>
    <t>Filler W8344</t>
  </si>
  <si>
    <t>TI50</t>
  </si>
  <si>
    <t>Filler W8350</t>
  </si>
  <si>
    <t>TI55</t>
  </si>
  <si>
    <t>Filler W8355</t>
  </si>
  <si>
    <t>TI40</t>
  </si>
  <si>
    <t>Filler W8340</t>
  </si>
  <si>
    <t>TI60</t>
  </si>
  <si>
    <t>Filler W8360</t>
  </si>
  <si>
    <t>TI65</t>
  </si>
  <si>
    <t>Filler W8365</t>
  </si>
  <si>
    <t>LỆNH NHẬP HÀNG ( TRẢ LẠI )</t>
  </si>
  <si>
    <t>T5-01</t>
  </si>
  <si>
    <t>NGUYỄN VĂN HINH</t>
  </si>
  <si>
    <t>Xã Minh Châu, Huyện Yên Mỹ, Tỉnh Hưng Yên</t>
  </si>
  <si>
    <t xml:space="preserve"> Hạt phụ gia 8518R2</t>
  </si>
  <si>
    <t>Hưng Yên</t>
  </si>
  <si>
    <t>Bốn mươi mốt triệu tám trăm năm mươi nghìn đồng.</t>
  </si>
  <si>
    <t>LỆNH NHẬP HÀNG ( TRẢ LẠI)</t>
  </si>
  <si>
    <t>Nhập hàng</t>
  </si>
  <si>
    <t>Trả lại</t>
  </si>
  <si>
    <t>Nhập  tại</t>
  </si>
  <si>
    <t>Khu công nghiệp phía Nam, Xã Văn Phú - Thành Phố Yên Bái - Tỉnh Yên Bái, Việt Nam</t>
  </si>
  <si>
    <t>BẢNG TỔNG HỢP CÔNG NỢ NỘI ĐỊA</t>
  </si>
  <si>
    <t xml:space="preserve"> Tất cả</t>
  </si>
  <si>
    <t>Ngày 14/05/2022</t>
  </si>
  <si>
    <t>Tên đối tượng</t>
  </si>
  <si>
    <t>Dư đầu kỳ</t>
  </si>
  <si>
    <t>Phát sinh trong kỳ</t>
  </si>
  <si>
    <t>Tổng công nợ</t>
  </si>
  <si>
    <t>Thời hạn thanh toán</t>
  </si>
  <si>
    <t xml:space="preserve">Nợ quá hạn </t>
  </si>
  <si>
    <t xml:space="preserve">Khoản đến hạn </t>
  </si>
  <si>
    <t>Khoản sắp đến hạn</t>
  </si>
  <si>
    <t>Nợ chưa đến hạn</t>
  </si>
  <si>
    <t>Nợ</t>
  </si>
  <si>
    <t>Có</t>
  </si>
  <si>
    <t>Trên 90 ngày</t>
  </si>
  <si>
    <t>61-90 ngày</t>
  </si>
  <si>
    <t>31-60 ngày</t>
  </si>
  <si>
    <t>16-30 ngày</t>
  </si>
  <si>
    <t>7-15 ngày</t>
  </si>
  <si>
    <t>30 ngày</t>
  </si>
  <si>
    <t>CÔNG TY TNHH TÂN THỊNH BIOPLASTIC*</t>
  </si>
  <si>
    <t>Công ty TNHH Quan Châu</t>
  </si>
  <si>
    <t>Công ty TNHH Hải Đăng - KB</t>
  </si>
  <si>
    <t>Công ty TNHH SX TM nhựa Việt ÚC</t>
  </si>
  <si>
    <t>Công ty cổ phần nhựa Huy Hoàn</t>
  </si>
  <si>
    <t>CÔNG TY  CỔ PHẦN SILVER NANO VIỆT NAM</t>
  </si>
  <si>
    <t>Công ty TNHH Nhật Mỹ Phát</t>
  </si>
  <si>
    <t>Công ty Mai Phương - (TNHH)</t>
  </si>
  <si>
    <t>Công ty TNHH thương mại và đầu tư ITVN</t>
  </si>
  <si>
    <t>60 ngày</t>
  </si>
  <si>
    <t>Công ty TNHH Sunrise Colours Việt Nam</t>
  </si>
  <si>
    <t>Công ty TNHH Tarpia Vina</t>
  </si>
  <si>
    <t>Công ty cổ phần Đức Hiếu</t>
  </si>
  <si>
    <t>Công ty TNHH sản xuất thương mại Vu Trân</t>
  </si>
  <si>
    <t>Công ty TNHH SXTM và DV Đức Long *</t>
  </si>
  <si>
    <t>15 ngày</t>
  </si>
  <si>
    <t>Công ty CP bao bì Sông Công</t>
  </si>
  <si>
    <t xml:space="preserve">CÔNG TY CP BAO BÌ TAM DƯƠNG </t>
  </si>
  <si>
    <t>CÔNG TY CỔ PHẦN KHOÁNG SẢN RED STONE</t>
  </si>
  <si>
    <t>đối trừ công nợ</t>
  </si>
  <si>
    <t>CÔNG TY CỔ PHẦN SẢN  XUẤT THƯƠNG MẠI BAO BÌ HẢI NAM</t>
  </si>
  <si>
    <t>N03 : KHÁCH HÀNG NƯỚC NGOÀI</t>
  </si>
  <si>
    <t>Wenzhou Jiatian trade co.,ltd</t>
  </si>
  <si>
    <t>DIGITEQ SOLUTIONS (PVT) LTD ( FIRST SPRING TRADING LTD) (HAPPY BLISS SDN)</t>
  </si>
  <si>
    <t>KUTSAIRA PLASTIC PLUS CO LTD</t>
  </si>
  <si>
    <t>GIRIVARYA NON WOVEN FABRICS PVT LTD</t>
  </si>
  <si>
    <t>BEDEKO EUROPE LTD LP</t>
  </si>
  <si>
    <t>PT.POLY UNION CHEMICALS</t>
  </si>
  <si>
    <t>DNS POLYFAB PVT LTD</t>
  </si>
  <si>
    <t>GRANDSUMMIT PACKAGING</t>
  </si>
  <si>
    <t>SOCIETE SORETRAP SARL</t>
  </si>
  <si>
    <t>SDR POLYMERS PRIVATE LIMITED</t>
  </si>
  <si>
    <t>SINGHAL INDUSTRIES PVT . LTD</t>
  </si>
  <si>
    <t>JINDAL INTERNATIONAL PVT LTD</t>
  </si>
  <si>
    <t>TSong-Kai Enterprises Company LTD</t>
  </si>
  <si>
    <t>SINAR MULIA PLASSINDO LESTARI</t>
  </si>
  <si>
    <t>BURNPUR POLYFABS PRIVATE LTD</t>
  </si>
  <si>
    <t>CAMBODIAN PACKAGING CHAKREY TING CO</t>
  </si>
  <si>
    <t>BO-1 DALIAN RING IMPORT AND EXPORT TRA</t>
  </si>
  <si>
    <t>PT. SINAR MULIA PLASINDO LESTARI</t>
  </si>
  <si>
    <t>Tổng cộng</t>
  </si>
  <si>
    <t>Ngày 14 tháng 05 năm 2022</t>
  </si>
  <si>
    <t>Kế toán trưởng</t>
  </si>
  <si>
    <t>Người lập phiếu</t>
  </si>
  <si>
    <t>(Ký, họ tên)</t>
  </si>
  <si>
    <t>Ngày/tháng</t>
  </si>
  <si>
    <t>Hóa đơn</t>
  </si>
  <si>
    <t>Ngày HĐ</t>
  </si>
  <si>
    <t>Nội dung</t>
  </si>
  <si>
    <t>Đơn giá (chưa VAT)</t>
  </si>
  <si>
    <t>Cộng trước thuế</t>
  </si>
  <si>
    <t>VAT</t>
  </si>
  <si>
    <t>Thanh toán</t>
  </si>
  <si>
    <t>Còn lại</t>
  </si>
  <si>
    <t>Ghi  chú</t>
  </si>
  <si>
    <t>A</t>
  </si>
  <si>
    <t>B</t>
  </si>
  <si>
    <t>5=1-4</t>
  </si>
  <si>
    <t>Dư đầu kỳ 11/01/2021</t>
  </si>
  <si>
    <t xml:space="preserve">30 NGÀY </t>
  </si>
  <si>
    <t>Nhập trả hàng lỗi 4787kg</t>
  </si>
  <si>
    <t xml:space="preserve">TỔNG CÔNG NỢ </t>
  </si>
  <si>
    <t>KẾ HOẠCH THANH TOÁN CÔNG NỢ  LOGISTICS
TUẦN 02 THÁNG 05/2022</t>
  </si>
  <si>
    <t>NHÀ CUNG CẤP</t>
  </si>
  <si>
    <t>Phương thức TT</t>
  </si>
  <si>
    <t>THANH TOÁN</t>
  </si>
  <si>
    <t>Thanh toán tiền ngay</t>
  </si>
  <si>
    <t>TT công nợ quá hạn</t>
  </si>
  <si>
    <t>I</t>
  </si>
  <si>
    <t>Thanh toán không hóa đơn</t>
  </si>
  <si>
    <t>Thanh Toán Việt Nhật tháng 3 không hoá đơn</t>
  </si>
  <si>
    <t>Thanh toán cước vận chuyển xe lẻ tháng 4 không hoá đơn</t>
  </si>
  <si>
    <t>Thanh toán có hóa đơn</t>
  </si>
  <si>
    <t xml:space="preserve">Thanh toán Việt Nhật tháng 3 hàng xuất có hoá đơn </t>
  </si>
  <si>
    <t>Thanh Toán Việt Nhật tháng 3 hàng nhập có hoá đơn</t>
  </si>
  <si>
    <t>Thanh toán cước vận chuyển xe lẻ tháng 4 hoá đơn 1896</t>
  </si>
  <si>
    <t>Thanh toán cước vận chuyển xe lẻ tháng 4 hoá đơn 1784</t>
  </si>
  <si>
    <t>Thanh toán cước vận chuyển xe lẻ tháng 4 hoá đơn 2163</t>
  </si>
  <si>
    <t>Thanh toán cước vận chuyển tháng 3 Cty MCB</t>
  </si>
  <si>
    <t>Thanh toán cước vận chuyển ECU</t>
  </si>
  <si>
    <t>Thanh toán cước vận chuyển KMG</t>
  </si>
  <si>
    <t>Thanh toán cước vận chuyển Imperial</t>
  </si>
  <si>
    <t>Phí môi giới VTM</t>
  </si>
  <si>
    <t>Hà Nội ngày 7/5/2022</t>
  </si>
  <si>
    <t>DUYỆT</t>
  </si>
  <si>
    <t>PHÒNG LOGISTICS</t>
  </si>
  <si>
    <t>PHÒNG KINH DOANH
KẾ HOẠCH THU CÔNG NỢ KHÁCH HÀNG TUẦN 01 THÁNG 5</t>
  </si>
  <si>
    <t>TÊN KHÁCH HÀNG</t>
  </si>
  <si>
    <t>SỐ HỢP ĐỒNG</t>
  </si>
  <si>
    <t>KHOẢN QUÁ HẠN</t>
  </si>
  <si>
    <t>KHOẢN ĐẾN HẠN</t>
  </si>
  <si>
    <t>CÁC KHOẢN CÓ KHẢ NĂNG THU HỒI</t>
  </si>
  <si>
    <t>NGÀY DỰ KIẾN TIỀN VỀ</t>
  </si>
  <si>
    <t>Rehman Chemicals</t>
  </si>
  <si>
    <t>FM/RC-130422/05</t>
  </si>
  <si>
    <t>10/5/2022</t>
  </si>
  <si>
    <t>BEDEKO</t>
  </si>
  <si>
    <t>12/5/2022</t>
  </si>
  <si>
    <t>Wenzhou Jiatian</t>
  </si>
  <si>
    <t>11/5/2022</t>
  </si>
  <si>
    <t>Soretrap Sarl</t>
  </si>
  <si>
    <t>02/FM-STS</t>
  </si>
  <si>
    <t>Unique</t>
  </si>
  <si>
    <t>1907/FM-UI</t>
  </si>
  <si>
    <t>15/5/2022</t>
  </si>
  <si>
    <t>Kutsaira</t>
  </si>
  <si>
    <t>Huy Hoàn</t>
  </si>
  <si>
    <t>Mai phương</t>
  </si>
  <si>
    <t>ITVN</t>
  </si>
  <si>
    <t>Đức Hiếu</t>
  </si>
  <si>
    <t>Người Lập</t>
  </si>
  <si>
    <t>KẾ HOẠCH GIAO HÀNG</t>
  </si>
  <si>
    <t>TUẦN 4 THÁNG 03
(TỪ NGÀY 21/3/2022 - 27/3/2022)</t>
  </si>
  <si>
    <t>Số hợp đồng</t>
  </si>
  <si>
    <t xml:space="preserve"> Kế hoạch giao hàng </t>
  </si>
  <si>
    <t>Chưa thực hiện</t>
  </si>
  <si>
    <t>Mã</t>
  </si>
  <si>
    <t>Số lượng (kg)</t>
  </si>
  <si>
    <t>Đơn vị Vận chuyển</t>
  </si>
  <si>
    <t>XK</t>
  </si>
  <si>
    <t>NĐ</t>
  </si>
  <si>
    <t>XE CONT</t>
  </si>
  <si>
    <t>XE TẢI</t>
  </si>
  <si>
    <t>NGÀY ĐÓNG HÀNG</t>
  </si>
  <si>
    <t>Cut off</t>
  </si>
  <si>
    <t>ETD</t>
  </si>
  <si>
    <t>ETA</t>
  </si>
  <si>
    <t>Nguyên nhân</t>
  </si>
  <si>
    <t xml:space="preserve"> ETD</t>
  </si>
  <si>
    <t>06/05/2022</t>
  </si>
  <si>
    <t>07/05/2022</t>
  </si>
  <si>
    <t>Filler 8804S</t>
  </si>
  <si>
    <t>PE</t>
  </si>
  <si>
    <t>07/05/2023</t>
  </si>
  <si>
    <t>08/5/2022</t>
  </si>
  <si>
    <t>09/5/2022</t>
  </si>
  <si>
    <t>VTM03202296</t>
  </si>
  <si>
    <t>Four star</t>
  </si>
  <si>
    <t>10/05/2022</t>
  </si>
  <si>
    <t>Five star</t>
  </si>
  <si>
    <t>11/05/2022</t>
  </si>
  <si>
    <t>05/TK-FL</t>
  </si>
  <si>
    <t>13/05/2022</t>
  </si>
  <si>
    <t>19/05/2022</t>
  </si>
  <si>
    <t>NGƯỜI LẬP</t>
  </si>
  <si>
    <t>PHÊ DUYỆT</t>
  </si>
  <si>
    <t>TRẦN THỊ VÂN ANH</t>
  </si>
  <si>
    <t>KẾ HOẠCH BÁN HÀNG THÁNG 03</t>
  </si>
  <si>
    <t>Tổng KL Kế hoạch trong tháng</t>
  </si>
  <si>
    <t>Hàng hóa</t>
  </si>
  <si>
    <t>Số Contract</t>
  </si>
  <si>
    <t>Ngày Contract</t>
  </si>
  <si>
    <t>Duyệt Tổng sản</t>
  </si>
  <si>
    <t>Tồn chưa thực hiện tháng liền trước</t>
  </si>
  <si>
    <t>Dự kiến T01</t>
  </si>
  <si>
    <t>Tổng KH T01</t>
  </si>
  <si>
    <t>Đơn giá/kg
(Chưa VAT)</t>
  </si>
  <si>
    <t>Tổng DT</t>
  </si>
  <si>
    <t>Mã HH</t>
  </si>
  <si>
    <t>Tên HH</t>
  </si>
  <si>
    <t>MÃ</t>
  </si>
  <si>
    <t>CÔNG TY CỔ PHẦN NHỰA HUY HOÀN</t>
  </si>
  <si>
    <t>NĐ-CPH</t>
  </si>
  <si>
    <t>ET2</t>
  </si>
  <si>
    <t>Hạt phụ gia ET2</t>
  </si>
  <si>
    <t>2402/FM-DR</t>
  </si>
  <si>
    <t>25/2/2028</t>
  </si>
  <si>
    <t>NĐ-TPA</t>
  </si>
  <si>
    <t>CÔNG TY TNHH TARPIA</t>
  </si>
  <si>
    <t>NĐ-HLTB</t>
  </si>
  <si>
    <t>CÔNG TY TNHH BAO BÌ HOÀNG LONG - CN THÁI BÌNH</t>
  </si>
  <si>
    <t>CÔNG TY TNHH SẢN XUẤT THƯƠNG MẠI VU TRÂN</t>
  </si>
  <si>
    <t>25/2/2025</t>
  </si>
  <si>
    <t>25/2/2027</t>
  </si>
  <si>
    <t>VTM01202272</t>
  </si>
  <si>
    <t>14/2/2022</t>
  </si>
  <si>
    <t>Hạt phụ gia 8805SC</t>
  </si>
  <si>
    <t>CÔNG TY CỔ PHẦN BAO BÌ SÔNG CÔNG</t>
  </si>
  <si>
    <t>CÔNG TY TNHH THƯƠNG MẠI VÀ ĐẦU TƯ ITVN</t>
  </si>
  <si>
    <t>CÔNG TY TNHH MAI PHƯƠNG</t>
  </si>
  <si>
    <t>NĐ-Bo</t>
  </si>
  <si>
    <t>CÔNG TY TNHH BIO PLASTIC</t>
  </si>
  <si>
    <t>Hạt phụ gia FX85PP-F35</t>
  </si>
  <si>
    <t>PE40W</t>
  </si>
  <si>
    <t>PP02F</t>
  </si>
  <si>
    <t>Hạt phụ gia 8808R</t>
  </si>
  <si>
    <t>VN-BĐL</t>
  </si>
  <si>
    <t>25/2/2022</t>
  </si>
  <si>
    <t>CÔNG TY CP SX-KD BAO BÌ VIỆT HƯNG</t>
  </si>
  <si>
    <t>Hạt phụ gia 8518R</t>
  </si>
  <si>
    <t xml:space="preserve">Hạt phụ gia 8808  </t>
  </si>
  <si>
    <t>Hạt phụ gia 8808</t>
  </si>
  <si>
    <t>Hạt phụ gia 8513</t>
  </si>
  <si>
    <t>Hạt phụ gia 8553</t>
  </si>
  <si>
    <t>CÔNG TY TNHH SX TM VÀ DV ĐỨC LONG</t>
  </si>
  <si>
    <t>PE64</t>
  </si>
  <si>
    <t>Hạt phụ gia PE64</t>
  </si>
  <si>
    <t>Hạt phụ gia 8M</t>
  </si>
  <si>
    <t>BU8705</t>
  </si>
  <si>
    <t>Hạt phụ gia BU8705</t>
  </si>
  <si>
    <t>VTM01202273</t>
  </si>
  <si>
    <t>15/2/2022</t>
  </si>
  <si>
    <t>VTE-101</t>
  </si>
  <si>
    <t>PT. POLY UNION CHEMICALS</t>
  </si>
  <si>
    <t>25/2/2023</t>
  </si>
  <si>
    <t>VN-VT</t>
  </si>
  <si>
    <t xml:space="preserve"> FCPP0184</t>
  </si>
  <si>
    <t>Hạt phụ gia FCPP0184</t>
  </si>
  <si>
    <t>TCW-7375F</t>
  </si>
  <si>
    <t>Hạt phụ gia TCW-7375F</t>
  </si>
  <si>
    <t>White 23%</t>
  </si>
  <si>
    <t>TCW-7405F</t>
  </si>
  <si>
    <t>Hạt phụ gia TCW-7405F</t>
  </si>
  <si>
    <t>White 40%</t>
  </si>
  <si>
    <t>BF</t>
  </si>
  <si>
    <t>VTM01202271</t>
  </si>
  <si>
    <t>VTM01202179</t>
  </si>
  <si>
    <t>18/02/2022</t>
  </si>
  <si>
    <t>VTM01202280</t>
  </si>
  <si>
    <t>24/02/2022</t>
  </si>
  <si>
    <t>8802KH</t>
  </si>
  <si>
    <t>VTP-100C</t>
  </si>
  <si>
    <t>Hạt phụ gia VTP-100C</t>
  </si>
  <si>
    <t>25/2/2024</t>
  </si>
  <si>
    <t>25/2/2026</t>
  </si>
  <si>
    <t>-</t>
  </si>
  <si>
    <t>Trưởng phòng kinh doanh</t>
  </si>
  <si>
    <t>KẾ HOẠCH SẢN LƯỢNG THÁNG 03</t>
  </si>
  <si>
    <t>Hạt phụ gia VTP-202</t>
  </si>
  <si>
    <t>Hạt phụ gia HD</t>
  </si>
  <si>
    <t xml:space="preserve">Hạt phụ gia 8804 </t>
  </si>
  <si>
    <t>8806</t>
  </si>
  <si>
    <t>Hạt phụ gia 8806</t>
  </si>
  <si>
    <t>Hạt phụ gia PE40W</t>
  </si>
  <si>
    <t xml:space="preserve">Hạt phụ gia 8808 </t>
  </si>
  <si>
    <t>Hạt phụ gia 8616</t>
  </si>
  <si>
    <t>Hạt phụ gia 8619R</t>
  </si>
  <si>
    <t>Hạt phụ gia VTE-101</t>
  </si>
  <si>
    <t>Hạt phụ gia  FCPP0184</t>
  </si>
  <si>
    <t>8802</t>
  </si>
  <si>
    <t xml:space="preserve">Hạt phụ gia 8802 </t>
  </si>
  <si>
    <t>TÔNG DOANH THU THEO KẾ HOẠCH BÁN HÀNG THÁNG 4</t>
  </si>
  <si>
    <t>QUY CÁCH </t>
  </si>
  <si>
    <t>Mô tả hàng hóa</t>
  </si>
  <si>
    <t>Đơn giá (VNĐ)</t>
  </si>
  <si>
    <t>Tổng doanh thu</t>
  </si>
  <si>
    <t>GIÁ COST</t>
  </si>
  <si>
    <t xml:space="preserve"> CHI PHÍ</t>
  </si>
  <si>
    <t>TỔNG CHI PHÍ</t>
  </si>
  <si>
    <t>LỢI NHUẬN</t>
  </si>
  <si>
    <t>kiện/rời  </t>
  </si>
  <si>
    <t>Tỉ giá</t>
  </si>
  <si>
    <t>GIÁ FOB ( USD /MT)</t>
  </si>
  <si>
    <t>GIÁ FOB (VNĐ /KG)</t>
  </si>
  <si>
    <t>CP ĐIỆN SẢN XUẤT</t>
  </si>
  <si>
    <t>CP SỬA CHỮA - PHỤ TÙNG THAY THẾ</t>
  </si>
  <si>
    <t>CP THUÊ VĂN PHÒNG + NHÀ XƯỞNG</t>
  </si>
  <si>
    <t>CP LÃI VAY NGÂN HÀNG</t>
  </si>
  <si>
    <t>CP LƯƠNG + BẢO HIỂM + ĂN CA</t>
  </si>
  <si>
    <t>CHI PHÍ NHIÊN LIỆU</t>
  </si>
  <si>
    <t>CHI PHÍ KHẤU HAO TSCĐ</t>
  </si>
  <si>
    <t>CHI PHÍ QUẢN LÝ</t>
  </si>
  <si>
    <t>CHI PHÍ LOGISTICS</t>
  </si>
  <si>
    <t>R</t>
  </si>
  <si>
    <t>K</t>
  </si>
  <si>
    <t>0,330 </t>
  </si>
  <si>
    <t>SDR POLYMERS</t>
  </si>
  <si>
    <t>SP120</t>
  </si>
  <si>
    <t>KHÁCH MỚI</t>
  </si>
  <si>
    <t>SE120</t>
  </si>
  <si>
    <t>HỢP TÁC XÃ NÔNG LÂM NGHIỆP BÌNH MINH</t>
  </si>
  <si>
    <t>W8370</t>
  </si>
  <si>
    <t>White 70% with CC</t>
  </si>
  <si>
    <t>Hạt phụ gia màu trắng 70% có bột đá</t>
  </si>
  <si>
    <t>WT8370</t>
  </si>
  <si>
    <t>White 70%  no CC</t>
  </si>
  <si>
    <t>Hạt phụ gia màu trắng 70% không bột đá</t>
  </si>
  <si>
    <t>SW30</t>
  </si>
  <si>
    <t>P</t>
  </si>
  <si>
    <r>
      <rPr>
        <b/>
        <sz val="13"/>
        <rFont val="Times New Roman"/>
        <family val="1"/>
      </rPr>
      <t>PHÊ DUYỆT</t>
    </r>
  </si>
  <si>
    <t>Định phí</t>
  </si>
  <si>
    <t>Kéo sợi</t>
  </si>
  <si>
    <t>01</t>
  </si>
  <si>
    <t>02</t>
  </si>
  <si>
    <t>03</t>
  </si>
  <si>
    <t>04</t>
  </si>
  <si>
    <t>05</t>
  </si>
  <si>
    <t>06</t>
  </si>
  <si>
    <t>07</t>
  </si>
  <si>
    <t>08</t>
  </si>
  <si>
    <t>71/A , KIRULAPONE AVENUE , KIRULAPONE, COLOMBO 05, SRI LANKA. BR No :PV 72469, TIN :114724696</t>
  </si>
  <si>
    <t>Station C04, No.37 Liming Industrial Zone, Binjiang Street, Lucheng District,Wenzhou city, Zhejiang, China. USCI: 91330302MA2H9XP20P</t>
  </si>
  <si>
    <t>Xianren Island Chemical Area Gaizhou, Yingkou, Liaoning, China. Tax code: 91210881699413588C</t>
  </si>
  <si>
    <t>5001-5005 5TH FLOOR SHREE MAHAVIR TEXTILE MARKET SURAT KADODARA ROAD MAGOB, SURAT. 395010, INDIA</t>
  </si>
  <si>
    <t>3RD FLOOR &amp; CROMA BUILDING, SS MANOR, NEARKALYANNAGAR, INDIA. GSTIN: 29AARCU4956FZ2, IEC:0813012155</t>
  </si>
  <si>
    <t>PLOT NO. LZ12, INFINITY INDUSTRIAL PARK, EASTERN BYPASS, NAIROBI, KENYA. P.O.BOX: 13266-00100</t>
  </si>
  <si>
    <t xml:space="preserve"> 87, OLD CHINA BAZAR STREET, KOLKATA – 700001, WEST BENGAL, INDIA. PAN – AAECC1061E ; GSTIN - AECC1061E1Z2 ; IEC – 0210026308</t>
  </si>
  <si>
    <t>WISMA BUMIPUTERA 9TH.FLOOR, JL. JEND.SUDIRMAN KAV.75, JAKARTA 12910</t>
  </si>
  <si>
    <t>346800, ROSTOV REGION, MYASNIKOVSKY DISTRICT, SOUTH-EAST INDUSTRIAL ZONE, NO. 16-А. ОГРН 1076164003904. ИНН/КПП 6164263345/612201001. ОКПО 80364762</t>
  </si>
  <si>
    <t>Survey No 83/3/2 Plot no 3. Rajkot Gondal National Highway. Pin code no: 360311. At- Bhunava Tal-Gondal Dist - Rajkot, Gujarat( India). E mail ID -girirajpoly@gmail.com. PH NO -91-99795 85687. GST NO -24ANIPB0589Q1ZM. PAN NO -ANIPB0589Q. IEC CODE -2411000618</t>
  </si>
  <si>
    <t>NO.: 7/55/1, KAMARAJ NAGAR WEST,SERVAIKARANMADAM,SAWYERPURAM POST - 628251, THOOTHUKUDI DISTRICT. GST NO: 33AAOCS3736L1ZX. IEC NO.: 3510004663</t>
  </si>
  <si>
    <t>470244386@qq.com</t>
  </si>
  <si>
    <t>BRC NO. PV 10823. Phone number. +94 11 2985908</t>
  </si>
  <si>
    <t>GST NO.: 4AALCS2909N1ZY. IEC NO.: 0807016519. PAN NO.: AALCS2909N</t>
  </si>
  <si>
    <t>GST-19AABCJ3057G1ZM. IEC 0207020752. EMAIL: MAHESHJINDAL@HOTMAIL.COM</t>
  </si>
  <si>
    <t xml:space="preserve"> Block No. 1547, B/H. Mukat Pipes, Khatraj-Kalol Road, Moti Bhoyan Village, Kalol Ta., Gandhinagar-382721, Gujarat, India</t>
  </si>
  <si>
    <t>JL. MANGGA DUA RAYA BLOCK A NO. 22 RT. 003 RW. 11 MANGGA DUA SELATAN, SAWAH BESAR JAKARTA PUSAT DKI JAKARTA, INDONESIA</t>
  </si>
  <si>
    <t>CÔNG TY TNHH SẢN XUẤT VÀ THƯƠNG MẠI LINH PHƯƠNG</t>
  </si>
  <si>
    <t xml:space="preserve"> 1/7, KARIYAWASAM PLACE KALAPALUWAWA, RAJAGIRIYA, SRI LANKA</t>
  </si>
  <si>
    <t>Số nhà 38, phố Hồng Hà, Thị Trấn Phú Thái, Huyện Kim Thành, Tỉnh Hải Dương</t>
  </si>
  <si>
    <t>30 ASPIRE INDUSTRIAL HUB,INSIDE PIRANA GATE NR SWASTIK BUSINESS PARK,, OAD GAM , 200 S.P. RING ROAD KAMOD CIRCLE, AHMEDABAD, AHMADABAD, GUJARAT, 382425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</si>
</sst>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-* #,##0.00\ _₫_-;\-* #,##0.00\ _₫_-;_-* &quot;-&quot;??\ _₫_-;_-@_-"/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??_ ;_ @_ "/>
    <numFmt numFmtId="167" formatCode="_ * #,##0.00_ ;_ * \-#,##0.00_ ;_ * &quot;-&quot;??_ ;_ @_ "/>
    <numFmt numFmtId="168" formatCode="#,##0.000"/>
    <numFmt numFmtId="169" formatCode="dd\-mm;@"/>
    <numFmt numFmtId="170" formatCode="_(* #,##0_);_(* \(#,##0\);_(* &quot;-&quot;??_);_(@_)"/>
    <numFmt numFmtId="171" formatCode="_(* ###0_);_(* \(##,#00\);_(* &quot;-&quot;??_);_(@_)"/>
    <numFmt numFmtId="172" formatCode="_(* #,##0.0_);_(* \(#,##0.0\);_(* &quot;-&quot;??_);_(@_)"/>
    <numFmt numFmtId="173" formatCode="_(* ###0_);_(* \(###0\);_(* &quot;-&quot;??_);_(@_)"/>
    <numFmt numFmtId="174" formatCode="_(* #,##0.000_);_(* \(#,##0.000\);_(* &quot;-&quot;??_);_(@_)"/>
    <numFmt numFmtId="175" formatCode="0.000"/>
    <numFmt numFmtId="176" formatCode="0_);\(0\)"/>
    <numFmt numFmtId="177" formatCode="_-* #,##0\ _₫_-;\-* #,##0\ _₫_-;_-* &quot;-&quot;??\ _₫_-;_-@_-"/>
    <numFmt numFmtId="178" formatCode="_-* #,##0_-;\-* #,##0_-;_-* &quot;-&quot;_-;_-@_-"/>
    <numFmt numFmtId="179" formatCode="_(* #,##0.00_);_(* \(#,##0.00\);_(* &quot;-&quot;_);_(@_)"/>
  </numFmts>
  <fonts count="16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 Light"/>
      <family val="1"/>
      <scheme val="major"/>
    </font>
    <font>
      <sz val="13"/>
      <color theme="1"/>
      <name val="Calibri Light"/>
      <family val="1"/>
      <scheme val="major"/>
    </font>
    <font>
      <sz val="13"/>
      <name val="Calibri Light"/>
      <family val="1"/>
      <scheme val="major"/>
    </font>
    <font>
      <b/>
      <sz val="13"/>
      <color theme="1"/>
      <name val="Calibri Light"/>
      <family val="1"/>
      <scheme val="major"/>
    </font>
    <font>
      <b/>
      <sz val="16"/>
      <name val="Calibri Light"/>
      <family val="1"/>
      <scheme val="major"/>
    </font>
    <font>
      <b/>
      <sz val="14"/>
      <color theme="1"/>
      <name val="Calibri Light"/>
      <family val="1"/>
      <scheme val="major"/>
    </font>
    <font>
      <b/>
      <sz val="13"/>
      <name val="Calibri Light"/>
      <family val="1"/>
      <scheme val="major"/>
    </font>
    <font>
      <sz val="13"/>
      <color theme="1"/>
      <name val="Times New Roman"/>
      <family val="1"/>
    </font>
    <font>
      <sz val="13"/>
      <name val="Times New Roman"/>
      <family val="1"/>
    </font>
    <font>
      <b/>
      <sz val="18"/>
      <name val="Calibri Light"/>
      <family val="1"/>
      <scheme val="major"/>
    </font>
    <font>
      <sz val="10"/>
      <color theme="1"/>
      <name val="Cambria"/>
      <family val="1"/>
    </font>
    <font>
      <b/>
      <sz val="16"/>
      <color theme="1"/>
      <name val="Cambria"/>
      <family val="1"/>
    </font>
    <font>
      <sz val="16"/>
      <color theme="1"/>
      <name val="Cambria"/>
      <family val="1"/>
    </font>
    <font>
      <sz val="8"/>
      <color theme="1"/>
      <name val="Cambria"/>
      <family val="1"/>
    </font>
    <font>
      <b/>
      <sz val="12"/>
      <color theme="1"/>
      <name val="Cambria"/>
      <family val="1"/>
    </font>
    <font>
      <b/>
      <sz val="14"/>
      <color theme="1"/>
      <name val="Cambria"/>
      <family val="1"/>
    </font>
    <font>
      <b/>
      <sz val="10"/>
      <color theme="1"/>
      <name val="Cambria"/>
      <family val="1"/>
    </font>
    <font>
      <sz val="12"/>
      <color theme="1"/>
      <name val="Cambria"/>
      <family val="1"/>
    </font>
    <font>
      <sz val="11"/>
      <color theme="1"/>
      <name val="Cambria"/>
      <family val="1"/>
    </font>
    <font>
      <sz val="10"/>
      <name val="Arial"/>
      <family val="2"/>
    </font>
    <font>
      <sz val="13"/>
      <color theme="1"/>
      <name val="Cambria"/>
      <family val="1"/>
    </font>
    <font>
      <sz val="11"/>
      <color theme="1"/>
      <name val="Calibri Light"/>
      <family val="1"/>
      <scheme val="major"/>
    </font>
    <font>
      <b/>
      <sz val="28"/>
      <color rgb="FF0000FF"/>
      <name val="Calibri Light"/>
      <family val="1"/>
      <scheme val="major"/>
    </font>
    <font>
      <b/>
      <sz val="16"/>
      <color rgb="FF0000FF"/>
      <name val="Calibri Light"/>
      <family val="1"/>
      <scheme val="major"/>
    </font>
    <font>
      <sz val="14"/>
      <color theme="1"/>
      <name val="Calibri Light"/>
      <family val="1"/>
      <scheme val="major"/>
    </font>
    <font>
      <b/>
      <sz val="14"/>
      <name val="Calibri Light"/>
      <family val="1"/>
      <scheme val="major"/>
    </font>
    <font>
      <b/>
      <sz val="13"/>
      <color rgb="FF008000"/>
      <name val="Calibri Light"/>
      <family val="1"/>
      <scheme val="major"/>
    </font>
    <font>
      <b/>
      <sz val="13"/>
      <color rgb="FF0070C0"/>
      <name val="Calibri Light"/>
      <family val="1"/>
      <scheme val="major"/>
    </font>
    <font>
      <sz val="12"/>
      <color theme="1"/>
      <name val="Calibri Light"/>
      <family val="1"/>
      <scheme val="major"/>
    </font>
    <font>
      <b/>
      <sz val="24"/>
      <color rgb="FF0000FF"/>
      <name val="Calibri Light"/>
      <family val="1"/>
      <scheme val="major"/>
    </font>
    <font>
      <b/>
      <sz val="11"/>
      <color rgb="FF0000FF"/>
      <name val="Calibri Light"/>
      <family val="1"/>
      <scheme val="major"/>
    </font>
    <font>
      <b/>
      <sz val="13"/>
      <color rgb="FF0000FF"/>
      <name val="Calibri Light"/>
      <family val="1"/>
      <scheme val="major"/>
    </font>
    <font>
      <b/>
      <sz val="12"/>
      <color rgb="FF0000FF"/>
      <name val="Calibri Light"/>
      <family val="1"/>
      <scheme val="major"/>
    </font>
    <font>
      <sz val="16"/>
      <color theme="0"/>
      <name val="Calibri Light"/>
      <family val="1"/>
      <scheme val="major"/>
    </font>
    <font>
      <b/>
      <sz val="11"/>
      <name val="Calibri Light"/>
      <family val="1"/>
      <scheme val="major"/>
    </font>
    <font>
      <b/>
      <sz val="12"/>
      <name val="Calibri Light"/>
      <family val="1"/>
      <scheme val="major"/>
    </font>
    <font>
      <sz val="11"/>
      <name val="Calibri Light"/>
      <family val="1"/>
      <scheme val="major"/>
    </font>
    <font>
      <b/>
      <sz val="14"/>
      <color rgb="FF008000"/>
      <name val="Calibri Light"/>
      <family val="1"/>
      <scheme val="major"/>
    </font>
    <font>
      <b/>
      <sz val="14"/>
      <color theme="0"/>
      <name val="Calibri Light"/>
      <family val="1"/>
      <scheme val="major"/>
    </font>
    <font>
      <b/>
      <sz val="14"/>
      <color rgb="FF0000FF"/>
      <name val="Calibri Light"/>
      <family val="1"/>
      <scheme val="major"/>
    </font>
    <font>
      <b/>
      <sz val="11"/>
      <color rgb="FF008000"/>
      <name val="Calibri Light"/>
      <family val="1"/>
      <scheme val="major"/>
    </font>
    <font>
      <b/>
      <sz val="12"/>
      <color rgb="FF008000"/>
      <name val="Calibri Light"/>
      <family val="1"/>
      <scheme val="major"/>
    </font>
    <font>
      <sz val="12"/>
      <name val="Calibri Light"/>
      <family val="1"/>
      <scheme val="major"/>
    </font>
    <font>
      <b/>
      <sz val="15"/>
      <color indexed="81"/>
      <name val="Tahoma"/>
      <family val="2"/>
    </font>
    <font>
      <b/>
      <sz val="26"/>
      <color theme="4" tint="-0.499984740745262"/>
      <name val="Calibri Light"/>
      <family val="1"/>
      <scheme val="major"/>
    </font>
    <font>
      <b/>
      <sz val="16"/>
      <color theme="4" tint="-0.499984740745262"/>
      <name val="Calibri Light"/>
      <family val="1"/>
      <scheme val="major"/>
    </font>
    <font>
      <b/>
      <sz val="10"/>
      <name val="Calibri Light"/>
      <family val="1"/>
      <scheme val="major"/>
    </font>
    <font>
      <b/>
      <sz val="13"/>
      <color theme="0"/>
      <name val="Calibri Light"/>
      <family val="1"/>
      <scheme val="major"/>
    </font>
    <font>
      <sz val="14"/>
      <name val="Calibri Light"/>
      <family val="1"/>
      <scheme val="maj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15"/>
      <color indexed="81"/>
      <name val="Tahoma"/>
      <family val="2"/>
    </font>
    <font>
      <b/>
      <sz val="18"/>
      <color rgb="FF0000FF"/>
      <name val="Calibri Light"/>
      <family val="1"/>
      <scheme val="major"/>
    </font>
    <font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</font>
    <font>
      <sz val="11"/>
      <name val="Calibri"/>
      <family val="2"/>
    </font>
    <font>
      <sz val="11"/>
      <color rgb="FFFF0000"/>
      <name val="Times New Roman"/>
      <family val="1"/>
    </font>
    <font>
      <sz val="12"/>
      <name val="Times New Roman"/>
      <family val="1"/>
    </font>
    <font>
      <sz val="11"/>
      <name val="Times New Roman"/>
      <family val="1"/>
    </font>
    <font>
      <sz val="11"/>
      <color rgb="FFFF0000"/>
      <name val="Calibri"/>
      <family val="2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b/>
      <sz val="11"/>
      <name val="Calibri"/>
      <family val="2"/>
    </font>
    <font>
      <sz val="12"/>
      <color rgb="FFFF0000"/>
      <name val="Times New Roman"/>
      <family val="1"/>
    </font>
    <font>
      <sz val="10"/>
      <name val="Times New Roman"/>
      <family val="1"/>
    </font>
    <font>
      <sz val="8"/>
      <color rgb="FFFF0000"/>
      <name val="Times New Roman"/>
      <family val="1"/>
    </font>
    <font>
      <sz val="8"/>
      <name val="Times New Roman"/>
      <family val="1"/>
    </font>
    <font>
      <sz val="8"/>
      <name val="Calibri"/>
      <family val="2"/>
    </font>
    <font>
      <sz val="12"/>
      <color rgb="FF006100"/>
      <name val="Times New Roman"/>
      <family val="1"/>
    </font>
    <font>
      <i/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"/>
    </font>
    <font>
      <b/>
      <sz val="13"/>
      <color theme="1"/>
      <name val="Times New Roman"/>
      <family val="1"/>
    </font>
    <font>
      <b/>
      <sz val="15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5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indexed="8"/>
      <name val="Calibri"/>
      <family val="2"/>
    </font>
    <font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indexed="8"/>
      <name val="Times New Roman"/>
      <family val="1"/>
    </font>
    <font>
      <b/>
      <sz val="14"/>
      <name val="Times New Roman"/>
      <family val="1"/>
    </font>
    <font>
      <b/>
      <sz val="10"/>
      <name val="Times New Roman"/>
      <family val="1"/>
    </font>
    <font>
      <i/>
      <sz val="10"/>
      <color theme="1"/>
      <name val="Times New Roman"/>
      <family val="1"/>
    </font>
    <font>
      <b/>
      <sz val="24"/>
      <color theme="4" tint="-0.249977111117893"/>
      <name val="Times New Roman"/>
      <family val="1"/>
    </font>
    <font>
      <b/>
      <sz val="20"/>
      <color theme="4" tint="-0.249977111117893"/>
      <name val="Times New Roman"/>
      <family val="1"/>
    </font>
    <font>
      <b/>
      <sz val="20"/>
      <color rgb="FFFF0000"/>
      <name val="Times New Roman"/>
      <family val="1"/>
    </font>
    <font>
      <sz val="12"/>
      <color rgb="FF002060"/>
      <name val="Times New Roman"/>
      <family val="1"/>
    </font>
    <font>
      <sz val="14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4"/>
      <color rgb="FFFF0000"/>
      <name val="Times New Roman"/>
      <family val="1"/>
    </font>
    <font>
      <sz val="14"/>
      <color rgb="FFFF0000"/>
      <name val="Times New Roman"/>
      <family val="1"/>
    </font>
    <font>
      <sz val="20"/>
      <color rgb="FFFF0000"/>
      <name val="Times New Roman"/>
      <family val="1"/>
    </font>
    <font>
      <i/>
      <sz val="12"/>
      <color rgb="FFFF0000"/>
      <name val="Times New Roman"/>
      <family val="1"/>
    </font>
    <font>
      <sz val="9"/>
      <color theme="1"/>
      <name val="Times New Roman"/>
      <family val="1"/>
    </font>
    <font>
      <b/>
      <sz val="8"/>
      <color theme="1"/>
      <name val="Times New Roman"/>
      <family val="1"/>
    </font>
    <font>
      <sz val="10"/>
      <name val="Arial"/>
    </font>
    <font>
      <i/>
      <sz val="11"/>
      <name val="Times New Roman"/>
      <family val="1"/>
    </font>
    <font>
      <sz val="9"/>
      <name val="Tahoma"/>
      <family val="2"/>
    </font>
    <font>
      <b/>
      <sz val="9"/>
      <name val="Tahoma"/>
      <family val="2"/>
    </font>
    <font>
      <sz val="10"/>
      <name val="Tahoma"/>
      <family val="2"/>
    </font>
    <font>
      <b/>
      <sz val="8"/>
      <name val="Tahoma"/>
      <family val="2"/>
    </font>
    <font>
      <i/>
      <sz val="8.25"/>
      <color rgb="FF000000"/>
      <name val="Tahoma"/>
      <family val="2"/>
    </font>
    <font>
      <sz val="8"/>
      <name val="Tahoma"/>
      <family val="2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  <font>
      <sz val="9"/>
      <color theme="1"/>
      <name val="Calibri"/>
      <family val="2"/>
      <scheme val="minor"/>
    </font>
    <font>
      <b/>
      <sz val="9.5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name val="Tahoma"/>
      <family val="2"/>
    </font>
    <font>
      <i/>
      <sz val="9"/>
      <name val="Tahoma"/>
      <family val="2"/>
    </font>
    <font>
      <b/>
      <sz val="13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1"/>
      <name val="Times New Roman"/>
      <family val="1"/>
      <charset val="163"/>
    </font>
    <font>
      <b/>
      <sz val="10"/>
      <name val="Times New Roman"/>
      <family val="1"/>
      <charset val="163"/>
    </font>
    <font>
      <b/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1"/>
      <color rgb="FF001A33"/>
      <name val="Segoe UI"/>
      <family val="2"/>
    </font>
    <font>
      <b/>
      <sz val="12"/>
      <color theme="1"/>
      <name val="Calibri"/>
      <family val="2"/>
      <scheme val="minor"/>
    </font>
    <font>
      <b/>
      <sz val="16"/>
      <color rgb="FF0000FF"/>
      <name val="Times New Roman"/>
      <family val="1"/>
    </font>
    <font>
      <b/>
      <sz val="12"/>
      <color rgb="FF008000"/>
      <name val="Times New Roman"/>
      <family val="1"/>
    </font>
    <font>
      <sz val="11"/>
      <color theme="1"/>
      <name val="Calibri Light"/>
      <family val="1"/>
      <charset val="163"/>
      <scheme val="major"/>
    </font>
    <font>
      <sz val="10"/>
      <color rgb="FFFF0000"/>
      <name val="Times New Roman"/>
      <family val="1"/>
    </font>
    <font>
      <b/>
      <sz val="10"/>
      <color rgb="FF008000"/>
      <name val="Times New Roman"/>
      <family val="1"/>
    </font>
    <font>
      <b/>
      <sz val="13"/>
      <color rgb="FF008000"/>
      <name val="Times New Roman"/>
      <family val="1"/>
    </font>
    <font>
      <sz val="11"/>
      <color theme="1"/>
      <name val="Calibri"/>
      <family val="2"/>
      <charset val="163"/>
      <scheme val="minor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6"/>
      <color theme="0"/>
      <name val="Times New Roman"/>
      <family val="1"/>
    </font>
    <font>
      <b/>
      <sz val="13"/>
      <name val="Times New Roman"/>
      <family val="1"/>
    </font>
    <font>
      <b/>
      <sz val="13"/>
      <color theme="0"/>
      <name val="Times New Roman"/>
      <family val="1"/>
    </font>
    <font>
      <b/>
      <sz val="14"/>
      <color rgb="FF008000"/>
      <name val="Times New Roman"/>
      <family val="1"/>
    </font>
    <font>
      <b/>
      <sz val="14"/>
      <color theme="0"/>
      <name val="Times New Roman"/>
      <family val="1"/>
    </font>
    <font>
      <sz val="14"/>
      <color theme="0"/>
      <name val="Times New Roman"/>
      <family val="1"/>
    </font>
    <font>
      <b/>
      <sz val="16"/>
      <name val="Times New Roman"/>
      <family val="1"/>
    </font>
    <font>
      <sz val="10"/>
      <color rgb="FF000000"/>
      <name val="Times New Roman"/>
      <family val="1"/>
    </font>
    <font>
      <sz val="12"/>
      <color rgb="FF000000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b/>
      <sz val="20"/>
      <color theme="3" tint="0.39997558519241921"/>
      <name val="Times New Roman"/>
      <family val="1"/>
    </font>
    <font>
      <b/>
      <sz val="12"/>
      <color rgb="FF000000"/>
      <name val="Times New Roman"/>
      <family val="1"/>
    </font>
    <font>
      <b/>
      <sz val="12"/>
      <color theme="3" tint="-0.249977111117893"/>
      <name val="Times New Roman"/>
      <family val="1"/>
    </font>
    <font>
      <b/>
      <sz val="12"/>
      <color theme="0"/>
      <name val="Times New Roman"/>
      <family val="1"/>
    </font>
    <font>
      <sz val="12"/>
      <color rgb="FF000000"/>
      <name val="Times New Roman"/>
      <family val="2"/>
    </font>
    <font>
      <u/>
      <sz val="11"/>
      <color theme="1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82ECE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5FFD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indexed="64"/>
      </bottom>
      <diagonal/>
    </border>
    <border>
      <left/>
      <right style="hair">
        <color indexed="64"/>
      </right>
      <top style="hair">
        <color auto="1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4">
    <xf numFmtId="0" fontId="0" fillId="0" borderId="0"/>
    <xf numFmtId="165" fontId="3" fillId="0" borderId="0" applyFont="0" applyFill="0" applyBorder="0" applyAlignment="0" applyProtection="0"/>
    <xf numFmtId="0" fontId="23" fillId="0" borderId="0">
      <alignment vertical="center"/>
    </xf>
    <xf numFmtId="167" fontId="23" fillId="0" borderId="0" applyFont="0" applyFill="0" applyBorder="0" applyAlignment="0" applyProtection="0">
      <alignment vertical="center"/>
    </xf>
    <xf numFmtId="0" fontId="58" fillId="20" borderId="0" applyNumberFormat="0" applyBorder="0" applyAlignment="0" applyProtection="0"/>
    <xf numFmtId="0" fontId="59" fillId="21" borderId="0" applyNumberFormat="0" applyBorder="0" applyAlignment="0" applyProtection="0"/>
    <xf numFmtId="0" fontId="61" fillId="0" borderId="0"/>
    <xf numFmtId="165" fontId="2" fillId="0" borderId="0" applyFont="0" applyFill="0" applyBorder="0" applyAlignment="0" applyProtection="0"/>
    <xf numFmtId="0" fontId="2" fillId="0" borderId="0"/>
    <xf numFmtId="0" fontId="23" fillId="0" borderId="0"/>
    <xf numFmtId="43" fontId="2" fillId="0" borderId="0" applyFont="0" applyFill="0" applyBorder="0" applyAlignment="0" applyProtection="0"/>
    <xf numFmtId="0" fontId="90" fillId="0" borderId="0"/>
    <xf numFmtId="167" fontId="2" fillId="0" borderId="0" applyFont="0" applyFill="0" applyBorder="0" applyAlignment="0" applyProtection="0">
      <alignment vertical="center"/>
    </xf>
    <xf numFmtId="178" fontId="102" fillId="0" borderId="0" applyFont="0" applyFill="0" applyBorder="0" applyAlignment="0" applyProtection="0"/>
    <xf numFmtId="0" fontId="109" fillId="0" borderId="0"/>
    <xf numFmtId="165" fontId="2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50" fillId="0" borderId="0"/>
    <xf numFmtId="0" fontId="1" fillId="0" borderId="0"/>
    <xf numFmtId="165" fontId="1" fillId="0" borderId="0" applyFont="0" applyFill="0" applyBorder="0" applyAlignment="0" applyProtection="0"/>
    <xf numFmtId="165" fontId="150" fillId="0" borderId="0" applyFont="0" applyFill="0" applyBorder="0" applyAlignment="0" applyProtection="0"/>
    <xf numFmtId="167" fontId="1" fillId="0" borderId="0" applyFont="0" applyFill="0" applyBorder="0" applyAlignment="0" applyProtection="0">
      <alignment vertical="center"/>
    </xf>
    <xf numFmtId="0" fontId="159" fillId="0" borderId="0" applyNumberFormat="0" applyFill="0" applyBorder="0" applyAlignment="0" applyProtection="0"/>
  </cellStyleXfs>
  <cellXfs count="1645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 applyProtection="1">
      <alignment horizontal="center" vertical="center"/>
    </xf>
    <xf numFmtId="0" fontId="5" fillId="0" borderId="0" xfId="0" applyFont="1" applyAlignment="1">
      <alignment vertical="center"/>
    </xf>
    <xf numFmtId="0" fontId="10" fillId="2" borderId="6" xfId="0" applyFont="1" applyFill="1" applyBorder="1" applyAlignment="1" applyProtection="1">
      <alignment horizontal="center" vertical="center" wrapText="1"/>
    </xf>
    <xf numFmtId="0" fontId="10" fillId="2" borderId="6" xfId="0" applyFont="1" applyFill="1" applyBorder="1" applyAlignment="1" applyProtection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11" fillId="0" borderId="6" xfId="0" applyFont="1" applyBorder="1" applyAlignment="1">
      <alignment vertical="center"/>
    </xf>
    <xf numFmtId="0" fontId="6" fillId="0" borderId="6" xfId="0" applyFont="1" applyBorder="1" applyAlignment="1" applyProtection="1">
      <alignment horizontal="left" vertical="center" wrapText="1"/>
    </xf>
    <xf numFmtId="0" fontId="6" fillId="0" borderId="6" xfId="0" applyFont="1" applyBorder="1" applyAlignment="1" applyProtection="1">
      <alignment horizontal="left" vertical="center"/>
    </xf>
    <xf numFmtId="0" fontId="5" fillId="0" borderId="6" xfId="0" applyFont="1" applyBorder="1"/>
    <xf numFmtId="0" fontId="12" fillId="0" borderId="6" xfId="0" applyFont="1" applyBorder="1" applyAlignment="1" applyProtection="1">
      <alignment vertical="center"/>
    </xf>
    <xf numFmtId="0" fontId="13" fillId="0" borderId="2" xfId="0" applyFont="1" applyBorder="1" applyAlignment="1" applyProtection="1">
      <alignment vertical="center"/>
    </xf>
    <xf numFmtId="0" fontId="13" fillId="0" borderId="3" xfId="0" applyFont="1" applyBorder="1" applyAlignment="1" applyProtection="1">
      <alignment vertical="center"/>
    </xf>
    <xf numFmtId="0" fontId="13" fillId="0" borderId="4" xfId="0" applyFont="1" applyBorder="1" applyAlignment="1" applyProtection="1">
      <alignment vertical="center" wrapText="1"/>
    </xf>
    <xf numFmtId="0" fontId="6" fillId="0" borderId="6" xfId="0" applyFont="1" applyBorder="1" applyAlignment="1" applyProtection="1">
      <alignment horizontal="left" vertical="top" wrapText="1"/>
    </xf>
    <xf numFmtId="0" fontId="6" fillId="0" borderId="6" xfId="0" applyFont="1" applyBorder="1" applyAlignment="1" applyProtection="1">
      <alignment vertical="center"/>
    </xf>
    <xf numFmtId="0" fontId="5" fillId="0" borderId="0" xfId="0" applyFont="1" applyAlignment="1">
      <alignment wrapText="1"/>
    </xf>
    <xf numFmtId="0" fontId="14" fillId="0" borderId="0" xfId="0" applyFont="1" applyAlignment="1" applyProtection="1">
      <alignment horizontal="center" vertical="center"/>
    </xf>
    <xf numFmtId="0" fontId="14" fillId="0" borderId="0" xfId="0" applyFont="1" applyAlignment="1" applyProtection="1">
      <alignment vertical="center"/>
    </xf>
    <xf numFmtId="0" fontId="15" fillId="0" borderId="0" xfId="0" applyFont="1" applyFill="1" applyAlignment="1" applyProtection="1">
      <alignment horizontal="center" vertical="center"/>
    </xf>
    <xf numFmtId="0" fontId="17" fillId="0" borderId="0" xfId="0" applyFont="1" applyFill="1" applyAlignment="1" applyProtection="1">
      <alignment horizontal="center" vertical="center"/>
    </xf>
    <xf numFmtId="0" fontId="17" fillId="0" borderId="0" xfId="0" applyFont="1" applyFill="1" applyAlignment="1" applyProtection="1">
      <alignment vertical="center"/>
    </xf>
    <xf numFmtId="0" fontId="18" fillId="4" borderId="1" xfId="0" applyFont="1" applyFill="1" applyBorder="1" applyAlignment="1" applyProtection="1">
      <alignment horizontal="center" vertical="center"/>
    </xf>
    <xf numFmtId="0" fontId="18" fillId="3" borderId="1" xfId="0" applyFont="1" applyFill="1" applyBorder="1" applyAlignment="1" applyProtection="1">
      <alignment horizontal="center" vertical="center"/>
    </xf>
    <xf numFmtId="0" fontId="18" fillId="4" borderId="5" xfId="0" applyFont="1" applyFill="1" applyBorder="1" applyAlignment="1" applyProtection="1">
      <alignment vertical="center"/>
    </xf>
    <xf numFmtId="0" fontId="18" fillId="4" borderId="6" xfId="0" applyFont="1" applyFill="1" applyBorder="1" applyAlignment="1" applyProtection="1">
      <alignment horizontal="center" vertical="center" wrapText="1"/>
    </xf>
    <xf numFmtId="0" fontId="18" fillId="3" borderId="5" xfId="0" applyFont="1" applyFill="1" applyBorder="1" applyAlignment="1" applyProtection="1">
      <alignment horizontal="center" vertical="center"/>
    </xf>
    <xf numFmtId="0" fontId="21" fillId="5" borderId="6" xfId="0" applyFont="1" applyFill="1" applyBorder="1" applyAlignment="1" applyProtection="1">
      <alignment horizontal="center" vertical="center" wrapText="1"/>
    </xf>
    <xf numFmtId="0" fontId="22" fillId="5" borderId="6" xfId="0" applyFont="1" applyFill="1" applyBorder="1" applyAlignment="1" applyProtection="1">
      <alignment horizontal="center" vertical="center" wrapText="1"/>
    </xf>
    <xf numFmtId="0" fontId="21" fillId="6" borderId="6" xfId="0" applyFont="1" applyFill="1" applyBorder="1" applyAlignment="1" applyProtection="1">
      <alignment horizontal="center" vertical="center"/>
    </xf>
    <xf numFmtId="0" fontId="21" fillId="7" borderId="6" xfId="0" applyFont="1" applyFill="1" applyBorder="1" applyAlignment="1" applyProtection="1">
      <alignment horizontal="center" vertical="center"/>
    </xf>
    <xf numFmtId="0" fontId="22" fillId="0" borderId="6" xfId="0" applyFont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 vertical="center" wrapText="1"/>
    </xf>
    <xf numFmtId="0" fontId="22" fillId="0" borderId="0" xfId="0" applyFont="1" applyAlignment="1" applyProtection="1">
      <alignment horizontal="center" vertical="center"/>
    </xf>
    <xf numFmtId="166" fontId="21" fillId="8" borderId="6" xfId="1" applyNumberFormat="1" applyFont="1" applyFill="1" applyBorder="1" applyAlignment="1" applyProtection="1">
      <alignment horizontal="right" vertical="center"/>
    </xf>
    <xf numFmtId="0" fontId="21" fillId="0" borderId="6" xfId="0" applyFont="1" applyBorder="1" applyAlignment="1" applyProtection="1">
      <alignment vertical="center"/>
    </xf>
    <xf numFmtId="0" fontId="21" fillId="8" borderId="6" xfId="2" applyFont="1" applyFill="1" applyBorder="1" applyAlignment="1" applyProtection="1">
      <alignment horizontal="left" vertical="center"/>
    </xf>
    <xf numFmtId="1" fontId="18" fillId="0" borderId="6" xfId="1" applyNumberFormat="1" applyFont="1" applyFill="1" applyBorder="1" applyAlignment="1" applyProtection="1">
      <alignment horizontal="left" vertical="center"/>
    </xf>
    <xf numFmtId="1" fontId="21" fillId="0" borderId="6" xfId="1" applyNumberFormat="1" applyFont="1" applyFill="1" applyBorder="1" applyAlignment="1" applyProtection="1">
      <alignment horizontal="left" vertical="center"/>
    </xf>
    <xf numFmtId="0" fontId="1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4" fontId="21" fillId="8" borderId="6" xfId="0" applyNumberFormat="1" applyFont="1" applyFill="1" applyBorder="1" applyAlignment="1" applyProtection="1">
      <alignment horizontal="center" vertical="center"/>
    </xf>
    <xf numFmtId="0" fontId="21" fillId="8" borderId="6" xfId="0" applyFont="1" applyFill="1" applyBorder="1" applyAlignment="1" applyProtection="1">
      <alignment horizontal="center" vertical="center"/>
    </xf>
    <xf numFmtId="0" fontId="21" fillId="0" borderId="0" xfId="0" applyFont="1" applyBorder="1" applyAlignment="1" applyProtection="1">
      <alignment vertical="center"/>
    </xf>
    <xf numFmtId="0" fontId="14" fillId="8" borderId="6" xfId="0" applyFont="1" applyFill="1" applyBorder="1" applyAlignment="1" applyProtection="1">
      <alignment horizontal="center" vertical="center"/>
    </xf>
    <xf numFmtId="4" fontId="21" fillId="8" borderId="6" xfId="1" applyNumberFormat="1" applyFont="1" applyFill="1" applyBorder="1" applyAlignment="1" applyProtection="1">
      <alignment horizontal="center" vertical="center"/>
    </xf>
    <xf numFmtId="0" fontId="21" fillId="8" borderId="6" xfId="0" applyFont="1" applyFill="1" applyBorder="1" applyAlignment="1" applyProtection="1">
      <alignment vertical="center"/>
    </xf>
    <xf numFmtId="0" fontId="21" fillId="8" borderId="0" xfId="0" applyFont="1" applyFill="1" applyBorder="1" applyAlignment="1" applyProtection="1">
      <alignment vertical="center"/>
    </xf>
    <xf numFmtId="0" fontId="21" fillId="0" borderId="6" xfId="0" applyFont="1" applyFill="1" applyBorder="1" applyAlignment="1" applyProtection="1">
      <alignment vertical="center"/>
    </xf>
    <xf numFmtId="0" fontId="21" fillId="0" borderId="0" xfId="0" applyFont="1" applyFill="1" applyBorder="1" applyAlignment="1" applyProtection="1">
      <alignment vertical="center"/>
    </xf>
    <xf numFmtId="1" fontId="18" fillId="8" borderId="6" xfId="1" applyNumberFormat="1" applyFont="1" applyFill="1" applyBorder="1" applyAlignment="1" applyProtection="1">
      <alignment horizontal="center" vertical="center"/>
    </xf>
    <xf numFmtId="0" fontId="14" fillId="0" borderId="6" xfId="0" applyFont="1" applyBorder="1" applyAlignment="1" applyProtection="1">
      <alignment vertical="center"/>
    </xf>
    <xf numFmtId="0" fontId="14" fillId="0" borderId="0" xfId="0" applyFont="1" applyBorder="1" applyAlignment="1" applyProtection="1">
      <alignment vertical="center"/>
    </xf>
    <xf numFmtId="1" fontId="21" fillId="8" borderId="6" xfId="3" applyNumberFormat="1" applyFont="1" applyFill="1" applyBorder="1" applyAlignment="1" applyProtection="1">
      <alignment horizontal="left" vertic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left"/>
    </xf>
    <xf numFmtId="49" fontId="25" fillId="0" borderId="0" xfId="0" applyNumberFormat="1" applyFont="1" applyAlignment="1">
      <alignment horizontal="center"/>
    </xf>
    <xf numFmtId="168" fontId="25" fillId="0" borderId="0" xfId="0" applyNumberFormat="1" applyFont="1" applyAlignment="1">
      <alignment horizontal="center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left" vertical="center" wrapText="1"/>
    </xf>
    <xf numFmtId="49" fontId="27" fillId="8" borderId="0" xfId="0" applyNumberFormat="1" applyFont="1" applyFill="1" applyAlignment="1">
      <alignment horizontal="center" vertical="center" wrapText="1"/>
    </xf>
    <xf numFmtId="168" fontId="27" fillId="8" borderId="0" xfId="0" applyNumberFormat="1" applyFont="1" applyFill="1" applyAlignment="1">
      <alignment horizontal="center" vertical="center" wrapText="1"/>
    </xf>
    <xf numFmtId="0" fontId="25" fillId="8" borderId="0" xfId="0" applyFont="1" applyFill="1" applyAlignment="1">
      <alignment horizontal="center"/>
    </xf>
    <xf numFmtId="0" fontId="10" fillId="10" borderId="1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0" fillId="10" borderId="5" xfId="0" applyFont="1" applyFill="1" applyBorder="1" applyAlignment="1">
      <alignment horizontal="center" vertical="center"/>
    </xf>
    <xf numFmtId="0" fontId="10" fillId="11" borderId="4" xfId="0" applyFont="1" applyFill="1" applyBorder="1" applyAlignment="1" applyProtection="1">
      <alignment horizontal="center" vertical="center"/>
      <protection locked="0"/>
    </xf>
    <xf numFmtId="0" fontId="29" fillId="11" borderId="6" xfId="0" applyFont="1" applyFill="1" applyBorder="1" applyAlignment="1" applyProtection="1">
      <alignment horizontal="center" vertical="center" wrapText="1"/>
      <protection locked="0"/>
    </xf>
    <xf numFmtId="0" fontId="10" fillId="11" borderId="6" xfId="0" applyFont="1" applyFill="1" applyBorder="1" applyAlignment="1" applyProtection="1">
      <alignment horizontal="center" vertical="center"/>
    </xf>
    <xf numFmtId="49" fontId="10" fillId="12" borderId="6" xfId="0" applyNumberFormat="1" applyFont="1" applyFill="1" applyBorder="1" applyAlignment="1">
      <alignment horizontal="center" vertical="center"/>
    </xf>
    <xf numFmtId="0" fontId="10" fillId="12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 wrapText="1"/>
    </xf>
    <xf numFmtId="0" fontId="10" fillId="4" borderId="6" xfId="0" applyFont="1" applyFill="1" applyBorder="1" applyAlignment="1">
      <alignment horizontal="center" vertical="center" wrapText="1"/>
    </xf>
    <xf numFmtId="0" fontId="10" fillId="10" borderId="6" xfId="0" applyFont="1" applyFill="1" applyBorder="1" applyAlignment="1">
      <alignment horizontal="center" vertical="center" wrapText="1"/>
    </xf>
    <xf numFmtId="0" fontId="7" fillId="10" borderId="6" xfId="0" applyFont="1" applyFill="1" applyBorder="1" applyAlignment="1">
      <alignment horizontal="center" vertical="center" wrapText="1"/>
    </xf>
    <xf numFmtId="0" fontId="30" fillId="7" borderId="5" xfId="0" applyFont="1" applyFill="1" applyBorder="1" applyAlignment="1">
      <alignment horizontal="center" vertical="center"/>
    </xf>
    <xf numFmtId="0" fontId="30" fillId="7" borderId="6" xfId="0" applyFont="1" applyFill="1" applyBorder="1" applyAlignment="1">
      <alignment horizontal="center" vertical="center"/>
    </xf>
    <xf numFmtId="0" fontId="30" fillId="7" borderId="6" xfId="0" applyFont="1" applyFill="1" applyBorder="1" applyAlignment="1">
      <alignment horizontal="left" vertical="center"/>
    </xf>
    <xf numFmtId="49" fontId="30" fillId="7" borderId="6" xfId="0" applyNumberFormat="1" applyFont="1" applyFill="1" applyBorder="1" applyAlignment="1">
      <alignment horizontal="center" vertical="center"/>
    </xf>
    <xf numFmtId="170" fontId="31" fillId="7" borderId="6" xfId="0" applyNumberFormat="1" applyFont="1" applyFill="1" applyBorder="1" applyAlignment="1">
      <alignment horizontal="center" vertical="center" wrapText="1"/>
    </xf>
    <xf numFmtId="168" fontId="31" fillId="7" borderId="6" xfId="0" applyNumberFormat="1" applyFont="1" applyFill="1" applyBorder="1" applyAlignment="1">
      <alignment horizontal="center" vertical="center" wrapText="1"/>
    </xf>
    <xf numFmtId="0" fontId="30" fillId="0" borderId="6" xfId="0" quotePrefix="1" applyFont="1" applyBorder="1" applyAlignment="1">
      <alignment horizontal="center" vertical="center"/>
    </xf>
    <xf numFmtId="165" fontId="6" fillId="0" borderId="6" xfId="0" applyNumberFormat="1" applyFont="1" applyBorder="1" applyAlignment="1">
      <alignment horizontal="left" vertical="center"/>
    </xf>
    <xf numFmtId="165" fontId="6" fillId="0" borderId="6" xfId="0" applyNumberFormat="1" applyFont="1" applyBorder="1" applyAlignment="1">
      <alignment horizontal="center" vertical="center"/>
    </xf>
    <xf numFmtId="171" fontId="6" fillId="0" borderId="6" xfId="0" applyNumberFormat="1" applyFont="1" applyBorder="1" applyAlignment="1">
      <alignment horizontal="right" vertical="center" wrapText="1"/>
    </xf>
    <xf numFmtId="165" fontId="6" fillId="0" borderId="6" xfId="0" applyNumberFormat="1" applyFont="1" applyBorder="1" applyAlignment="1">
      <alignment horizontal="right" vertical="center"/>
    </xf>
    <xf numFmtId="172" fontId="6" fillId="0" borderId="6" xfId="1" applyNumberFormat="1" applyFont="1" applyFill="1" applyBorder="1" applyAlignment="1" applyProtection="1">
      <alignment horizontal="center" vertical="center"/>
    </xf>
    <xf numFmtId="172" fontId="6" fillId="8" borderId="6" xfId="1" applyNumberFormat="1" applyFont="1" applyFill="1" applyBorder="1" applyAlignment="1" applyProtection="1">
      <alignment horizontal="center" vertical="center"/>
    </xf>
    <xf numFmtId="37" fontId="5" fillId="11" borderId="6" xfId="1" applyNumberFormat="1" applyFont="1" applyFill="1" applyBorder="1" applyAlignment="1">
      <alignment horizontal="center"/>
    </xf>
    <xf numFmtId="172" fontId="5" fillId="11" borderId="6" xfId="1" applyNumberFormat="1" applyFont="1" applyFill="1" applyBorder="1" applyAlignment="1">
      <alignment horizontal="center"/>
    </xf>
    <xf numFmtId="14" fontId="6" fillId="0" borderId="6" xfId="0" applyNumberFormat="1" applyFont="1" applyBorder="1" applyAlignment="1">
      <alignment horizontal="center" vertical="center"/>
    </xf>
    <xf numFmtId="0" fontId="25" fillId="0" borderId="0" xfId="0" applyFont="1" applyProtection="1">
      <protection locked="0"/>
    </xf>
    <xf numFmtId="0" fontId="25" fillId="0" borderId="0" xfId="0" applyFont="1" applyAlignment="1" applyProtection="1">
      <alignment horizontal="center" wrapText="1"/>
      <protection locked="0"/>
    </xf>
    <xf numFmtId="1" fontId="25" fillId="0" borderId="0" xfId="0" applyNumberFormat="1" applyFont="1" applyProtection="1">
      <protection locked="0"/>
    </xf>
    <xf numFmtId="0" fontId="25" fillId="0" borderId="0" xfId="0" applyFont="1" applyAlignment="1" applyProtection="1">
      <alignment horizontal="center"/>
      <protection locked="0"/>
    </xf>
    <xf numFmtId="0" fontId="5" fillId="0" borderId="0" xfId="0" applyFont="1" applyProtection="1">
      <protection locked="0"/>
    </xf>
    <xf numFmtId="0" fontId="32" fillId="0" borderId="0" xfId="0" applyFont="1" applyProtection="1">
      <protection locked="0"/>
    </xf>
    <xf numFmtId="0" fontId="33" fillId="3" borderId="0" xfId="0" applyFont="1" applyFill="1" applyAlignment="1" applyProtection="1">
      <alignment vertical="center"/>
      <protection locked="0"/>
    </xf>
    <xf numFmtId="0" fontId="34" fillId="3" borderId="0" xfId="0" applyFont="1" applyFill="1" applyAlignment="1" applyProtection="1">
      <alignment vertical="center"/>
      <protection locked="0"/>
    </xf>
    <xf numFmtId="0" fontId="35" fillId="3" borderId="0" xfId="0" applyFont="1" applyFill="1" applyAlignment="1" applyProtection="1">
      <alignment vertical="center"/>
      <protection locked="0"/>
    </xf>
    <xf numFmtId="0" fontId="27" fillId="8" borderId="0" xfId="0" applyFont="1" applyFill="1" applyAlignment="1" applyProtection="1">
      <alignment vertical="center" wrapText="1"/>
      <protection locked="0"/>
    </xf>
    <xf numFmtId="0" fontId="36" fillId="8" borderId="0" xfId="0" applyFont="1" applyFill="1" applyAlignment="1" applyProtection="1">
      <alignment vertical="center" wrapText="1"/>
      <protection locked="0"/>
    </xf>
    <xf numFmtId="170" fontId="27" fillId="8" borderId="0" xfId="0" applyNumberFormat="1" applyFont="1" applyFill="1" applyAlignment="1" applyProtection="1">
      <alignment vertical="center" wrapText="1"/>
      <protection locked="0"/>
    </xf>
    <xf numFmtId="0" fontId="27" fillId="8" borderId="0" xfId="0" applyFont="1" applyFill="1" applyAlignment="1" applyProtection="1">
      <alignment horizontal="center" vertical="center" wrapText="1"/>
      <protection locked="0"/>
    </xf>
    <xf numFmtId="0" fontId="34" fillId="8" borderId="0" xfId="0" applyFont="1" applyFill="1" applyAlignment="1" applyProtection="1">
      <alignment horizontal="center" vertical="center" wrapText="1"/>
      <protection locked="0"/>
    </xf>
    <xf numFmtId="1" fontId="27" fillId="8" borderId="0" xfId="0" applyNumberFormat="1" applyFont="1" applyFill="1" applyAlignment="1" applyProtection="1">
      <alignment horizontal="center" vertical="center" wrapText="1"/>
      <protection locked="0"/>
    </xf>
    <xf numFmtId="0" fontId="35" fillId="8" borderId="0" xfId="0" applyFont="1" applyFill="1" applyAlignment="1" applyProtection="1">
      <alignment horizontal="center" vertical="center" wrapText="1"/>
      <protection locked="0"/>
    </xf>
    <xf numFmtId="0" fontId="36" fillId="8" borderId="0" xfId="0" applyFont="1" applyFill="1" applyAlignment="1" applyProtection="1">
      <alignment horizontal="center" vertical="center" wrapText="1"/>
      <protection locked="0"/>
    </xf>
    <xf numFmtId="0" fontId="25" fillId="8" borderId="0" xfId="0" applyFont="1" applyFill="1" applyProtection="1">
      <protection locked="0"/>
    </xf>
    <xf numFmtId="0" fontId="8" fillId="8" borderId="0" xfId="0" applyFont="1" applyFill="1" applyAlignment="1" applyProtection="1">
      <alignment horizontal="center" vertical="center" wrapText="1"/>
    </xf>
    <xf numFmtId="0" fontId="8" fillId="8" borderId="2" xfId="0" applyFont="1" applyFill="1" applyBorder="1" applyAlignment="1" applyProtection="1">
      <alignment horizontal="left" vertical="center"/>
    </xf>
    <xf numFmtId="0" fontId="38" fillId="8" borderId="3" xfId="0" applyFont="1" applyFill="1" applyBorder="1" applyAlignment="1" applyProtection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</xf>
    <xf numFmtId="0" fontId="8" fillId="8" borderId="4" xfId="0" applyFont="1" applyFill="1" applyBorder="1" applyAlignment="1" applyProtection="1">
      <alignment horizontal="center" vertical="center" wrapText="1"/>
    </xf>
    <xf numFmtId="1" fontId="8" fillId="8" borderId="2" xfId="0" applyNumberFormat="1" applyFont="1" applyFill="1" applyBorder="1" applyAlignment="1" applyProtection="1">
      <alignment horizontal="left" vertical="center"/>
    </xf>
    <xf numFmtId="0" fontId="29" fillId="8" borderId="2" xfId="0" applyFont="1" applyFill="1" applyBorder="1" applyAlignment="1" applyProtection="1">
      <alignment horizontal="left" vertical="center"/>
    </xf>
    <xf numFmtId="0" fontId="39" fillId="8" borderId="3" xfId="0" applyFont="1" applyFill="1" applyBorder="1" applyAlignment="1" applyProtection="1">
      <alignment horizontal="center" vertical="center" wrapText="1"/>
    </xf>
    <xf numFmtId="0" fontId="8" fillId="8" borderId="0" xfId="0" applyFont="1" applyFill="1" applyAlignment="1" applyProtection="1">
      <alignment horizontal="center" vertical="center" wrapText="1"/>
      <protection locked="0"/>
    </xf>
    <xf numFmtId="0" fontId="8" fillId="4" borderId="6" xfId="0" applyFont="1" applyFill="1" applyBorder="1" applyAlignment="1" applyProtection="1">
      <alignment horizontal="center" vertical="center" wrapText="1"/>
      <protection locked="0"/>
    </xf>
    <xf numFmtId="0" fontId="40" fillId="8" borderId="0" xfId="0" applyFont="1" applyFill="1" applyProtection="1">
      <protection locked="0"/>
    </xf>
    <xf numFmtId="0" fontId="41" fillId="7" borderId="6" xfId="0" applyFont="1" applyFill="1" applyBorder="1" applyAlignment="1" applyProtection="1">
      <alignment horizontal="center" vertical="center"/>
    </xf>
    <xf numFmtId="0" fontId="39" fillId="11" borderId="5" xfId="0" applyFont="1" applyFill="1" applyBorder="1" applyAlignment="1" applyProtection="1">
      <alignment horizontal="center" vertical="center"/>
    </xf>
    <xf numFmtId="0" fontId="39" fillId="11" borderId="9" xfId="0" applyFont="1" applyFill="1" applyBorder="1" applyAlignment="1" applyProtection="1">
      <alignment horizontal="center" vertical="center" wrapText="1"/>
    </xf>
    <xf numFmtId="0" fontId="10" fillId="12" borderId="6" xfId="0" applyFont="1" applyFill="1" applyBorder="1" applyAlignment="1" applyProtection="1">
      <alignment horizontal="center" vertical="center" wrapText="1"/>
    </xf>
    <xf numFmtId="0" fontId="10" fillId="12" borderId="6" xfId="0" applyFont="1" applyFill="1" applyBorder="1" applyAlignment="1" applyProtection="1">
      <alignment horizontal="center" vertical="center"/>
    </xf>
    <xf numFmtId="0" fontId="10" fillId="15" borderId="6" xfId="0" applyFont="1" applyFill="1" applyBorder="1" applyAlignment="1" applyProtection="1">
      <alignment horizontal="center" vertical="center"/>
    </xf>
    <xf numFmtId="0" fontId="30" fillId="7" borderId="2" xfId="0" applyFont="1" applyFill="1" applyBorder="1" applyAlignment="1" applyProtection="1">
      <alignment horizontal="centerContinuous" vertical="center"/>
    </xf>
    <xf numFmtId="0" fontId="41" fillId="7" borderId="4" xfId="0" applyFont="1" applyFill="1" applyBorder="1" applyAlignment="1" applyProtection="1">
      <alignment horizontal="centerContinuous" vertical="center"/>
    </xf>
    <xf numFmtId="0" fontId="42" fillId="17" borderId="6" xfId="0" applyFont="1" applyFill="1" applyBorder="1" applyAlignment="1" applyProtection="1">
      <alignment horizontal="center" vertical="center"/>
    </xf>
    <xf numFmtId="0" fontId="29" fillId="18" borderId="6" xfId="0" applyFont="1" applyFill="1" applyBorder="1" applyAlignment="1" applyProtection="1">
      <alignment horizontal="center" vertical="center" wrapText="1"/>
      <protection locked="0"/>
    </xf>
    <xf numFmtId="0" fontId="29" fillId="7" borderId="6" xfId="0" applyFont="1" applyFill="1" applyBorder="1" applyAlignment="1" applyProtection="1">
      <alignment horizontal="center" vertical="center" wrapText="1"/>
      <protection locked="0"/>
    </xf>
    <xf numFmtId="169" fontId="43" fillId="19" borderId="6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 applyProtection="1">
      <alignment horizontal="center" vertical="center"/>
      <protection locked="0"/>
    </xf>
    <xf numFmtId="0" fontId="44" fillId="7" borderId="6" xfId="0" applyFont="1" applyFill="1" applyBorder="1" applyAlignment="1" applyProtection="1">
      <alignment horizontal="center" vertical="center" wrapText="1"/>
    </xf>
    <xf numFmtId="1" fontId="41" fillId="7" borderId="6" xfId="0" applyNumberFormat="1" applyFont="1" applyFill="1" applyBorder="1" applyAlignment="1" applyProtection="1">
      <alignment horizontal="center" vertical="center"/>
    </xf>
    <xf numFmtId="165" fontId="30" fillId="7" borderId="6" xfId="0" applyNumberFormat="1" applyFont="1" applyFill="1" applyBorder="1" applyAlignment="1" applyProtection="1">
      <alignment horizontal="center" vertical="center"/>
    </xf>
    <xf numFmtId="170" fontId="45" fillId="7" borderId="6" xfId="1" applyNumberFormat="1" applyFont="1" applyFill="1" applyBorder="1" applyAlignment="1" applyProtection="1">
      <alignment horizontal="center" vertical="center"/>
    </xf>
    <xf numFmtId="170" fontId="39" fillId="7" borderId="6" xfId="1" applyNumberFormat="1" applyFont="1" applyFill="1" applyBorder="1" applyAlignment="1" applyProtection="1">
      <alignment vertical="center"/>
    </xf>
    <xf numFmtId="170" fontId="29" fillId="18" borderId="6" xfId="0" applyNumberFormat="1" applyFont="1" applyFill="1" applyBorder="1" applyAlignment="1" applyProtection="1">
      <alignment horizontal="center" vertical="center" wrapText="1"/>
      <protection locked="0"/>
    </xf>
    <xf numFmtId="170" fontId="29" fillId="7" borderId="6" xfId="0" applyNumberFormat="1" applyFont="1" applyFill="1" applyBorder="1" applyAlignment="1" applyProtection="1">
      <alignment horizontal="center" vertical="center" wrapText="1"/>
      <protection locked="0"/>
    </xf>
    <xf numFmtId="170" fontId="36" fillId="7" borderId="6" xfId="1" applyNumberFormat="1" applyFont="1" applyFill="1" applyBorder="1" applyAlignment="1" applyProtection="1">
      <alignment horizontal="center" vertical="center"/>
      <protection locked="0"/>
    </xf>
    <xf numFmtId="0" fontId="45" fillId="0" borderId="6" xfId="0" quotePrefix="1" applyNumberFormat="1" applyFont="1" applyBorder="1" applyAlignment="1" applyProtection="1">
      <alignment horizontal="center" vertical="center"/>
    </xf>
    <xf numFmtId="165" fontId="46" fillId="13" borderId="6" xfId="0" applyNumberFormat="1" applyFont="1" applyFill="1" applyBorder="1" applyAlignment="1" applyProtection="1">
      <alignment horizontal="left" vertical="center"/>
    </xf>
    <xf numFmtId="165" fontId="40" fillId="8" borderId="6" xfId="0" applyNumberFormat="1" applyFont="1" applyFill="1" applyBorder="1" applyAlignment="1" applyProtection="1">
      <alignment horizontal="left" vertical="center" wrapText="1"/>
    </xf>
    <xf numFmtId="14" fontId="46" fillId="8" borderId="6" xfId="0" applyNumberFormat="1" applyFont="1" applyFill="1" applyBorder="1" applyAlignment="1" applyProtection="1">
      <alignment horizontal="left" vertical="center" wrapText="1" indent="1"/>
    </xf>
    <xf numFmtId="165" fontId="46" fillId="13" borderId="6" xfId="0" applyNumberFormat="1" applyFont="1" applyFill="1" applyBorder="1" applyAlignment="1" applyProtection="1">
      <alignment vertical="center" wrapText="1"/>
    </xf>
    <xf numFmtId="173" fontId="46" fillId="8" borderId="6" xfId="0" applyNumberFormat="1" applyFont="1" applyFill="1" applyBorder="1" applyAlignment="1" applyProtection="1">
      <alignment horizontal="right" vertical="center" wrapText="1"/>
    </xf>
    <xf numFmtId="173" fontId="46" fillId="8" borderId="6" xfId="0" applyNumberFormat="1" applyFont="1" applyFill="1" applyBorder="1" applyAlignment="1" applyProtection="1">
      <alignment horizontal="left" vertical="center"/>
    </xf>
    <xf numFmtId="165" fontId="6" fillId="8" borderId="6" xfId="0" applyNumberFormat="1" applyFont="1" applyFill="1" applyBorder="1" applyAlignment="1" applyProtection="1">
      <alignment horizontal="center" vertical="center"/>
    </xf>
    <xf numFmtId="170" fontId="46" fillId="11" borderId="6" xfId="1" applyNumberFormat="1" applyFont="1" applyFill="1" applyBorder="1" applyAlignment="1" applyProtection="1">
      <alignment horizontal="center" vertical="center" wrapText="1"/>
    </xf>
    <xf numFmtId="170" fontId="46" fillId="11" borderId="6" xfId="1" applyNumberFormat="1" applyFont="1" applyFill="1" applyBorder="1" applyAlignment="1" applyProtection="1">
      <alignment horizontal="center" vertical="center"/>
    </xf>
    <xf numFmtId="174" fontId="46" fillId="11" borderId="6" xfId="1" applyNumberFormat="1" applyFont="1" applyFill="1" applyBorder="1" applyAlignment="1" applyProtection="1">
      <alignment horizontal="center" vertical="center"/>
    </xf>
    <xf numFmtId="170" fontId="46" fillId="8" borderId="6" xfId="0" applyNumberFormat="1" applyFont="1" applyFill="1" applyBorder="1" applyAlignment="1" applyProtection="1">
      <alignment horizontal="center" vertical="center"/>
    </xf>
    <xf numFmtId="170" fontId="32" fillId="8" borderId="6" xfId="1" applyNumberFormat="1" applyFont="1" applyFill="1" applyBorder="1" applyProtection="1">
      <protection locked="0"/>
    </xf>
    <xf numFmtId="0" fontId="45" fillId="0" borderId="6" xfId="0" quotePrefix="1" applyFont="1" applyBorder="1" applyAlignment="1" applyProtection="1">
      <alignment horizontal="center" vertical="center"/>
    </xf>
    <xf numFmtId="0" fontId="25" fillId="0" borderId="0" xfId="0" applyNumberFormat="1" applyFont="1" applyProtection="1">
      <protection locked="0"/>
    </xf>
    <xf numFmtId="0" fontId="25" fillId="0" borderId="0" xfId="0" applyFont="1" applyProtection="1"/>
    <xf numFmtId="0" fontId="25" fillId="0" borderId="0" xfId="0" applyFont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</xf>
    <xf numFmtId="175" fontId="25" fillId="0" borderId="0" xfId="0" applyNumberFormat="1" applyFont="1" applyProtection="1">
      <protection locked="0"/>
    </xf>
    <xf numFmtId="0" fontId="48" fillId="3" borderId="0" xfId="0" applyFont="1" applyFill="1" applyAlignment="1" applyProtection="1">
      <alignment horizontal="left" vertical="center"/>
      <protection locked="0"/>
    </xf>
    <xf numFmtId="0" fontId="48" fillId="3" borderId="0" xfId="0" applyFont="1" applyFill="1" applyAlignment="1" applyProtection="1">
      <alignment horizontal="centerContinuous" vertical="center" wrapText="1"/>
      <protection locked="0"/>
    </xf>
    <xf numFmtId="0" fontId="48" fillId="3" borderId="0" xfId="0" applyFont="1" applyFill="1" applyAlignment="1" applyProtection="1">
      <alignment horizontal="centerContinuous" vertical="center" wrapText="1"/>
    </xf>
    <xf numFmtId="0" fontId="48" fillId="3" borderId="0" xfId="0" applyFont="1" applyFill="1" applyAlignment="1" applyProtection="1">
      <alignment horizontal="center" vertical="center" wrapText="1"/>
      <protection locked="0"/>
    </xf>
    <xf numFmtId="0" fontId="48" fillId="3" borderId="0" xfId="0" applyFont="1" applyFill="1" applyAlignment="1" applyProtection="1">
      <alignment horizontal="center" vertical="center" wrapText="1"/>
    </xf>
    <xf numFmtId="0" fontId="27" fillId="0" borderId="0" xfId="0" applyFont="1" applyFill="1" applyAlignment="1" applyProtection="1">
      <alignment vertical="center" wrapText="1"/>
      <protection locked="0"/>
    </xf>
    <xf numFmtId="0" fontId="27" fillId="0" borderId="0" xfId="0" applyFont="1" applyFill="1" applyAlignment="1" applyProtection="1">
      <alignment vertical="center" wrapText="1"/>
    </xf>
    <xf numFmtId="0" fontId="25" fillId="0" borderId="0" xfId="0" applyFont="1" applyFill="1" applyProtection="1">
      <protection locked="0"/>
    </xf>
    <xf numFmtId="0" fontId="27" fillId="0" borderId="0" xfId="0" applyNumberFormat="1" applyFont="1" applyFill="1" applyAlignment="1" applyProtection="1">
      <alignment horizontal="center" vertical="center"/>
      <protection locked="0"/>
    </xf>
    <xf numFmtId="0" fontId="27" fillId="0" borderId="0" xfId="0" applyFont="1" applyFill="1" applyAlignment="1" applyProtection="1">
      <alignment horizontal="center" vertical="center"/>
      <protection locked="0"/>
    </xf>
    <xf numFmtId="0" fontId="49" fillId="0" borderId="0" xfId="0" applyFont="1" applyFill="1" applyAlignment="1" applyProtection="1">
      <alignment horizontal="center" vertical="center"/>
    </xf>
    <xf numFmtId="0" fontId="49" fillId="0" borderId="0" xfId="0" applyFont="1" applyFill="1" applyAlignment="1" applyProtection="1">
      <alignment horizontal="center" vertical="center"/>
      <protection locked="0"/>
    </xf>
    <xf numFmtId="0" fontId="27" fillId="0" borderId="0" xfId="0" applyFont="1" applyFill="1" applyAlignment="1" applyProtection="1">
      <alignment horizontal="center" vertical="center"/>
    </xf>
    <xf numFmtId="0" fontId="25" fillId="0" borderId="0" xfId="0" applyFont="1" applyFill="1" applyAlignment="1" applyProtection="1">
      <protection locked="0"/>
    </xf>
    <xf numFmtId="0" fontId="29" fillId="11" borderId="2" xfId="0" applyFont="1" applyFill="1" applyBorder="1" applyAlignment="1" applyProtection="1">
      <alignment horizontal="centerContinuous" vertical="center"/>
      <protection locked="0"/>
    </xf>
    <xf numFmtId="0" fontId="29" fillId="11" borderId="3" xfId="0" applyFont="1" applyFill="1" applyBorder="1" applyAlignment="1" applyProtection="1">
      <alignment horizontal="centerContinuous" vertical="center"/>
      <protection locked="0"/>
    </xf>
    <xf numFmtId="0" fontId="29" fillId="11" borderId="4" xfId="0" applyFont="1" applyFill="1" applyBorder="1" applyAlignment="1" applyProtection="1">
      <alignment horizontal="centerContinuous" vertical="center"/>
    </xf>
    <xf numFmtId="0" fontId="10" fillId="12" borderId="6" xfId="0" applyFont="1" applyFill="1" applyBorder="1" applyAlignment="1" applyProtection="1">
      <alignment horizontal="center" vertical="center"/>
      <protection locked="0"/>
    </xf>
    <xf numFmtId="0" fontId="29" fillId="8" borderId="2" xfId="0" applyFont="1" applyFill="1" applyBorder="1" applyAlignment="1" applyProtection="1">
      <alignment horizontal="centerContinuous" vertical="center"/>
      <protection locked="0"/>
    </xf>
    <xf numFmtId="0" fontId="50" fillId="8" borderId="3" xfId="0" applyFont="1" applyFill="1" applyBorder="1" applyAlignment="1" applyProtection="1">
      <alignment horizontal="centerContinuous" vertical="center"/>
    </xf>
    <xf numFmtId="0" fontId="50" fillId="8" borderId="3" xfId="0" applyFont="1" applyFill="1" applyBorder="1" applyAlignment="1" applyProtection="1">
      <alignment horizontal="centerContinuous" vertical="center"/>
      <protection locked="0"/>
    </xf>
    <xf numFmtId="175" fontId="50" fillId="8" borderId="3" xfId="0" applyNumberFormat="1" applyFont="1" applyFill="1" applyBorder="1" applyAlignment="1" applyProtection="1">
      <alignment horizontal="centerContinuous" vertical="center"/>
      <protection locked="0"/>
    </xf>
    <xf numFmtId="0" fontId="27" fillId="8" borderId="3" xfId="0" applyFont="1" applyFill="1" applyBorder="1" applyAlignment="1" applyProtection="1">
      <alignment horizontal="centerContinuous" vertical="center"/>
    </xf>
    <xf numFmtId="0" fontId="27" fillId="8" borderId="4" xfId="0" applyFont="1" applyFill="1" applyBorder="1" applyAlignment="1" applyProtection="1">
      <alignment horizontal="centerContinuous" vertical="center"/>
    </xf>
    <xf numFmtId="0" fontId="10" fillId="11" borderId="5" xfId="0" applyFont="1" applyFill="1" applyBorder="1" applyAlignment="1" applyProtection="1">
      <alignment horizontal="center" vertical="center"/>
      <protection locked="0"/>
    </xf>
    <xf numFmtId="0" fontId="29" fillId="11" borderId="9" xfId="0" applyFont="1" applyFill="1" applyBorder="1" applyAlignment="1" applyProtection="1">
      <alignment horizontal="center" vertical="center" wrapText="1"/>
      <protection locked="0"/>
    </xf>
    <xf numFmtId="0" fontId="10" fillId="11" borderId="5" xfId="0" applyFont="1" applyFill="1" applyBorder="1" applyAlignment="1" applyProtection="1">
      <alignment horizontal="center" vertical="center"/>
    </xf>
    <xf numFmtId="0" fontId="29" fillId="11" borderId="1" xfId="0" applyFont="1" applyFill="1" applyBorder="1" applyAlignment="1" applyProtection="1">
      <alignment horizontal="center" vertical="center" wrapText="1"/>
      <protection locked="0"/>
    </xf>
    <xf numFmtId="0" fontId="30" fillId="7" borderId="4" xfId="0" applyFont="1" applyFill="1" applyBorder="1" applyAlignment="1" applyProtection="1">
      <alignment horizontal="centerContinuous" vertical="center"/>
    </xf>
    <xf numFmtId="0" fontId="51" fillId="17" borderId="6" xfId="0" applyFont="1" applyFill="1" applyBorder="1" applyAlignment="1" applyProtection="1">
      <alignment horizontal="center" vertical="center"/>
    </xf>
    <xf numFmtId="0" fontId="30" fillId="7" borderId="6" xfId="0" applyFont="1" applyFill="1" applyBorder="1" applyAlignment="1" applyProtection="1">
      <alignment horizontal="center" vertical="center" wrapText="1"/>
    </xf>
    <xf numFmtId="169" fontId="35" fillId="7" borderId="6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45" fillId="7" borderId="6" xfId="0" applyNumberFormat="1" applyFont="1" applyFill="1" applyBorder="1" applyAlignment="1" applyProtection="1">
      <alignment horizontal="center" vertical="center"/>
      <protection locked="0"/>
    </xf>
    <xf numFmtId="0" fontId="45" fillId="7" borderId="6" xfId="0" applyFont="1" applyFill="1" applyBorder="1" applyAlignment="1" applyProtection="1">
      <alignment horizontal="center" vertical="center"/>
      <protection locked="0"/>
    </xf>
    <xf numFmtId="0" fontId="39" fillId="7" borderId="6" xfId="0" applyFont="1" applyFill="1" applyBorder="1" applyAlignment="1" applyProtection="1">
      <alignment vertical="center" wrapText="1"/>
      <protection locked="0"/>
    </xf>
    <xf numFmtId="0" fontId="45" fillId="7" borderId="6" xfId="0" applyFont="1" applyFill="1" applyBorder="1" applyAlignment="1" applyProtection="1">
      <alignment horizontal="center" vertical="center"/>
    </xf>
    <xf numFmtId="0" fontId="39" fillId="7" borderId="6" xfId="0" applyFont="1" applyFill="1" applyBorder="1" applyAlignment="1" applyProtection="1">
      <alignment horizontal="center" vertical="center" wrapText="1"/>
      <protection locked="0"/>
    </xf>
    <xf numFmtId="170" fontId="45" fillId="7" borderId="6" xfId="0" applyNumberFormat="1" applyFont="1" applyFill="1" applyBorder="1" applyAlignment="1" applyProtection="1">
      <alignment horizontal="center" vertical="center"/>
    </xf>
    <xf numFmtId="175" fontId="45" fillId="7" borderId="6" xfId="0" applyNumberFormat="1" applyFont="1" applyFill="1" applyBorder="1" applyAlignment="1" applyProtection="1">
      <alignment horizontal="center" vertical="center"/>
      <protection locked="0"/>
    </xf>
    <xf numFmtId="170" fontId="45" fillId="7" borderId="6" xfId="0" applyNumberFormat="1" applyFont="1" applyFill="1" applyBorder="1" applyAlignment="1" applyProtection="1">
      <alignment horizontal="center" vertical="center" wrapText="1"/>
    </xf>
    <xf numFmtId="170" fontId="36" fillId="13" borderId="6" xfId="1" applyNumberFormat="1" applyFont="1" applyFill="1" applyBorder="1" applyAlignment="1" applyProtection="1">
      <alignment horizontal="center" vertical="center"/>
      <protection locked="0"/>
    </xf>
    <xf numFmtId="0" fontId="32" fillId="0" borderId="0" xfId="0" applyFont="1" applyAlignment="1" applyProtection="1">
      <alignment horizontal="center" vertical="center"/>
      <protection locked="0"/>
    </xf>
    <xf numFmtId="0" fontId="45" fillId="0" borderId="6" xfId="0" quotePrefix="1" applyNumberFormat="1" applyFont="1" applyBorder="1" applyAlignment="1" applyProtection="1">
      <alignment horizontal="center" vertical="center"/>
      <protection locked="0"/>
    </xf>
    <xf numFmtId="0" fontId="6" fillId="0" borderId="6" xfId="0" applyFont="1" applyBorder="1" applyAlignment="1" applyProtection="1">
      <alignment vertical="center"/>
      <protection locked="0"/>
    </xf>
    <xf numFmtId="164" fontId="46" fillId="0" borderId="6" xfId="0" applyNumberFormat="1" applyFont="1" applyBorder="1" applyAlignment="1" applyProtection="1">
      <alignment horizontal="left" vertical="center"/>
      <protection locked="0"/>
    </xf>
    <xf numFmtId="14" fontId="46" fillId="0" borderId="6" xfId="0" applyNumberFormat="1" applyFont="1" applyBorder="1" applyAlignment="1" applyProtection="1">
      <alignment horizontal="right" vertical="center"/>
      <protection locked="0"/>
    </xf>
    <xf numFmtId="164" fontId="46" fillId="13" borderId="6" xfId="0" applyNumberFormat="1" applyFont="1" applyFill="1" applyBorder="1" applyAlignment="1" applyProtection="1">
      <alignment horizontal="left" vertical="center"/>
    </xf>
    <xf numFmtId="0" fontId="46" fillId="0" borderId="6" xfId="0" applyFont="1" applyFill="1" applyBorder="1" applyAlignment="1" applyProtection="1">
      <alignment horizontal="center" vertical="center"/>
      <protection locked="0"/>
    </xf>
    <xf numFmtId="164" fontId="46" fillId="5" borderId="6" xfId="0" applyNumberFormat="1" applyFont="1" applyFill="1" applyBorder="1" applyAlignment="1" applyProtection="1">
      <alignment horizontal="center" vertical="center"/>
    </xf>
    <xf numFmtId="164" fontId="46" fillId="0" borderId="6" xfId="0" applyNumberFormat="1" applyFont="1" applyBorder="1" applyAlignment="1" applyProtection="1">
      <alignment horizontal="center" vertical="center"/>
      <protection locked="0"/>
    </xf>
    <xf numFmtId="170" fontId="52" fillId="13" borderId="6" xfId="0" applyNumberFormat="1" applyFont="1" applyFill="1" applyBorder="1" applyAlignment="1" applyProtection="1">
      <alignment horizontal="center" vertical="center"/>
    </xf>
    <xf numFmtId="170" fontId="53" fillId="0" borderId="6" xfId="1" applyNumberFormat="1" applyFont="1" applyBorder="1" applyAlignment="1">
      <alignment horizontal="center"/>
    </xf>
    <xf numFmtId="0" fontId="25" fillId="0" borderId="6" xfId="0" applyFont="1" applyBorder="1" applyAlignment="1" applyProtection="1">
      <alignment horizontal="center"/>
      <protection locked="0"/>
    </xf>
    <xf numFmtId="175" fontId="53" fillId="0" borderId="6" xfId="0" applyNumberFormat="1" applyFont="1" applyBorder="1" applyAlignment="1">
      <alignment horizontal="center"/>
    </xf>
    <xf numFmtId="170" fontId="46" fillId="13" borderId="6" xfId="0" applyNumberFormat="1" applyFont="1" applyFill="1" applyBorder="1" applyAlignment="1" applyProtection="1">
      <alignment horizontal="center" vertical="center"/>
    </xf>
    <xf numFmtId="170" fontId="46" fillId="13" borderId="6" xfId="1" applyNumberFormat="1" applyFont="1" applyFill="1" applyBorder="1" applyAlignment="1" applyProtection="1">
      <alignment horizontal="center" vertical="center"/>
    </xf>
    <xf numFmtId="170" fontId="28" fillId="13" borderId="6" xfId="1" applyNumberFormat="1" applyFont="1" applyFill="1" applyBorder="1" applyAlignment="1" applyProtection="1">
      <alignment horizontal="center"/>
    </xf>
    <xf numFmtId="3" fontId="32" fillId="0" borderId="6" xfId="1" applyNumberFormat="1" applyFont="1" applyBorder="1" applyAlignment="1" applyProtection="1">
      <alignment horizontal="center"/>
      <protection locked="0"/>
    </xf>
    <xf numFmtId="170" fontId="32" fillId="0" borderId="6" xfId="1" applyNumberFormat="1" applyFont="1" applyBorder="1" applyAlignment="1" applyProtection="1">
      <alignment horizontal="center"/>
      <protection locked="0"/>
    </xf>
    <xf numFmtId="0" fontId="25" fillId="0" borderId="6" xfId="0" applyFont="1" applyBorder="1" applyProtection="1">
      <protection locked="0"/>
    </xf>
    <xf numFmtId="3" fontId="32" fillId="0" borderId="6" xfId="1" applyNumberFormat="1" applyFont="1" applyBorder="1" applyAlignment="1" applyProtection="1">
      <alignment horizontal="center"/>
    </xf>
    <xf numFmtId="37" fontId="46" fillId="0" borderId="6" xfId="0" applyNumberFormat="1" applyFont="1" applyBorder="1" applyAlignment="1" applyProtection="1">
      <alignment vertical="center"/>
      <protection locked="0"/>
    </xf>
    <xf numFmtId="0" fontId="5" fillId="0" borderId="6" xfId="0" applyFont="1" applyBorder="1" applyAlignment="1" applyProtection="1">
      <alignment vertical="center"/>
      <protection locked="0"/>
    </xf>
    <xf numFmtId="176" fontId="46" fillId="5" borderId="6" xfId="0" applyNumberFormat="1" applyFont="1" applyFill="1" applyBorder="1" applyAlignment="1" applyProtection="1">
      <alignment horizontal="center" vertical="center"/>
    </xf>
    <xf numFmtId="170" fontId="40" fillId="13" borderId="6" xfId="0" applyNumberFormat="1" applyFont="1" applyFill="1" applyBorder="1" applyAlignment="1" applyProtection="1">
      <alignment horizontal="center" vertical="center"/>
    </xf>
    <xf numFmtId="170" fontId="25" fillId="13" borderId="6" xfId="1" applyNumberFormat="1" applyFont="1" applyFill="1" applyBorder="1" applyAlignment="1" applyProtection="1">
      <alignment horizontal="center"/>
    </xf>
    <xf numFmtId="3" fontId="25" fillId="0" borderId="6" xfId="1" applyNumberFormat="1" applyFont="1" applyBorder="1" applyAlignment="1" applyProtection="1">
      <alignment horizontal="center"/>
      <protection locked="0"/>
    </xf>
    <xf numFmtId="0" fontId="32" fillId="0" borderId="6" xfId="0" applyFont="1" applyBorder="1" applyAlignment="1" applyProtection="1">
      <alignment horizontal="left"/>
      <protection locked="0"/>
    </xf>
    <xf numFmtId="14" fontId="32" fillId="0" borderId="6" xfId="0" applyNumberFormat="1" applyFont="1" applyBorder="1" applyAlignment="1" applyProtection="1">
      <alignment horizontal="right"/>
      <protection locked="0"/>
    </xf>
    <xf numFmtId="0" fontId="32" fillId="0" borderId="6" xfId="0" applyFont="1" applyBorder="1" applyProtection="1">
      <protection locked="0"/>
    </xf>
    <xf numFmtId="170" fontId="54" fillId="0" borderId="6" xfId="1" applyNumberFormat="1" applyFont="1" applyBorder="1" applyAlignment="1">
      <alignment horizontal="center"/>
    </xf>
    <xf numFmtId="175" fontId="54" fillId="0" borderId="6" xfId="0" applyNumberFormat="1" applyFont="1" applyBorder="1" applyAlignment="1">
      <alignment horizontal="center"/>
    </xf>
    <xf numFmtId="170" fontId="32" fillId="13" borderId="6" xfId="1" applyNumberFormat="1" applyFont="1" applyFill="1" applyBorder="1" applyAlignment="1" applyProtection="1">
      <alignment horizontal="center"/>
    </xf>
    <xf numFmtId="3" fontId="32" fillId="0" borderId="6" xfId="0" applyNumberFormat="1" applyFont="1" applyBorder="1" applyProtection="1">
      <protection locked="0"/>
    </xf>
    <xf numFmtId="0" fontId="32" fillId="0" borderId="6" xfId="0" applyFont="1" applyBorder="1" applyAlignment="1" applyProtection="1">
      <alignment horizontal="center"/>
      <protection locked="0"/>
    </xf>
    <xf numFmtId="0" fontId="46" fillId="0" borderId="6" xfId="0" applyFont="1" applyFill="1" applyBorder="1" applyAlignment="1" applyProtection="1">
      <alignment horizontal="center" vertical="center" wrapText="1"/>
      <protection locked="0"/>
    </xf>
    <xf numFmtId="175" fontId="32" fillId="0" borderId="6" xfId="0" applyNumberFormat="1" applyFont="1" applyBorder="1" applyAlignment="1" applyProtection="1">
      <alignment horizontal="center"/>
      <protection locked="0"/>
    </xf>
    <xf numFmtId="37" fontId="46" fillId="0" borderId="1" xfId="0" applyNumberFormat="1" applyFont="1" applyBorder="1" applyAlignment="1" applyProtection="1">
      <alignment vertical="center"/>
      <protection locked="0"/>
    </xf>
    <xf numFmtId="0" fontId="32" fillId="0" borderId="1" xfId="0" applyFont="1" applyBorder="1" applyAlignment="1" applyProtection="1">
      <alignment horizontal="left"/>
      <protection locked="0"/>
    </xf>
    <xf numFmtId="14" fontId="32" fillId="0" borderId="1" xfId="0" applyNumberFormat="1" applyFont="1" applyBorder="1" applyAlignment="1" applyProtection="1">
      <alignment horizontal="right"/>
      <protection locked="0"/>
    </xf>
    <xf numFmtId="0" fontId="46" fillId="0" borderId="1" xfId="0" applyFont="1" applyFill="1" applyBorder="1" applyAlignment="1" applyProtection="1">
      <alignment horizontal="center" vertical="center"/>
      <protection locked="0"/>
    </xf>
    <xf numFmtId="0" fontId="32" fillId="0" borderId="1" xfId="0" applyFont="1" applyBorder="1" applyProtection="1">
      <protection locked="0"/>
    </xf>
    <xf numFmtId="170" fontId="46" fillId="13" borderId="1" xfId="0" applyNumberFormat="1" applyFont="1" applyFill="1" applyBorder="1" applyAlignment="1" applyProtection="1">
      <alignment horizontal="center" vertical="center"/>
    </xf>
    <xf numFmtId="170" fontId="32" fillId="0" borderId="1" xfId="1" applyNumberFormat="1" applyFont="1" applyBorder="1" applyAlignment="1" applyProtection="1">
      <alignment horizontal="center"/>
      <protection locked="0"/>
    </xf>
    <xf numFmtId="0" fontId="32" fillId="0" borderId="1" xfId="0" applyFont="1" applyBorder="1" applyAlignment="1" applyProtection="1">
      <alignment horizontal="center"/>
      <protection locked="0"/>
    </xf>
    <xf numFmtId="175" fontId="32" fillId="0" borderId="1" xfId="0" applyNumberFormat="1" applyFont="1" applyBorder="1" applyAlignment="1" applyProtection="1">
      <alignment horizontal="center"/>
      <protection locked="0"/>
    </xf>
    <xf numFmtId="170" fontId="32" fillId="13" borderId="1" xfId="1" applyNumberFormat="1" applyFont="1" applyFill="1" applyBorder="1" applyAlignment="1" applyProtection="1">
      <alignment horizontal="center"/>
    </xf>
    <xf numFmtId="14" fontId="25" fillId="0" borderId="6" xfId="0" applyNumberFormat="1" applyFont="1" applyBorder="1" applyAlignment="1" applyProtection="1">
      <alignment horizontal="right"/>
      <protection locked="0"/>
    </xf>
    <xf numFmtId="0" fontId="25" fillId="0" borderId="6" xfId="0" applyFont="1" applyBorder="1" applyAlignment="1" applyProtection="1">
      <alignment horizontal="center" vertical="center"/>
      <protection locked="0"/>
    </xf>
    <xf numFmtId="0" fontId="25" fillId="0" borderId="6" xfId="0" applyFont="1" applyBorder="1" applyProtection="1"/>
    <xf numFmtId="1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3" fontId="25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26" fillId="9" borderId="0" xfId="0" applyFont="1" applyFill="1" applyAlignment="1">
      <alignment horizontal="center" vertical="center" wrapText="1"/>
    </xf>
    <xf numFmtId="1" fontId="26" fillId="9" borderId="0" xfId="0" applyNumberFormat="1" applyFont="1" applyFill="1" applyAlignment="1">
      <alignment horizontal="center" vertical="center" wrapText="1"/>
    </xf>
    <xf numFmtId="1" fontId="10" fillId="11" borderId="4" xfId="0" applyNumberFormat="1" applyFont="1" applyFill="1" applyBorder="1" applyAlignment="1" applyProtection="1">
      <alignment horizontal="center" vertical="center"/>
      <protection locked="0"/>
    </xf>
    <xf numFmtId="3" fontId="10" fillId="4" borderId="6" xfId="0" applyNumberFormat="1" applyFont="1" applyFill="1" applyBorder="1" applyAlignment="1">
      <alignment horizontal="center" vertical="center" wrapText="1"/>
    </xf>
    <xf numFmtId="1" fontId="30" fillId="7" borderId="6" xfId="0" applyNumberFormat="1" applyFont="1" applyFill="1" applyBorder="1" applyAlignment="1">
      <alignment horizontal="center" vertical="center"/>
    </xf>
    <xf numFmtId="3" fontId="31" fillId="7" borderId="6" xfId="0" applyNumberFormat="1" applyFont="1" applyFill="1" applyBorder="1" applyAlignment="1">
      <alignment horizontal="center" vertical="center" wrapText="1"/>
    </xf>
    <xf numFmtId="170" fontId="28" fillId="0" borderId="0" xfId="0" applyNumberFormat="1" applyFont="1" applyAlignment="1">
      <alignment vertical="center"/>
    </xf>
    <xf numFmtId="1" fontId="6" fillId="0" borderId="6" xfId="0" applyNumberFormat="1" applyFont="1" applyBorder="1" applyAlignment="1">
      <alignment horizontal="center" vertical="center"/>
    </xf>
    <xf numFmtId="0" fontId="57" fillId="0" borderId="6" xfId="0" applyFont="1" applyBorder="1"/>
    <xf numFmtId="3" fontId="6" fillId="0" borderId="6" xfId="1" applyNumberFormat="1" applyFont="1" applyFill="1" applyBorder="1" applyAlignment="1" applyProtection="1">
      <alignment horizontal="center" vertical="center"/>
    </xf>
    <xf numFmtId="3" fontId="6" fillId="8" borderId="6" xfId="1" applyNumberFormat="1" applyFont="1" applyFill="1" applyBorder="1" applyAlignment="1" applyProtection="1">
      <alignment horizontal="center" vertical="center"/>
    </xf>
    <xf numFmtId="3" fontId="10" fillId="0" borderId="6" xfId="1" applyNumberFormat="1" applyFont="1" applyFill="1" applyBorder="1" applyAlignment="1" applyProtection="1">
      <alignment horizontal="center" vertical="center"/>
    </xf>
    <xf numFmtId="3" fontId="10" fillId="8" borderId="6" xfId="1" applyNumberFormat="1" applyFont="1" applyFill="1" applyBorder="1" applyAlignment="1" applyProtection="1">
      <alignment horizontal="center" vertical="center"/>
    </xf>
    <xf numFmtId="3" fontId="52" fillId="0" borderId="6" xfId="1" applyNumberFormat="1" applyFont="1" applyFill="1" applyBorder="1" applyAlignment="1" applyProtection="1">
      <alignment horizontal="center" vertical="center"/>
    </xf>
    <xf numFmtId="165" fontId="52" fillId="0" borderId="6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3" fontId="28" fillId="0" borderId="6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/>
    </xf>
    <xf numFmtId="3" fontId="9" fillId="0" borderId="0" xfId="0" applyNumberFormat="1" applyFont="1" applyAlignment="1">
      <alignment horizontal="center"/>
    </xf>
    <xf numFmtId="0" fontId="62" fillId="0" borderId="0" xfId="6" applyFont="1" applyBorder="1" applyAlignment="1">
      <alignment horizontal="center" vertical="center"/>
    </xf>
    <xf numFmtId="0" fontId="62" fillId="9" borderId="0" xfId="6" applyFont="1" applyFill="1" applyBorder="1" applyAlignment="1">
      <alignment horizontal="center" vertical="center"/>
    </xf>
    <xf numFmtId="0" fontId="62" fillId="0" borderId="0" xfId="6" applyFont="1" applyBorder="1" applyAlignment="1">
      <alignment horizontal="left" vertical="center"/>
    </xf>
    <xf numFmtId="0" fontId="63" fillId="0" borderId="0" xfId="6" applyFont="1" applyBorder="1" applyAlignment="1">
      <alignment horizontal="left" vertical="center"/>
    </xf>
    <xf numFmtId="3" fontId="64" fillId="0" borderId="0" xfId="6" applyNumberFormat="1" applyFont="1" applyBorder="1" applyAlignment="1">
      <alignment horizontal="right" vertical="center"/>
    </xf>
    <xf numFmtId="0" fontId="65" fillId="0" borderId="0" xfId="6" applyFont="1" applyBorder="1" applyAlignment="1">
      <alignment horizontal="left" vertical="center"/>
    </xf>
    <xf numFmtId="0" fontId="65" fillId="0" borderId="0" xfId="6" applyFont="1" applyBorder="1" applyAlignment="1">
      <alignment vertical="center"/>
    </xf>
    <xf numFmtId="0" fontId="62" fillId="0" borderId="0" xfId="6" applyFont="1" applyBorder="1" applyAlignment="1">
      <alignment vertical="center"/>
    </xf>
    <xf numFmtId="0" fontId="62" fillId="22" borderId="0" xfId="6" applyFont="1" applyFill="1" applyBorder="1" applyAlignment="1">
      <alignment vertical="center"/>
    </xf>
    <xf numFmtId="0" fontId="66" fillId="22" borderId="0" xfId="6" applyFont="1" applyFill="1" applyBorder="1" applyAlignment="1">
      <alignment vertical="center"/>
    </xf>
    <xf numFmtId="165" fontId="66" fillId="22" borderId="0" xfId="6" applyNumberFormat="1" applyFont="1" applyFill="1" applyBorder="1" applyAlignment="1">
      <alignment horizontal="center" vertical="center"/>
    </xf>
    <xf numFmtId="0" fontId="62" fillId="6" borderId="0" xfId="6" applyFont="1" applyFill="1" applyBorder="1" applyAlignment="1">
      <alignment vertical="center"/>
    </xf>
    <xf numFmtId="0" fontId="62" fillId="6" borderId="0" xfId="6" applyFont="1" applyFill="1" applyBorder="1" applyAlignment="1">
      <alignment horizontal="center" vertical="center"/>
    </xf>
    <xf numFmtId="0" fontId="66" fillId="6" borderId="0" xfId="6" applyFont="1" applyFill="1" applyBorder="1" applyAlignment="1">
      <alignment horizontal="center" vertical="center"/>
    </xf>
    <xf numFmtId="0" fontId="62" fillId="6" borderId="0" xfId="6" applyFont="1" applyFill="1" applyBorder="1" applyAlignment="1">
      <alignment horizontal="center"/>
    </xf>
    <xf numFmtId="0" fontId="66" fillId="6" borderId="0" xfId="6" applyFont="1" applyFill="1" applyBorder="1" applyAlignment="1">
      <alignment horizontal="center"/>
    </xf>
    <xf numFmtId="0" fontId="62" fillId="6" borderId="10" xfId="6" applyFont="1" applyFill="1" applyBorder="1" applyAlignment="1">
      <alignment horizontal="center"/>
    </xf>
    <xf numFmtId="0" fontId="62" fillId="0" borderId="0" xfId="6" applyFont="1" applyBorder="1" applyAlignment="1">
      <alignment horizontal="center"/>
    </xf>
    <xf numFmtId="0" fontId="66" fillId="0" borderId="0" xfId="6" applyFont="1" applyBorder="1" applyAlignment="1">
      <alignment horizontal="center"/>
    </xf>
    <xf numFmtId="0" fontId="66" fillId="13" borderId="0" xfId="6" applyFont="1" applyFill="1" applyBorder="1" applyAlignment="1">
      <alignment horizontal="center"/>
    </xf>
    <xf numFmtId="0" fontId="66" fillId="13" borderId="0" xfId="6" applyFont="1" applyFill="1" applyBorder="1" applyAlignment="1">
      <alignment vertical="center"/>
    </xf>
    <xf numFmtId="0" fontId="62" fillId="7" borderId="0" xfId="6" applyFont="1" applyFill="1" applyBorder="1" applyAlignment="1">
      <alignment horizontal="center" vertical="center"/>
    </xf>
    <xf numFmtId="0" fontId="67" fillId="6" borderId="0" xfId="6" applyFont="1" applyFill="1" applyBorder="1" applyAlignment="1">
      <alignment vertical="center"/>
    </xf>
    <xf numFmtId="0" fontId="68" fillId="6" borderId="0" xfId="6" applyFont="1" applyFill="1" applyBorder="1" applyAlignment="1">
      <alignment vertical="center"/>
    </xf>
    <xf numFmtId="0" fontId="67" fillId="0" borderId="0" xfId="6" applyFont="1" applyBorder="1" applyAlignment="1">
      <alignment vertical="center"/>
    </xf>
    <xf numFmtId="0" fontId="68" fillId="0" borderId="0" xfId="6" applyFont="1" applyBorder="1" applyAlignment="1">
      <alignment vertical="center"/>
    </xf>
    <xf numFmtId="0" fontId="68" fillId="13" borderId="0" xfId="6" applyFont="1" applyFill="1" applyBorder="1" applyAlignment="1">
      <alignment vertical="center"/>
    </xf>
    <xf numFmtId="0" fontId="69" fillId="0" borderId="0" xfId="6" applyFont="1" applyBorder="1" applyAlignment="1">
      <alignment vertical="center"/>
    </xf>
    <xf numFmtId="0" fontId="69" fillId="9" borderId="0" xfId="6" applyFont="1" applyFill="1" applyBorder="1" applyAlignment="1">
      <alignment horizontal="center" vertical="center"/>
    </xf>
    <xf numFmtId="0" fontId="69" fillId="0" borderId="0" xfId="6" applyFont="1" applyBorder="1" applyAlignment="1">
      <alignment horizontal="center" vertical="center"/>
    </xf>
    <xf numFmtId="0" fontId="70" fillId="0" borderId="0" xfId="6" applyFont="1" applyBorder="1" applyAlignment="1">
      <alignment vertical="center"/>
    </xf>
    <xf numFmtId="3" fontId="69" fillId="0" borderId="0" xfId="6" applyNumberFormat="1" applyFont="1" applyBorder="1" applyAlignment="1">
      <alignment horizontal="right" vertical="center"/>
    </xf>
    <xf numFmtId="0" fontId="69" fillId="22" borderId="0" xfId="6" applyFont="1" applyFill="1" applyBorder="1" applyAlignment="1">
      <alignment vertical="center"/>
    </xf>
    <xf numFmtId="0" fontId="70" fillId="22" borderId="0" xfId="6" applyFont="1" applyFill="1" applyBorder="1" applyAlignment="1">
      <alignment vertical="center"/>
    </xf>
    <xf numFmtId="0" fontId="69" fillId="6" borderId="0" xfId="6" applyFont="1" applyFill="1" applyBorder="1" applyAlignment="1">
      <alignment vertical="center"/>
    </xf>
    <xf numFmtId="0" fontId="70" fillId="6" borderId="0" xfId="6" applyFont="1" applyFill="1" applyBorder="1" applyAlignment="1">
      <alignment vertical="center"/>
    </xf>
    <xf numFmtId="0" fontId="70" fillId="13" borderId="0" xfId="6" applyFont="1" applyFill="1" applyBorder="1" applyAlignment="1">
      <alignment vertical="center"/>
    </xf>
    <xf numFmtId="0" fontId="69" fillId="0" borderId="3" xfId="6" applyFont="1" applyBorder="1" applyAlignment="1">
      <alignment horizontal="center" vertical="center"/>
    </xf>
    <xf numFmtId="0" fontId="62" fillId="0" borderId="0" xfId="6" applyFont="1" applyBorder="1" applyAlignment="1">
      <alignment horizontal="center" vertical="center" wrapText="1"/>
    </xf>
    <xf numFmtId="0" fontId="72" fillId="0" borderId="6" xfId="6" applyFont="1" applyBorder="1" applyAlignment="1">
      <alignment horizontal="center" vertical="center" wrapText="1"/>
    </xf>
    <xf numFmtId="3" fontId="64" fillId="0" borderId="6" xfId="6" applyNumberFormat="1" applyFont="1" applyBorder="1" applyAlignment="1">
      <alignment horizontal="right" vertical="center" wrapText="1"/>
    </xf>
    <xf numFmtId="0" fontId="64" fillId="22" borderId="6" xfId="6" applyFont="1" applyFill="1" applyBorder="1" applyAlignment="1">
      <alignment horizontal="center" vertical="center" wrapText="1"/>
    </xf>
    <xf numFmtId="0" fontId="72" fillId="22" borderId="6" xfId="6" applyFont="1" applyFill="1" applyBorder="1" applyAlignment="1">
      <alignment horizontal="center" vertical="center" wrapText="1"/>
    </xf>
    <xf numFmtId="0" fontId="64" fillId="22" borderId="6" xfId="6" applyFont="1" applyFill="1" applyBorder="1" applyAlignment="1">
      <alignment vertical="center" wrapText="1"/>
    </xf>
    <xf numFmtId="0" fontId="72" fillId="22" borderId="6" xfId="6" applyFont="1" applyFill="1" applyBorder="1" applyAlignment="1">
      <alignment vertical="center" wrapText="1"/>
    </xf>
    <xf numFmtId="0" fontId="64" fillId="6" borderId="6" xfId="6" applyFont="1" applyFill="1" applyBorder="1" applyAlignment="1">
      <alignment horizontal="center" vertical="center" wrapText="1"/>
    </xf>
    <xf numFmtId="0" fontId="64" fillId="6" borderId="6" xfId="6" applyFont="1" applyFill="1" applyBorder="1" applyAlignment="1">
      <alignment horizontal="center" vertical="center"/>
    </xf>
    <xf numFmtId="0" fontId="72" fillId="6" borderId="6" xfId="6" applyFont="1" applyFill="1" applyBorder="1" applyAlignment="1">
      <alignment horizontal="center" vertical="center" wrapText="1"/>
    </xf>
    <xf numFmtId="0" fontId="74" fillId="6" borderId="6" xfId="6" applyFont="1" applyFill="1" applyBorder="1" applyAlignment="1">
      <alignment horizontal="center" vertical="center" wrapText="1"/>
    </xf>
    <xf numFmtId="0" fontId="62" fillId="0" borderId="0" xfId="6" applyFont="1" applyBorder="1" applyAlignment="1">
      <alignment vertical="center" wrapText="1"/>
    </xf>
    <xf numFmtId="0" fontId="75" fillId="0" borderId="6" xfId="6" applyFont="1" applyBorder="1" applyAlignment="1">
      <alignment horizontal="center" vertical="center"/>
    </xf>
    <xf numFmtId="0" fontId="75" fillId="9" borderId="6" xfId="6" applyFont="1" applyFill="1" applyBorder="1" applyAlignment="1">
      <alignment horizontal="center" vertical="center"/>
    </xf>
    <xf numFmtId="170" fontId="63" fillId="0" borderId="6" xfId="6" applyNumberFormat="1" applyFont="1" applyBorder="1" applyAlignment="1">
      <alignment horizontal="center" vertical="center"/>
    </xf>
    <xf numFmtId="3" fontId="64" fillId="0" borderId="6" xfId="6" applyNumberFormat="1" applyFont="1" applyBorder="1" applyAlignment="1">
      <alignment horizontal="right" vertical="center"/>
    </xf>
    <xf numFmtId="0" fontId="75" fillId="22" borderId="6" xfId="6" applyFont="1" applyFill="1" applyBorder="1" applyAlignment="1">
      <alignment horizontal="center" vertical="center"/>
    </xf>
    <xf numFmtId="0" fontId="74" fillId="22" borderId="6" xfId="6" applyFont="1" applyFill="1" applyBorder="1" applyAlignment="1">
      <alignment horizontal="center" vertical="center"/>
    </xf>
    <xf numFmtId="0" fontId="75" fillId="6" borderId="6" xfId="6" applyFont="1" applyFill="1" applyBorder="1" applyAlignment="1">
      <alignment horizontal="center" vertical="center"/>
    </xf>
    <xf numFmtId="0" fontId="74" fillId="6" borderId="6" xfId="6" applyFont="1" applyFill="1" applyBorder="1" applyAlignment="1">
      <alignment horizontal="center" vertical="center"/>
    </xf>
    <xf numFmtId="0" fontId="74" fillId="6" borderId="6" xfId="6" applyFont="1" applyFill="1" applyBorder="1" applyAlignment="1">
      <alignment vertical="center"/>
    </xf>
    <xf numFmtId="0" fontId="75" fillId="6" borderId="6" xfId="6" applyFont="1" applyFill="1" applyBorder="1" applyAlignment="1">
      <alignment vertical="center"/>
    </xf>
    <xf numFmtId="0" fontId="74" fillId="0" borderId="6" xfId="6" applyFont="1" applyBorder="1" applyAlignment="1">
      <alignment horizontal="center" vertical="center"/>
    </xf>
    <xf numFmtId="0" fontId="74" fillId="0" borderId="6" xfId="6" applyFont="1" applyBorder="1" applyAlignment="1">
      <alignment vertical="center"/>
    </xf>
    <xf numFmtId="0" fontId="74" fillId="13" borderId="6" xfId="6" applyFont="1" applyFill="1" applyBorder="1" applyAlignment="1">
      <alignment vertical="center"/>
    </xf>
    <xf numFmtId="0" fontId="76" fillId="0" borderId="0" xfId="6" applyFont="1" applyBorder="1" applyAlignment="1">
      <alignment vertical="center"/>
    </xf>
    <xf numFmtId="0" fontId="76" fillId="7" borderId="6" xfId="6" applyFont="1" applyFill="1" applyBorder="1" applyAlignment="1">
      <alignment horizontal="center" vertical="center"/>
    </xf>
    <xf numFmtId="0" fontId="64" fillId="8" borderId="6" xfId="6" applyFont="1" applyFill="1" applyBorder="1" applyAlignment="1">
      <alignment horizontal="center" vertical="center"/>
    </xf>
    <xf numFmtId="0" fontId="64" fillId="8" borderId="9" xfId="6" applyFont="1" applyFill="1" applyBorder="1" applyAlignment="1">
      <alignment horizontal="center" vertical="center"/>
    </xf>
    <xf numFmtId="164" fontId="64" fillId="9" borderId="1" xfId="6" applyNumberFormat="1" applyFont="1" applyFill="1" applyBorder="1" applyAlignment="1">
      <alignment horizontal="center" vertical="center" wrapText="1"/>
    </xf>
    <xf numFmtId="0" fontId="64" fillId="0" borderId="6" xfId="6" applyFont="1" applyBorder="1" applyAlignment="1">
      <alignment horizontal="center" vertical="center"/>
    </xf>
    <xf numFmtId="176" fontId="64" fillId="0" borderId="6" xfId="6" applyNumberFormat="1" applyFont="1" applyBorder="1" applyAlignment="1">
      <alignment horizontal="center" vertical="center"/>
    </xf>
    <xf numFmtId="0" fontId="64" fillId="8" borderId="6" xfId="6" applyFont="1" applyFill="1" applyBorder="1" applyAlignment="1">
      <alignment vertical="center"/>
    </xf>
    <xf numFmtId="170" fontId="64" fillId="0" borderId="6" xfId="6" applyNumberFormat="1" applyFont="1" applyBorder="1" applyAlignment="1">
      <alignment vertical="center"/>
    </xf>
    <xf numFmtId="3" fontId="58" fillId="20" borderId="6" xfId="4" applyNumberFormat="1" applyBorder="1" applyAlignment="1">
      <alignment horizontal="right" vertical="center"/>
    </xf>
    <xf numFmtId="3" fontId="54" fillId="8" borderId="6" xfId="7" applyNumberFormat="1" applyFont="1" applyFill="1" applyBorder="1" applyAlignment="1">
      <alignment horizontal="right"/>
    </xf>
    <xf numFmtId="49" fontId="64" fillId="0" borderId="6" xfId="6" applyNumberFormat="1" applyFont="1" applyBorder="1" applyAlignment="1">
      <alignment horizontal="right" vertical="center"/>
    </xf>
    <xf numFmtId="14" fontId="64" fillId="0" borderId="6" xfId="6" applyNumberFormat="1" applyFont="1" applyBorder="1" applyAlignment="1">
      <alignment horizontal="right" vertical="center"/>
    </xf>
    <xf numFmtId="14" fontId="64" fillId="0" borderId="6" xfId="6" applyNumberFormat="1" applyFont="1" applyBorder="1" applyAlignment="1">
      <alignment horizontal="left" vertical="center"/>
    </xf>
    <xf numFmtId="0" fontId="64" fillId="0" borderId="5" xfId="6" applyFont="1" applyBorder="1" applyAlignment="1">
      <alignment horizontal="left" vertical="center"/>
    </xf>
    <xf numFmtId="0" fontId="64" fillId="22" borderId="5" xfId="6" applyFont="1" applyFill="1" applyBorder="1" applyAlignment="1">
      <alignment horizontal="left" vertical="center"/>
    </xf>
    <xf numFmtId="170" fontId="72" fillId="22" borderId="5" xfId="6" applyNumberFormat="1" applyFont="1" applyFill="1" applyBorder="1" applyAlignment="1">
      <alignment horizontal="right" vertical="center"/>
    </xf>
    <xf numFmtId="170" fontId="72" fillId="22" borderId="6" xfId="6" applyNumberFormat="1" applyFont="1" applyFill="1" applyBorder="1" applyAlignment="1">
      <alignment horizontal="right" vertical="center"/>
    </xf>
    <xf numFmtId="0" fontId="64" fillId="22" borderId="6" xfId="6" applyFont="1" applyFill="1" applyBorder="1" applyAlignment="1">
      <alignment horizontal="left" vertical="center"/>
    </xf>
    <xf numFmtId="170" fontId="64" fillId="22" borderId="5" xfId="6" applyNumberFormat="1" applyFont="1" applyFill="1" applyBorder="1" applyAlignment="1">
      <alignment horizontal="right" vertical="center"/>
    </xf>
    <xf numFmtId="170" fontId="64" fillId="22" borderId="6" xfId="6" applyNumberFormat="1" applyFont="1" applyFill="1" applyBorder="1" applyAlignment="1">
      <alignment horizontal="right" vertical="center"/>
    </xf>
    <xf numFmtId="170" fontId="64" fillId="6" borderId="1" xfId="6" applyNumberFormat="1" applyFont="1" applyFill="1" applyBorder="1" applyAlignment="1">
      <alignment horizontal="left" vertical="center"/>
    </xf>
    <xf numFmtId="170" fontId="64" fillId="6" borderId="6" xfId="6" applyNumberFormat="1" applyFont="1" applyFill="1" applyBorder="1" applyAlignment="1">
      <alignment horizontal="left" vertical="center"/>
    </xf>
    <xf numFmtId="170" fontId="64" fillId="6" borderId="5" xfId="6" applyNumberFormat="1" applyFont="1" applyFill="1" applyBorder="1" applyAlignment="1">
      <alignment horizontal="right" vertical="center"/>
    </xf>
    <xf numFmtId="170" fontId="72" fillId="6" borderId="6" xfId="6" applyNumberFormat="1" applyFont="1" applyFill="1" applyBorder="1" applyAlignment="1">
      <alignment horizontal="center" vertical="center"/>
    </xf>
    <xf numFmtId="49" fontId="64" fillId="6" borderId="6" xfId="6" applyNumberFormat="1" applyFont="1" applyFill="1" applyBorder="1" applyAlignment="1">
      <alignment vertical="center"/>
    </xf>
    <xf numFmtId="0" fontId="64" fillId="6" borderId="6" xfId="6" applyFont="1" applyFill="1" applyBorder="1" applyAlignment="1">
      <alignment vertical="center"/>
    </xf>
    <xf numFmtId="0" fontId="64" fillId="6" borderId="6" xfId="6" applyFont="1" applyFill="1" applyBorder="1" applyAlignment="1">
      <alignment horizontal="right" vertical="center"/>
    </xf>
    <xf numFmtId="0" fontId="62" fillId="6" borderId="6" xfId="6" applyFont="1" applyFill="1" applyBorder="1" applyAlignment="1">
      <alignment horizontal="right" vertical="center"/>
    </xf>
    <xf numFmtId="0" fontId="72" fillId="6" borderId="5" xfId="6" applyFont="1" applyFill="1" applyBorder="1" applyAlignment="1">
      <alignment horizontal="right" vertical="center"/>
    </xf>
    <xf numFmtId="0" fontId="72" fillId="6" borderId="6" xfId="6" applyFont="1" applyFill="1" applyBorder="1" applyAlignment="1">
      <alignment horizontal="right" vertical="center" wrapText="1"/>
    </xf>
    <xf numFmtId="0" fontId="72" fillId="6" borderId="6" xfId="6" applyFont="1" applyFill="1" applyBorder="1" applyAlignment="1">
      <alignment horizontal="right" vertical="center"/>
    </xf>
    <xf numFmtId="170" fontId="72" fillId="6" borderId="5" xfId="6" applyNumberFormat="1" applyFont="1" applyFill="1" applyBorder="1" applyAlignment="1">
      <alignment horizontal="right" vertical="center"/>
    </xf>
    <xf numFmtId="2" fontId="72" fillId="6" borderId="5" xfId="6" applyNumberFormat="1" applyFont="1" applyFill="1" applyBorder="1" applyAlignment="1">
      <alignment horizontal="right" vertical="center"/>
    </xf>
    <xf numFmtId="170" fontId="62" fillId="6" borderId="6" xfId="6" applyNumberFormat="1" applyFont="1" applyFill="1" applyBorder="1" applyAlignment="1">
      <alignment horizontal="right" vertical="center"/>
    </xf>
    <xf numFmtId="170" fontId="72" fillId="6" borderId="6" xfId="6" applyNumberFormat="1" applyFont="1" applyFill="1" applyBorder="1" applyAlignment="1">
      <alignment horizontal="right" vertical="center"/>
    </xf>
    <xf numFmtId="170" fontId="64" fillId="0" borderId="5" xfId="6" applyNumberFormat="1" applyFont="1" applyBorder="1" applyAlignment="1">
      <alignment horizontal="right" vertical="center"/>
    </xf>
    <xf numFmtId="170" fontId="72" fillId="0" borderId="5" xfId="6" applyNumberFormat="1" applyFont="1" applyBorder="1" applyAlignment="1">
      <alignment horizontal="right" vertical="center"/>
    </xf>
    <xf numFmtId="2" fontId="72" fillId="0" borderId="5" xfId="6" applyNumberFormat="1" applyFont="1" applyBorder="1" applyAlignment="1">
      <alignment horizontal="right" vertical="center"/>
    </xf>
    <xf numFmtId="170" fontId="72" fillId="13" borderId="5" xfId="6" applyNumberFormat="1" applyFont="1" applyFill="1" applyBorder="1" applyAlignment="1">
      <alignment horizontal="right" vertical="center"/>
    </xf>
    <xf numFmtId="0" fontId="64" fillId="0" borderId="0" xfId="6" applyFont="1" applyBorder="1" applyAlignment="1">
      <alignment vertical="center"/>
    </xf>
    <xf numFmtId="0" fontId="64" fillId="7" borderId="6" xfId="6" applyFont="1" applyFill="1" applyBorder="1" applyAlignment="1">
      <alignment horizontal="center" vertical="center"/>
    </xf>
    <xf numFmtId="0" fontId="64" fillId="8" borderId="6" xfId="6" quotePrefix="1" applyFont="1" applyFill="1" applyBorder="1" applyAlignment="1">
      <alignment horizontal="center" vertical="center"/>
    </xf>
    <xf numFmtId="3" fontId="54" fillId="0" borderId="6" xfId="7" applyNumberFormat="1" applyFont="1" applyFill="1" applyBorder="1" applyAlignment="1">
      <alignment horizontal="right"/>
    </xf>
    <xf numFmtId="3" fontId="77" fillId="20" borderId="6" xfId="4" applyNumberFormat="1" applyFont="1" applyBorder="1" applyAlignment="1">
      <alignment horizontal="right" vertical="center"/>
    </xf>
    <xf numFmtId="0" fontId="64" fillId="0" borderId="6" xfId="6" applyFont="1" applyBorder="1" applyAlignment="1">
      <alignment horizontal="left" vertical="center"/>
    </xf>
    <xf numFmtId="3" fontId="54" fillId="0" borderId="6" xfId="7" applyNumberFormat="1" applyFont="1" applyFill="1" applyBorder="1" applyAlignment="1">
      <alignment horizontal="right" vertical="center"/>
    </xf>
    <xf numFmtId="0" fontId="64" fillId="0" borderId="6" xfId="6" applyFont="1" applyBorder="1" applyAlignment="1">
      <alignment horizontal="right" vertical="center"/>
    </xf>
    <xf numFmtId="0" fontId="64" fillId="8" borderId="1" xfId="6" applyFont="1" applyFill="1" applyBorder="1" applyAlignment="1">
      <alignment horizontal="center" vertical="center"/>
    </xf>
    <xf numFmtId="49" fontId="64" fillId="0" borderId="1" xfId="6" applyNumberFormat="1" applyFont="1" applyBorder="1" applyAlignment="1">
      <alignment vertical="center"/>
    </xf>
    <xf numFmtId="170" fontId="64" fillId="6" borderId="1" xfId="6" applyNumberFormat="1" applyFont="1" applyFill="1" applyBorder="1" applyAlignment="1">
      <alignment vertical="center"/>
    </xf>
    <xf numFmtId="0" fontId="64" fillId="6" borderId="5" xfId="6" applyFont="1" applyFill="1" applyBorder="1" applyAlignment="1">
      <alignment horizontal="right" vertical="center"/>
    </xf>
    <xf numFmtId="49" fontId="64" fillId="0" borderId="5" xfId="6" applyNumberFormat="1" applyFont="1" applyBorder="1" applyAlignment="1">
      <alignment vertical="center"/>
    </xf>
    <xf numFmtId="0" fontId="64" fillId="8" borderId="5" xfId="6" quotePrefix="1" applyFont="1" applyFill="1" applyBorder="1" applyAlignment="1">
      <alignment horizontal="center" vertical="center"/>
    </xf>
    <xf numFmtId="164" fontId="64" fillId="9" borderId="9" xfId="6" applyNumberFormat="1" applyFont="1" applyFill="1" applyBorder="1" applyAlignment="1">
      <alignment horizontal="center" vertical="center" wrapText="1"/>
    </xf>
    <xf numFmtId="0" fontId="64" fillId="0" borderId="6" xfId="6" applyFont="1" applyFill="1" applyBorder="1" applyAlignment="1">
      <alignment horizontal="center" vertical="center"/>
    </xf>
    <xf numFmtId="0" fontId="64" fillId="9" borderId="6" xfId="6" applyFont="1" applyFill="1" applyBorder="1" applyAlignment="1">
      <alignment horizontal="center" vertical="center" wrapText="1"/>
    </xf>
    <xf numFmtId="164" fontId="64" fillId="0" borderId="6" xfId="6" applyNumberFormat="1" applyFont="1" applyBorder="1" applyAlignment="1">
      <alignment horizontal="center" vertical="center"/>
    </xf>
    <xf numFmtId="164" fontId="64" fillId="9" borderId="6" xfId="6" applyNumberFormat="1" applyFont="1" applyFill="1" applyBorder="1" applyAlignment="1">
      <alignment horizontal="center" vertical="center" wrapText="1"/>
    </xf>
    <xf numFmtId="0" fontId="64" fillId="0" borderId="1" xfId="6" applyFont="1" applyFill="1" applyBorder="1" applyAlignment="1">
      <alignment horizontal="center" vertical="center"/>
    </xf>
    <xf numFmtId="0" fontId="64" fillId="8" borderId="8" xfId="6" applyFont="1" applyFill="1" applyBorder="1" applyAlignment="1">
      <alignment horizontal="center" vertical="center"/>
    </xf>
    <xf numFmtId="0" fontId="64" fillId="8" borderId="4" xfId="6" applyFont="1" applyFill="1" applyBorder="1" applyAlignment="1">
      <alignment vertical="center"/>
    </xf>
    <xf numFmtId="0" fontId="64" fillId="8" borderId="1" xfId="6" quotePrefix="1" applyFont="1" applyFill="1" applyBorder="1" applyAlignment="1">
      <alignment horizontal="center" vertical="center"/>
    </xf>
    <xf numFmtId="0" fontId="64" fillId="0" borderId="9" xfId="6" applyFont="1" applyFill="1" applyBorder="1" applyAlignment="1">
      <alignment horizontal="center" vertical="center"/>
    </xf>
    <xf numFmtId="0" fontId="64" fillId="0" borderId="5" xfId="6" applyFont="1" applyFill="1" applyBorder="1" applyAlignment="1">
      <alignment horizontal="center" vertical="center"/>
    </xf>
    <xf numFmtId="164" fontId="64" fillId="0" borderId="1" xfId="6" applyNumberFormat="1" applyFont="1" applyBorder="1" applyAlignment="1">
      <alignment horizontal="center" vertical="center"/>
    </xf>
    <xf numFmtId="0" fontId="64" fillId="0" borderId="6" xfId="6" applyFont="1" applyFill="1" applyBorder="1" applyAlignment="1">
      <alignment horizontal="left" vertical="center"/>
    </xf>
    <xf numFmtId="0" fontId="64" fillId="8" borderId="1" xfId="6" applyFont="1" applyFill="1" applyBorder="1" applyAlignment="1">
      <alignment vertical="center"/>
    </xf>
    <xf numFmtId="0" fontId="64" fillId="0" borderId="1" xfId="6" applyFont="1" applyBorder="1" applyAlignment="1">
      <alignment horizontal="right" vertical="center"/>
    </xf>
    <xf numFmtId="170" fontId="64" fillId="0" borderId="1" xfId="6" applyNumberFormat="1" applyFont="1" applyBorder="1" applyAlignment="1">
      <alignment vertical="center"/>
    </xf>
    <xf numFmtId="49" fontId="64" fillId="0" borderId="6" xfId="6" applyNumberFormat="1" applyFont="1" applyBorder="1" applyAlignment="1">
      <alignment vertical="center"/>
    </xf>
    <xf numFmtId="164" fontId="12" fillId="0" borderId="6" xfId="6" applyNumberFormat="1" applyFont="1" applyBorder="1" applyAlignment="1">
      <alignment horizontal="center" vertical="center"/>
    </xf>
    <xf numFmtId="170" fontId="64" fillId="6" borderId="5" xfId="6" applyNumberFormat="1" applyFont="1" applyFill="1" applyBorder="1" applyAlignment="1">
      <alignment horizontal="left" vertical="center"/>
    </xf>
    <xf numFmtId="0" fontId="64" fillId="8" borderId="5" xfId="6" applyFont="1" applyFill="1" applyBorder="1" applyAlignment="1">
      <alignment horizontal="center" vertical="center"/>
    </xf>
    <xf numFmtId="176" fontId="64" fillId="0" borderId="1" xfId="6" applyNumberFormat="1" applyFont="1" applyBorder="1" applyAlignment="1">
      <alignment horizontal="center" vertical="center"/>
    </xf>
    <xf numFmtId="0" fontId="64" fillId="0" borderId="6" xfId="6" applyFont="1" applyBorder="1" applyAlignment="1">
      <alignment horizontal="left" vertical="center" wrapText="1"/>
    </xf>
    <xf numFmtId="0" fontId="64" fillId="22" borderId="6" xfId="6" applyFont="1" applyFill="1" applyBorder="1" applyAlignment="1">
      <alignment horizontal="left" vertical="center" wrapText="1"/>
    </xf>
    <xf numFmtId="2" fontId="62" fillId="6" borderId="6" xfId="6" applyNumberFormat="1" applyFont="1" applyFill="1" applyBorder="1" applyAlignment="1">
      <alignment horizontal="left" vertical="center"/>
    </xf>
    <xf numFmtId="164" fontId="64" fillId="0" borderId="2" xfId="6" applyNumberFormat="1" applyFont="1" applyFill="1" applyBorder="1" applyAlignment="1">
      <alignment horizontal="center" vertical="center"/>
    </xf>
    <xf numFmtId="0" fontId="64" fillId="8" borderId="6" xfId="6" applyFont="1" applyFill="1" applyBorder="1" applyAlignment="1">
      <alignment vertical="center" wrapText="1"/>
    </xf>
    <xf numFmtId="0" fontId="64" fillId="0" borderId="6" xfId="6" applyFont="1" applyBorder="1" applyAlignment="1">
      <alignment horizontal="right" vertical="center" wrapText="1"/>
    </xf>
    <xf numFmtId="0" fontId="64" fillId="0" borderId="6" xfId="6" applyFont="1" applyBorder="1" applyAlignment="1">
      <alignment vertical="center"/>
    </xf>
    <xf numFmtId="3" fontId="58" fillId="20" borderId="6" xfId="4" applyNumberFormat="1" applyBorder="1" applyAlignment="1">
      <alignment horizontal="right" vertical="center" wrapText="1"/>
    </xf>
    <xf numFmtId="164" fontId="64" fillId="9" borderId="5" xfId="6" applyNumberFormat="1" applyFont="1" applyFill="1" applyBorder="1" applyAlignment="1">
      <alignment vertical="center" wrapText="1"/>
    </xf>
    <xf numFmtId="3" fontId="54" fillId="8" borderId="6" xfId="7" applyNumberFormat="1" applyFont="1" applyFill="1" applyBorder="1" applyAlignment="1">
      <alignment horizontal="right" vertical="center"/>
    </xf>
    <xf numFmtId="49" fontId="64" fillId="0" borderId="6" xfId="6" applyNumberFormat="1" applyFont="1" applyBorder="1" applyAlignment="1">
      <alignment horizontal="center" vertical="center"/>
    </xf>
    <xf numFmtId="170" fontId="72" fillId="22" borderId="13" xfId="6" applyNumberFormat="1" applyFont="1" applyFill="1" applyBorder="1" applyAlignment="1">
      <alignment horizontal="right" vertical="center"/>
    </xf>
    <xf numFmtId="0" fontId="64" fillId="22" borderId="7" xfId="6" applyFont="1" applyFill="1" applyBorder="1" applyAlignment="1">
      <alignment horizontal="left" vertical="center"/>
    </xf>
    <xf numFmtId="170" fontId="64" fillId="22" borderId="14" xfId="6" applyNumberFormat="1" applyFont="1" applyFill="1" applyBorder="1" applyAlignment="1">
      <alignment horizontal="right" vertical="center"/>
    </xf>
    <xf numFmtId="0" fontId="64" fillId="22" borderId="13" xfId="6" applyFont="1" applyFill="1" applyBorder="1" applyAlignment="1">
      <alignment horizontal="left" vertical="center"/>
    </xf>
    <xf numFmtId="170" fontId="64" fillId="6" borderId="9" xfId="6" applyNumberFormat="1" applyFont="1" applyFill="1" applyBorder="1" applyAlignment="1">
      <alignment horizontal="left" vertical="center"/>
    </xf>
    <xf numFmtId="170" fontId="72" fillId="6" borderId="5" xfId="6" applyNumberFormat="1" applyFont="1" applyFill="1" applyBorder="1" applyAlignment="1">
      <alignment horizontal="center" vertical="center"/>
    </xf>
    <xf numFmtId="49" fontId="64" fillId="6" borderId="14" xfId="6" applyNumberFormat="1" applyFont="1" applyFill="1" applyBorder="1" applyAlignment="1">
      <alignment vertical="center"/>
    </xf>
    <xf numFmtId="0" fontId="64" fillId="6" borderId="5" xfId="6" applyFont="1" applyFill="1" applyBorder="1" applyAlignment="1">
      <alignment vertical="center"/>
    </xf>
    <xf numFmtId="0" fontId="62" fillId="6" borderId="5" xfId="6" applyFont="1" applyFill="1" applyBorder="1" applyAlignment="1">
      <alignment horizontal="right" vertical="center"/>
    </xf>
    <xf numFmtId="0" fontId="72" fillId="6" borderId="5" xfId="6" applyFont="1" applyFill="1" applyBorder="1" applyAlignment="1">
      <alignment horizontal="right" vertical="center" wrapText="1"/>
    </xf>
    <xf numFmtId="170" fontId="62" fillId="6" borderId="5" xfId="6" applyNumberFormat="1" applyFont="1" applyFill="1" applyBorder="1" applyAlignment="1">
      <alignment horizontal="right" vertical="center"/>
    </xf>
    <xf numFmtId="0" fontId="64" fillId="9" borderId="6" xfId="6" applyFont="1" applyFill="1" applyBorder="1" applyAlignment="1">
      <alignment horizontal="center" vertical="center"/>
    </xf>
    <xf numFmtId="3" fontId="69" fillId="0" borderId="6" xfId="6" applyNumberFormat="1" applyFont="1" applyBorder="1" applyAlignment="1">
      <alignment horizontal="right" vertical="center"/>
    </xf>
    <xf numFmtId="0" fontId="64" fillId="22" borderId="6" xfId="6" applyFont="1" applyFill="1" applyBorder="1" applyAlignment="1">
      <alignment vertical="center"/>
    </xf>
    <xf numFmtId="170" fontId="69" fillId="22" borderId="6" xfId="6" applyNumberFormat="1" applyFont="1" applyFill="1" applyBorder="1" applyAlignment="1">
      <alignment vertical="center"/>
    </xf>
    <xf numFmtId="165" fontId="72" fillId="6" borderId="5" xfId="6" applyNumberFormat="1" applyFont="1" applyFill="1" applyBorder="1" applyAlignment="1">
      <alignment horizontal="right" vertical="center"/>
    </xf>
    <xf numFmtId="170" fontId="64" fillId="6" borderId="14" xfId="6" applyNumberFormat="1" applyFont="1" applyFill="1" applyBorder="1" applyAlignment="1">
      <alignment horizontal="right" vertical="center"/>
    </xf>
    <xf numFmtId="170" fontId="64" fillId="0" borderId="6" xfId="6" applyNumberFormat="1" applyFont="1" applyBorder="1" applyAlignment="1">
      <alignment horizontal="right" vertical="center"/>
    </xf>
    <xf numFmtId="170" fontId="72" fillId="0" borderId="6" xfId="6" applyNumberFormat="1" applyFont="1" applyBorder="1" applyAlignment="1">
      <alignment horizontal="right" vertical="center"/>
    </xf>
    <xf numFmtId="170" fontId="72" fillId="13" borderId="6" xfId="6" applyNumberFormat="1" applyFont="1" applyFill="1" applyBorder="1" applyAlignment="1">
      <alignment horizontal="right" vertical="center"/>
    </xf>
    <xf numFmtId="0" fontId="62" fillId="7" borderId="6" xfId="6" applyFont="1" applyFill="1" applyBorder="1" applyAlignment="1">
      <alignment horizontal="center" vertical="center"/>
    </xf>
    <xf numFmtId="170" fontId="70" fillId="0" borderId="6" xfId="6" applyNumberFormat="1" applyFont="1" applyBorder="1" applyAlignment="1">
      <alignment horizontal="right" vertical="center"/>
    </xf>
    <xf numFmtId="170" fontId="66" fillId="22" borderId="0" xfId="6" applyNumberFormat="1" applyFont="1" applyFill="1" applyBorder="1" applyAlignment="1">
      <alignment vertical="center"/>
    </xf>
    <xf numFmtId="1" fontId="66" fillId="22" borderId="0" xfId="6" applyNumberFormat="1" applyFont="1" applyFill="1" applyBorder="1" applyAlignment="1">
      <alignment vertical="center"/>
    </xf>
    <xf numFmtId="170" fontId="62" fillId="6" borderId="0" xfId="6" applyNumberFormat="1" applyFont="1" applyFill="1" applyBorder="1" applyAlignment="1">
      <alignment horizontal="right" vertical="center"/>
    </xf>
    <xf numFmtId="165" fontId="72" fillId="6" borderId="0" xfId="6" applyNumberFormat="1" applyFont="1" applyFill="1" applyBorder="1" applyAlignment="1">
      <alignment horizontal="right" vertical="center"/>
    </xf>
    <xf numFmtId="0" fontId="62" fillId="6" borderId="0" xfId="6" applyFont="1" applyFill="1" applyBorder="1" applyAlignment="1">
      <alignment horizontal="right" vertical="center"/>
    </xf>
    <xf numFmtId="0" fontId="66" fillId="6" borderId="0" xfId="6" applyFont="1" applyFill="1" applyBorder="1" applyAlignment="1">
      <alignment horizontal="right" vertical="center"/>
    </xf>
    <xf numFmtId="170" fontId="66" fillId="6" borderId="0" xfId="6" applyNumberFormat="1" applyFont="1" applyFill="1" applyBorder="1" applyAlignment="1">
      <alignment horizontal="right" vertical="center"/>
    </xf>
    <xf numFmtId="165" fontId="66" fillId="6" borderId="0" xfId="6" applyNumberFormat="1" applyFont="1" applyFill="1" applyBorder="1" applyAlignment="1">
      <alignment horizontal="right" vertical="center"/>
    </xf>
    <xf numFmtId="0" fontId="64" fillId="0" borderId="0" xfId="6" applyFont="1" applyBorder="1" applyAlignment="1">
      <alignment horizontal="right" vertical="center"/>
    </xf>
    <xf numFmtId="0" fontId="62" fillId="0" borderId="0" xfId="6" applyFont="1" applyBorder="1" applyAlignment="1">
      <alignment horizontal="right" vertical="center"/>
    </xf>
    <xf numFmtId="0" fontId="66" fillId="0" borderId="0" xfId="6" applyFont="1" applyBorder="1" applyAlignment="1">
      <alignment horizontal="right" vertical="center"/>
    </xf>
    <xf numFmtId="170" fontId="66" fillId="0" borderId="0" xfId="6" applyNumberFormat="1" applyFont="1" applyBorder="1" applyAlignment="1">
      <alignment horizontal="right" vertical="center"/>
    </xf>
    <xf numFmtId="165" fontId="66" fillId="0" borderId="0" xfId="6" applyNumberFormat="1" applyFont="1" applyBorder="1" applyAlignment="1">
      <alignment horizontal="right" vertical="center"/>
    </xf>
    <xf numFmtId="165" fontId="66" fillId="13" borderId="0" xfId="6" applyNumberFormat="1" applyFont="1" applyFill="1" applyBorder="1" applyAlignment="1">
      <alignment horizontal="right" vertical="center"/>
    </xf>
    <xf numFmtId="170" fontId="66" fillId="13" borderId="0" xfId="6" applyNumberFormat="1" applyFont="1" applyFill="1" applyBorder="1" applyAlignment="1">
      <alignment horizontal="right" vertical="center"/>
    </xf>
    <xf numFmtId="165" fontId="62" fillId="6" borderId="0" xfId="6" applyNumberFormat="1" applyFont="1" applyFill="1" applyBorder="1" applyAlignment="1">
      <alignment horizontal="center" vertical="center"/>
    </xf>
    <xf numFmtId="165" fontId="66" fillId="6" borderId="0" xfId="6" applyNumberFormat="1" applyFont="1" applyFill="1" applyBorder="1" applyAlignment="1">
      <alignment horizontal="center" vertical="center"/>
    </xf>
    <xf numFmtId="170" fontId="66" fillId="6" borderId="0" xfId="6" applyNumberFormat="1" applyFont="1" applyFill="1" applyBorder="1" applyAlignment="1">
      <alignment horizontal="center" vertical="center"/>
    </xf>
    <xf numFmtId="0" fontId="66" fillId="0" borderId="0" xfId="6" applyFont="1" applyBorder="1" applyAlignment="1">
      <alignment horizontal="center" vertical="center"/>
    </xf>
    <xf numFmtId="165" fontId="66" fillId="0" borderId="0" xfId="6" applyNumberFormat="1" applyFont="1" applyBorder="1" applyAlignment="1">
      <alignment horizontal="center" vertical="center"/>
    </xf>
    <xf numFmtId="170" fontId="66" fillId="0" borderId="0" xfId="6" applyNumberFormat="1" applyFont="1" applyBorder="1" applyAlignment="1">
      <alignment horizontal="center" vertical="center"/>
    </xf>
    <xf numFmtId="170" fontId="66" fillId="13" borderId="0" xfId="6" applyNumberFormat="1" applyFont="1" applyFill="1" applyBorder="1" applyAlignment="1">
      <alignment horizontal="center" vertical="center"/>
    </xf>
    <xf numFmtId="170" fontId="66" fillId="13" borderId="0" xfId="6" applyNumberFormat="1" applyFont="1" applyFill="1" applyBorder="1" applyAlignment="1">
      <alignment vertical="center"/>
    </xf>
    <xf numFmtId="170" fontId="62" fillId="0" borderId="0" xfId="6" applyNumberFormat="1" applyFont="1" applyBorder="1" applyAlignment="1">
      <alignment horizontal="center" vertical="center"/>
    </xf>
    <xf numFmtId="170" fontId="62" fillId="6" borderId="0" xfId="6" applyNumberFormat="1" applyFont="1" applyFill="1" applyBorder="1" applyAlignment="1">
      <alignment horizontal="center"/>
    </xf>
    <xf numFmtId="170" fontId="72" fillId="0" borderId="0" xfId="6" applyNumberFormat="1" applyFont="1" applyBorder="1" applyAlignment="1">
      <alignment horizontal="center" vertical="center"/>
    </xf>
    <xf numFmtId="165" fontId="62" fillId="0" borderId="0" xfId="6" applyNumberFormat="1" applyFont="1" applyBorder="1" applyAlignment="1">
      <alignment horizontal="center" vertical="center"/>
    </xf>
    <xf numFmtId="170" fontId="69" fillId="0" borderId="0" xfId="6" applyNumberFormat="1" applyFont="1" applyBorder="1" applyAlignment="1">
      <alignment horizontal="right" vertical="center"/>
    </xf>
    <xf numFmtId="0" fontId="2" fillId="0" borderId="15" xfId="8" applyBorder="1"/>
    <xf numFmtId="0" fontId="2" fillId="0" borderId="0" xfId="8"/>
    <xf numFmtId="0" fontId="79" fillId="0" borderId="0" xfId="8" applyFont="1"/>
    <xf numFmtId="0" fontId="80" fillId="0" borderId="0" xfId="8" applyFont="1" applyAlignment="1">
      <alignment horizontal="right"/>
    </xf>
    <xf numFmtId="0" fontId="81" fillId="0" borderId="0" xfId="8" applyFont="1" applyAlignment="1">
      <alignment vertical="center"/>
    </xf>
    <xf numFmtId="0" fontId="81" fillId="0" borderId="0" xfId="8" applyFont="1"/>
    <xf numFmtId="0" fontId="81" fillId="0" borderId="0" xfId="8" applyFont="1" applyBorder="1" applyAlignment="1">
      <alignment horizontal="left" vertical="center"/>
    </xf>
    <xf numFmtId="0" fontId="2" fillId="0" borderId="17" xfId="8" applyBorder="1"/>
    <xf numFmtId="0" fontId="81" fillId="0" borderId="6" xfId="8" applyFont="1" applyBorder="1" applyAlignment="1">
      <alignment horizontal="center" vertical="center"/>
    </xf>
    <xf numFmtId="0" fontId="2" fillId="0" borderId="6" xfId="8" applyBorder="1" applyAlignment="1">
      <alignment horizontal="center" vertical="center"/>
    </xf>
    <xf numFmtId="0" fontId="81" fillId="0" borderId="0" xfId="8" applyFont="1" applyAlignment="1"/>
    <xf numFmtId="0" fontId="81" fillId="0" borderId="0" xfId="8" applyFont="1" applyAlignment="1">
      <alignment horizontal="center" vertical="center"/>
    </xf>
    <xf numFmtId="0" fontId="11" fillId="0" borderId="0" xfId="8" applyFont="1" applyAlignment="1">
      <alignment horizontal="center" vertical="center"/>
    </xf>
    <xf numFmtId="0" fontId="54" fillId="0" borderId="0" xfId="8" applyFont="1"/>
    <xf numFmtId="0" fontId="11" fillId="0" borderId="0" xfId="8" applyFont="1" applyAlignment="1">
      <alignment vertical="center" wrapText="1"/>
    </xf>
    <xf numFmtId="0" fontId="11" fillId="0" borderId="0" xfId="8" applyFont="1" applyBorder="1" applyAlignment="1">
      <alignment horizontal="center" vertical="center"/>
    </xf>
    <xf numFmtId="0" fontId="11" fillId="0" borderId="0" xfId="8" applyFont="1" applyBorder="1" applyAlignment="1">
      <alignment vertical="center" wrapText="1"/>
    </xf>
    <xf numFmtId="0" fontId="85" fillId="0" borderId="0" xfId="8" applyFont="1" applyBorder="1" applyAlignment="1">
      <alignment horizontal="center" vertical="center"/>
    </xf>
    <xf numFmtId="0" fontId="86" fillId="0" borderId="18" xfId="8" applyFont="1" applyBorder="1" applyAlignment="1">
      <alignment horizontal="left" vertical="center"/>
    </xf>
    <xf numFmtId="0" fontId="86" fillId="0" borderId="0" xfId="8" applyFont="1" applyBorder="1" applyAlignment="1">
      <alignment horizontal="left" vertical="center"/>
    </xf>
    <xf numFmtId="0" fontId="86" fillId="0" borderId="0" xfId="8" applyFont="1" applyBorder="1" applyAlignment="1">
      <alignment horizontal="center" vertical="center"/>
    </xf>
    <xf numFmtId="0" fontId="54" fillId="0" borderId="0" xfId="8" applyFont="1" applyAlignment="1">
      <alignment vertical="center"/>
    </xf>
    <xf numFmtId="0" fontId="54" fillId="0" borderId="0" xfId="8" applyFont="1" applyAlignment="1">
      <alignment horizontal="left" vertical="center"/>
    </xf>
    <xf numFmtId="0" fontId="54" fillId="0" borderId="0" xfId="8" applyFont="1" applyAlignment="1">
      <alignment horizontal="center" vertical="center"/>
    </xf>
    <xf numFmtId="0" fontId="11" fillId="0" borderId="0" xfId="8" applyFont="1" applyAlignment="1">
      <alignment vertical="center"/>
    </xf>
    <xf numFmtId="0" fontId="11" fillId="0" borderId="0" xfId="8" quotePrefix="1" applyFont="1" applyAlignment="1">
      <alignment vertical="center"/>
    </xf>
    <xf numFmtId="0" fontId="54" fillId="0" borderId="0" xfId="8" quotePrefix="1" applyFont="1" applyAlignment="1">
      <alignment vertical="center"/>
    </xf>
    <xf numFmtId="49" fontId="54" fillId="0" borderId="0" xfId="8" quotePrefix="1" applyNumberFormat="1" applyFont="1" applyAlignment="1">
      <alignment vertical="center"/>
    </xf>
    <xf numFmtId="0" fontId="54" fillId="0" borderId="0" xfId="8" applyFont="1" applyAlignment="1">
      <alignment vertical="top" wrapText="1" shrinkToFit="1"/>
    </xf>
    <xf numFmtId="0" fontId="54" fillId="0" borderId="6" xfId="8" applyFont="1" applyBorder="1" applyAlignment="1">
      <alignment horizontal="center" vertical="center" wrapText="1"/>
    </xf>
    <xf numFmtId="0" fontId="54" fillId="0" borderId="2" xfId="8" applyFont="1" applyBorder="1" applyAlignment="1">
      <alignment horizontal="center" vertical="center" wrapText="1"/>
    </xf>
    <xf numFmtId="0" fontId="85" fillId="0" borderId="6" xfId="8" applyFont="1" applyBorder="1" applyAlignment="1">
      <alignment horizontal="center" vertical="center" wrapText="1"/>
    </xf>
    <xf numFmtId="0" fontId="85" fillId="0" borderId="6" xfId="8" applyFont="1" applyBorder="1" applyAlignment="1">
      <alignment horizontal="center" vertical="center"/>
    </xf>
    <xf numFmtId="0" fontId="54" fillId="0" borderId="6" xfId="8" applyFont="1" applyBorder="1" applyAlignment="1">
      <alignment horizontal="center" vertical="center"/>
    </xf>
    <xf numFmtId="0" fontId="54" fillId="0" borderId="1" xfId="8" applyFont="1" applyBorder="1" applyAlignment="1">
      <alignment horizontal="center" vertical="center" wrapText="1"/>
    </xf>
    <xf numFmtId="3" fontId="54" fillId="0" borderId="6" xfId="8" applyNumberFormat="1" applyFont="1" applyBorder="1" applyAlignment="1">
      <alignment vertical="center"/>
    </xf>
    <xf numFmtId="0" fontId="86" fillId="0" borderId="10" xfId="8" applyFont="1" applyBorder="1" applyAlignment="1">
      <alignment vertical="center"/>
    </xf>
    <xf numFmtId="0" fontId="11" fillId="0" borderId="0" xfId="8" applyFont="1"/>
    <xf numFmtId="0" fontId="83" fillId="0" borderId="0" xfId="8" applyFont="1" applyAlignment="1">
      <alignment horizontal="center" vertical="center"/>
    </xf>
    <xf numFmtId="3" fontId="54" fillId="0" borderId="0" xfId="8" applyNumberFormat="1" applyFont="1"/>
    <xf numFmtId="0" fontId="11" fillId="0" borderId="0" xfId="8" applyFont="1" applyBorder="1"/>
    <xf numFmtId="0" fontId="54" fillId="0" borderId="0" xfId="8" applyFont="1" applyBorder="1"/>
    <xf numFmtId="0" fontId="83" fillId="0" borderId="0" xfId="8" applyFont="1" applyBorder="1" applyAlignment="1"/>
    <xf numFmtId="0" fontId="87" fillId="0" borderId="0" xfId="8" applyFont="1" applyBorder="1"/>
    <xf numFmtId="0" fontId="11" fillId="0" borderId="0" xfId="8" applyFont="1" applyBorder="1" applyAlignment="1">
      <alignment horizontal="center" vertical="center" wrapText="1"/>
    </xf>
    <xf numFmtId="0" fontId="11" fillId="0" borderId="15" xfId="8" applyFont="1" applyBorder="1"/>
    <xf numFmtId="0" fontId="54" fillId="0" borderId="15" xfId="8" applyFont="1" applyBorder="1"/>
    <xf numFmtId="0" fontId="11" fillId="0" borderId="0" xfId="8" applyFont="1" applyBorder="1" applyAlignment="1">
      <alignment horizontal="center" wrapText="1"/>
    </xf>
    <xf numFmtId="14" fontId="78" fillId="0" borderId="0" xfId="8" applyNumberFormat="1" applyFont="1" applyBorder="1" applyAlignment="1">
      <alignment vertical="center" wrapText="1"/>
    </xf>
    <xf numFmtId="14" fontId="53" fillId="0" borderId="31" xfId="8" applyNumberFormat="1" applyFont="1" applyBorder="1" applyAlignment="1">
      <alignment horizontal="left" vertical="center" wrapText="1"/>
    </xf>
    <xf numFmtId="0" fontId="78" fillId="0" borderId="35" xfId="8" applyFont="1" applyBorder="1" applyAlignment="1">
      <alignment horizontal="left" vertical="center"/>
    </xf>
    <xf numFmtId="0" fontId="78" fillId="0" borderId="36" xfId="8" applyFont="1" applyBorder="1" applyAlignment="1">
      <alignment horizontal="left" vertical="center"/>
    </xf>
    <xf numFmtId="0" fontId="78" fillId="0" borderId="0" xfId="8" applyFont="1" applyBorder="1" applyAlignment="1">
      <alignment vertical="center"/>
    </xf>
    <xf numFmtId="0" fontId="53" fillId="0" borderId="31" xfId="8" applyFont="1" applyBorder="1" applyAlignment="1">
      <alignment horizontal="left"/>
    </xf>
    <xf numFmtId="0" fontId="72" fillId="0" borderId="45" xfId="8" applyFont="1" applyBorder="1" applyAlignment="1">
      <alignment horizontal="center"/>
    </xf>
    <xf numFmtId="0" fontId="54" fillId="0" borderId="32" xfId="8" applyFont="1" applyBorder="1" applyAlignment="1">
      <alignment horizontal="left"/>
    </xf>
    <xf numFmtId="0" fontId="72" fillId="0" borderId="3" xfId="8" applyFont="1" applyBorder="1" applyAlignment="1"/>
    <xf numFmtId="0" fontId="72" fillId="0" borderId="4" xfId="8" applyFont="1" applyBorder="1" applyAlignment="1"/>
    <xf numFmtId="0" fontId="78" fillId="0" borderId="0" xfId="8" applyFont="1" applyBorder="1" applyAlignment="1">
      <alignment vertical="center" wrapText="1"/>
    </xf>
    <xf numFmtId="0" fontId="86" fillId="0" borderId="0" xfId="8" applyFont="1" applyBorder="1" applyAlignment="1">
      <alignment horizontal="center"/>
    </xf>
    <xf numFmtId="0" fontId="85" fillId="0" borderId="0" xfId="8" applyFont="1" applyAlignment="1">
      <alignment vertical="center"/>
    </xf>
    <xf numFmtId="0" fontId="53" fillId="0" borderId="0" xfId="8" applyFont="1" applyAlignment="1">
      <alignment vertical="center"/>
    </xf>
    <xf numFmtId="0" fontId="53" fillId="0" borderId="7" xfId="8" applyFont="1" applyBorder="1" applyAlignment="1">
      <alignment horizontal="center" vertical="center" wrapText="1"/>
    </xf>
    <xf numFmtId="0" fontId="88" fillId="0" borderId="6" xfId="8" applyFont="1" applyBorder="1" applyAlignment="1">
      <alignment horizontal="center" vertical="center"/>
    </xf>
    <xf numFmtId="0" fontId="88" fillId="0" borderId="0" xfId="8" applyFont="1"/>
    <xf numFmtId="0" fontId="88" fillId="0" borderId="3" xfId="8" applyFont="1" applyBorder="1" applyAlignment="1">
      <alignment horizontal="center" vertical="center" wrapText="1"/>
    </xf>
    <xf numFmtId="0" fontId="88" fillId="0" borderId="4" xfId="8" applyFont="1" applyBorder="1" applyAlignment="1">
      <alignment horizontal="center" vertical="center" wrapText="1"/>
    </xf>
    <xf numFmtId="0" fontId="88" fillId="0" borderId="2" xfId="8" applyFont="1" applyBorder="1" applyAlignment="1">
      <alignment horizontal="center" vertical="center"/>
    </xf>
    <xf numFmtId="0" fontId="88" fillId="0" borderId="4" xfId="8" applyFont="1" applyBorder="1" applyAlignment="1">
      <alignment horizontal="center" vertical="center"/>
    </xf>
    <xf numFmtId="1" fontId="88" fillId="0" borderId="2" xfId="8" applyNumberFormat="1" applyFont="1" applyBorder="1" applyAlignment="1">
      <alignment horizontal="center" vertical="center" wrapText="1"/>
    </xf>
    <xf numFmtId="1" fontId="88" fillId="0" borderId="4" xfId="8" applyNumberFormat="1" applyFont="1" applyBorder="1" applyAlignment="1">
      <alignment horizontal="center" vertical="center" wrapText="1"/>
    </xf>
    <xf numFmtId="0" fontId="53" fillId="0" borderId="0" xfId="8" applyFont="1" applyBorder="1" applyAlignment="1">
      <alignment horizontal="center" vertical="center"/>
    </xf>
    <xf numFmtId="0" fontId="53" fillId="0" borderId="0" xfId="8" applyFont="1" applyBorder="1" applyAlignment="1">
      <alignment vertical="center"/>
    </xf>
    <xf numFmtId="49" fontId="53" fillId="0" borderId="10" xfId="8" quotePrefix="1" applyNumberFormat="1" applyFont="1" applyBorder="1" applyAlignment="1">
      <alignment horizontal="center" vertical="center"/>
    </xf>
    <xf numFmtId="49" fontId="53" fillId="0" borderId="10" xfId="8" quotePrefix="1" applyNumberFormat="1" applyFont="1" applyBorder="1" applyAlignment="1">
      <alignment horizontal="center" vertical="center" wrapText="1"/>
    </xf>
    <xf numFmtId="0" fontId="54" fillId="0" borderId="0" xfId="8" applyFont="1" applyBorder="1" applyAlignment="1">
      <alignment horizontal="center"/>
    </xf>
    <xf numFmtId="0" fontId="53" fillId="0" borderId="0" xfId="8" applyFont="1" applyAlignment="1">
      <alignment horizontal="center" vertical="center"/>
    </xf>
    <xf numFmtId="0" fontId="53" fillId="0" borderId="6" xfId="8" applyFont="1" applyBorder="1" applyAlignment="1">
      <alignment horizontal="center" vertical="center"/>
    </xf>
    <xf numFmtId="0" fontId="53" fillId="0" borderId="6" xfId="8" applyFont="1" applyBorder="1" applyAlignment="1">
      <alignment horizontal="center" vertical="center" wrapText="1"/>
    </xf>
    <xf numFmtId="170" fontId="53" fillId="0" borderId="1" xfId="10" applyNumberFormat="1" applyFont="1" applyBorder="1" applyAlignment="1">
      <alignment horizontal="center" vertical="center" wrapText="1"/>
    </xf>
    <xf numFmtId="0" fontId="53" fillId="0" borderId="1" xfId="8" applyFont="1" applyBorder="1" applyAlignment="1">
      <alignment horizontal="center" vertical="center" wrapText="1"/>
    </xf>
    <xf numFmtId="177" fontId="53" fillId="0" borderId="1" xfId="8" applyNumberFormat="1" applyFont="1" applyBorder="1" applyAlignment="1">
      <alignment horizontal="center" vertical="center"/>
    </xf>
    <xf numFmtId="170" fontId="53" fillId="0" borderId="1" xfId="10" applyNumberFormat="1" applyFont="1" applyBorder="1" applyAlignment="1">
      <alignment horizontal="center" vertical="center"/>
    </xf>
    <xf numFmtId="177" fontId="53" fillId="0" borderId="1" xfId="10" applyNumberFormat="1" applyFont="1" applyBorder="1" applyAlignment="1">
      <alignment horizontal="center" vertical="center" wrapText="1"/>
    </xf>
    <xf numFmtId="0" fontId="53" fillId="0" borderId="1" xfId="8" applyFont="1" applyBorder="1" applyAlignment="1">
      <alignment horizontal="center" vertical="center"/>
    </xf>
    <xf numFmtId="0" fontId="89" fillId="0" borderId="6" xfId="8" applyFont="1" applyBorder="1" applyAlignment="1">
      <alignment horizontal="center" vertical="center"/>
    </xf>
    <xf numFmtId="0" fontId="89" fillId="0" borderId="6" xfId="8" applyFont="1" applyBorder="1" applyAlignment="1">
      <alignment horizontal="center" vertical="center" wrapText="1"/>
    </xf>
    <xf numFmtId="0" fontId="89" fillId="8" borderId="6" xfId="8" applyFont="1" applyFill="1" applyBorder="1" applyAlignment="1">
      <alignment horizontal="center" vertical="center" wrapText="1"/>
    </xf>
    <xf numFmtId="3" fontId="89" fillId="8" borderId="6" xfId="8" applyNumberFormat="1" applyFont="1" applyFill="1" applyBorder="1" applyAlignment="1">
      <alignment horizontal="center" vertical="center" wrapText="1"/>
    </xf>
    <xf numFmtId="177" fontId="89" fillId="0" borderId="6" xfId="8" applyNumberFormat="1" applyFont="1" applyBorder="1" applyAlignment="1">
      <alignment horizontal="center" vertical="center"/>
    </xf>
    <xf numFmtId="0" fontId="89" fillId="0" borderId="6" xfId="8" applyFont="1" applyBorder="1" applyAlignment="1">
      <alignment vertical="center" wrapText="1"/>
    </xf>
    <xf numFmtId="0" fontId="85" fillId="0" borderId="0" xfId="8" applyFont="1"/>
    <xf numFmtId="0" fontId="54" fillId="0" borderId="0" xfId="8" applyFont="1" applyBorder="1" applyAlignment="1">
      <alignment horizontal="center" vertical="center"/>
    </xf>
    <xf numFmtId="0" fontId="85" fillId="0" borderId="0" xfId="8" applyFont="1" applyAlignment="1">
      <alignment horizontal="center" vertical="center"/>
    </xf>
    <xf numFmtId="0" fontId="89" fillId="0" borderId="0" xfId="8" applyFont="1" applyBorder="1" applyAlignment="1">
      <alignment horizontal="center" vertical="center"/>
    </xf>
    <xf numFmtId="0" fontId="54" fillId="0" borderId="46" xfId="8" applyFont="1" applyBorder="1" applyAlignment="1">
      <alignment horizontal="center" vertical="center"/>
    </xf>
    <xf numFmtId="0" fontId="54" fillId="0" borderId="46" xfId="8" applyFont="1" applyBorder="1" applyAlignment="1">
      <alignment horizontal="center"/>
    </xf>
    <xf numFmtId="0" fontId="54" fillId="0" borderId="0" xfId="8" applyFont="1" applyBorder="1" applyAlignment="1">
      <alignment horizontal="right" vertical="center"/>
    </xf>
    <xf numFmtId="0" fontId="89" fillId="0" borderId="0" xfId="8" applyFont="1" applyBorder="1" applyAlignment="1">
      <alignment horizontal="left" vertical="center"/>
    </xf>
    <xf numFmtId="177" fontId="54" fillId="0" borderId="46" xfId="8" applyNumberFormat="1" applyFont="1" applyBorder="1" applyAlignment="1">
      <alignment horizontal="right" vertical="center"/>
    </xf>
    <xf numFmtId="0" fontId="54" fillId="0" borderId="46" xfId="8" applyFont="1" applyBorder="1" applyAlignment="1">
      <alignment horizontal="right" vertical="center"/>
    </xf>
    <xf numFmtId="177" fontId="54" fillId="0" borderId="46" xfId="8" applyNumberFormat="1" applyFont="1" applyBorder="1" applyAlignment="1">
      <alignment horizontal="center"/>
    </xf>
    <xf numFmtId="177" fontId="53" fillId="0" borderId="46" xfId="10" applyNumberFormat="1" applyFont="1" applyBorder="1" applyAlignment="1">
      <alignment horizontal="center"/>
    </xf>
    <xf numFmtId="177" fontId="53" fillId="0" borderId="0" xfId="10" applyNumberFormat="1" applyFont="1" applyBorder="1" applyAlignment="1">
      <alignment horizontal="center"/>
    </xf>
    <xf numFmtId="0" fontId="89" fillId="0" borderId="0" xfId="8" applyFont="1" applyAlignment="1">
      <alignment horizontal="center" vertical="center"/>
    </xf>
    <xf numFmtId="170" fontId="85" fillId="0" borderId="46" xfId="8" applyNumberFormat="1" applyFont="1" applyBorder="1" applyAlignment="1">
      <alignment vertical="center"/>
    </xf>
    <xf numFmtId="170" fontId="85" fillId="0" borderId="46" xfId="8" applyNumberFormat="1" applyFont="1" applyBorder="1" applyAlignment="1">
      <alignment horizontal="center" vertical="center"/>
    </xf>
    <xf numFmtId="170" fontId="85" fillId="0" borderId="46" xfId="8" applyNumberFormat="1" applyFont="1" applyBorder="1" applyAlignment="1">
      <alignment horizontal="center"/>
    </xf>
    <xf numFmtId="177" fontId="85" fillId="0" borderId="46" xfId="10" applyNumberFormat="1" applyFont="1" applyBorder="1" applyAlignment="1">
      <alignment horizontal="center"/>
    </xf>
    <xf numFmtId="0" fontId="54" fillId="0" borderId="0" xfId="8" applyFont="1" applyAlignment="1">
      <alignment horizontal="center"/>
    </xf>
    <xf numFmtId="170" fontId="85" fillId="0" borderId="0" xfId="8" applyNumberFormat="1" applyFont="1" applyBorder="1" applyAlignment="1">
      <alignment horizontal="center" vertical="center"/>
    </xf>
    <xf numFmtId="170" fontId="85" fillId="0" borderId="0" xfId="8" applyNumberFormat="1" applyFont="1" applyBorder="1"/>
    <xf numFmtId="177" fontId="89" fillId="0" borderId="0" xfId="10" applyNumberFormat="1" applyFont="1" applyBorder="1"/>
    <xf numFmtId="0" fontId="54" fillId="0" borderId="0" xfId="8" applyFont="1" applyBorder="1" applyAlignment="1">
      <alignment horizontal="left" vertical="center"/>
    </xf>
    <xf numFmtId="0" fontId="11" fillId="0" borderId="0" xfId="8" applyFont="1" applyAlignment="1"/>
    <xf numFmtId="0" fontId="11" fillId="0" borderId="0" xfId="8" applyFont="1" applyAlignment="1">
      <alignment horizontal="right"/>
    </xf>
    <xf numFmtId="0" fontId="54" fillId="0" borderId="0" xfId="8" applyFont="1" applyAlignment="1">
      <alignment horizontal="right" vertical="center"/>
    </xf>
    <xf numFmtId="0" fontId="85" fillId="0" borderId="0" xfId="8" applyFont="1" applyAlignment="1">
      <alignment horizontal="left" vertical="center"/>
    </xf>
    <xf numFmtId="0" fontId="91" fillId="0" borderId="0" xfId="11" applyFont="1"/>
    <xf numFmtId="0" fontId="92" fillId="0" borderId="0" xfId="9" applyFont="1"/>
    <xf numFmtId="0" fontId="93" fillId="0" borderId="0" xfId="11" applyFont="1"/>
    <xf numFmtId="0" fontId="92" fillId="0" borderId="0" xfId="9" applyFont="1" applyAlignment="1">
      <alignment horizontal="center"/>
    </xf>
    <xf numFmtId="0" fontId="69" fillId="0" borderId="0" xfId="9" applyFont="1"/>
    <xf numFmtId="0" fontId="64" fillId="0" borderId="0" xfId="9" applyFont="1" applyAlignment="1"/>
    <xf numFmtId="0" fontId="64" fillId="0" borderId="0" xfId="9" applyFont="1" applyAlignment="1">
      <alignment horizontal="left"/>
    </xf>
    <xf numFmtId="0" fontId="91" fillId="0" borderId="0" xfId="11" applyFont="1" applyAlignment="1">
      <alignment horizontal="left"/>
    </xf>
    <xf numFmtId="0" fontId="94" fillId="0" borderId="0" xfId="9" applyFont="1" applyBorder="1" applyAlignment="1" applyProtection="1">
      <alignment horizontal="center"/>
    </xf>
    <xf numFmtId="0" fontId="54" fillId="0" borderId="0" xfId="9" applyFont="1" applyBorder="1" applyAlignment="1">
      <alignment vertical="center" wrapText="1"/>
    </xf>
    <xf numFmtId="0" fontId="54" fillId="0" borderId="6" xfId="9" applyFont="1" applyBorder="1" applyAlignment="1">
      <alignment vertical="center"/>
    </xf>
    <xf numFmtId="0" fontId="86" fillId="0" borderId="6" xfId="8" applyFont="1" applyBorder="1" applyAlignment="1">
      <alignment horizontal="left" vertical="center" wrapText="1"/>
    </xf>
    <xf numFmtId="0" fontId="54" fillId="0" borderId="0" xfId="9" applyFont="1" applyBorder="1" applyAlignment="1">
      <alignment vertical="center"/>
    </xf>
    <xf numFmtId="0" fontId="54" fillId="0" borderId="6" xfId="8" applyFont="1" applyBorder="1" applyAlignment="1">
      <alignment vertical="center"/>
    </xf>
    <xf numFmtId="0" fontId="64" fillId="0" borderId="6" xfId="9" applyFont="1" applyFill="1" applyBorder="1" applyAlignment="1">
      <alignment vertical="center"/>
    </xf>
    <xf numFmtId="0" fontId="54" fillId="0" borderId="47" xfId="9" applyFont="1" applyBorder="1" applyAlignment="1">
      <alignment horizontal="left" vertical="center"/>
    </xf>
    <xf numFmtId="0" fontId="54" fillId="0" borderId="48" xfId="8" applyFont="1" applyBorder="1" applyAlignment="1">
      <alignment horizontal="center" vertical="center" wrapText="1"/>
    </xf>
    <xf numFmtId="0" fontId="54" fillId="0" borderId="0" xfId="9" applyNumberFormat="1" applyFont="1" applyBorder="1" applyAlignment="1">
      <alignment vertical="center"/>
    </xf>
    <xf numFmtId="0" fontId="54" fillId="0" borderId="0" xfId="9" quotePrefix="1" applyFont="1" applyBorder="1" applyAlignment="1">
      <alignment vertical="center" wrapText="1"/>
    </xf>
    <xf numFmtId="0" fontId="54" fillId="0" borderId="0" xfId="9" applyFont="1" applyBorder="1" applyAlignment="1">
      <alignment horizontal="left" vertical="center" wrapText="1"/>
    </xf>
    <xf numFmtId="0" fontId="64" fillId="0" borderId="7" xfId="9" applyFont="1" applyBorder="1" applyAlignment="1">
      <alignment horizontal="center" vertical="center"/>
    </xf>
    <xf numFmtId="14" fontId="64" fillId="0" borderId="7" xfId="9" applyNumberFormat="1" applyFont="1" applyBorder="1" applyAlignment="1">
      <alignment horizontal="center" vertical="center" wrapText="1"/>
    </xf>
    <xf numFmtId="14" fontId="64" fillId="0" borderId="7" xfId="9" applyNumberFormat="1" applyFont="1" applyBorder="1" applyAlignment="1">
      <alignment vertical="center" wrapText="1"/>
    </xf>
    <xf numFmtId="0" fontId="64" fillId="0" borderId="7" xfId="9" applyFont="1" applyBorder="1" applyAlignment="1" applyProtection="1">
      <alignment vertical="center"/>
    </xf>
    <xf numFmtId="0" fontId="64" fillId="0" borderId="7" xfId="9" applyFont="1" applyBorder="1" applyAlignment="1">
      <alignment horizontal="center" wrapText="1"/>
    </xf>
    <xf numFmtId="0" fontId="64" fillId="0" borderId="0" xfId="9" applyFont="1" applyBorder="1" applyAlignment="1">
      <alignment horizontal="center" wrapText="1"/>
    </xf>
    <xf numFmtId="0" fontId="95" fillId="0" borderId="6" xfId="9" applyFont="1" applyFill="1" applyBorder="1" applyAlignment="1">
      <alignment horizontal="center" vertical="center" wrapText="1"/>
    </xf>
    <xf numFmtId="0" fontId="95" fillId="0" borderId="1" xfId="9" applyFont="1" applyFill="1" applyBorder="1" applyAlignment="1">
      <alignment horizontal="center" vertical="center" wrapText="1"/>
    </xf>
    <xf numFmtId="0" fontId="65" fillId="0" borderId="6" xfId="9" applyFont="1" applyFill="1" applyBorder="1" applyAlignment="1">
      <alignment horizontal="center" vertical="center" wrapText="1"/>
    </xf>
    <xf numFmtId="0" fontId="65" fillId="0" borderId="0" xfId="9" applyFont="1" applyFill="1" applyBorder="1" applyAlignment="1">
      <alignment horizontal="center" vertical="center" wrapText="1"/>
    </xf>
    <xf numFmtId="177" fontId="65" fillId="0" borderId="0" xfId="10" applyNumberFormat="1" applyFont="1" applyFill="1" applyBorder="1" applyAlignment="1">
      <alignment horizontal="right" vertical="center" wrapText="1"/>
    </xf>
    <xf numFmtId="14" fontId="65" fillId="0" borderId="0" xfId="9" applyNumberFormat="1" applyFont="1" applyFill="1" applyBorder="1" applyAlignment="1">
      <alignment horizontal="center" vertical="center" wrapText="1"/>
    </xf>
    <xf numFmtId="0" fontId="85" fillId="0" borderId="0" xfId="8" applyFont="1" applyAlignment="1">
      <alignment horizontal="right"/>
    </xf>
    <xf numFmtId="0" fontId="85" fillId="0" borderId="0" xfId="8" applyFont="1" applyAlignment="1"/>
    <xf numFmtId="0" fontId="54" fillId="0" borderId="3" xfId="8" applyFont="1" applyBorder="1" applyAlignment="1">
      <alignment vertical="center" wrapText="1"/>
    </xf>
    <xf numFmtId="0" fontId="85" fillId="0" borderId="4" xfId="8" applyFont="1" applyBorder="1" applyAlignment="1">
      <alignment vertical="center" wrapText="1"/>
    </xf>
    <xf numFmtId="177" fontId="54" fillId="0" borderId="3" xfId="10" applyNumberFormat="1" applyFont="1" applyBorder="1" applyAlignment="1">
      <alignment vertical="center" wrapText="1"/>
    </xf>
    <xf numFmtId="165" fontId="54" fillId="0" borderId="0" xfId="8" applyNumberFormat="1" applyFont="1"/>
    <xf numFmtId="0" fontId="83" fillId="0" borderId="0" xfId="8" applyFont="1" applyAlignment="1"/>
    <xf numFmtId="0" fontId="87" fillId="0" borderId="0" xfId="8" applyFont="1"/>
    <xf numFmtId="0" fontId="11" fillId="0" borderId="0" xfId="8" applyFont="1" applyAlignment="1">
      <alignment horizontal="center" vertical="center" wrapText="1"/>
    </xf>
    <xf numFmtId="0" fontId="86" fillId="0" borderId="19" xfId="8" applyFont="1" applyBorder="1" applyAlignment="1">
      <alignment horizontal="center"/>
    </xf>
    <xf numFmtId="0" fontId="54" fillId="0" borderId="20" xfId="8" applyFont="1" applyBorder="1" applyAlignment="1">
      <alignment wrapText="1"/>
    </xf>
    <xf numFmtId="0" fontId="86" fillId="0" borderId="22" xfId="8" applyFont="1" applyBorder="1" applyAlignment="1">
      <alignment horizontal="center"/>
    </xf>
    <xf numFmtId="0" fontId="54" fillId="0" borderId="23" xfId="8" applyFont="1" applyBorder="1"/>
    <xf numFmtId="0" fontId="86" fillId="0" borderId="25" xfId="8" applyFont="1" applyBorder="1" applyAlignment="1">
      <alignment horizontal="center"/>
    </xf>
    <xf numFmtId="0" fontId="54" fillId="0" borderId="26" xfId="8" applyFont="1" applyBorder="1"/>
    <xf numFmtId="0" fontId="80" fillId="0" borderId="0" xfId="8" applyFont="1" applyBorder="1" applyAlignment="1">
      <alignment horizontal="left" vertical="center"/>
    </xf>
    <xf numFmtId="0" fontId="80" fillId="0" borderId="0" xfId="8" applyFont="1" applyBorder="1" applyAlignment="1">
      <alignment vertical="center"/>
    </xf>
    <xf numFmtId="0" fontId="53" fillId="0" borderId="0" xfId="8" applyFont="1" applyAlignment="1">
      <alignment horizontal="left" vertical="center"/>
    </xf>
    <xf numFmtId="0" fontId="53" fillId="0" borderId="10" xfId="8" applyFont="1" applyBorder="1" applyAlignment="1">
      <alignment vertical="center"/>
    </xf>
    <xf numFmtId="0" fontId="53" fillId="0" borderId="6" xfId="8" quotePrefix="1" applyFont="1" applyBorder="1" applyAlignment="1">
      <alignment horizontal="center" vertical="center"/>
    </xf>
    <xf numFmtId="0" fontId="54" fillId="0" borderId="6" xfId="8" applyFont="1" applyBorder="1"/>
    <xf numFmtId="49" fontId="53" fillId="0" borderId="6" xfId="8" quotePrefix="1" applyNumberFormat="1" applyFont="1" applyBorder="1" applyAlignment="1">
      <alignment horizontal="center" vertical="center"/>
    </xf>
    <xf numFmtId="170" fontId="53" fillId="0" borderId="6" xfId="10" applyNumberFormat="1" applyFont="1" applyBorder="1" applyAlignment="1">
      <alignment horizontal="center" vertical="center"/>
    </xf>
    <xf numFmtId="0" fontId="53" fillId="8" borderId="6" xfId="8" applyFont="1" applyFill="1" applyBorder="1" applyAlignment="1">
      <alignment horizontal="center" vertical="center" wrapText="1"/>
    </xf>
    <xf numFmtId="0" fontId="85" fillId="0" borderId="0" xfId="8" applyFont="1" applyBorder="1" applyAlignment="1">
      <alignment horizontal="center" vertical="center" wrapText="1"/>
    </xf>
    <xf numFmtId="0" fontId="85" fillId="0" borderId="0" xfId="8" applyFont="1" applyBorder="1" applyAlignment="1">
      <alignment vertical="center"/>
    </xf>
    <xf numFmtId="0" fontId="53" fillId="0" borderId="0" xfId="0" applyFont="1" applyAlignment="1">
      <alignment horizontal="center"/>
    </xf>
    <xf numFmtId="0" fontId="53" fillId="0" borderId="0" xfId="0" applyFont="1"/>
    <xf numFmtId="167" fontId="53" fillId="0" borderId="0" xfId="12" applyFont="1" applyAlignment="1"/>
    <xf numFmtId="0" fontId="63" fillId="0" borderId="0" xfId="0" applyFont="1"/>
    <xf numFmtId="0" fontId="98" fillId="0" borderId="7" xfId="0" applyFont="1" applyBorder="1" applyAlignment="1">
      <alignment horizontal="center"/>
    </xf>
    <xf numFmtId="0" fontId="98" fillId="0" borderId="0" xfId="0" applyFont="1" applyAlignment="1">
      <alignment horizontal="center"/>
    </xf>
    <xf numFmtId="0" fontId="99" fillId="0" borderId="7" xfId="0" applyFont="1" applyBorder="1" applyAlignment="1">
      <alignment horizontal="center"/>
    </xf>
    <xf numFmtId="0" fontId="54" fillId="2" borderId="6" xfId="0" applyFont="1" applyFill="1" applyBorder="1" applyAlignment="1" applyProtection="1">
      <alignment horizontal="center" vertical="center" wrapText="1"/>
      <protection locked="0"/>
    </xf>
    <xf numFmtId="0" fontId="54" fillId="23" borderId="6" xfId="0" applyFont="1" applyFill="1" applyBorder="1" applyAlignment="1" applyProtection="1">
      <alignment horizontal="center" vertical="center" wrapText="1"/>
      <protection locked="0"/>
    </xf>
    <xf numFmtId="0" fontId="72" fillId="23" borderId="6" xfId="0" applyFont="1" applyFill="1" applyBorder="1" applyAlignment="1" applyProtection="1">
      <alignment horizontal="center" vertical="center" wrapText="1"/>
      <protection locked="0"/>
    </xf>
    <xf numFmtId="0" fontId="54" fillId="24" borderId="6" xfId="0" applyFont="1" applyFill="1" applyBorder="1" applyAlignment="1" applyProtection="1">
      <alignment horizontal="center" vertical="center" wrapText="1"/>
      <protection locked="0"/>
    </xf>
    <xf numFmtId="0" fontId="68" fillId="13" borderId="5" xfId="2" applyFont="1" applyFill="1" applyBorder="1" applyAlignment="1" applyProtection="1">
      <alignment horizontal="center" vertical="center" wrapText="1"/>
      <protection locked="0"/>
    </xf>
    <xf numFmtId="0" fontId="101" fillId="8" borderId="6" xfId="0" applyFont="1" applyFill="1" applyBorder="1" applyAlignment="1">
      <alignment horizontal="center"/>
    </xf>
    <xf numFmtId="0" fontId="101" fillId="8" borderId="6" xfId="0" applyFont="1" applyFill="1" applyBorder="1"/>
    <xf numFmtId="1" fontId="101" fillId="8" borderId="6" xfId="0" applyNumberFormat="1" applyFont="1" applyFill="1" applyBorder="1" applyAlignment="1">
      <alignment horizontal="left"/>
    </xf>
    <xf numFmtId="178" fontId="101" fillId="8" borderId="6" xfId="13" applyFont="1" applyFill="1" applyBorder="1" applyAlignment="1"/>
    <xf numFmtId="178" fontId="101" fillId="8" borderId="6" xfId="13" applyFont="1" applyFill="1" applyBorder="1"/>
    <xf numFmtId="178" fontId="103" fillId="7" borderId="6" xfId="13" applyFont="1" applyFill="1" applyBorder="1"/>
    <xf numFmtId="178" fontId="104" fillId="7" borderId="6" xfId="13" applyFont="1" applyFill="1" applyBorder="1"/>
    <xf numFmtId="178" fontId="104" fillId="8" borderId="6" xfId="13" applyFont="1" applyFill="1" applyBorder="1"/>
    <xf numFmtId="0" fontId="101" fillId="8" borderId="6" xfId="0" quotePrefix="1" applyFont="1" applyFill="1" applyBorder="1" applyAlignment="1">
      <alignment horizontal="center"/>
    </xf>
    <xf numFmtId="0" fontId="101" fillId="8" borderId="0" xfId="0" applyFont="1" applyFill="1" applyBorder="1" applyAlignment="1">
      <alignment horizontal="center"/>
    </xf>
    <xf numFmtId="0" fontId="101" fillId="8" borderId="0" xfId="0" applyFont="1" applyFill="1" applyBorder="1"/>
    <xf numFmtId="1" fontId="101" fillId="8" borderId="0" xfId="0" applyNumberFormat="1" applyFont="1" applyFill="1" applyBorder="1" applyAlignment="1">
      <alignment horizontal="left"/>
    </xf>
    <xf numFmtId="178" fontId="101" fillId="8" borderId="0" xfId="13" applyFont="1" applyFill="1" applyBorder="1" applyAlignment="1"/>
    <xf numFmtId="178" fontId="101" fillId="8" borderId="0" xfId="13" applyFont="1" applyFill="1" applyBorder="1"/>
    <xf numFmtId="178" fontId="105" fillId="8" borderId="0" xfId="13" applyFont="1" applyFill="1" applyBorder="1"/>
    <xf numFmtId="0" fontId="99" fillId="13" borderId="6" xfId="0" applyFont="1" applyFill="1" applyBorder="1" applyAlignment="1">
      <alignment horizontal="center"/>
    </xf>
    <xf numFmtId="0" fontId="53" fillId="0" borderId="0" xfId="0" applyFont="1" applyBorder="1"/>
    <xf numFmtId="0" fontId="99" fillId="13" borderId="5" xfId="0" applyFont="1" applyFill="1" applyBorder="1" applyAlignment="1">
      <alignment horizontal="center"/>
    </xf>
    <xf numFmtId="178" fontId="104" fillId="8" borderId="0" xfId="13" applyFont="1" applyFill="1" applyBorder="1"/>
    <xf numFmtId="0" fontId="53" fillId="8" borderId="0" xfId="0" applyFont="1" applyFill="1"/>
    <xf numFmtId="0" fontId="105" fillId="0" borderId="0" xfId="0" applyFont="1"/>
    <xf numFmtId="0" fontId="54" fillId="0" borderId="0" xfId="8" applyFont="1" applyAlignment="1">
      <alignment vertical="center" wrapText="1"/>
    </xf>
    <xf numFmtId="0" fontId="54" fillId="0" borderId="6" xfId="8" applyFont="1" applyBorder="1" applyAlignment="1">
      <alignment vertical="center" wrapText="1"/>
    </xf>
    <xf numFmtId="0" fontId="85" fillId="0" borderId="2" xfId="8" applyFont="1" applyBorder="1" applyAlignment="1">
      <alignment vertical="center" wrapText="1"/>
    </xf>
    <xf numFmtId="14" fontId="53" fillId="0" borderId="31" xfId="8" applyNumberFormat="1" applyFont="1" applyBorder="1" applyAlignment="1">
      <alignment horizontal="left" wrapText="1"/>
    </xf>
    <xf numFmtId="0" fontId="53" fillId="0" borderId="3" xfId="8" applyFont="1" applyBorder="1" applyAlignment="1">
      <alignment horizontal="center" vertical="center" wrapText="1"/>
    </xf>
    <xf numFmtId="0" fontId="53" fillId="0" borderId="4" xfId="8" applyFont="1" applyBorder="1" applyAlignment="1">
      <alignment horizontal="center" vertical="center" wrapText="1"/>
    </xf>
    <xf numFmtId="0" fontId="53" fillId="0" borderId="2" xfId="8" applyFont="1" applyBorder="1" applyAlignment="1">
      <alignment horizontal="center" vertical="center"/>
    </xf>
    <xf numFmtId="0" fontId="53" fillId="0" borderId="4" xfId="8" applyFont="1" applyBorder="1" applyAlignment="1">
      <alignment horizontal="center" vertical="center"/>
    </xf>
    <xf numFmtId="1" fontId="53" fillId="0" borderId="2" xfId="8" applyNumberFormat="1" applyFont="1" applyBorder="1" applyAlignment="1">
      <alignment horizontal="center" vertical="center" wrapText="1"/>
    </xf>
    <xf numFmtId="1" fontId="53" fillId="0" borderId="4" xfId="8" applyNumberFormat="1" applyFont="1" applyBorder="1" applyAlignment="1">
      <alignment horizontal="center" vertical="center" wrapText="1"/>
    </xf>
    <xf numFmtId="170" fontId="88" fillId="0" borderId="6" xfId="10" applyNumberFormat="1" applyFont="1" applyBorder="1" applyAlignment="1">
      <alignment vertical="center" wrapText="1"/>
    </xf>
    <xf numFmtId="170" fontId="88" fillId="0" borderId="1" xfId="10" applyNumberFormat="1" applyFont="1" applyBorder="1" applyAlignment="1">
      <alignment horizontal="center" vertical="center" wrapText="1"/>
    </xf>
    <xf numFmtId="170" fontId="88" fillId="0" borderId="6" xfId="10" applyNumberFormat="1" applyFont="1" applyBorder="1" applyAlignment="1">
      <alignment vertical="center"/>
    </xf>
    <xf numFmtId="177" fontId="107" fillId="0" borderId="6" xfId="10" applyNumberFormat="1" applyFont="1" applyBorder="1" applyAlignment="1">
      <alignment vertical="center"/>
    </xf>
    <xf numFmtId="0" fontId="88" fillId="0" borderId="6" xfId="8" applyFont="1" applyBorder="1" applyAlignment="1">
      <alignment vertical="center"/>
    </xf>
    <xf numFmtId="0" fontId="88" fillId="0" borderId="6" xfId="8" applyFont="1" applyBorder="1" applyAlignment="1">
      <alignment vertical="center" wrapText="1"/>
    </xf>
    <xf numFmtId="3" fontId="89" fillId="8" borderId="6" xfId="8" applyNumberFormat="1" applyFont="1" applyFill="1" applyBorder="1" applyAlignment="1">
      <alignment horizontal="right" vertical="center" wrapText="1"/>
    </xf>
    <xf numFmtId="177" fontId="108" fillId="0" borderId="6" xfId="8" applyNumberFormat="1" applyFont="1" applyBorder="1" applyAlignment="1">
      <alignment horizontal="right" vertical="center"/>
    </xf>
    <xf numFmtId="170" fontId="54" fillId="0" borderId="46" xfId="8" applyNumberFormat="1" applyFont="1" applyBorder="1" applyAlignment="1">
      <alignment horizontal="center" vertical="center"/>
    </xf>
    <xf numFmtId="177" fontId="54" fillId="0" borderId="46" xfId="10" applyNumberFormat="1" applyFont="1" applyBorder="1" applyAlignment="1">
      <alignment horizontal="center"/>
    </xf>
    <xf numFmtId="0" fontId="69" fillId="0" borderId="0" xfId="14" applyFont="1" applyAlignment="1">
      <alignment horizontal="left"/>
    </xf>
    <xf numFmtId="0" fontId="69" fillId="0" borderId="0" xfId="14" applyFont="1" applyAlignment="1"/>
    <xf numFmtId="0" fontId="65" fillId="0" borderId="0" xfId="14" applyFont="1"/>
    <xf numFmtId="0" fontId="92" fillId="0" borderId="0" xfId="14" applyFont="1"/>
    <xf numFmtId="0" fontId="64" fillId="0" borderId="0" xfId="14" applyFont="1" applyAlignment="1">
      <alignment horizontal="left" vertical="center"/>
    </xf>
    <xf numFmtId="0" fontId="64" fillId="0" borderId="0" xfId="14" applyFont="1" applyAlignment="1">
      <alignment vertical="center"/>
    </xf>
    <xf numFmtId="0" fontId="91" fillId="0" borderId="0" xfId="14" applyFont="1" applyAlignment="1">
      <alignment vertical="center"/>
    </xf>
    <xf numFmtId="0" fontId="91" fillId="0" borderId="0" xfId="14" applyFont="1" applyAlignment="1">
      <alignment vertical="center" wrapText="1"/>
    </xf>
    <xf numFmtId="0" fontId="65" fillId="0" borderId="0" xfId="14" applyFont="1" applyAlignment="1">
      <alignment vertical="center"/>
    </xf>
    <xf numFmtId="0" fontId="92" fillId="0" borderId="0" xfId="14" applyFont="1" applyAlignment="1">
      <alignment vertical="center"/>
    </xf>
    <xf numFmtId="1" fontId="65" fillId="0" borderId="0" xfId="14" applyNumberFormat="1" applyFont="1" applyAlignment="1">
      <alignment horizontal="left"/>
    </xf>
    <xf numFmtId="0" fontId="93" fillId="0" borderId="0" xfId="14" applyFont="1" applyAlignment="1">
      <alignment wrapText="1"/>
    </xf>
    <xf numFmtId="0" fontId="94" fillId="0" borderId="0" xfId="14" applyFont="1" applyAlignment="1">
      <alignment vertical="center"/>
    </xf>
    <xf numFmtId="0" fontId="110" fillId="0" borderId="0" xfId="14" applyFont="1" applyAlignment="1">
      <alignment vertical="center"/>
    </xf>
    <xf numFmtId="0" fontId="111" fillId="0" borderId="0" xfId="14" applyFont="1"/>
    <xf numFmtId="0" fontId="112" fillId="0" borderId="0" xfId="14" applyFont="1"/>
    <xf numFmtId="0" fontId="113" fillId="0" borderId="0" xfId="14" applyFont="1"/>
    <xf numFmtId="0" fontId="114" fillId="7" borderId="6" xfId="14" applyFont="1" applyFill="1" applyBorder="1" applyAlignment="1">
      <alignment vertical="center" wrapText="1"/>
    </xf>
    <xf numFmtId="0" fontId="113" fillId="7" borderId="0" xfId="14" applyFont="1" applyFill="1"/>
    <xf numFmtId="0" fontId="114" fillId="7" borderId="6" xfId="14" applyFont="1" applyFill="1" applyBorder="1" applyAlignment="1">
      <alignment horizontal="center" vertical="center" wrapText="1"/>
    </xf>
    <xf numFmtId="0" fontId="114" fillId="0" borderId="6" xfId="14" applyFont="1" applyFill="1" applyBorder="1" applyAlignment="1">
      <alignment horizontal="left" vertical="center" wrapText="1"/>
    </xf>
    <xf numFmtId="0" fontId="114" fillId="0" borderId="6" xfId="14" applyFont="1" applyFill="1" applyBorder="1" applyAlignment="1">
      <alignment horizontal="center" vertical="center" wrapText="1"/>
    </xf>
    <xf numFmtId="3" fontId="115" fillId="8" borderId="6" xfId="14" applyNumberFormat="1" applyFont="1" applyFill="1" applyBorder="1" applyAlignment="1">
      <alignment horizontal="center" vertical="center" wrapText="1"/>
    </xf>
    <xf numFmtId="0" fontId="114" fillId="0" borderId="6" xfId="14" applyFont="1" applyFill="1" applyBorder="1" applyAlignment="1">
      <alignment vertical="center" wrapText="1"/>
    </xf>
    <xf numFmtId="3" fontId="116" fillId="0" borderId="6" xfId="14" applyNumberFormat="1" applyFont="1" applyFill="1" applyBorder="1" applyAlignment="1">
      <alignment horizontal="center" vertical="center" wrapText="1"/>
    </xf>
    <xf numFmtId="3" fontId="114" fillId="0" borderId="6" xfId="14" applyNumberFormat="1" applyFont="1" applyFill="1" applyBorder="1" applyAlignment="1">
      <alignment horizontal="right" vertical="center" wrapText="1"/>
    </xf>
    <xf numFmtId="49" fontId="117" fillId="8" borderId="6" xfId="14" applyNumberFormat="1" applyFont="1" applyFill="1" applyBorder="1" applyAlignment="1">
      <alignment horizontal="left" vertical="center" wrapText="1"/>
    </xf>
    <xf numFmtId="3" fontId="118" fillId="8" borderId="6" xfId="14" applyNumberFormat="1" applyFont="1" applyFill="1" applyBorder="1" applyAlignment="1">
      <alignment horizontal="right" vertical="center" wrapText="1"/>
    </xf>
    <xf numFmtId="3" fontId="117" fillId="8" borderId="6" xfId="14" applyNumberFormat="1" applyFont="1" applyFill="1" applyBorder="1" applyAlignment="1">
      <alignment horizontal="right" vertical="center" wrapText="1"/>
    </xf>
    <xf numFmtId="0" fontId="113" fillId="8" borderId="0" xfId="14" applyFont="1" applyFill="1" applyAlignment="1">
      <alignment vertical="center"/>
    </xf>
    <xf numFmtId="0" fontId="113" fillId="8" borderId="6" xfId="14" applyFont="1" applyFill="1" applyBorder="1" applyAlignment="1">
      <alignment vertical="center"/>
    </xf>
    <xf numFmtId="3" fontId="116" fillId="8" borderId="6" xfId="14" applyNumberFormat="1" applyFont="1" applyFill="1" applyBorder="1" applyAlignment="1">
      <alignment vertical="center"/>
    </xf>
    <xf numFmtId="3" fontId="113" fillId="8" borderId="0" xfId="14" applyNumberFormat="1" applyFont="1" applyFill="1" applyAlignment="1">
      <alignment vertical="center"/>
    </xf>
    <xf numFmtId="49" fontId="60" fillId="8" borderId="6" xfId="4" applyNumberFormat="1" applyFont="1" applyFill="1" applyBorder="1" applyAlignment="1">
      <alignment horizontal="left" vertical="center" wrapText="1"/>
    </xf>
    <xf numFmtId="3" fontId="2" fillId="8" borderId="6" xfId="4" applyNumberFormat="1" applyFont="1" applyFill="1" applyBorder="1" applyAlignment="1">
      <alignment horizontal="right" vertical="center" wrapText="1"/>
    </xf>
    <xf numFmtId="3" fontId="2" fillId="8" borderId="6" xfId="4" applyNumberFormat="1" applyFont="1" applyFill="1" applyBorder="1" applyAlignment="1">
      <alignment horizontal="center" vertical="center" wrapText="1"/>
    </xf>
    <xf numFmtId="3" fontId="119" fillId="8" borderId="6" xfId="4" applyNumberFormat="1" applyFont="1" applyFill="1" applyBorder="1" applyAlignment="1">
      <alignment horizontal="right" vertical="center" wrapText="1"/>
    </xf>
    <xf numFmtId="3" fontId="120" fillId="8" borderId="6" xfId="4" applyNumberFormat="1" applyFont="1" applyFill="1" applyBorder="1" applyAlignment="1">
      <alignment horizontal="right" vertical="center" wrapText="1"/>
    </xf>
    <xf numFmtId="0" fontId="121" fillId="8" borderId="0" xfId="14" applyFont="1" applyFill="1" applyAlignment="1">
      <alignment vertical="center"/>
    </xf>
    <xf numFmtId="49" fontId="117" fillId="25" borderId="6" xfId="14" applyNumberFormat="1" applyFont="1" applyFill="1" applyBorder="1" applyAlignment="1">
      <alignment horizontal="left" vertical="center" wrapText="1"/>
    </xf>
    <xf numFmtId="3" fontId="117" fillId="25" borderId="6" xfId="14" applyNumberFormat="1" applyFont="1" applyFill="1" applyBorder="1" applyAlignment="1">
      <alignment horizontal="right" vertical="center" wrapText="1"/>
    </xf>
    <xf numFmtId="3" fontId="118" fillId="25" borderId="6" xfId="14" applyNumberFormat="1" applyFont="1" applyFill="1" applyBorder="1" applyAlignment="1">
      <alignment horizontal="right" vertical="center" wrapText="1"/>
    </xf>
    <xf numFmtId="0" fontId="113" fillId="0" borderId="0" xfId="14" applyFont="1" applyAlignment="1">
      <alignment vertical="center"/>
    </xf>
    <xf numFmtId="49" fontId="118" fillId="25" borderId="6" xfId="14" applyNumberFormat="1" applyFont="1" applyFill="1" applyBorder="1" applyAlignment="1">
      <alignment horizontal="left" vertical="center" wrapText="1"/>
    </xf>
    <xf numFmtId="49" fontId="114" fillId="0" borderId="6" xfId="14" applyNumberFormat="1" applyFont="1" applyBorder="1" applyAlignment="1">
      <alignment horizontal="center" vertical="center" wrapText="1"/>
    </xf>
    <xf numFmtId="170" fontId="114" fillId="0" borderId="6" xfId="15" applyNumberFormat="1" applyFont="1" applyBorder="1" applyAlignment="1">
      <alignment horizontal="right" vertical="center"/>
    </xf>
    <xf numFmtId="0" fontId="122" fillId="0" borderId="0" xfId="14" applyFont="1" applyAlignment="1">
      <alignment vertical="center"/>
    </xf>
    <xf numFmtId="0" fontId="111" fillId="0" borderId="10" xfId="14" applyFont="1" applyBorder="1"/>
    <xf numFmtId="0" fontId="112" fillId="0" borderId="10" xfId="14" applyFont="1" applyBorder="1"/>
    <xf numFmtId="49" fontId="112" fillId="0" borderId="0" xfId="14" applyNumberFormat="1" applyFont="1" applyAlignment="1">
      <alignment horizontal="center" wrapText="1"/>
    </xf>
    <xf numFmtId="0" fontId="122" fillId="0" borderId="0" xfId="14" applyFont="1"/>
    <xf numFmtId="0" fontId="124" fillId="26" borderId="54" xfId="8" applyFont="1" applyFill="1" applyBorder="1" applyAlignment="1">
      <alignment horizontal="center" vertical="center" wrapText="1"/>
    </xf>
    <xf numFmtId="0" fontId="124" fillId="26" borderId="55" xfId="8" applyFont="1" applyFill="1" applyBorder="1" applyAlignment="1">
      <alignment horizontal="center" vertical="center"/>
    </xf>
    <xf numFmtId="0" fontId="124" fillId="26" borderId="55" xfId="8" applyFont="1" applyFill="1" applyBorder="1" applyAlignment="1">
      <alignment horizontal="center" vertical="center" wrapText="1"/>
    </xf>
    <xf numFmtId="0" fontId="125" fillId="26" borderId="56" xfId="8" applyFont="1" applyFill="1" applyBorder="1" applyAlignment="1">
      <alignment horizontal="center" vertical="center" wrapText="1"/>
    </xf>
    <xf numFmtId="0" fontId="60" fillId="8" borderId="57" xfId="8" applyFont="1" applyFill="1" applyBorder="1" applyAlignment="1">
      <alignment horizontal="center" vertical="center"/>
    </xf>
    <xf numFmtId="0" fontId="60" fillId="8" borderId="6" xfId="8" applyFont="1" applyFill="1" applyBorder="1" applyAlignment="1">
      <alignment horizontal="center" vertical="center"/>
    </xf>
    <xf numFmtId="0" fontId="2" fillId="8" borderId="58" xfId="8" applyFill="1" applyBorder="1" applyAlignment="1">
      <alignment vertical="center"/>
    </xf>
    <xf numFmtId="14" fontId="2" fillId="0" borderId="57" xfId="8" applyNumberFormat="1" applyBorder="1" applyAlignment="1">
      <alignment horizontal="center" vertical="center" wrapText="1"/>
    </xf>
    <xf numFmtId="14" fontId="2" fillId="0" borderId="6" xfId="8" applyNumberFormat="1" applyBorder="1" applyAlignment="1">
      <alignment horizontal="center" vertical="center" wrapText="1"/>
    </xf>
    <xf numFmtId="0" fontId="60" fillId="0" borderId="6" xfId="8" applyFont="1" applyBorder="1" applyAlignment="1">
      <alignment vertical="center" wrapText="1"/>
    </xf>
    <xf numFmtId="170" fontId="125" fillId="8" borderId="6" xfId="7" applyNumberFormat="1" applyFont="1" applyFill="1" applyBorder="1" applyAlignment="1">
      <alignment horizontal="center" vertical="center"/>
    </xf>
    <xf numFmtId="0" fontId="2" fillId="0" borderId="6" xfId="8" applyBorder="1" applyAlignment="1">
      <alignment vertical="center"/>
    </xf>
    <xf numFmtId="170" fontId="2" fillId="0" borderId="6" xfId="8" applyNumberFormat="1" applyBorder="1" applyAlignment="1">
      <alignment vertical="center"/>
    </xf>
    <xf numFmtId="0" fontId="2" fillId="0" borderId="58" xfId="8" applyBorder="1" applyAlignment="1">
      <alignment vertical="center"/>
    </xf>
    <xf numFmtId="0" fontId="60" fillId="7" borderId="0" xfId="8" applyFont="1" applyFill="1"/>
    <xf numFmtId="14" fontId="2" fillId="0" borderId="57" xfId="8" quotePrefix="1" applyNumberFormat="1" applyBorder="1" applyAlignment="1">
      <alignment horizontal="center" vertical="center" wrapText="1"/>
    </xf>
    <xf numFmtId="3" fontId="126" fillId="0" borderId="6" xfId="8" applyNumberFormat="1" applyFont="1" applyBorder="1" applyAlignment="1">
      <alignment vertical="center" wrapText="1"/>
    </xf>
    <xf numFmtId="3" fontId="125" fillId="8" borderId="6" xfId="7" applyNumberFormat="1" applyFont="1" applyFill="1" applyBorder="1" applyAlignment="1">
      <alignment horizontal="center" vertical="center"/>
    </xf>
    <xf numFmtId="3" fontId="2" fillId="0" borderId="6" xfId="8" applyNumberFormat="1" applyBorder="1" applyAlignment="1">
      <alignment vertical="center"/>
    </xf>
    <xf numFmtId="3" fontId="0" fillId="0" borderId="6" xfId="7" applyNumberFormat="1" applyFont="1" applyBorder="1" applyAlignment="1">
      <alignment vertical="center"/>
    </xf>
    <xf numFmtId="3" fontId="2" fillId="0" borderId="58" xfId="8" applyNumberFormat="1" applyBorder="1" applyAlignment="1">
      <alignment vertical="center"/>
    </xf>
    <xf numFmtId="3" fontId="0" fillId="0" borderId="9" xfId="7" applyNumberFormat="1" applyFont="1" applyFill="1" applyBorder="1" applyAlignment="1">
      <alignment vertical="center"/>
    </xf>
    <xf numFmtId="0" fontId="2" fillId="0" borderId="0" xfId="8" applyAlignment="1">
      <alignment horizontal="left"/>
    </xf>
    <xf numFmtId="14" fontId="2" fillId="0" borderId="60" xfId="8" quotePrefix="1" applyNumberFormat="1" applyBorder="1" applyAlignment="1">
      <alignment horizontal="center" vertical="center" wrapText="1"/>
    </xf>
    <xf numFmtId="14" fontId="2" fillId="0" borderId="3" xfId="8" quotePrefix="1" applyNumberFormat="1" applyBorder="1" applyAlignment="1">
      <alignment horizontal="center" vertical="center" wrapText="1"/>
    </xf>
    <xf numFmtId="14" fontId="2" fillId="0" borderId="4" xfId="8" quotePrefix="1" applyNumberFormat="1" applyBorder="1" applyAlignment="1">
      <alignment horizontal="center" vertical="center" wrapText="1"/>
    </xf>
    <xf numFmtId="3" fontId="2" fillId="0" borderId="0" xfId="8" applyNumberFormat="1"/>
    <xf numFmtId="170" fontId="2" fillId="0" borderId="0" xfId="8" applyNumberFormat="1"/>
    <xf numFmtId="0" fontId="127" fillId="0" borderId="0" xfId="8" applyFont="1"/>
    <xf numFmtId="0" fontId="79" fillId="0" borderId="0" xfId="8" applyFont="1" applyAlignment="1">
      <alignment horizontal="center" vertical="center"/>
    </xf>
    <xf numFmtId="0" fontId="79" fillId="0" borderId="7" xfId="8" applyFont="1" applyBorder="1" applyAlignment="1">
      <alignment horizontal="center" vertical="center"/>
    </xf>
    <xf numFmtId="0" fontId="128" fillId="0" borderId="0" xfId="8" applyFont="1" applyAlignment="1">
      <alignment horizontal="center" vertical="center"/>
    </xf>
    <xf numFmtId="3" fontId="128" fillId="0" borderId="7" xfId="8" applyNumberFormat="1" applyFont="1" applyBorder="1" applyAlignment="1">
      <alignment vertical="center"/>
    </xf>
    <xf numFmtId="0" fontId="128" fillId="0" borderId="7" xfId="8" applyFont="1" applyBorder="1" applyAlignment="1">
      <alignment vertical="center"/>
    </xf>
    <xf numFmtId="0" fontId="81" fillId="27" borderId="4" xfId="8" applyFont="1" applyFill="1" applyBorder="1" applyAlignment="1">
      <alignment horizontal="center" vertical="center" wrapText="1"/>
    </xf>
    <xf numFmtId="0" fontId="81" fillId="27" borderId="6" xfId="8" applyFont="1" applyFill="1" applyBorder="1" applyAlignment="1">
      <alignment horizontal="center" vertical="center" wrapText="1"/>
    </xf>
    <xf numFmtId="0" fontId="53" fillId="12" borderId="2" xfId="8" applyFont="1" applyFill="1" applyBorder="1" applyAlignment="1">
      <alignment horizontal="center" vertical="center" wrapText="1"/>
    </xf>
    <xf numFmtId="0" fontId="129" fillId="12" borderId="6" xfId="8" applyFont="1" applyFill="1" applyBorder="1" applyAlignment="1">
      <alignment vertical="center" wrapText="1"/>
    </xf>
    <xf numFmtId="3" fontId="63" fillId="12" borderId="3" xfId="8" applyNumberFormat="1" applyFont="1" applyFill="1" applyBorder="1" applyAlignment="1">
      <alignment horizontal="center" vertical="center" wrapText="1"/>
    </xf>
    <xf numFmtId="3" fontId="63" fillId="12" borderId="4" xfId="8" applyNumberFormat="1" applyFont="1" applyFill="1" applyBorder="1" applyAlignment="1">
      <alignment horizontal="right" vertical="center" wrapText="1"/>
    </xf>
    <xf numFmtId="3" fontId="63" fillId="12" borderId="6" xfId="8" applyNumberFormat="1" applyFont="1" applyFill="1" applyBorder="1" applyAlignment="1">
      <alignment horizontal="right" vertical="center" wrapText="1"/>
    </xf>
    <xf numFmtId="3" fontId="130" fillId="12" borderId="6" xfId="8" applyNumberFormat="1" applyFont="1" applyFill="1" applyBorder="1" applyAlignment="1">
      <alignment vertical="center" wrapText="1"/>
    </xf>
    <xf numFmtId="170" fontId="130" fillId="12" borderId="6" xfId="8" applyNumberFormat="1" applyFont="1" applyFill="1" applyBorder="1" applyAlignment="1">
      <alignment horizontal="center" vertical="center" wrapText="1"/>
    </xf>
    <xf numFmtId="3" fontId="53" fillId="0" borderId="6" xfId="8" applyNumberFormat="1" applyFont="1" applyBorder="1" applyAlignment="1">
      <alignment horizontal="center" vertical="center" wrapText="1"/>
    </xf>
    <xf numFmtId="3" fontId="53" fillId="8" borderId="5" xfId="8" applyNumberFormat="1" applyFont="1" applyFill="1" applyBorder="1" applyAlignment="1">
      <alignment horizontal="right" vertical="center" wrapText="1"/>
    </xf>
    <xf numFmtId="3" fontId="92" fillId="0" borderId="5" xfId="8" applyNumberFormat="1" applyFont="1" applyBorder="1" applyAlignment="1">
      <alignment vertical="center" wrapText="1"/>
    </xf>
    <xf numFmtId="3" fontId="92" fillId="8" borderId="1" xfId="8" applyNumberFormat="1" applyFont="1" applyFill="1" applyBorder="1" applyAlignment="1">
      <alignment vertical="center" wrapText="1"/>
    </xf>
    <xf numFmtId="170" fontId="53" fillId="0" borderId="6" xfId="8" applyNumberFormat="1" applyFont="1" applyBorder="1" applyAlignment="1">
      <alignment horizontal="center" vertical="center" wrapText="1"/>
    </xf>
    <xf numFmtId="0" fontId="88" fillId="0" borderId="6" xfId="8" applyFont="1" applyBorder="1" applyAlignment="1">
      <alignment horizontal="left" vertical="center" wrapText="1"/>
    </xf>
    <xf numFmtId="3" fontId="81" fillId="0" borderId="6" xfId="8" applyNumberFormat="1" applyFont="1" applyBorder="1" applyAlignment="1">
      <alignment horizontal="right" vertical="center" wrapText="1"/>
    </xf>
    <xf numFmtId="3" fontId="81" fillId="0" borderId="14" xfId="8" applyNumberFormat="1" applyFont="1" applyBorder="1" applyAlignment="1">
      <alignment horizontal="right" vertical="center" wrapText="1"/>
    </xf>
    <xf numFmtId="0" fontId="53" fillId="0" borderId="5" xfId="8" applyFont="1" applyFill="1" applyBorder="1" applyAlignment="1">
      <alignment horizontal="center" vertical="center" wrapText="1"/>
    </xf>
    <xf numFmtId="0" fontId="53" fillId="0" borderId="13" xfId="8" applyFont="1" applyFill="1" applyBorder="1" applyAlignment="1">
      <alignment horizontal="center" vertical="center" wrapText="1"/>
    </xf>
    <xf numFmtId="0" fontId="88" fillId="0" borderId="5" xfId="8" applyFont="1" applyFill="1" applyBorder="1" applyAlignment="1">
      <alignment horizontal="center" vertical="center" wrapText="1"/>
    </xf>
    <xf numFmtId="0" fontId="53" fillId="0" borderId="7" xfId="8" applyFont="1" applyFill="1" applyBorder="1" applyAlignment="1">
      <alignment horizontal="center" vertical="center" wrapText="1"/>
    </xf>
    <xf numFmtId="0" fontId="53" fillId="0" borderId="4" xfId="8" applyFont="1" applyFill="1" applyBorder="1" applyAlignment="1">
      <alignment horizontal="center" vertical="center" wrapText="1"/>
    </xf>
    <xf numFmtId="0" fontId="53" fillId="0" borderId="6" xfId="8" applyFont="1" applyFill="1" applyBorder="1" applyAlignment="1">
      <alignment horizontal="center" vertical="center" wrapText="1"/>
    </xf>
    <xf numFmtId="3" fontId="81" fillId="8" borderId="6" xfId="8" applyNumberFormat="1" applyFont="1" applyFill="1" applyBorder="1" applyAlignment="1">
      <alignment vertical="center" wrapText="1"/>
    </xf>
    <xf numFmtId="0" fontId="81" fillId="8" borderId="6" xfId="8" applyFont="1" applyFill="1" applyBorder="1" applyAlignment="1">
      <alignment vertical="center" wrapText="1"/>
    </xf>
    <xf numFmtId="3" fontId="53" fillId="0" borderId="5" xfId="8" applyNumberFormat="1" applyFont="1" applyBorder="1" applyAlignment="1">
      <alignment horizontal="center" vertical="center" wrapText="1"/>
    </xf>
    <xf numFmtId="3" fontId="2" fillId="0" borderId="6" xfId="8" applyNumberFormat="1" applyBorder="1"/>
    <xf numFmtId="0" fontId="63" fillId="0" borderId="6" xfId="8" applyFont="1" applyBorder="1" applyAlignment="1">
      <alignment horizontal="center" vertical="center" wrapText="1"/>
    </xf>
    <xf numFmtId="3" fontId="53" fillId="0" borderId="1" xfId="8" applyNumberFormat="1" applyFont="1" applyBorder="1" applyAlignment="1">
      <alignment horizontal="center" vertical="center" wrapText="1"/>
    </xf>
    <xf numFmtId="3" fontId="92" fillId="8" borderId="6" xfId="8" applyNumberFormat="1" applyFont="1" applyFill="1" applyBorder="1" applyAlignment="1">
      <alignment vertical="center" wrapText="1"/>
    </xf>
    <xf numFmtId="170" fontId="130" fillId="8" borderId="1" xfId="8" applyNumberFormat="1" applyFont="1" applyFill="1" applyBorder="1" applyAlignment="1">
      <alignment horizontal="center" vertical="center" wrapText="1"/>
    </xf>
    <xf numFmtId="0" fontId="88" fillId="8" borderId="3" xfId="8" applyFont="1" applyFill="1" applyBorder="1" applyAlignment="1">
      <alignment vertical="center" wrapText="1"/>
    </xf>
    <xf numFmtId="3" fontId="53" fillId="0" borderId="6" xfId="8" applyNumberFormat="1" applyFont="1" applyBorder="1" applyAlignment="1">
      <alignment horizontal="right" vertical="center" wrapText="1"/>
    </xf>
    <xf numFmtId="3" fontId="53" fillId="8" borderId="6" xfId="8" applyNumberFormat="1" applyFont="1" applyFill="1" applyBorder="1" applyAlignment="1">
      <alignment vertical="center" wrapText="1"/>
    </xf>
    <xf numFmtId="3" fontId="65" fillId="8" borderId="1" xfId="8" applyNumberFormat="1" applyFont="1" applyFill="1" applyBorder="1" applyAlignment="1">
      <alignment horizontal="center" vertical="center" wrapText="1"/>
    </xf>
    <xf numFmtId="0" fontId="53" fillId="0" borderId="6" xfId="8" applyFont="1" applyBorder="1" applyAlignment="1">
      <alignment vertical="center" wrapText="1"/>
    </xf>
    <xf numFmtId="0" fontId="53" fillId="0" borderId="6" xfId="8" applyFont="1" applyBorder="1" applyAlignment="1">
      <alignment vertical="center"/>
    </xf>
    <xf numFmtId="0" fontId="127" fillId="8" borderId="6" xfId="8" applyFont="1" applyFill="1" applyBorder="1"/>
    <xf numFmtId="0" fontId="127" fillId="0" borderId="6" xfId="8" applyFont="1" applyBorder="1"/>
    <xf numFmtId="0" fontId="89" fillId="0" borderId="0" xfId="8" applyFont="1"/>
    <xf numFmtId="0" fontId="81" fillId="0" borderId="0" xfId="8" applyFont="1" applyAlignment="1">
      <alignment horizontal="center"/>
    </xf>
    <xf numFmtId="0" fontId="81" fillId="8" borderId="0" xfId="8" applyFont="1" applyFill="1"/>
    <xf numFmtId="0" fontId="2" fillId="0" borderId="0" xfId="8" applyAlignment="1">
      <alignment horizontal="center"/>
    </xf>
    <xf numFmtId="0" fontId="2" fillId="8" borderId="0" xfId="8" applyFill="1"/>
    <xf numFmtId="0" fontId="127" fillId="0" borderId="0" xfId="8" applyFont="1" applyAlignment="1">
      <alignment horizontal="center"/>
    </xf>
    <xf numFmtId="0" fontId="127" fillId="8" borderId="0" xfId="8" applyFont="1" applyFill="1"/>
    <xf numFmtId="0" fontId="2" fillId="0" borderId="0" xfId="8" applyFont="1"/>
    <xf numFmtId="0" fontId="89" fillId="10" borderId="11" xfId="8" applyFont="1" applyFill="1" applyBorder="1" applyAlignment="1">
      <alignment vertical="center" wrapText="1"/>
    </xf>
    <xf numFmtId="0" fontId="127" fillId="0" borderId="0" xfId="8" applyFont="1" applyAlignment="1">
      <alignment vertical="center"/>
    </xf>
    <xf numFmtId="0" fontId="89" fillId="10" borderId="13" xfId="8" applyFont="1" applyFill="1" applyBorder="1" applyAlignment="1">
      <alignment vertical="center" wrapText="1"/>
    </xf>
    <xf numFmtId="3" fontId="89" fillId="10" borderId="6" xfId="8" applyNumberFormat="1" applyFont="1" applyFill="1" applyBorder="1" applyAlignment="1">
      <alignment horizontal="center" vertical="center" wrapText="1"/>
    </xf>
    <xf numFmtId="0" fontId="89" fillId="10" borderId="6" xfId="8" applyFont="1" applyFill="1" applyBorder="1" applyAlignment="1">
      <alignment horizontal="center" vertical="center" wrapText="1"/>
    </xf>
    <xf numFmtId="0" fontId="53" fillId="0" borderId="6" xfId="8" quotePrefix="1" applyFont="1" applyBorder="1" applyAlignment="1">
      <alignment horizontal="center" vertical="center" wrapText="1"/>
    </xf>
    <xf numFmtId="0" fontId="132" fillId="0" borderId="6" xfId="8" applyFont="1" applyBorder="1" applyAlignment="1">
      <alignment horizontal="center" vertical="center"/>
    </xf>
    <xf numFmtId="164" fontId="65" fillId="0" borderId="6" xfId="16" applyNumberFormat="1" applyFont="1" applyBorder="1" applyAlignment="1">
      <alignment horizontal="center" vertical="center"/>
    </xf>
    <xf numFmtId="3" fontId="65" fillId="0" borderId="6" xfId="16" applyNumberFormat="1" applyFont="1" applyBorder="1" applyAlignment="1">
      <alignment horizontal="center" vertical="center"/>
    </xf>
    <xf numFmtId="0" fontId="127" fillId="0" borderId="6" xfId="8" applyFont="1" applyBorder="1" applyAlignment="1">
      <alignment horizontal="center" vertical="center"/>
    </xf>
    <xf numFmtId="170" fontId="53" fillId="0" borderId="6" xfId="7" applyNumberFormat="1" applyFont="1" applyBorder="1" applyAlignment="1">
      <alignment horizontal="center" vertical="center" wrapText="1"/>
    </xf>
    <xf numFmtId="49" fontId="53" fillId="0" borderId="6" xfId="8" quotePrefix="1" applyNumberFormat="1" applyFont="1" applyBorder="1" applyAlignment="1">
      <alignment horizontal="center" vertical="center" wrapText="1"/>
    </xf>
    <xf numFmtId="164" fontId="65" fillId="0" borderId="6" xfId="8" applyNumberFormat="1" applyFont="1" applyBorder="1" applyAlignment="1">
      <alignment horizontal="center" vertical="center"/>
    </xf>
    <xf numFmtId="170" fontId="53" fillId="0" borderId="6" xfId="7" applyNumberFormat="1" applyFont="1" applyBorder="1" applyAlignment="1">
      <alignment horizontal="left" vertical="center" wrapText="1"/>
    </xf>
    <xf numFmtId="0" fontId="53" fillId="0" borderId="6" xfId="8" applyFont="1" applyBorder="1" applyAlignment="1">
      <alignment horizontal="left" vertical="center" wrapText="1"/>
    </xf>
    <xf numFmtId="3" fontId="53" fillId="0" borderId="6" xfId="8" applyNumberFormat="1" applyFont="1" applyBorder="1" applyAlignment="1">
      <alignment horizontal="center" vertical="center"/>
    </xf>
    <xf numFmtId="0" fontId="53" fillId="0" borderId="0" xfId="8" applyFont="1"/>
    <xf numFmtId="3" fontId="53" fillId="0" borderId="0" xfId="8" applyNumberFormat="1" applyFont="1"/>
    <xf numFmtId="49" fontId="53" fillId="0" borderId="0" xfId="8" applyNumberFormat="1" applyFont="1" applyAlignment="1">
      <alignment horizontal="center"/>
    </xf>
    <xf numFmtId="3" fontId="53" fillId="0" borderId="6" xfId="8" applyNumberFormat="1" applyFont="1" applyBorder="1" applyAlignment="1">
      <alignment vertical="center"/>
    </xf>
    <xf numFmtId="170" fontId="53" fillId="0" borderId="6" xfId="8" applyNumberFormat="1" applyFont="1" applyBorder="1" applyAlignment="1">
      <alignment vertical="center"/>
    </xf>
    <xf numFmtId="170" fontId="53" fillId="0" borderId="6" xfId="8" applyNumberFormat="1" applyFont="1" applyBorder="1" applyAlignment="1">
      <alignment horizontal="center" vertical="center"/>
    </xf>
    <xf numFmtId="49" fontId="53" fillId="0" borderId="6" xfId="8" applyNumberFormat="1" applyFont="1" applyBorder="1" applyAlignment="1">
      <alignment horizontal="center" vertical="center"/>
    </xf>
    <xf numFmtId="0" fontId="102" fillId="0" borderId="0" xfId="8" applyFont="1" applyAlignment="1">
      <alignment horizontal="center"/>
    </xf>
    <xf numFmtId="3" fontId="127" fillId="0" borderId="0" xfId="8" applyNumberFormat="1" applyFont="1"/>
    <xf numFmtId="0" fontId="133" fillId="0" borderId="0" xfId="8" applyFont="1" applyAlignment="1">
      <alignment horizontal="center" vertical="center"/>
    </xf>
    <xf numFmtId="49" fontId="127" fillId="0" borderId="0" xfId="8" applyNumberFormat="1" applyFont="1" applyAlignment="1">
      <alignment horizontal="center"/>
    </xf>
    <xf numFmtId="0" fontId="127" fillId="0" borderId="0" xfId="8" applyFont="1" applyAlignment="1">
      <alignment horizontal="center" vertical="center"/>
    </xf>
    <xf numFmtId="0" fontId="134" fillId="8" borderId="0" xfId="0" applyFont="1" applyFill="1" applyBorder="1" applyAlignment="1">
      <alignment vertical="center" wrapText="1"/>
    </xf>
    <xf numFmtId="0" fontId="5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1" fillId="0" borderId="0" xfId="0" applyFont="1" applyAlignment="1">
      <alignment horizontal="center" vertical="center"/>
    </xf>
    <xf numFmtId="49" fontId="92" fillId="8" borderId="6" xfId="0" applyNumberFormat="1" applyFont="1" applyFill="1" applyBorder="1" applyAlignment="1">
      <alignment horizontal="center" vertical="center"/>
    </xf>
    <xf numFmtId="3" fontId="92" fillId="8" borderId="6" xfId="0" applyNumberFormat="1" applyFont="1" applyFill="1" applyBorder="1" applyAlignment="1">
      <alignment horizontal="center" vertical="center" wrapText="1"/>
    </xf>
    <xf numFmtId="0" fontId="92" fillId="8" borderId="6" xfId="0" applyFont="1" applyFill="1" applyBorder="1" applyAlignment="1">
      <alignment horizontal="center" vertical="center" wrapText="1"/>
    </xf>
    <xf numFmtId="49" fontId="92" fillId="8" borderId="6" xfId="0" applyNumberFormat="1" applyFont="1" applyFill="1" applyBorder="1" applyAlignment="1">
      <alignment horizontal="center" vertical="center" wrapText="1"/>
    </xf>
    <xf numFmtId="0" fontId="135" fillId="8" borderId="6" xfId="0" quotePrefix="1" applyFont="1" applyFill="1" applyBorder="1" applyAlignment="1">
      <alignment horizontal="center" vertical="center"/>
    </xf>
    <xf numFmtId="0" fontId="136" fillId="0" borderId="6" xfId="0" applyFont="1" applyBorder="1" applyAlignment="1">
      <alignment horizontal="center" vertical="center"/>
    </xf>
    <xf numFmtId="3" fontId="136" fillId="0" borderId="6" xfId="0" applyNumberFormat="1" applyFont="1" applyBorder="1" applyAlignment="1">
      <alignment horizontal="center" vertical="center"/>
    </xf>
    <xf numFmtId="0" fontId="54" fillId="8" borderId="6" xfId="0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right" vertical="center"/>
    </xf>
    <xf numFmtId="49" fontId="53" fillId="0" borderId="6" xfId="0" quotePrefix="1" applyNumberFormat="1" applyFont="1" applyBorder="1" applyAlignment="1">
      <alignment horizontal="center" vertical="center"/>
    </xf>
    <xf numFmtId="14" fontId="54" fillId="8" borderId="6" xfId="0" applyNumberFormat="1" applyFont="1" applyFill="1" applyBorder="1" applyAlignment="1">
      <alignment horizontal="center" vertical="center"/>
    </xf>
    <xf numFmtId="49" fontId="54" fillId="8" borderId="6" xfId="0" applyNumberFormat="1" applyFont="1" applyFill="1" applyBorder="1" applyAlignment="1">
      <alignment horizontal="center" vertical="center"/>
    </xf>
    <xf numFmtId="0" fontId="72" fillId="8" borderId="6" xfId="0" applyFont="1" applyFill="1" applyBorder="1" applyAlignment="1">
      <alignment horizontal="center" vertical="center"/>
    </xf>
    <xf numFmtId="170" fontId="72" fillId="8" borderId="6" xfId="0" applyNumberFormat="1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center" vertical="center" wrapText="1"/>
    </xf>
    <xf numFmtId="170" fontId="12" fillId="8" borderId="6" xfId="7" applyNumberFormat="1" applyFont="1" applyFill="1" applyBorder="1" applyAlignment="1" applyProtection="1">
      <alignment horizontal="center" vertical="center"/>
    </xf>
    <xf numFmtId="170" fontId="12" fillId="8" borderId="0" xfId="7" applyNumberFormat="1" applyFont="1" applyFill="1" applyBorder="1" applyAlignment="1" applyProtection="1">
      <alignment horizontal="center" vertical="center"/>
    </xf>
    <xf numFmtId="0" fontId="88" fillId="8" borderId="6" xfId="0" applyFont="1" applyFill="1" applyBorder="1" applyAlignment="1">
      <alignment horizontal="center" vertical="center"/>
    </xf>
    <xf numFmtId="0" fontId="88" fillId="8" borderId="6" xfId="0" applyFont="1" applyFill="1" applyBorder="1" applyAlignment="1">
      <alignment horizontal="right" vertical="center"/>
    </xf>
    <xf numFmtId="14" fontId="88" fillId="8" borderId="6" xfId="0" applyNumberFormat="1" applyFont="1" applyFill="1" applyBorder="1" applyAlignment="1">
      <alignment horizontal="center" vertical="center"/>
    </xf>
    <xf numFmtId="49" fontId="88" fillId="8" borderId="6" xfId="0" applyNumberFormat="1" applyFont="1" applyFill="1" applyBorder="1" applyAlignment="1">
      <alignment horizontal="center" vertical="center"/>
    </xf>
    <xf numFmtId="0" fontId="137" fillId="8" borderId="6" xfId="0" applyFont="1" applyFill="1" applyBorder="1" applyAlignment="1">
      <alignment horizontal="center" vertical="center"/>
    </xf>
    <xf numFmtId="0" fontId="138" fillId="8" borderId="6" xfId="0" quotePrefix="1" applyFont="1" applyFill="1" applyBorder="1" applyAlignment="1">
      <alignment horizontal="center" vertical="center"/>
    </xf>
    <xf numFmtId="3" fontId="85" fillId="8" borderId="6" xfId="0" applyNumberFormat="1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vertical="center"/>
    </xf>
    <xf numFmtId="49" fontId="53" fillId="8" borderId="6" xfId="0" applyNumberFormat="1" applyFont="1" applyFill="1" applyBorder="1" applyAlignment="1">
      <alignment vertical="center"/>
    </xf>
    <xf numFmtId="49" fontId="54" fillId="8" borderId="6" xfId="0" applyNumberFormat="1" applyFont="1" applyFill="1" applyBorder="1" applyAlignment="1">
      <alignment vertical="center"/>
    </xf>
    <xf numFmtId="3" fontId="85" fillId="8" borderId="6" xfId="0" applyNumberFormat="1" applyFont="1" applyFill="1" applyBorder="1" applyAlignment="1">
      <alignment vertical="center"/>
    </xf>
    <xf numFmtId="170" fontId="85" fillId="8" borderId="6" xfId="0" applyNumberFormat="1" applyFont="1" applyFill="1" applyBorder="1" applyAlignment="1">
      <alignment vertical="center"/>
    </xf>
    <xf numFmtId="0" fontId="53" fillId="8" borderId="6" xfId="0" applyFont="1" applyFill="1" applyBorder="1" applyAlignment="1">
      <alignment horizontal="center" vertical="center"/>
    </xf>
    <xf numFmtId="170" fontId="81" fillId="7" borderId="0" xfId="7" applyNumberFormat="1" applyFont="1" applyFill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135" fillId="0" borderId="0" xfId="0" applyFont="1" applyBorder="1" applyAlignment="1">
      <alignment horizontal="center" vertical="center"/>
    </xf>
    <xf numFmtId="0" fontId="85" fillId="0" borderId="0" xfId="0" applyFont="1" applyAlignment="1">
      <alignment horizontal="center" vertical="center"/>
    </xf>
    <xf numFmtId="3" fontId="85" fillId="0" borderId="0" xfId="0" applyNumberFormat="1" applyFont="1" applyAlignment="1">
      <alignment horizontal="center" vertical="center"/>
    </xf>
    <xf numFmtId="0" fontId="85" fillId="0" borderId="10" xfId="0" applyFont="1" applyBorder="1" applyAlignment="1">
      <alignment vertical="center"/>
    </xf>
    <xf numFmtId="49" fontId="81" fillId="0" borderId="10" xfId="0" applyNumberFormat="1" applyFont="1" applyBorder="1" applyAlignment="1">
      <alignment vertical="center"/>
    </xf>
    <xf numFmtId="49" fontId="85" fillId="0" borderId="0" xfId="0" applyNumberFormat="1" applyFont="1" applyAlignment="1">
      <alignment horizontal="center" vertical="center"/>
    </xf>
    <xf numFmtId="0" fontId="131" fillId="0" borderId="0" xfId="0" applyFont="1" applyAlignment="1">
      <alignment horizontal="center" vertical="center"/>
    </xf>
    <xf numFmtId="0" fontId="131" fillId="0" borderId="10" xfId="0" applyFont="1" applyBorder="1" applyAlignment="1">
      <alignment vertical="center"/>
    </xf>
    <xf numFmtId="0" fontId="0" fillId="0" borderId="0" xfId="0" applyAlignment="1">
      <alignment horizontal="center"/>
    </xf>
    <xf numFmtId="0" fontId="139" fillId="0" borderId="0" xfId="0" applyFont="1" applyBorder="1" applyAlignment="1">
      <alignment horizontal="center" vertical="center"/>
    </xf>
    <xf numFmtId="3" fontId="53" fillId="0" borderId="0" xfId="0" applyNumberFormat="1" applyFont="1" applyAlignment="1">
      <alignment horizontal="center" vertical="center"/>
    </xf>
    <xf numFmtId="170" fontId="53" fillId="0" borderId="0" xfId="0" applyNumberFormat="1" applyFont="1" applyAlignment="1">
      <alignment horizontal="center" vertical="center"/>
    </xf>
    <xf numFmtId="49" fontId="5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9" fontId="140" fillId="0" borderId="0" xfId="0" applyNumberFormat="1" applyFont="1"/>
    <xf numFmtId="49" fontId="0" fillId="0" borderId="0" xfId="0" applyNumberFormat="1"/>
    <xf numFmtId="0" fontId="53" fillId="22" borderId="0" xfId="0" applyFont="1" applyFill="1"/>
    <xf numFmtId="0" fontId="141" fillId="0" borderId="0" xfId="0" applyFont="1"/>
    <xf numFmtId="0" fontId="134" fillId="8" borderId="0" xfId="0" applyFont="1" applyFill="1" applyAlignment="1">
      <alignment horizontal="center" vertical="center" wrapText="1"/>
    </xf>
    <xf numFmtId="0" fontId="142" fillId="8" borderId="0" xfId="0" applyFont="1" applyFill="1" applyAlignment="1">
      <alignment horizontal="center" vertical="center" wrapText="1"/>
    </xf>
    <xf numFmtId="0" fontId="142" fillId="8" borderId="0" xfId="0" applyFont="1" applyFill="1" applyAlignment="1">
      <alignment horizontal="left" vertical="center" wrapText="1"/>
    </xf>
    <xf numFmtId="0" fontId="95" fillId="8" borderId="0" xfId="0" applyFont="1" applyFill="1" applyAlignment="1">
      <alignment horizontal="center" vertical="center" wrapText="1"/>
    </xf>
    <xf numFmtId="0" fontId="143" fillId="8" borderId="0" xfId="0" applyFont="1" applyFill="1" applyAlignment="1">
      <alignment horizontal="center" vertical="center" wrapText="1"/>
    </xf>
    <xf numFmtId="0" fontId="0" fillId="8" borderId="0" xfId="0" applyFill="1"/>
    <xf numFmtId="0" fontId="11" fillId="0" borderId="0" xfId="0" applyFont="1" applyAlignment="1">
      <alignment horizontal="center" vertical="center"/>
    </xf>
    <xf numFmtId="0" fontId="139" fillId="7" borderId="6" xfId="0" applyFont="1" applyFill="1" applyBorder="1" applyAlignment="1">
      <alignment horizontal="center" vertical="center" wrapText="1"/>
    </xf>
    <xf numFmtId="0" fontId="144" fillId="30" borderId="6" xfId="0" applyFont="1" applyFill="1" applyBorder="1" applyAlignment="1">
      <alignment horizontal="center" vertical="center" wrapText="1"/>
    </xf>
    <xf numFmtId="0" fontId="94" fillId="0" borderId="6" xfId="0" applyFont="1" applyFill="1" applyBorder="1" applyAlignment="1">
      <alignment horizontal="center" vertical="center" wrapText="1"/>
    </xf>
    <xf numFmtId="0" fontId="94" fillId="22" borderId="6" xfId="0" applyFont="1" applyFill="1" applyBorder="1" applyAlignment="1">
      <alignment horizontal="center" vertical="center" wrapText="1"/>
    </xf>
    <xf numFmtId="0" fontId="144" fillId="15" borderId="6" xfId="0" applyFont="1" applyFill="1" applyBorder="1" applyAlignment="1">
      <alignment horizontal="center" vertical="center" wrapText="1"/>
    </xf>
    <xf numFmtId="0" fontId="144" fillId="16" borderId="6" xfId="0" applyFont="1" applyFill="1" applyBorder="1" applyAlignment="1">
      <alignment vertical="center" wrapText="1"/>
    </xf>
    <xf numFmtId="0" fontId="145" fillId="17" borderId="6" xfId="0" applyFont="1" applyFill="1" applyBorder="1" applyAlignment="1">
      <alignment horizontal="center" vertical="center" wrapText="1"/>
    </xf>
    <xf numFmtId="0" fontId="145" fillId="31" borderId="6" xfId="0" applyFont="1" applyFill="1" applyBorder="1" applyAlignment="1">
      <alignment horizontal="center" vertical="center" wrapText="1"/>
    </xf>
    <xf numFmtId="0" fontId="146" fillId="13" borderId="6" xfId="0" applyFont="1" applyFill="1" applyBorder="1" applyAlignment="1">
      <alignment horizontal="center" vertical="center"/>
    </xf>
    <xf numFmtId="0" fontId="146" fillId="0" borderId="6" xfId="0" applyFont="1" applyFill="1" applyBorder="1" applyAlignment="1">
      <alignment horizontal="center" vertical="center"/>
    </xf>
    <xf numFmtId="164" fontId="146" fillId="0" borderId="6" xfId="0" applyNumberFormat="1" applyFont="1" applyFill="1" applyBorder="1" applyAlignment="1">
      <alignment horizontal="center" vertical="center"/>
    </xf>
    <xf numFmtId="170" fontId="146" fillId="8" borderId="6" xfId="0" applyNumberFormat="1" applyFont="1" applyFill="1" applyBorder="1" applyAlignment="1">
      <alignment horizontal="center" vertical="center" wrapText="1"/>
    </xf>
    <xf numFmtId="170" fontId="146" fillId="22" borderId="6" xfId="0" applyNumberFormat="1" applyFont="1" applyFill="1" applyBorder="1" applyAlignment="1">
      <alignment horizontal="center" vertical="center" wrapText="1"/>
    </xf>
    <xf numFmtId="0" fontId="147" fillId="31" borderId="6" xfId="0" applyFont="1" applyFill="1" applyBorder="1" applyAlignment="1">
      <alignment horizontal="center" vertical="center" wrapText="1"/>
    </xf>
    <xf numFmtId="170" fontId="146" fillId="13" borderId="6" xfId="0" applyNumberFormat="1" applyFont="1" applyFill="1" applyBorder="1" applyAlignment="1">
      <alignment horizontal="center" vertical="center" wrapText="1"/>
    </xf>
    <xf numFmtId="0" fontId="135" fillId="0" borderId="6" xfId="0" applyFont="1" applyBorder="1" applyAlignment="1">
      <alignment horizontal="center" vertical="center"/>
    </xf>
    <xf numFmtId="0" fontId="64" fillId="8" borderId="6" xfId="0" applyFont="1" applyFill="1" applyBorder="1" applyAlignment="1">
      <alignment horizontal="center" vertical="center"/>
    </xf>
    <xf numFmtId="164" fontId="64" fillId="13" borderId="2" xfId="0" applyNumberFormat="1" applyFont="1" applyFill="1" applyBorder="1" applyAlignment="1">
      <alignment horizontal="center" vertical="center"/>
    </xf>
    <xf numFmtId="37" fontId="64" fillId="0" borderId="2" xfId="0" applyNumberFormat="1" applyFont="1" applyBorder="1" applyAlignment="1">
      <alignment horizontal="center" vertical="center"/>
    </xf>
    <xf numFmtId="164" fontId="64" fillId="0" borderId="11" xfId="0" applyNumberFormat="1" applyFont="1" applyFill="1" applyBorder="1" applyAlignment="1">
      <alignment horizontal="center" vertical="center"/>
    </xf>
    <xf numFmtId="164" fontId="64" fillId="0" borderId="2" xfId="0" applyNumberFormat="1" applyFont="1" applyFill="1" applyBorder="1" applyAlignment="1">
      <alignment horizontal="center" vertical="center"/>
    </xf>
    <xf numFmtId="164" fontId="64" fillId="0" borderId="11" xfId="0" applyNumberFormat="1" applyFont="1" applyBorder="1" applyAlignment="1">
      <alignment horizontal="center" vertical="center"/>
    </xf>
    <xf numFmtId="164" fontId="64" fillId="22" borderId="11" xfId="0" applyNumberFormat="1" applyFont="1" applyFill="1" applyBorder="1" applyAlignment="1">
      <alignment horizontal="center" vertical="center"/>
    </xf>
    <xf numFmtId="170" fontId="142" fillId="13" borderId="1" xfId="0" applyNumberFormat="1" applyFont="1" applyFill="1" applyBorder="1" applyAlignment="1">
      <alignment horizontal="center" vertical="center"/>
    </xf>
    <xf numFmtId="170" fontId="64" fillId="0" borderId="2" xfId="7" applyNumberFormat="1" applyFont="1" applyBorder="1" applyAlignment="1">
      <alignment horizontal="center" vertical="center"/>
    </xf>
    <xf numFmtId="0" fontId="64" fillId="0" borderId="2" xfId="0" applyFont="1" applyBorder="1" applyAlignment="1">
      <alignment horizontal="center" vertical="center"/>
    </xf>
    <xf numFmtId="170" fontId="64" fillId="13" borderId="2" xfId="7" applyNumberFormat="1" applyFont="1" applyFill="1" applyBorder="1" applyAlignment="1">
      <alignment horizontal="center" vertical="center"/>
    </xf>
    <xf numFmtId="170" fontId="64" fillId="13" borderId="2" xfId="0" applyNumberFormat="1" applyFont="1" applyFill="1" applyBorder="1" applyAlignment="1">
      <alignment horizontal="center" vertical="center"/>
    </xf>
    <xf numFmtId="3" fontId="142" fillId="8" borderId="6" xfId="0" applyNumberFormat="1" applyFont="1" applyFill="1" applyBorder="1" applyAlignment="1">
      <alignment horizontal="center" vertical="center" wrapText="1"/>
    </xf>
    <xf numFmtId="164" fontId="64" fillId="0" borderId="6" xfId="0" applyNumberFormat="1" applyFont="1" applyBorder="1" applyAlignment="1">
      <alignment horizontal="center" vertical="center"/>
    </xf>
    <xf numFmtId="170" fontId="64" fillId="8" borderId="2" xfId="7" applyNumberFormat="1" applyFont="1" applyFill="1" applyBorder="1" applyAlignment="1">
      <alignment horizontal="center" vertical="center"/>
    </xf>
    <xf numFmtId="0" fontId="53" fillId="8" borderId="6" xfId="0" applyFont="1" applyFill="1" applyBorder="1" applyAlignment="1">
      <alignment horizontal="center"/>
    </xf>
    <xf numFmtId="170" fontId="64" fillId="13" borderId="6" xfId="0" applyNumberFormat="1" applyFont="1" applyFill="1" applyBorder="1" applyAlignment="1">
      <alignment horizontal="center" vertical="center"/>
    </xf>
    <xf numFmtId="0" fontId="64" fillId="0" borderId="6" xfId="0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4" fillId="13" borderId="6" xfId="0" applyFont="1" applyFill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14" fontId="12" fillId="0" borderId="6" xfId="0" applyNumberFormat="1" applyFont="1" applyBorder="1" applyAlignment="1">
      <alignment horizontal="center" vertical="center"/>
    </xf>
    <xf numFmtId="164" fontId="12" fillId="0" borderId="6" xfId="0" applyNumberFormat="1" applyFont="1" applyFill="1" applyBorder="1" applyAlignment="1">
      <alignment horizontal="center" vertical="center"/>
    </xf>
    <xf numFmtId="164" fontId="12" fillId="22" borderId="6" xfId="0" applyNumberFormat="1" applyFont="1" applyFill="1" applyBorder="1" applyAlignment="1">
      <alignment horizontal="center" vertical="center"/>
    </xf>
    <xf numFmtId="170" fontId="12" fillId="13" borderId="6" xfId="0" applyNumberFormat="1" applyFont="1" applyFill="1" applyBorder="1" applyAlignment="1">
      <alignment horizontal="center" vertical="center"/>
    </xf>
    <xf numFmtId="0" fontId="11" fillId="0" borderId="6" xfId="0" applyFont="1" applyBorder="1"/>
    <xf numFmtId="0" fontId="11" fillId="0" borderId="6" xfId="0" applyFont="1" applyBorder="1" applyAlignment="1">
      <alignment horizontal="center"/>
    </xf>
    <xf numFmtId="170" fontId="12" fillId="13" borderId="2" xfId="7" applyNumberFormat="1" applyFont="1" applyFill="1" applyBorder="1" applyAlignment="1">
      <alignment horizontal="center" vertical="center"/>
    </xf>
    <xf numFmtId="170" fontId="12" fillId="13" borderId="2" xfId="0" applyNumberFormat="1" applyFont="1" applyFill="1" applyBorder="1" applyAlignment="1">
      <alignment horizontal="center" vertical="center"/>
    </xf>
    <xf numFmtId="0" fontId="79" fillId="31" borderId="6" xfId="0" applyFont="1" applyFill="1" applyBorder="1" applyAlignment="1">
      <alignment horizontal="center" vertical="center" wrapText="1"/>
    </xf>
    <xf numFmtId="164" fontId="12" fillId="22" borderId="11" xfId="0" applyNumberFormat="1" applyFont="1" applyFill="1" applyBorder="1" applyAlignment="1">
      <alignment horizontal="center" vertical="center"/>
    </xf>
    <xf numFmtId="37" fontId="64" fillId="8" borderId="2" xfId="0" applyNumberFormat="1" applyFont="1" applyFill="1" applyBorder="1" applyAlignment="1">
      <alignment horizontal="center" vertical="center"/>
    </xf>
    <xf numFmtId="170" fontId="53" fillId="8" borderId="6" xfId="7" applyNumberFormat="1" applyFont="1" applyFill="1" applyBorder="1" applyAlignment="1">
      <alignment horizontal="center"/>
    </xf>
    <xf numFmtId="175" fontId="53" fillId="8" borderId="6" xfId="0" applyNumberFormat="1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 vertical="center"/>
    </xf>
    <xf numFmtId="164" fontId="12" fillId="13" borderId="2" xfId="0" applyNumberFormat="1" applyFont="1" applyFill="1" applyBorder="1" applyAlignment="1">
      <alignment horizontal="center" vertical="center"/>
    </xf>
    <xf numFmtId="164" fontId="12" fillId="13" borderId="6" xfId="0" applyNumberFormat="1" applyFont="1" applyFill="1" applyBorder="1" applyAlignment="1">
      <alignment horizontal="center" vertical="center"/>
    </xf>
    <xf numFmtId="170" fontId="11" fillId="0" borderId="6" xfId="7" applyNumberFormat="1" applyFont="1" applyBorder="1" applyAlignment="1">
      <alignment horizontal="center"/>
    </xf>
    <xf numFmtId="0" fontId="54" fillId="0" borderId="0" xfId="0" applyFont="1"/>
    <xf numFmtId="164" fontId="64" fillId="13" borderId="2" xfId="0" applyNumberFormat="1" applyFont="1" applyFill="1" applyBorder="1" applyAlignment="1">
      <alignment horizontal="center" vertical="center" wrapText="1"/>
    </xf>
    <xf numFmtId="0" fontId="11" fillId="8" borderId="6" xfId="0" applyFont="1" applyFill="1" applyBorder="1" applyAlignment="1">
      <alignment horizontal="center" vertical="center"/>
    </xf>
    <xf numFmtId="164" fontId="64" fillId="7" borderId="6" xfId="0" applyNumberFormat="1" applyFont="1" applyFill="1" applyBorder="1" applyAlignment="1">
      <alignment horizontal="center" vertical="center"/>
    </xf>
    <xf numFmtId="170" fontId="64" fillId="13" borderId="1" xfId="0" applyNumberFormat="1" applyFont="1" applyFill="1" applyBorder="1" applyAlignment="1">
      <alignment horizontal="center" vertical="center"/>
    </xf>
    <xf numFmtId="170" fontId="54" fillId="8" borderId="6" xfId="7" applyNumberFormat="1" applyFont="1" applyFill="1" applyBorder="1" applyAlignment="1">
      <alignment horizontal="center"/>
    </xf>
    <xf numFmtId="175" fontId="54" fillId="8" borderId="6" xfId="0" applyNumberFormat="1" applyFont="1" applyFill="1" applyBorder="1" applyAlignment="1">
      <alignment horizontal="center" vertical="center"/>
    </xf>
    <xf numFmtId="0" fontId="148" fillId="31" borderId="6" xfId="0" applyFont="1" applyFill="1" applyBorder="1" applyAlignment="1">
      <alignment horizontal="center" vertical="center"/>
    </xf>
    <xf numFmtId="170" fontId="54" fillId="7" borderId="6" xfId="7" applyNumberFormat="1" applyFont="1" applyFill="1" applyBorder="1" applyAlignment="1">
      <alignment horizontal="center"/>
    </xf>
    <xf numFmtId="14" fontId="64" fillId="0" borderId="6" xfId="0" applyNumberFormat="1" applyFont="1" applyBorder="1" applyAlignment="1">
      <alignment horizontal="center" vertical="center"/>
    </xf>
    <xf numFmtId="0" fontId="64" fillId="8" borderId="6" xfId="0" applyFont="1" applyFill="1" applyBorder="1" applyAlignment="1">
      <alignment horizontal="center" vertical="center" wrapText="1"/>
    </xf>
    <xf numFmtId="37" fontId="64" fillId="8" borderId="6" xfId="0" applyNumberFormat="1" applyFont="1" applyFill="1" applyBorder="1" applyAlignment="1">
      <alignment horizontal="center" vertical="center"/>
    </xf>
    <xf numFmtId="164" fontId="73" fillId="0" borderId="6" xfId="0" applyNumberFormat="1" applyFont="1" applyFill="1" applyBorder="1" applyAlignment="1">
      <alignment horizontal="center" vertical="center"/>
    </xf>
    <xf numFmtId="14" fontId="73" fillId="0" borderId="6" xfId="0" applyNumberFormat="1" applyFont="1" applyFill="1" applyBorder="1" applyAlignment="1">
      <alignment horizontal="center" vertical="center"/>
    </xf>
    <xf numFmtId="164" fontId="73" fillId="0" borderId="6" xfId="0" applyNumberFormat="1" applyFont="1" applyBorder="1" applyAlignment="1">
      <alignment horizontal="center" vertical="center"/>
    </xf>
    <xf numFmtId="164" fontId="73" fillId="22" borderId="6" xfId="0" applyNumberFormat="1" applyFont="1" applyFill="1" applyBorder="1" applyAlignment="1">
      <alignment horizontal="center" vertical="center"/>
    </xf>
    <xf numFmtId="170" fontId="142" fillId="13" borderId="6" xfId="0" applyNumberFormat="1" applyFont="1" applyFill="1" applyBorder="1" applyAlignment="1">
      <alignment horizontal="center" vertical="center"/>
    </xf>
    <xf numFmtId="170" fontId="101" fillId="13" borderId="6" xfId="7" applyNumberFormat="1" applyFont="1" applyFill="1" applyBorder="1" applyAlignment="1">
      <alignment horizontal="center"/>
    </xf>
    <xf numFmtId="0" fontId="11" fillId="0" borderId="3" xfId="0" applyFont="1" applyBorder="1" applyAlignment="1">
      <alignment horizontal="center" vertical="center"/>
    </xf>
    <xf numFmtId="170" fontId="11" fillId="22" borderId="6" xfId="7" applyNumberFormat="1" applyFont="1" applyFill="1" applyBorder="1" applyAlignment="1">
      <alignment horizontal="center"/>
    </xf>
    <xf numFmtId="0" fontId="64" fillId="8" borderId="2" xfId="0" applyFont="1" applyFill="1" applyBorder="1" applyAlignment="1" applyProtection="1">
      <alignment horizontal="center" vertical="center" wrapText="1"/>
    </xf>
    <xf numFmtId="164" fontId="64" fillId="0" borderId="6" xfId="0" applyNumberFormat="1" applyFont="1" applyFill="1" applyBorder="1" applyAlignment="1">
      <alignment horizontal="center" vertical="center"/>
    </xf>
    <xf numFmtId="14" fontId="64" fillId="0" borderId="6" xfId="0" applyNumberFormat="1" applyFont="1" applyFill="1" applyBorder="1" applyAlignment="1">
      <alignment horizontal="center" vertical="center"/>
    </xf>
    <xf numFmtId="170" fontId="54" fillId="13" borderId="6" xfId="7" applyNumberFormat="1" applyFont="1" applyFill="1" applyBorder="1" applyAlignment="1">
      <alignment horizontal="center"/>
    </xf>
    <xf numFmtId="14" fontId="64" fillId="7" borderId="6" xfId="0" applyNumberFormat="1" applyFont="1" applyFill="1" applyBorder="1" applyAlignment="1">
      <alignment horizontal="center" vertical="center"/>
    </xf>
    <xf numFmtId="0" fontId="11" fillId="13" borderId="6" xfId="0" applyFont="1" applyFill="1" applyBorder="1" applyAlignment="1">
      <alignment horizontal="center" vertical="center"/>
    </xf>
    <xf numFmtId="170" fontId="11" fillId="0" borderId="1" xfId="7" applyNumberFormat="1" applyFont="1" applyBorder="1" applyAlignment="1">
      <alignment horizontal="center"/>
    </xf>
    <xf numFmtId="0" fontId="64" fillId="8" borderId="2" xfId="0" applyFont="1" applyFill="1" applyBorder="1" applyAlignment="1">
      <alignment horizontal="center" vertical="center"/>
    </xf>
    <xf numFmtId="0" fontId="64" fillId="8" borderId="0" xfId="0" applyFont="1" applyFill="1" applyAlignment="1">
      <alignment horizontal="center" vertical="center"/>
    </xf>
    <xf numFmtId="164" fontId="64" fillId="22" borderId="6" xfId="0" applyNumberFormat="1" applyFont="1" applyFill="1" applyBorder="1" applyAlignment="1">
      <alignment horizontal="center" vertical="center"/>
    </xf>
    <xf numFmtId="0" fontId="54" fillId="8" borderId="6" xfId="0" applyFont="1" applyFill="1" applyBorder="1" applyAlignment="1">
      <alignment horizontal="center"/>
    </xf>
    <xf numFmtId="170" fontId="12" fillId="13" borderId="1" xfId="0" applyNumberFormat="1" applyFont="1" applyFill="1" applyBorder="1" applyAlignment="1">
      <alignment horizontal="center" vertical="center"/>
    </xf>
    <xf numFmtId="164" fontId="12" fillId="13" borderId="2" xfId="0" applyNumberFormat="1" applyFont="1" applyFill="1" applyBorder="1" applyAlignment="1">
      <alignment horizontal="center" vertical="center" wrapText="1"/>
    </xf>
    <xf numFmtId="0" fontId="54" fillId="0" borderId="6" xfId="0" applyFont="1" applyBorder="1" applyAlignment="1">
      <alignment horizontal="center" vertical="center"/>
    </xf>
    <xf numFmtId="14" fontId="64" fillId="0" borderId="2" xfId="0" applyNumberFormat="1" applyFont="1" applyFill="1" applyBorder="1" applyAlignment="1">
      <alignment horizontal="center" vertical="center"/>
    </xf>
    <xf numFmtId="164" fontId="64" fillId="13" borderId="6" xfId="0" applyNumberFormat="1" applyFont="1" applyFill="1" applyBorder="1" applyAlignment="1">
      <alignment horizontal="center" vertical="center" wrapText="1"/>
    </xf>
    <xf numFmtId="170" fontId="53" fillId="0" borderId="6" xfId="7" applyNumberFormat="1" applyFont="1" applyBorder="1" applyAlignment="1">
      <alignment horizontal="center"/>
    </xf>
    <xf numFmtId="0" fontId="53" fillId="0" borderId="6" xfId="0" applyFont="1" applyBorder="1" applyAlignment="1">
      <alignment horizontal="center"/>
    </xf>
    <xf numFmtId="170" fontId="64" fillId="13" borderId="6" xfId="7" applyNumberFormat="1" applyFont="1" applyFill="1" applyBorder="1" applyAlignment="1">
      <alignment horizontal="center" vertical="center"/>
    </xf>
    <xf numFmtId="37" fontId="64" fillId="0" borderId="6" xfId="0" applyNumberFormat="1" applyFont="1" applyBorder="1" applyAlignment="1">
      <alignment horizontal="center" vertical="center"/>
    </xf>
    <xf numFmtId="0" fontId="81" fillId="0" borderId="0" xfId="0" applyFont="1" applyAlignment="1">
      <alignment vertical="center"/>
    </xf>
    <xf numFmtId="0" fontId="135" fillId="0" borderId="5" xfId="0" applyFont="1" applyBorder="1" applyAlignment="1">
      <alignment horizontal="center" vertical="center"/>
    </xf>
    <xf numFmtId="0" fontId="69" fillId="8" borderId="0" xfId="0" applyFont="1" applyFill="1" applyBorder="1" applyAlignment="1">
      <alignment horizontal="center" vertical="center"/>
    </xf>
    <xf numFmtId="164" fontId="69" fillId="13" borderId="0" xfId="0" applyNumberFormat="1" applyFont="1" applyFill="1" applyBorder="1" applyAlignment="1">
      <alignment horizontal="center" vertical="center"/>
    </xf>
    <xf numFmtId="37" fontId="69" fillId="0" borderId="0" xfId="0" applyNumberFormat="1" applyFont="1" applyBorder="1" applyAlignment="1">
      <alignment horizontal="center" vertical="center"/>
    </xf>
    <xf numFmtId="164" fontId="149" fillId="22" borderId="0" xfId="0" applyNumberFormat="1" applyFont="1" applyFill="1" applyBorder="1" applyAlignment="1">
      <alignment horizontal="center" vertical="center"/>
    </xf>
    <xf numFmtId="170" fontId="149" fillId="13" borderId="0" xfId="0" applyNumberFormat="1" applyFont="1" applyFill="1" applyBorder="1" applyAlignment="1">
      <alignment horizontal="center" vertical="center"/>
    </xf>
    <xf numFmtId="170" fontId="149" fillId="0" borderId="0" xfId="7" applyNumberFormat="1" applyFont="1" applyBorder="1" applyAlignment="1">
      <alignment horizontal="center" vertical="center"/>
    </xf>
    <xf numFmtId="175" fontId="149" fillId="0" borderId="0" xfId="0" applyNumberFormat="1" applyFont="1" applyBorder="1" applyAlignment="1">
      <alignment horizontal="center" vertical="center"/>
    </xf>
    <xf numFmtId="170" fontId="149" fillId="13" borderId="0" xfId="7" applyNumberFormat="1" applyFont="1" applyFill="1" applyBorder="1" applyAlignment="1">
      <alignment horizontal="center" vertical="center"/>
    </xf>
    <xf numFmtId="0" fontId="147" fillId="31" borderId="5" xfId="0" applyFont="1" applyFill="1" applyBorder="1" applyAlignment="1">
      <alignment horizontal="center" vertical="center" wrapText="1"/>
    </xf>
    <xf numFmtId="170" fontId="131" fillId="13" borderId="0" xfId="7" applyNumberFormat="1" applyFont="1" applyFill="1" applyBorder="1" applyAlignment="1">
      <alignment horizontal="center" vertical="center"/>
    </xf>
    <xf numFmtId="0" fontId="60" fillId="0" borderId="0" xfId="0" applyFont="1" applyAlignment="1">
      <alignment vertical="center"/>
    </xf>
    <xf numFmtId="0" fontId="101" fillId="8" borderId="0" xfId="0" applyFont="1" applyFill="1"/>
    <xf numFmtId="0" fontId="79" fillId="8" borderId="0" xfId="0" applyFont="1" applyFill="1"/>
    <xf numFmtId="0" fontId="79" fillId="8" borderId="6" xfId="0" applyFont="1" applyFill="1" applyBorder="1" applyAlignment="1">
      <alignment horizontal="center" vertical="center"/>
    </xf>
    <xf numFmtId="0" fontId="79" fillId="8" borderId="6" xfId="0" applyFont="1" applyFill="1" applyBorder="1" applyAlignment="1">
      <alignment horizontal="center" vertical="center" wrapText="1"/>
    </xf>
    <xf numFmtId="0" fontId="101" fillId="8" borderId="0" xfId="0" applyFont="1" applyFill="1" applyAlignment="1">
      <alignment horizontal="center" vertical="center"/>
    </xf>
    <xf numFmtId="170" fontId="79" fillId="8" borderId="6" xfId="0" applyNumberFormat="1" applyFont="1" applyFill="1" applyBorder="1" applyAlignment="1">
      <alignment horizontal="center" vertical="center" wrapText="1"/>
    </xf>
    <xf numFmtId="170" fontId="101" fillId="8" borderId="0" xfId="0" applyNumberFormat="1" applyFont="1" applyFill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164" fontId="101" fillId="8" borderId="2" xfId="0" applyNumberFormat="1" applyFont="1" applyFill="1" applyBorder="1" applyAlignment="1">
      <alignment horizontal="center" vertical="center"/>
    </xf>
    <xf numFmtId="170" fontId="101" fillId="8" borderId="6" xfId="0" applyNumberFormat="1" applyFont="1" applyFill="1" applyBorder="1" applyAlignment="1">
      <alignment horizontal="center" vertical="center" wrapText="1"/>
    </xf>
    <xf numFmtId="3" fontId="101" fillId="8" borderId="6" xfId="0" applyNumberFormat="1" applyFont="1" applyFill="1" applyBorder="1" applyAlignment="1">
      <alignment horizontal="right" vertical="center" wrapText="1"/>
    </xf>
    <xf numFmtId="0" fontId="85" fillId="8" borderId="6" xfId="0" applyFont="1" applyFill="1" applyBorder="1" applyAlignment="1">
      <alignment horizontal="center" vertical="center"/>
    </xf>
    <xf numFmtId="49" fontId="101" fillId="8" borderId="6" xfId="0" applyNumberFormat="1" applyFont="1" applyFill="1" applyBorder="1" applyAlignment="1">
      <alignment horizontal="center" vertical="center" wrapText="1"/>
    </xf>
    <xf numFmtId="49" fontId="101" fillId="8" borderId="2" xfId="0" applyNumberFormat="1" applyFont="1" applyFill="1" applyBorder="1" applyAlignment="1">
      <alignment horizontal="center" vertical="center" wrapText="1"/>
    </xf>
    <xf numFmtId="49" fontId="79" fillId="8" borderId="2" xfId="0" applyNumberFormat="1" applyFont="1" applyFill="1" applyBorder="1" applyAlignment="1">
      <alignment horizontal="center" vertical="center" wrapText="1"/>
    </xf>
    <xf numFmtId="0" fontId="54" fillId="8" borderId="2" xfId="0" applyFont="1" applyFill="1" applyBorder="1" applyAlignment="1" applyProtection="1">
      <alignment horizontal="center" vertical="center" wrapText="1"/>
    </xf>
    <xf numFmtId="164" fontId="101" fillId="8" borderId="2" xfId="0" applyNumberFormat="1" applyFont="1" applyFill="1" applyBorder="1" applyAlignment="1">
      <alignment horizontal="center" vertical="center" wrapText="1"/>
    </xf>
    <xf numFmtId="164" fontId="11" fillId="8" borderId="2" xfId="0" applyNumberFormat="1" applyFont="1" applyFill="1" applyBorder="1" applyAlignment="1">
      <alignment horizontal="center" vertical="center"/>
    </xf>
    <xf numFmtId="0" fontId="54" fillId="8" borderId="2" xfId="0" applyFont="1" applyFill="1" applyBorder="1" applyAlignment="1">
      <alignment horizontal="center" vertical="center"/>
    </xf>
    <xf numFmtId="0" fontId="54" fillId="8" borderId="6" xfId="0" applyFont="1" applyFill="1" applyBorder="1" applyAlignment="1" applyProtection="1">
      <alignment horizontal="center" vertical="center" wrapText="1"/>
    </xf>
    <xf numFmtId="164" fontId="11" fillId="8" borderId="2" xfId="0" applyNumberFormat="1" applyFont="1" applyFill="1" applyBorder="1" applyAlignment="1">
      <alignment horizontal="center" vertical="center" wrapText="1"/>
    </xf>
    <xf numFmtId="164" fontId="64" fillId="8" borderId="2" xfId="0" applyNumberFormat="1" applyFont="1" applyFill="1" applyBorder="1" applyAlignment="1">
      <alignment horizontal="center" vertical="center"/>
    </xf>
    <xf numFmtId="170" fontId="79" fillId="8" borderId="6" xfId="7" applyNumberFormat="1" applyFont="1" applyFill="1" applyBorder="1" applyAlignment="1">
      <alignment horizontal="center"/>
    </xf>
    <xf numFmtId="0" fontId="101" fillId="8" borderId="2" xfId="0" applyFont="1" applyFill="1" applyBorder="1" applyAlignment="1">
      <alignment horizontal="center" vertical="center"/>
    </xf>
    <xf numFmtId="164" fontId="101" fillId="8" borderId="6" xfId="0" applyNumberFormat="1" applyFont="1" applyFill="1" applyBorder="1" applyAlignment="1">
      <alignment horizontal="center" vertical="center" wrapText="1"/>
    </xf>
    <xf numFmtId="164" fontId="101" fillId="8" borderId="6" xfId="0" applyNumberFormat="1" applyFont="1" applyFill="1" applyBorder="1" applyAlignment="1">
      <alignment horizontal="center" vertical="center"/>
    </xf>
    <xf numFmtId="0" fontId="79" fillId="8" borderId="0" xfId="0" applyFont="1" applyFill="1" applyBorder="1" applyAlignment="1">
      <alignment horizontal="center" vertical="center"/>
    </xf>
    <xf numFmtId="164" fontId="79" fillId="8" borderId="0" xfId="0" applyNumberFormat="1" applyFont="1" applyFill="1" applyBorder="1" applyAlignment="1">
      <alignment horizontal="center" vertical="center"/>
    </xf>
    <xf numFmtId="0" fontId="79" fillId="8" borderId="0" xfId="0" applyFont="1" applyFill="1" applyBorder="1" applyAlignment="1">
      <alignment horizontal="center" vertical="center" wrapText="1"/>
    </xf>
    <xf numFmtId="170" fontId="79" fillId="8" borderId="0" xfId="7" applyNumberFormat="1" applyFont="1" applyFill="1" applyBorder="1" applyAlignment="1">
      <alignment horizontal="center" vertical="center"/>
    </xf>
    <xf numFmtId="0" fontId="79" fillId="8" borderId="0" xfId="0" applyFont="1" applyFill="1" applyAlignment="1">
      <alignment vertical="center"/>
    </xf>
    <xf numFmtId="0" fontId="15" fillId="0" borderId="0" xfId="0" applyFont="1" applyFill="1" applyAlignment="1" applyProtection="1">
      <alignment horizontal="center" vertical="center"/>
    </xf>
    <xf numFmtId="0" fontId="150" fillId="0" borderId="0" xfId="18" applyFill="1" applyBorder="1" applyAlignment="1">
      <alignment horizontal="left" vertical="top"/>
    </xf>
    <xf numFmtId="0" fontId="151" fillId="0" borderId="0" xfId="18" applyFont="1" applyFill="1" applyBorder="1" applyAlignment="1">
      <alignment horizontal="left" vertical="top"/>
    </xf>
    <xf numFmtId="0" fontId="152" fillId="8" borderId="0" xfId="18" applyFont="1" applyFill="1" applyBorder="1" applyAlignment="1">
      <alignment horizontal="left" vertical="top"/>
    </xf>
    <xf numFmtId="0" fontId="153" fillId="0" borderId="0" xfId="18" applyFont="1" applyFill="1" applyBorder="1" applyAlignment="1">
      <alignment horizontal="right" vertical="top"/>
    </xf>
    <xf numFmtId="0" fontId="151" fillId="0" borderId="0" xfId="18" applyFont="1" applyFill="1" applyBorder="1" applyAlignment="1">
      <alignment horizontal="center" vertical="top"/>
    </xf>
    <xf numFmtId="4" fontId="151" fillId="0" borderId="0" xfId="18" applyNumberFormat="1" applyFont="1" applyFill="1" applyBorder="1" applyAlignment="1">
      <alignment horizontal="right" vertical="top"/>
    </xf>
    <xf numFmtId="0" fontId="153" fillId="0" borderId="0" xfId="18" applyFont="1" applyFill="1" applyBorder="1" applyAlignment="1">
      <alignment vertical="top"/>
    </xf>
    <xf numFmtId="0" fontId="153" fillId="0" borderId="0" xfId="18" applyFont="1" applyFill="1" applyBorder="1" applyAlignment="1">
      <alignment horizontal="left" vertical="top"/>
    </xf>
    <xf numFmtId="0" fontId="155" fillId="32" borderId="6" xfId="18" applyFont="1" applyFill="1" applyBorder="1" applyAlignment="1">
      <alignment horizontal="center" vertical="center" wrapText="1"/>
    </xf>
    <xf numFmtId="0" fontId="155" fillId="32" borderId="11" xfId="18" applyFont="1" applyFill="1" applyBorder="1" applyAlignment="1">
      <alignment horizontal="center" vertical="center" wrapText="1"/>
    </xf>
    <xf numFmtId="0" fontId="151" fillId="0" borderId="0" xfId="18" applyFont="1" applyFill="1" applyBorder="1" applyAlignment="1">
      <alignment horizontal="center" vertical="center"/>
    </xf>
    <xf numFmtId="0" fontId="150" fillId="0" borderId="0" xfId="18" applyFill="1" applyBorder="1" applyAlignment="1">
      <alignment horizontal="center" vertical="center"/>
    </xf>
    <xf numFmtId="0" fontId="155" fillId="32" borderId="13" xfId="18" applyFont="1" applyFill="1" applyBorder="1" applyAlignment="1">
      <alignment horizontal="center" vertical="center" wrapText="1"/>
    </xf>
    <xf numFmtId="166" fontId="156" fillId="6" borderId="4" xfId="3" applyNumberFormat="1" applyFont="1" applyFill="1" applyBorder="1" applyAlignment="1" applyProtection="1">
      <alignment horizontal="center" vertical="center" wrapText="1"/>
      <protection locked="0"/>
    </xf>
    <xf numFmtId="166" fontId="156" fillId="6" borderId="6" xfId="3" applyNumberFormat="1" applyFont="1" applyFill="1" applyBorder="1" applyAlignment="1" applyProtection="1">
      <alignment horizontal="center" vertical="center" wrapText="1"/>
      <protection locked="0"/>
    </xf>
    <xf numFmtId="166" fontId="156" fillId="19" borderId="6" xfId="3" applyNumberFormat="1" applyFont="1" applyFill="1" applyBorder="1" applyAlignment="1" applyProtection="1">
      <alignment horizontal="center" vertical="center" wrapText="1"/>
      <protection locked="0"/>
    </xf>
    <xf numFmtId="0" fontId="155" fillId="27" borderId="61" xfId="18" applyFont="1" applyFill="1" applyBorder="1" applyAlignment="1">
      <alignment horizontal="center" vertical="center" wrapText="1"/>
    </xf>
    <xf numFmtId="0" fontId="155" fillId="27" borderId="62" xfId="18" applyFont="1" applyFill="1" applyBorder="1" applyAlignment="1">
      <alignment horizontal="center" vertical="center" wrapText="1"/>
    </xf>
    <xf numFmtId="0" fontId="155" fillId="8" borderId="61" xfId="18" applyFont="1" applyFill="1" applyBorder="1" applyAlignment="1">
      <alignment horizontal="center" vertical="center" wrapText="1"/>
    </xf>
    <xf numFmtId="0" fontId="69" fillId="27" borderId="61" xfId="18" applyFont="1" applyFill="1" applyBorder="1" applyAlignment="1">
      <alignment horizontal="center" vertical="center" wrapText="1"/>
    </xf>
    <xf numFmtId="0" fontId="69" fillId="27" borderId="63" xfId="18" applyFont="1" applyFill="1" applyBorder="1" applyAlignment="1">
      <alignment horizontal="center" vertical="center" wrapText="1"/>
    </xf>
    <xf numFmtId="3" fontId="152" fillId="27" borderId="6" xfId="18" applyNumberFormat="1" applyFont="1" applyFill="1" applyBorder="1" applyAlignment="1">
      <alignment horizontal="right" vertical="center" shrinkToFit="1"/>
    </xf>
    <xf numFmtId="3" fontId="155" fillId="27" borderId="0" xfId="18" applyNumberFormat="1" applyFont="1" applyFill="1" applyBorder="1" applyAlignment="1">
      <alignment horizontal="center" vertical="center" shrinkToFit="1"/>
    </xf>
    <xf numFmtId="4" fontId="155" fillId="27" borderId="0" xfId="18" applyNumberFormat="1" applyFont="1" applyFill="1" applyBorder="1" applyAlignment="1">
      <alignment horizontal="right" vertical="center" shrinkToFit="1"/>
    </xf>
    <xf numFmtId="3" fontId="155" fillId="27" borderId="1" xfId="18" applyNumberFormat="1" applyFont="1" applyFill="1" applyBorder="1" applyAlignment="1">
      <alignment horizontal="center" vertical="center" shrinkToFit="1"/>
    </xf>
    <xf numFmtId="3" fontId="155" fillId="27" borderId="0" xfId="18" applyNumberFormat="1" applyFont="1" applyFill="1" applyBorder="1" applyAlignment="1">
      <alignment vertical="center" shrinkToFit="1"/>
    </xf>
    <xf numFmtId="3" fontId="155" fillId="27" borderId="63" xfId="18" applyNumberFormat="1" applyFont="1" applyFill="1" applyBorder="1" applyAlignment="1">
      <alignment horizontal="center" vertical="center" shrinkToFit="1"/>
    </xf>
    <xf numFmtId="3" fontId="155" fillId="27" borderId="5" xfId="18" applyNumberFormat="1" applyFont="1" applyFill="1" applyBorder="1" applyAlignment="1">
      <alignment horizontal="center" vertical="center" shrinkToFit="1"/>
    </xf>
    <xf numFmtId="3" fontId="155" fillId="27" borderId="5" xfId="18" applyNumberFormat="1" applyFont="1" applyFill="1" applyBorder="1" applyAlignment="1">
      <alignment horizontal="right" vertical="center" shrinkToFit="1"/>
    </xf>
    <xf numFmtId="3" fontId="155" fillId="27" borderId="6" xfId="18" applyNumberFormat="1" applyFont="1" applyFill="1" applyBorder="1" applyAlignment="1">
      <alignment horizontal="right" vertical="center" shrinkToFit="1"/>
    </xf>
    <xf numFmtId="3" fontId="150" fillId="0" borderId="0" xfId="18" applyNumberFormat="1" applyFill="1" applyBorder="1" applyAlignment="1">
      <alignment horizontal="left" vertical="top"/>
    </xf>
    <xf numFmtId="1" fontId="151" fillId="0" borderId="64" xfId="18" applyNumberFormat="1" applyFont="1" applyFill="1" applyBorder="1" applyAlignment="1">
      <alignment horizontal="center" vertical="top" shrinkToFit="1"/>
    </xf>
    <xf numFmtId="0" fontId="12" fillId="8" borderId="6" xfId="19" applyFont="1" applyFill="1" applyBorder="1" applyAlignment="1">
      <alignment horizontal="center" vertical="center"/>
    </xf>
    <xf numFmtId="0" fontId="144" fillId="8" borderId="6" xfId="19" applyFont="1" applyFill="1" applyBorder="1" applyAlignment="1">
      <alignment horizontal="center" vertical="center" wrapText="1"/>
    </xf>
    <xf numFmtId="164" fontId="64" fillId="13" borderId="2" xfId="19" applyNumberFormat="1" applyFont="1" applyFill="1" applyBorder="1" applyAlignment="1">
      <alignment horizontal="center" vertical="center"/>
    </xf>
    <xf numFmtId="3" fontId="142" fillId="0" borderId="6" xfId="19" applyNumberFormat="1" applyFont="1" applyBorder="1" applyAlignment="1">
      <alignment horizontal="right" vertical="center"/>
    </xf>
    <xf numFmtId="175" fontId="12" fillId="8" borderId="6" xfId="19" applyNumberFormat="1" applyFont="1" applyFill="1" applyBorder="1" applyAlignment="1">
      <alignment horizontal="center" vertical="center"/>
    </xf>
    <xf numFmtId="0" fontId="12" fillId="8" borderId="6" xfId="19" applyFont="1" applyFill="1" applyBorder="1" applyAlignment="1">
      <alignment horizontal="center"/>
    </xf>
    <xf numFmtId="170" fontId="12" fillId="8" borderId="6" xfId="20" applyNumberFormat="1" applyFont="1" applyFill="1" applyBorder="1" applyAlignment="1">
      <alignment horizontal="center"/>
    </xf>
    <xf numFmtId="170" fontId="64" fillId="8" borderId="2" xfId="21" applyNumberFormat="1" applyFont="1" applyFill="1" applyBorder="1" applyAlignment="1">
      <alignment horizontal="center" vertical="center"/>
    </xf>
    <xf numFmtId="1" fontId="101" fillId="2" borderId="6" xfId="19" applyNumberFormat="1" applyFont="1" applyFill="1" applyBorder="1" applyAlignment="1"/>
    <xf numFmtId="167" fontId="100" fillId="0" borderId="6" xfId="22" applyNumberFormat="1" applyFont="1" applyBorder="1" applyAlignment="1" applyProtection="1">
      <alignment vertical="center"/>
    </xf>
    <xf numFmtId="167" fontId="100" fillId="0" borderId="6" xfId="21" applyNumberFormat="1" applyFont="1" applyBorder="1" applyAlignment="1" applyProtection="1"/>
    <xf numFmtId="170" fontId="151" fillId="0" borderId="6" xfId="18" applyNumberFormat="1" applyFont="1" applyFill="1" applyBorder="1" applyAlignment="1">
      <alignment horizontal="right" vertical="center"/>
    </xf>
    <xf numFmtId="165" fontId="151" fillId="0" borderId="6" xfId="18" applyNumberFormat="1" applyFont="1" applyFill="1" applyBorder="1" applyAlignment="1">
      <alignment horizontal="right" vertical="center"/>
    </xf>
    <xf numFmtId="170" fontId="72" fillId="13" borderId="5" xfId="18" applyNumberFormat="1" applyFont="1" applyFill="1" applyBorder="1" applyAlignment="1">
      <alignment horizontal="right" vertical="center"/>
    </xf>
    <xf numFmtId="1" fontId="151" fillId="0" borderId="0" xfId="18" applyNumberFormat="1" applyFont="1" applyFill="1" applyBorder="1" applyAlignment="1">
      <alignment horizontal="right" vertical="top"/>
    </xf>
    <xf numFmtId="164" fontId="12" fillId="8" borderId="6" xfId="19" applyNumberFormat="1" applyFont="1" applyFill="1" applyBorder="1" applyAlignment="1">
      <alignment horizontal="center" vertical="center"/>
    </xf>
    <xf numFmtId="170" fontId="12" fillId="8" borderId="6" xfId="20" applyNumberFormat="1" applyFont="1" applyFill="1" applyBorder="1" applyAlignment="1">
      <alignment horizontal="center" vertical="center"/>
    </xf>
    <xf numFmtId="167" fontId="100" fillId="0" borderId="6" xfId="21" applyNumberFormat="1" applyFont="1" applyBorder="1" applyAlignment="1" applyProtection="1">
      <alignment vertical="center"/>
    </xf>
    <xf numFmtId="1" fontId="101" fillId="2" borderId="6" xfId="19" applyNumberFormat="1" applyFont="1" applyFill="1" applyBorder="1" applyAlignment="1">
      <alignment horizontal="right"/>
    </xf>
    <xf numFmtId="0" fontId="144" fillId="8" borderId="6" xfId="19" applyFont="1" applyFill="1" applyBorder="1" applyAlignment="1">
      <alignment horizontal="center" vertical="center"/>
    </xf>
    <xf numFmtId="0" fontId="64" fillId="8" borderId="6" xfId="19" applyFont="1" applyFill="1" applyBorder="1" applyAlignment="1">
      <alignment horizontal="center" vertical="center"/>
    </xf>
    <xf numFmtId="170" fontId="101" fillId="23" borderId="6" xfId="19" applyNumberFormat="1" applyFont="1" applyFill="1" applyBorder="1" applyAlignment="1">
      <alignment horizontal="right"/>
    </xf>
    <xf numFmtId="175" fontId="12" fillId="8" borderId="6" xfId="19" applyNumberFormat="1" applyFont="1" applyFill="1" applyBorder="1" applyAlignment="1">
      <alignment horizontal="center"/>
    </xf>
    <xf numFmtId="170" fontId="101" fillId="23" borderId="6" xfId="19" applyNumberFormat="1" applyFont="1" applyFill="1" applyBorder="1" applyAlignment="1"/>
    <xf numFmtId="0" fontId="94" fillId="8" borderId="6" xfId="19" applyFont="1" applyFill="1" applyBorder="1" applyAlignment="1">
      <alignment horizontal="center" vertical="center" wrapText="1"/>
    </xf>
    <xf numFmtId="0" fontId="64" fillId="8" borderId="2" xfId="19" applyFont="1" applyFill="1" applyBorder="1" applyAlignment="1">
      <alignment horizontal="center" vertical="center" wrapText="1"/>
    </xf>
    <xf numFmtId="0" fontId="65" fillId="8" borderId="6" xfId="19" applyFont="1" applyFill="1" applyBorder="1" applyAlignment="1">
      <alignment horizontal="center"/>
    </xf>
    <xf numFmtId="0" fontId="64" fillId="8" borderId="2" xfId="19" applyFont="1" applyFill="1" applyBorder="1" applyAlignment="1">
      <alignment horizontal="center" vertical="center"/>
    </xf>
    <xf numFmtId="164" fontId="64" fillId="8" borderId="2" xfId="19" applyNumberFormat="1" applyFont="1" applyFill="1" applyBorder="1" applyAlignment="1">
      <alignment horizontal="center" vertical="center"/>
    </xf>
    <xf numFmtId="0" fontId="64" fillId="8" borderId="6" xfId="19" applyFont="1" applyFill="1" applyBorder="1" applyAlignment="1">
      <alignment horizontal="center"/>
    </xf>
    <xf numFmtId="0" fontId="64" fillId="8" borderId="0" xfId="19" applyFont="1" applyFill="1" applyAlignment="1">
      <alignment horizontal="center" vertical="center" wrapText="1"/>
    </xf>
    <xf numFmtId="165" fontId="64" fillId="0" borderId="6" xfId="22" applyNumberFormat="1" applyFont="1" applyFill="1" applyBorder="1" applyAlignment="1" applyProtection="1">
      <alignment vertical="center"/>
    </xf>
    <xf numFmtId="0" fontId="64" fillId="8" borderId="6" xfId="19" applyFont="1" applyFill="1" applyBorder="1" applyAlignment="1">
      <alignment horizontal="center" vertical="center" wrapText="1"/>
    </xf>
    <xf numFmtId="0" fontId="157" fillId="8" borderId="6" xfId="19" applyFont="1" applyFill="1" applyBorder="1" applyAlignment="1">
      <alignment horizontal="center" vertical="center" wrapText="1"/>
    </xf>
    <xf numFmtId="49" fontId="142" fillId="8" borderId="6" xfId="19" applyNumberFormat="1" applyFont="1" applyFill="1" applyBorder="1" applyAlignment="1">
      <alignment horizontal="right" vertical="center" wrapText="1"/>
    </xf>
    <xf numFmtId="0" fontId="54" fillId="8" borderId="6" xfId="19" applyFont="1" applyFill="1" applyBorder="1" applyAlignment="1">
      <alignment horizontal="center"/>
    </xf>
    <xf numFmtId="4" fontId="64" fillId="8" borderId="2" xfId="20" applyNumberFormat="1" applyFont="1" applyFill="1" applyBorder="1" applyAlignment="1">
      <alignment horizontal="right" vertical="center"/>
    </xf>
    <xf numFmtId="0" fontId="54" fillId="13" borderId="6" xfId="19" applyFont="1" applyFill="1" applyBorder="1" applyAlignment="1">
      <alignment horizontal="center" vertical="center"/>
    </xf>
    <xf numFmtId="0" fontId="157" fillId="8" borderId="6" xfId="19" applyFont="1" applyFill="1" applyBorder="1" applyAlignment="1">
      <alignment horizontal="center" vertical="center"/>
    </xf>
    <xf numFmtId="175" fontId="54" fillId="8" borderId="6" xfId="19" applyNumberFormat="1" applyFont="1" applyFill="1" applyBorder="1" applyAlignment="1">
      <alignment horizontal="center" vertical="center"/>
    </xf>
    <xf numFmtId="4" fontId="54" fillId="0" borderId="6" xfId="19" applyNumberFormat="1" applyFont="1" applyBorder="1" applyAlignment="1">
      <alignment horizontal="right"/>
    </xf>
    <xf numFmtId="164" fontId="64" fillId="13" borderId="6" xfId="19" applyNumberFormat="1" applyFont="1" applyFill="1" applyBorder="1" applyAlignment="1">
      <alignment horizontal="center" vertical="center"/>
    </xf>
    <xf numFmtId="0" fontId="64" fillId="0" borderId="6" xfId="19" applyFont="1" applyFill="1" applyBorder="1" applyAlignment="1">
      <alignment horizontal="center" vertical="center"/>
    </xf>
    <xf numFmtId="49" fontId="142" fillId="8" borderId="6" xfId="19" applyNumberFormat="1" applyFont="1" applyFill="1" applyBorder="1" applyAlignment="1">
      <alignment horizontal="right" vertical="center"/>
    </xf>
    <xf numFmtId="0" fontId="54" fillId="0" borderId="6" xfId="19" applyFont="1" applyBorder="1" applyAlignment="1">
      <alignment horizontal="center"/>
    </xf>
    <xf numFmtId="49" fontId="101" fillId="8" borderId="6" xfId="20" applyNumberFormat="1" applyFont="1" applyFill="1" applyBorder="1" applyAlignment="1">
      <alignment horizontal="right"/>
    </xf>
    <xf numFmtId="4" fontId="54" fillId="8" borderId="6" xfId="20" applyNumberFormat="1" applyFont="1" applyFill="1" applyBorder="1" applyAlignment="1">
      <alignment horizontal="right"/>
    </xf>
    <xf numFmtId="0" fontId="64" fillId="8" borderId="2" xfId="19" applyFont="1" applyFill="1" applyBorder="1" applyAlignment="1" applyProtection="1">
      <alignment horizontal="center" vertical="center" wrapText="1"/>
    </xf>
    <xf numFmtId="0" fontId="64" fillId="8" borderId="0" xfId="19" applyFont="1" applyFill="1" applyAlignment="1">
      <alignment horizontal="center" vertical="center"/>
    </xf>
    <xf numFmtId="165" fontId="64" fillId="0" borderId="6" xfId="21" applyNumberFormat="1" applyFont="1" applyFill="1" applyBorder="1" applyAlignment="1" applyProtection="1">
      <alignment vertical="center"/>
    </xf>
    <xf numFmtId="0" fontId="54" fillId="8" borderId="6" xfId="19" applyFont="1" applyFill="1" applyBorder="1" applyAlignment="1">
      <alignment horizontal="center" vertical="center"/>
    </xf>
    <xf numFmtId="49" fontId="142" fillId="8" borderId="11" xfId="19" applyNumberFormat="1" applyFont="1" applyFill="1" applyBorder="1" applyAlignment="1">
      <alignment horizontal="right" vertical="center"/>
    </xf>
    <xf numFmtId="164" fontId="64" fillId="13" borderId="6" xfId="18" applyNumberFormat="1" applyFont="1" applyFill="1" applyBorder="1" applyAlignment="1">
      <alignment horizontal="center" vertical="center" wrapText="1"/>
    </xf>
    <xf numFmtId="49" fontId="101" fillId="8" borderId="6" xfId="21" applyNumberFormat="1" applyFont="1" applyFill="1" applyBorder="1" applyAlignment="1">
      <alignment horizontal="right"/>
    </xf>
    <xf numFmtId="0" fontId="54" fillId="0" borderId="6" xfId="18" applyFont="1" applyBorder="1" applyAlignment="1">
      <alignment horizontal="center"/>
    </xf>
    <xf numFmtId="4" fontId="54" fillId="0" borderId="6" xfId="21" applyNumberFormat="1" applyFont="1" applyBorder="1" applyAlignment="1">
      <alignment horizontal="right"/>
    </xf>
    <xf numFmtId="0" fontId="157" fillId="8" borderId="6" xfId="18" applyFont="1" applyFill="1" applyBorder="1" applyAlignment="1">
      <alignment horizontal="center" vertical="center" wrapText="1"/>
    </xf>
    <xf numFmtId="49" fontId="64" fillId="8" borderId="6" xfId="18" applyNumberFormat="1" applyFont="1" applyFill="1" applyBorder="1" applyAlignment="1">
      <alignment horizontal="center" vertical="center" wrapText="1"/>
    </xf>
    <xf numFmtId="0" fontId="54" fillId="8" borderId="6" xfId="18" applyFont="1" applyFill="1" applyBorder="1" applyAlignment="1">
      <alignment horizontal="center"/>
    </xf>
    <xf numFmtId="0" fontId="64" fillId="0" borderId="6" xfId="18" applyFont="1" applyFill="1" applyBorder="1" applyAlignment="1">
      <alignment horizontal="center" vertical="center"/>
    </xf>
    <xf numFmtId="175" fontId="54" fillId="8" borderId="6" xfId="18" applyNumberFormat="1" applyFont="1" applyFill="1" applyBorder="1" applyAlignment="1">
      <alignment horizontal="center" vertical="center"/>
    </xf>
    <xf numFmtId="170" fontId="101" fillId="8" borderId="6" xfId="21" applyNumberFormat="1" applyFont="1" applyFill="1" applyBorder="1" applyAlignment="1">
      <alignment horizontal="right"/>
    </xf>
    <xf numFmtId="0" fontId="54" fillId="0" borderId="6" xfId="18" applyFont="1" applyBorder="1" applyAlignment="1">
      <alignment horizontal="center" vertical="center"/>
    </xf>
    <xf numFmtId="0" fontId="85" fillId="8" borderId="6" xfId="18" applyFont="1" applyFill="1" applyBorder="1" applyAlignment="1">
      <alignment horizontal="center" vertical="center"/>
    </xf>
    <xf numFmtId="170" fontId="104" fillId="8" borderId="6" xfId="18" applyNumberFormat="1" applyFont="1" applyFill="1" applyBorder="1" applyAlignment="1">
      <alignment horizontal="right" vertical="center"/>
    </xf>
    <xf numFmtId="170" fontId="72" fillId="8" borderId="2" xfId="18" applyNumberFormat="1" applyFont="1" applyFill="1" applyBorder="1" applyAlignment="1">
      <alignment horizontal="center" vertical="center"/>
    </xf>
    <xf numFmtId="170" fontId="72" fillId="0" borderId="2" xfId="18" applyNumberFormat="1" applyFont="1" applyBorder="1" applyAlignment="1">
      <alignment horizontal="center" vertical="center"/>
    </xf>
    <xf numFmtId="4" fontId="72" fillId="0" borderId="2" xfId="18" applyNumberFormat="1" applyFont="1" applyBorder="1" applyAlignment="1">
      <alignment horizontal="right" vertical="center"/>
    </xf>
    <xf numFmtId="0" fontId="151" fillId="0" borderId="6" xfId="18" applyFont="1" applyFill="1" applyBorder="1" applyAlignment="1">
      <alignment horizontal="right" vertical="center"/>
    </xf>
    <xf numFmtId="179" fontId="151" fillId="0" borderId="6" xfId="18" applyNumberFormat="1" applyFont="1" applyFill="1" applyBorder="1" applyAlignment="1">
      <alignment horizontal="right" vertical="center"/>
    </xf>
    <xf numFmtId="0" fontId="54" fillId="0" borderId="6" xfId="18" applyFont="1" applyBorder="1" applyAlignment="1">
      <alignment horizontal="center" vertical="center" wrapText="1"/>
    </xf>
    <xf numFmtId="170" fontId="72" fillId="13" borderId="6" xfId="18" applyNumberFormat="1" applyFont="1" applyFill="1" applyBorder="1" applyAlignment="1">
      <alignment vertical="center"/>
    </xf>
    <xf numFmtId="170" fontId="104" fillId="0" borderId="6" xfId="18" applyNumberFormat="1" applyFont="1" applyBorder="1" applyAlignment="1">
      <alignment horizontal="right" vertical="center"/>
    </xf>
    <xf numFmtId="0" fontId="64" fillId="0" borderId="65" xfId="18" applyFont="1" applyFill="1" applyBorder="1" applyAlignment="1">
      <alignment horizontal="center" vertical="top" wrapText="1"/>
    </xf>
    <xf numFmtId="1" fontId="158" fillId="0" borderId="0" xfId="18" applyNumberFormat="1" applyFont="1" applyFill="1" applyBorder="1" applyAlignment="1">
      <alignment horizontal="center" vertical="top" shrinkToFit="1"/>
    </xf>
    <xf numFmtId="0" fontId="54" fillId="0" borderId="0" xfId="18" applyFont="1" applyBorder="1"/>
    <xf numFmtId="0" fontId="94" fillId="8" borderId="0" xfId="18" applyFont="1" applyFill="1" applyBorder="1" applyAlignment="1">
      <alignment horizontal="left" vertical="top" wrapText="1" indent="1"/>
    </xf>
    <xf numFmtId="0" fontId="64" fillId="0" borderId="0" xfId="18" applyFont="1" applyFill="1" applyBorder="1" applyAlignment="1">
      <alignment horizontal="left" vertical="top" wrapText="1" indent="1"/>
    </xf>
    <xf numFmtId="3" fontId="153" fillId="0" borderId="0" xfId="18" applyNumberFormat="1" applyFont="1" applyFill="1" applyBorder="1" applyAlignment="1">
      <alignment horizontal="right" vertical="top" shrinkToFit="1"/>
    </xf>
    <xf numFmtId="3" fontId="151" fillId="0" borderId="0" xfId="18" applyNumberFormat="1" applyFont="1" applyFill="1" applyBorder="1" applyAlignment="1">
      <alignment horizontal="center" vertical="top" shrinkToFit="1"/>
    </xf>
    <xf numFmtId="4" fontId="151" fillId="0" borderId="0" xfId="18" applyNumberFormat="1" applyFont="1" applyFill="1" applyBorder="1" applyAlignment="1">
      <alignment horizontal="right" vertical="top" shrinkToFit="1"/>
    </xf>
    <xf numFmtId="3" fontId="158" fillId="0" borderId="0" xfId="18" applyNumberFormat="1" applyFont="1" applyFill="1" applyBorder="1" applyAlignment="1">
      <alignment horizontal="right" vertical="top" shrinkToFit="1"/>
    </xf>
    <xf numFmtId="165" fontId="153" fillId="0" borderId="0" xfId="21" applyFont="1" applyFill="1" applyBorder="1" applyAlignment="1">
      <alignment vertical="center"/>
    </xf>
    <xf numFmtId="0" fontId="153" fillId="0" borderId="0" xfId="18" applyFont="1" applyFill="1" applyBorder="1" applyAlignment="1">
      <alignment horizontal="right" vertical="center"/>
    </xf>
    <xf numFmtId="179" fontId="153" fillId="0" borderId="0" xfId="18" applyNumberFormat="1" applyFont="1" applyFill="1" applyBorder="1" applyAlignment="1">
      <alignment horizontal="right" vertical="center"/>
    </xf>
    <xf numFmtId="165" fontId="158" fillId="0" borderId="0" xfId="18" applyNumberFormat="1" applyFont="1" applyFill="1" applyBorder="1" applyAlignment="1">
      <alignment horizontal="right" vertical="center"/>
    </xf>
    <xf numFmtId="0" fontId="53" fillId="0" borderId="0" xfId="18" applyFont="1"/>
    <xf numFmtId="0" fontId="144" fillId="0" borderId="0" xfId="18" applyFont="1" applyFill="1" applyBorder="1" applyAlignment="1">
      <alignment horizontal="center" vertical="top" wrapText="1"/>
    </xf>
    <xf numFmtId="0" fontId="94" fillId="8" borderId="0" xfId="18" applyFont="1" applyFill="1" applyBorder="1" applyAlignment="1">
      <alignment vertical="top" wrapText="1"/>
    </xf>
    <xf numFmtId="0" fontId="69" fillId="0" borderId="0" xfId="18" applyFont="1" applyFill="1" applyBorder="1" applyAlignment="1">
      <alignment vertical="top" wrapText="1"/>
    </xf>
    <xf numFmtId="3" fontId="94" fillId="0" borderId="0" xfId="18" applyNumberFormat="1" applyFont="1" applyFill="1" applyBorder="1" applyAlignment="1">
      <alignment horizontal="right" vertical="top" wrapText="1"/>
    </xf>
    <xf numFmtId="3" fontId="69" fillId="0" borderId="0" xfId="18" applyNumberFormat="1" applyFont="1" applyFill="1" applyBorder="1" applyAlignment="1">
      <alignment horizontal="center" vertical="top" wrapText="1"/>
    </xf>
    <xf numFmtId="4" fontId="69" fillId="0" borderId="0" xfId="18" applyNumberFormat="1" applyFont="1" applyFill="1" applyBorder="1" applyAlignment="1">
      <alignment horizontal="right" vertical="top" wrapText="1"/>
    </xf>
    <xf numFmtId="3" fontId="144" fillId="0" borderId="0" xfId="18" applyNumberFormat="1" applyFont="1" applyFill="1" applyBorder="1" applyAlignment="1">
      <alignment vertical="top" wrapText="1"/>
    </xf>
    <xf numFmtId="165" fontId="150" fillId="0" borderId="0" xfId="18" applyNumberFormat="1" applyFill="1" applyBorder="1" applyAlignment="1">
      <alignment horizontal="left" vertical="top"/>
    </xf>
    <xf numFmtId="49" fontId="1" fillId="0" borderId="0" xfId="0" applyNumberFormat="1" applyFont="1"/>
    <xf numFmtId="49" fontId="14" fillId="0" borderId="0" xfId="0" applyNumberFormat="1" applyFont="1" applyAlignment="1" applyProtection="1">
      <alignment horizontal="center" vertical="center"/>
    </xf>
    <xf numFmtId="49" fontId="22" fillId="5" borderId="6" xfId="0" applyNumberFormat="1" applyFont="1" applyFill="1" applyBorder="1" applyAlignment="1" applyProtection="1">
      <alignment horizontal="center" vertical="center" wrapText="1"/>
    </xf>
    <xf numFmtId="49" fontId="14" fillId="0" borderId="6" xfId="0" applyNumberFormat="1" applyFont="1" applyBorder="1" applyAlignment="1" applyProtection="1">
      <alignment horizontal="center" vertical="center"/>
    </xf>
    <xf numFmtId="166" fontId="156" fillId="19" borderId="2" xfId="3" applyNumberFormat="1" applyFont="1" applyFill="1" applyBorder="1" applyAlignment="1" applyProtection="1">
      <alignment horizontal="center" vertical="center" wrapText="1"/>
      <protection locked="0"/>
    </xf>
    <xf numFmtId="166" fontId="156" fillId="19" borderId="3" xfId="3" applyNumberFormat="1" applyFont="1" applyFill="1" applyBorder="1" applyAlignment="1" applyProtection="1">
      <alignment horizontal="center" vertical="center" wrapText="1"/>
      <protection locked="0"/>
    </xf>
    <xf numFmtId="166" fontId="156" fillId="19" borderId="4" xfId="3" applyNumberFormat="1" applyFont="1" applyFill="1" applyBorder="1" applyAlignment="1" applyProtection="1">
      <alignment horizontal="center" vertical="center" wrapText="1"/>
      <protection locked="0"/>
    </xf>
    <xf numFmtId="166" fontId="156" fillId="12" borderId="6" xfId="3" applyNumberFormat="1" applyFont="1" applyFill="1" applyBorder="1" applyAlignment="1" applyProtection="1">
      <alignment horizontal="center" vertical="center" wrapText="1"/>
      <protection locked="0"/>
    </xf>
    <xf numFmtId="166" fontId="156" fillId="7" borderId="6" xfId="3" applyNumberFormat="1" applyFont="1" applyFill="1" applyBorder="1" applyAlignment="1" applyProtection="1">
      <alignment horizontal="center" vertical="center" wrapText="1"/>
      <protection locked="0"/>
    </xf>
    <xf numFmtId="0" fontId="144" fillId="0" borderId="0" xfId="18" applyFont="1" applyFill="1" applyBorder="1" applyAlignment="1">
      <alignment horizontal="center" vertical="top" wrapText="1"/>
    </xf>
    <xf numFmtId="0" fontId="154" fillId="0" borderId="0" xfId="18" applyFont="1" applyFill="1" applyBorder="1" applyAlignment="1">
      <alignment horizontal="center" vertical="center"/>
    </xf>
    <xf numFmtId="0" fontId="155" fillId="32" borderId="6" xfId="18" applyFont="1" applyFill="1" applyBorder="1" applyAlignment="1">
      <alignment horizontal="center" vertical="center" wrapText="1"/>
    </xf>
    <xf numFmtId="0" fontId="152" fillId="32" borderId="2" xfId="18" applyFont="1" applyFill="1" applyBorder="1" applyAlignment="1">
      <alignment horizontal="center" vertical="center" wrapText="1"/>
    </xf>
    <xf numFmtId="4" fontId="155" fillId="32" borderId="1" xfId="18" applyNumberFormat="1" applyFont="1" applyFill="1" applyBorder="1" applyAlignment="1">
      <alignment horizontal="center" vertical="center" wrapText="1"/>
    </xf>
    <xf numFmtId="4" fontId="155" fillId="32" borderId="5" xfId="18" applyNumberFormat="1" applyFont="1" applyFill="1" applyBorder="1" applyAlignment="1">
      <alignment horizontal="center" vertical="center" wrapText="1"/>
    </xf>
    <xf numFmtId="0" fontId="155" fillId="9" borderId="1" xfId="18" applyFont="1" applyFill="1" applyBorder="1" applyAlignment="1">
      <alignment horizontal="center" vertical="center" wrapText="1"/>
    </xf>
    <xf numFmtId="0" fontId="155" fillId="9" borderId="5" xfId="18" applyFont="1" applyFill="1" applyBorder="1" applyAlignment="1">
      <alignment horizontal="center" vertical="center" wrapText="1"/>
    </xf>
    <xf numFmtId="166" fontId="156" fillId="6" borderId="2" xfId="3" applyNumberFormat="1" applyFont="1" applyFill="1" applyBorder="1" applyAlignment="1" applyProtection="1">
      <alignment horizontal="center" vertical="center" wrapText="1"/>
      <protection locked="0"/>
    </xf>
    <xf numFmtId="166" fontId="156" fillId="6" borderId="3" xfId="3" applyNumberFormat="1" applyFont="1" applyFill="1" applyBorder="1" applyAlignment="1" applyProtection="1">
      <alignment horizontal="center" vertical="center" wrapText="1"/>
      <protection locked="0"/>
    </xf>
    <xf numFmtId="166" fontId="156" fillId="6" borderId="4" xfId="3" applyNumberFormat="1" applyFont="1" applyFill="1" applyBorder="1" applyAlignment="1" applyProtection="1">
      <alignment horizontal="center" vertical="center" wrapText="1"/>
      <protection locked="0"/>
    </xf>
    <xf numFmtId="0" fontId="79" fillId="8" borderId="0" xfId="0" applyFont="1" applyFill="1" applyAlignment="1">
      <alignment horizontal="center" vertical="center" wrapText="1"/>
    </xf>
    <xf numFmtId="0" fontId="79" fillId="8" borderId="6" xfId="0" applyFont="1" applyFill="1" applyBorder="1" applyAlignment="1">
      <alignment horizontal="center" vertical="center"/>
    </xf>
    <xf numFmtId="164" fontId="149" fillId="13" borderId="0" xfId="0" applyNumberFormat="1" applyFont="1" applyFill="1" applyBorder="1" applyAlignment="1">
      <alignment horizontal="center" vertical="center" wrapText="1"/>
    </xf>
    <xf numFmtId="0" fontId="134" fillId="9" borderId="0" xfId="0" applyFont="1" applyFill="1" applyAlignment="1">
      <alignment horizontal="center" vertical="center" wrapText="1"/>
    </xf>
    <xf numFmtId="9" fontId="142" fillId="8" borderId="7" xfId="17" applyFont="1" applyFill="1" applyBorder="1" applyAlignment="1">
      <alignment horizontal="left" vertical="center" wrapText="1"/>
    </xf>
    <xf numFmtId="0" fontId="94" fillId="8" borderId="6" xfId="0" applyFont="1" applyFill="1" applyBorder="1" applyAlignment="1">
      <alignment horizontal="center" vertical="center" wrapText="1"/>
    </xf>
    <xf numFmtId="0" fontId="144" fillId="29" borderId="6" xfId="0" applyFont="1" applyFill="1" applyBorder="1" applyAlignment="1">
      <alignment horizontal="center" vertical="center" wrapText="1"/>
    </xf>
    <xf numFmtId="0" fontId="144" fillId="30" borderId="6" xfId="0" applyFont="1" applyFill="1" applyBorder="1" applyAlignment="1">
      <alignment horizontal="center" vertical="center" wrapText="1"/>
    </xf>
    <xf numFmtId="0" fontId="139" fillId="7" borderId="6" xfId="0" applyFont="1" applyFill="1" applyBorder="1" applyAlignment="1">
      <alignment horizontal="center" vertical="center" wrapText="1"/>
    </xf>
    <xf numFmtId="0" fontId="134" fillId="0" borderId="0" xfId="0" applyFont="1" applyFill="1" applyAlignment="1">
      <alignment horizontal="center" vertical="center" wrapText="1"/>
    </xf>
    <xf numFmtId="0" fontId="134" fillId="0" borderId="7" xfId="0" applyFont="1" applyFill="1" applyBorder="1" applyAlignment="1">
      <alignment horizontal="center" vertical="center" wrapText="1"/>
    </xf>
    <xf numFmtId="0" fontId="92" fillId="8" borderId="6" xfId="0" applyFont="1" applyFill="1" applyBorder="1" applyAlignment="1">
      <alignment horizontal="center" vertical="center"/>
    </xf>
    <xf numFmtId="0" fontId="65" fillId="8" borderId="6" xfId="0" applyFont="1" applyFill="1" applyBorder="1" applyAlignment="1">
      <alignment horizontal="center" vertical="center" wrapText="1"/>
    </xf>
    <xf numFmtId="0" fontId="53" fillId="0" borderId="0" xfId="0" applyFont="1" applyAlignment="1">
      <alignment horizontal="center" vertical="center"/>
    </xf>
    <xf numFmtId="0" fontId="138" fillId="8" borderId="6" xfId="0" quotePrefix="1" applyFont="1" applyFill="1" applyBorder="1" applyAlignment="1">
      <alignment horizontal="center" vertical="center"/>
    </xf>
    <xf numFmtId="0" fontId="135" fillId="8" borderId="6" xfId="0" applyFont="1" applyFill="1" applyBorder="1" applyAlignment="1">
      <alignment horizontal="center" vertical="center"/>
    </xf>
    <xf numFmtId="170" fontId="69" fillId="0" borderId="10" xfId="0" applyNumberFormat="1" applyFont="1" applyBorder="1" applyAlignment="1">
      <alignment horizontal="center" vertical="center" wrapText="1"/>
    </xf>
    <xf numFmtId="0" fontId="69" fillId="0" borderId="10" xfId="0" applyFont="1" applyBorder="1" applyAlignment="1">
      <alignment horizontal="center" vertical="center"/>
    </xf>
    <xf numFmtId="0" fontId="131" fillId="0" borderId="0" xfId="0" applyFont="1" applyAlignment="1">
      <alignment horizontal="center"/>
    </xf>
    <xf numFmtId="0" fontId="89" fillId="28" borderId="2" xfId="8" applyFont="1" applyFill="1" applyBorder="1" applyAlignment="1">
      <alignment horizontal="left" vertical="center" wrapText="1"/>
    </xf>
    <xf numFmtId="0" fontId="89" fillId="28" borderId="3" xfId="8" applyFont="1" applyFill="1" applyBorder="1" applyAlignment="1">
      <alignment horizontal="left" vertical="center" wrapText="1"/>
    </xf>
    <xf numFmtId="0" fontId="89" fillId="28" borderId="4" xfId="8" applyFont="1" applyFill="1" applyBorder="1" applyAlignment="1">
      <alignment horizontal="left" vertical="center" wrapText="1"/>
    </xf>
    <xf numFmtId="0" fontId="65" fillId="10" borderId="2" xfId="8" applyFont="1" applyFill="1" applyBorder="1" applyAlignment="1">
      <alignment horizontal="center" vertical="center" wrapText="1"/>
    </xf>
    <xf numFmtId="0" fontId="65" fillId="10" borderId="4" xfId="8" applyFont="1" applyFill="1" applyBorder="1" applyAlignment="1">
      <alignment horizontal="center" vertical="center" wrapText="1"/>
    </xf>
    <xf numFmtId="0" fontId="2" fillId="0" borderId="6" xfId="8" applyFont="1" applyBorder="1" applyAlignment="1">
      <alignment horizontal="center"/>
    </xf>
    <xf numFmtId="3" fontId="131" fillId="8" borderId="6" xfId="8" applyNumberFormat="1" applyFont="1" applyFill="1" applyBorder="1" applyAlignment="1">
      <alignment horizontal="center" vertical="center" wrapText="1"/>
    </xf>
    <xf numFmtId="0" fontId="89" fillId="10" borderId="11" xfId="8" applyFont="1" applyFill="1" applyBorder="1" applyAlignment="1">
      <alignment horizontal="center" vertical="center" wrapText="1"/>
    </xf>
    <xf numFmtId="0" fontId="89" fillId="10" borderId="13" xfId="8" applyFont="1" applyFill="1" applyBorder="1" applyAlignment="1">
      <alignment horizontal="center" vertical="center" wrapText="1"/>
    </xf>
    <xf numFmtId="0" fontId="89" fillId="10" borderId="6" xfId="8" applyFont="1" applyFill="1" applyBorder="1" applyAlignment="1">
      <alignment horizontal="center" vertical="center" wrapText="1"/>
    </xf>
    <xf numFmtId="0" fontId="89" fillId="10" borderId="12" xfId="8" applyFont="1" applyFill="1" applyBorder="1" applyAlignment="1">
      <alignment horizontal="center" vertical="center" wrapText="1"/>
    </xf>
    <xf numFmtId="0" fontId="89" fillId="10" borderId="14" xfId="8" applyFont="1" applyFill="1" applyBorder="1" applyAlignment="1">
      <alignment horizontal="center" vertical="center" wrapText="1"/>
    </xf>
    <xf numFmtId="0" fontId="89" fillId="10" borderId="2" xfId="8" applyFont="1" applyFill="1" applyBorder="1" applyAlignment="1">
      <alignment horizontal="center" vertical="center" wrapText="1"/>
    </xf>
    <xf numFmtId="0" fontId="89" fillId="10" borderId="4" xfId="8" applyFont="1" applyFill="1" applyBorder="1" applyAlignment="1">
      <alignment horizontal="center" vertical="center" wrapText="1"/>
    </xf>
    <xf numFmtId="49" fontId="89" fillId="10" borderId="1" xfId="8" applyNumberFormat="1" applyFont="1" applyFill="1" applyBorder="1" applyAlignment="1">
      <alignment horizontal="center" vertical="center" wrapText="1"/>
    </xf>
    <xf numFmtId="49" fontId="89" fillId="10" borderId="5" xfId="8" applyNumberFormat="1" applyFont="1" applyFill="1" applyBorder="1" applyAlignment="1">
      <alignment horizontal="center" vertical="center" wrapText="1"/>
    </xf>
    <xf numFmtId="0" fontId="79" fillId="0" borderId="0" xfId="8" applyFont="1" applyAlignment="1">
      <alignment horizontal="center" vertical="center"/>
    </xf>
    <xf numFmtId="0" fontId="79" fillId="0" borderId="0" xfId="8" applyFont="1" applyBorder="1" applyAlignment="1">
      <alignment horizontal="center" vertical="center" wrapText="1"/>
    </xf>
    <xf numFmtId="0" fontId="79" fillId="0" borderId="0" xfId="8" applyFont="1" applyBorder="1" applyAlignment="1">
      <alignment horizontal="center" vertical="center"/>
    </xf>
    <xf numFmtId="0" fontId="81" fillId="27" borderId="1" xfId="8" applyFont="1" applyFill="1" applyBorder="1" applyAlignment="1">
      <alignment horizontal="center" vertical="center" wrapText="1"/>
    </xf>
    <xf numFmtId="0" fontId="81" fillId="27" borderId="9" xfId="8" applyFont="1" applyFill="1" applyBorder="1" applyAlignment="1">
      <alignment horizontal="center" vertical="center" wrapText="1"/>
    </xf>
    <xf numFmtId="0" fontId="81" fillId="27" borderId="5" xfId="8" applyFont="1" applyFill="1" applyBorder="1" applyAlignment="1">
      <alignment horizontal="center" vertical="center" wrapText="1"/>
    </xf>
    <xf numFmtId="0" fontId="89" fillId="27" borderId="1" xfId="8" applyFont="1" applyFill="1" applyBorder="1" applyAlignment="1">
      <alignment horizontal="center" vertical="center" wrapText="1"/>
    </xf>
    <xf numFmtId="0" fontId="89" fillId="27" borderId="9" xfId="8" applyFont="1" applyFill="1" applyBorder="1" applyAlignment="1">
      <alignment horizontal="center" vertical="center" wrapText="1"/>
    </xf>
    <xf numFmtId="0" fontId="89" fillId="27" borderId="5" xfId="8" applyFont="1" applyFill="1" applyBorder="1" applyAlignment="1">
      <alignment horizontal="center" vertical="center" wrapText="1"/>
    </xf>
    <xf numFmtId="0" fontId="81" fillId="27" borderId="6" xfId="8" applyFont="1" applyFill="1" applyBorder="1" applyAlignment="1">
      <alignment horizontal="center" vertical="center" wrapText="1"/>
    </xf>
    <xf numFmtId="0" fontId="81" fillId="27" borderId="11" xfId="8" applyFont="1" applyFill="1" applyBorder="1" applyAlignment="1">
      <alignment horizontal="center" vertical="center" wrapText="1"/>
    </xf>
    <xf numFmtId="0" fontId="81" fillId="27" borderId="10" xfId="8" applyFont="1" applyFill="1" applyBorder="1" applyAlignment="1">
      <alignment horizontal="center" vertical="center" wrapText="1"/>
    </xf>
    <xf numFmtId="0" fontId="81" fillId="27" borderId="12" xfId="8" applyFont="1" applyFill="1" applyBorder="1" applyAlignment="1">
      <alignment horizontal="center" vertical="center" wrapText="1"/>
    </xf>
    <xf numFmtId="0" fontId="81" fillId="27" borderId="2" xfId="8" applyFont="1" applyFill="1" applyBorder="1" applyAlignment="1">
      <alignment horizontal="center" vertical="center" wrapText="1"/>
    </xf>
    <xf numFmtId="0" fontId="81" fillId="27" borderId="4" xfId="8" applyFont="1" applyFill="1" applyBorder="1" applyAlignment="1">
      <alignment horizontal="center" vertical="center" wrapText="1"/>
    </xf>
    <xf numFmtId="0" fontId="81" fillId="8" borderId="0" xfId="8" applyFont="1" applyFill="1" applyAlignment="1">
      <alignment horizontal="center"/>
    </xf>
    <xf numFmtId="0" fontId="85" fillId="8" borderId="0" xfId="8" applyFont="1" applyFill="1" applyAlignment="1">
      <alignment horizontal="center"/>
    </xf>
    <xf numFmtId="0" fontId="81" fillId="8" borderId="2" xfId="8" applyFont="1" applyFill="1" applyBorder="1" applyAlignment="1">
      <alignment horizontal="center" vertical="center" wrapText="1"/>
    </xf>
    <xf numFmtId="0" fontId="81" fillId="8" borderId="3" xfId="8" applyFont="1" applyFill="1" applyBorder="1" applyAlignment="1">
      <alignment horizontal="center" vertical="center" wrapText="1"/>
    </xf>
    <xf numFmtId="3" fontId="65" fillId="8" borderId="1" xfId="8" applyNumberFormat="1" applyFont="1" applyFill="1" applyBorder="1" applyAlignment="1">
      <alignment horizontal="center" vertical="center" wrapText="1"/>
    </xf>
    <xf numFmtId="3" fontId="65" fillId="8" borderId="9" xfId="8" applyNumberFormat="1" applyFont="1" applyFill="1" applyBorder="1" applyAlignment="1">
      <alignment horizontal="center" vertical="center" wrapText="1"/>
    </xf>
    <xf numFmtId="3" fontId="65" fillId="8" borderId="5" xfId="8" applyNumberFormat="1" applyFont="1" applyFill="1" applyBorder="1" applyAlignment="1">
      <alignment horizontal="center" vertical="center" wrapText="1"/>
    </xf>
    <xf numFmtId="0" fontId="81" fillId="8" borderId="4" xfId="8" applyFont="1" applyFill="1" applyBorder="1" applyAlignment="1">
      <alignment horizontal="center" vertical="center" wrapText="1"/>
    </xf>
    <xf numFmtId="0" fontId="86" fillId="0" borderId="10" xfId="8" applyFont="1" applyBorder="1" applyAlignment="1">
      <alignment horizontal="center"/>
    </xf>
    <xf numFmtId="0" fontId="81" fillId="0" borderId="0" xfId="8" applyFont="1" applyAlignment="1">
      <alignment horizontal="center"/>
    </xf>
    <xf numFmtId="0" fontId="2" fillId="0" borderId="59" xfId="8" applyFill="1" applyBorder="1" applyAlignment="1">
      <alignment horizontal="left"/>
    </xf>
    <xf numFmtId="0" fontId="2" fillId="0" borderId="0" xfId="8" applyFill="1" applyAlignment="1">
      <alignment horizontal="left"/>
    </xf>
    <xf numFmtId="0" fontId="59" fillId="21" borderId="59" xfId="5" applyBorder="1" applyAlignment="1">
      <alignment horizontal="left"/>
    </xf>
    <xf numFmtId="0" fontId="59" fillId="21" borderId="0" xfId="5" applyAlignment="1">
      <alignment horizontal="left"/>
    </xf>
    <xf numFmtId="0" fontId="59" fillId="0" borderId="59" xfId="5" applyFill="1" applyBorder="1" applyAlignment="1">
      <alignment horizontal="left"/>
    </xf>
    <xf numFmtId="0" fontId="59" fillId="0" borderId="0" xfId="5" applyFill="1" applyAlignment="1">
      <alignment horizontal="left"/>
    </xf>
    <xf numFmtId="0" fontId="123" fillId="0" borderId="0" xfId="14" applyFont="1" applyAlignment="1">
      <alignment horizontal="center"/>
    </xf>
    <xf numFmtId="0" fontId="69" fillId="0" borderId="0" xfId="14" applyFont="1" applyAlignment="1">
      <alignment horizontal="center"/>
    </xf>
    <xf numFmtId="0" fontId="93" fillId="0" borderId="0" xfId="14" applyFont="1" applyAlignment="1">
      <alignment horizontal="center" wrapText="1"/>
    </xf>
    <xf numFmtId="0" fontId="94" fillId="0" borderId="0" xfId="14" applyFont="1" applyAlignment="1">
      <alignment horizontal="center" vertical="center"/>
    </xf>
    <xf numFmtId="0" fontId="92" fillId="0" borderId="0" xfId="14" applyFont="1" applyAlignment="1">
      <alignment horizontal="center"/>
    </xf>
    <xf numFmtId="0" fontId="110" fillId="0" borderId="0" xfId="14" applyFont="1" applyAlignment="1">
      <alignment horizontal="center" vertical="center"/>
    </xf>
    <xf numFmtId="0" fontId="114" fillId="7" borderId="6" xfId="14" applyFont="1" applyFill="1" applyBorder="1" applyAlignment="1">
      <alignment horizontal="center" vertical="center" wrapText="1"/>
    </xf>
    <xf numFmtId="0" fontId="114" fillId="7" borderId="1" xfId="14" applyFont="1" applyFill="1" applyBorder="1" applyAlignment="1">
      <alignment horizontal="center" vertical="center" wrapText="1"/>
    </xf>
    <xf numFmtId="0" fontId="122" fillId="0" borderId="0" xfId="14" applyFont="1" applyAlignment="1">
      <alignment horizontal="center"/>
    </xf>
    <xf numFmtId="49" fontId="112" fillId="0" borderId="0" xfId="14" applyNumberFormat="1" applyFont="1" applyAlignment="1">
      <alignment horizontal="center" wrapText="1"/>
    </xf>
    <xf numFmtId="0" fontId="112" fillId="0" borderId="0" xfId="14" applyFont="1" applyAlignment="1">
      <alignment horizontal="center"/>
    </xf>
    <xf numFmtId="0" fontId="64" fillId="0" borderId="0" xfId="8" quotePrefix="1" applyFont="1" applyFill="1" applyAlignment="1">
      <alignment horizontal="left" vertical="center"/>
    </xf>
    <xf numFmtId="0" fontId="64" fillId="0" borderId="0" xfId="8" applyFont="1" applyFill="1" applyAlignment="1">
      <alignment horizontal="left" vertical="center"/>
    </xf>
    <xf numFmtId="0" fontId="83" fillId="0" borderId="0" xfId="8" applyFont="1" applyAlignment="1">
      <alignment horizontal="left" vertical="center"/>
    </xf>
    <xf numFmtId="0" fontId="11" fillId="0" borderId="0" xfId="8" applyFont="1" applyAlignment="1">
      <alignment horizontal="left" vertical="center" wrapText="1"/>
    </xf>
    <xf numFmtId="0" fontId="84" fillId="0" borderId="0" xfId="8" applyFont="1" applyAlignment="1">
      <alignment horizontal="center" vertical="center"/>
    </xf>
    <xf numFmtId="0" fontId="54" fillId="0" borderId="7" xfId="8" applyFont="1" applyBorder="1" applyAlignment="1">
      <alignment horizontal="center" vertical="center"/>
    </xf>
    <xf numFmtId="0" fontId="86" fillId="0" borderId="2" xfId="8" applyFont="1" applyBorder="1" applyAlignment="1">
      <alignment horizontal="left" vertical="center"/>
    </xf>
    <xf numFmtId="0" fontId="86" fillId="0" borderId="4" xfId="8" applyFont="1" applyBorder="1" applyAlignment="1">
      <alignment horizontal="left" vertical="center"/>
    </xf>
    <xf numFmtId="14" fontId="106" fillId="0" borderId="2" xfId="8" applyNumberFormat="1" applyFont="1" applyBorder="1" applyAlignment="1">
      <alignment horizontal="left" vertical="center"/>
    </xf>
    <xf numFmtId="14" fontId="106" fillId="0" borderId="4" xfId="8" applyNumberFormat="1" applyFont="1" applyBorder="1" applyAlignment="1">
      <alignment horizontal="left" vertical="center"/>
    </xf>
    <xf numFmtId="0" fontId="86" fillId="0" borderId="1" xfId="8" applyFont="1" applyBorder="1" applyAlignment="1">
      <alignment horizontal="center" vertical="center"/>
    </xf>
    <xf numFmtId="0" fontId="86" fillId="0" borderId="9" xfId="8" applyFont="1" applyBorder="1" applyAlignment="1">
      <alignment horizontal="center" vertical="center"/>
    </xf>
    <xf numFmtId="0" fontId="86" fillId="0" borderId="5" xfId="8" applyFont="1" applyBorder="1" applyAlignment="1">
      <alignment horizontal="center" vertical="center"/>
    </xf>
    <xf numFmtId="0" fontId="54" fillId="0" borderId="19" xfId="8" applyFont="1" applyBorder="1" applyAlignment="1">
      <alignment horizontal="center"/>
    </xf>
    <xf numFmtId="0" fontId="54" fillId="0" borderId="20" xfId="8" applyFont="1" applyBorder="1" applyAlignment="1">
      <alignment horizontal="center"/>
    </xf>
    <xf numFmtId="0" fontId="106" fillId="0" borderId="2" xfId="8" applyFont="1" applyBorder="1" applyAlignment="1">
      <alignment horizontal="left" vertical="center"/>
    </xf>
    <xf numFmtId="0" fontId="106" fillId="0" borderId="4" xfId="8" applyFont="1" applyBorder="1" applyAlignment="1">
      <alignment horizontal="left" vertical="center"/>
    </xf>
    <xf numFmtId="0" fontId="86" fillId="0" borderId="21" xfId="8" applyFont="1" applyBorder="1" applyAlignment="1">
      <alignment horizontal="left" vertical="center"/>
    </xf>
    <xf numFmtId="0" fontId="86" fillId="0" borderId="24" xfId="8" applyFont="1" applyBorder="1" applyAlignment="1">
      <alignment horizontal="left" vertical="center"/>
    </xf>
    <xf numFmtId="0" fontId="54" fillId="0" borderId="22" xfId="8" applyFont="1" applyBorder="1" applyAlignment="1">
      <alignment horizontal="center"/>
    </xf>
    <xf numFmtId="0" fontId="54" fillId="0" borderId="23" xfId="8" applyFont="1" applyBorder="1" applyAlignment="1">
      <alignment horizontal="center"/>
    </xf>
    <xf numFmtId="0" fontId="54" fillId="0" borderId="25" xfId="8" applyFont="1" applyBorder="1" applyAlignment="1">
      <alignment horizontal="center"/>
    </xf>
    <xf numFmtId="0" fontId="54" fillId="0" borderId="26" xfId="8" applyFont="1" applyBorder="1" applyAlignment="1">
      <alignment horizontal="center"/>
    </xf>
    <xf numFmtId="0" fontId="54" fillId="0" borderId="0" xfId="8" quotePrefix="1" applyFont="1" applyAlignment="1">
      <alignment horizontal="center" vertical="center"/>
    </xf>
    <xf numFmtId="0" fontId="54" fillId="0" borderId="0" xfId="8" applyFont="1" applyAlignment="1">
      <alignment horizontal="left" vertical="center"/>
    </xf>
    <xf numFmtId="0" fontId="54" fillId="0" borderId="0" xfId="8" quotePrefix="1" applyFont="1" applyAlignment="1">
      <alignment horizontal="left" vertical="center"/>
    </xf>
    <xf numFmtId="0" fontId="54" fillId="0" borderId="0" xfId="8" quotePrefix="1" applyFont="1" applyAlignment="1">
      <alignment horizontal="left" vertical="center" wrapText="1"/>
    </xf>
    <xf numFmtId="0" fontId="54" fillId="0" borderId="0" xfId="8" applyFont="1" applyAlignment="1">
      <alignment horizontal="center" vertical="center"/>
    </xf>
    <xf numFmtId="0" fontId="54" fillId="0" borderId="0" xfId="8" applyFont="1" applyAlignment="1">
      <alignment horizontal="left" vertical="top" wrapText="1" shrinkToFit="1"/>
    </xf>
    <xf numFmtId="0" fontId="54" fillId="0" borderId="7" xfId="8" applyFont="1" applyBorder="1" applyAlignment="1">
      <alignment horizontal="left" vertical="center"/>
    </xf>
    <xf numFmtId="0" fontId="54" fillId="8" borderId="7" xfId="8" applyFont="1" applyFill="1" applyBorder="1" applyAlignment="1">
      <alignment horizontal="center" vertical="center"/>
    </xf>
    <xf numFmtId="0" fontId="54" fillId="0" borderId="6" xfId="8" applyFont="1" applyBorder="1" applyAlignment="1">
      <alignment horizontal="center" vertical="center" wrapText="1"/>
    </xf>
    <xf numFmtId="0" fontId="54" fillId="0" borderId="2" xfId="8" applyFont="1" applyBorder="1" applyAlignment="1">
      <alignment horizontal="center" vertical="center" wrapText="1"/>
    </xf>
    <xf numFmtId="0" fontId="54" fillId="0" borderId="4" xfId="8" applyFont="1" applyBorder="1" applyAlignment="1">
      <alignment horizontal="center" vertical="center" wrapText="1"/>
    </xf>
    <xf numFmtId="0" fontId="85" fillId="0" borderId="6" xfId="8" applyFont="1" applyBorder="1" applyAlignment="1">
      <alignment horizontal="center" vertical="center"/>
    </xf>
    <xf numFmtId="0" fontId="85" fillId="0" borderId="2" xfId="8" applyFont="1" applyBorder="1" applyAlignment="1">
      <alignment horizontal="center" vertical="center" wrapText="1"/>
    </xf>
    <xf numFmtId="0" fontId="85" fillId="0" borderId="4" xfId="8" applyFont="1" applyBorder="1" applyAlignment="1">
      <alignment horizontal="center" vertical="center" wrapText="1"/>
    </xf>
    <xf numFmtId="177" fontId="54" fillId="0" borderId="2" xfId="10" applyNumberFormat="1" applyFont="1" applyBorder="1" applyAlignment="1">
      <alignment horizontal="center" vertical="center" wrapText="1"/>
    </xf>
    <xf numFmtId="177" fontId="54" fillId="0" borderId="4" xfId="10" applyNumberFormat="1" applyFont="1" applyBorder="1" applyAlignment="1">
      <alignment horizontal="center" vertical="center" wrapText="1"/>
    </xf>
    <xf numFmtId="177" fontId="54" fillId="0" borderId="2" xfId="10" applyNumberFormat="1" applyFont="1" applyBorder="1" applyAlignment="1">
      <alignment horizontal="right" vertical="center"/>
    </xf>
    <xf numFmtId="177" fontId="54" fillId="0" borderId="4" xfId="10" applyNumberFormat="1" applyFont="1" applyBorder="1" applyAlignment="1">
      <alignment horizontal="right" vertical="center"/>
    </xf>
    <xf numFmtId="0" fontId="11" fillId="0" borderId="15" xfId="8" applyFont="1" applyBorder="1" applyAlignment="1">
      <alignment horizontal="center" wrapText="1"/>
    </xf>
    <xf numFmtId="0" fontId="54" fillId="0" borderId="6" xfId="8" applyFont="1" applyBorder="1" applyAlignment="1">
      <alignment vertical="center"/>
    </xf>
    <xf numFmtId="3" fontId="54" fillId="0" borderId="6" xfId="8" applyNumberFormat="1" applyFont="1" applyBorder="1" applyAlignment="1">
      <alignment horizontal="right" vertical="center"/>
    </xf>
    <xf numFmtId="0" fontId="54" fillId="0" borderId="2" xfId="8" applyFont="1" applyBorder="1" applyAlignment="1">
      <alignment vertical="center" wrapText="1"/>
    </xf>
    <xf numFmtId="0" fontId="54" fillId="0" borderId="3" xfId="8" applyFont="1" applyBorder="1" applyAlignment="1">
      <alignment vertical="center" wrapText="1"/>
    </xf>
    <xf numFmtId="0" fontId="54" fillId="0" borderId="4" xfId="8" applyFont="1" applyBorder="1" applyAlignment="1">
      <alignment vertical="center" wrapText="1"/>
    </xf>
    <xf numFmtId="3" fontId="85" fillId="0" borderId="6" xfId="8" applyNumberFormat="1" applyFont="1" applyBorder="1" applyAlignment="1">
      <alignment horizontal="right" vertical="center"/>
    </xf>
    <xf numFmtId="0" fontId="86" fillId="0" borderId="10" xfId="8" applyFont="1" applyBorder="1" applyAlignment="1">
      <alignment horizontal="left" vertical="center"/>
    </xf>
    <xf numFmtId="0" fontId="83" fillId="0" borderId="0" xfId="8" applyFont="1" applyAlignment="1">
      <alignment horizontal="center" vertical="center"/>
    </xf>
    <xf numFmtId="0" fontId="11" fillId="0" borderId="0" xfId="8" applyFont="1" applyBorder="1" applyAlignment="1">
      <alignment horizontal="center"/>
    </xf>
    <xf numFmtId="0" fontId="83" fillId="0" borderId="0" xfId="8" applyFont="1" applyBorder="1" applyAlignment="1">
      <alignment horizontal="left"/>
    </xf>
    <xf numFmtId="0" fontId="11" fillId="0" borderId="0" xfId="8" applyFont="1" applyBorder="1" applyAlignment="1">
      <alignment horizontal="left" vertical="center" wrapText="1"/>
    </xf>
    <xf numFmtId="0" fontId="84" fillId="0" borderId="0" xfId="8" applyFont="1" applyBorder="1" applyAlignment="1">
      <alignment horizontal="center" vertical="center"/>
    </xf>
    <xf numFmtId="0" fontId="78" fillId="0" borderId="27" xfId="8" applyFont="1" applyBorder="1" applyAlignment="1">
      <alignment horizontal="left" vertical="center" wrapText="1"/>
    </xf>
    <xf numFmtId="0" fontId="78" fillId="0" borderId="28" xfId="8" applyFont="1" applyBorder="1" applyAlignment="1">
      <alignment horizontal="left" vertical="center" wrapText="1"/>
    </xf>
    <xf numFmtId="14" fontId="78" fillId="0" borderId="29" xfId="8" applyNumberFormat="1" applyFont="1" applyBorder="1" applyAlignment="1">
      <alignment horizontal="left" vertical="center" wrapText="1"/>
    </xf>
    <xf numFmtId="14" fontId="78" fillId="0" borderId="30" xfId="8" applyNumberFormat="1" applyFont="1" applyBorder="1" applyAlignment="1">
      <alignment horizontal="left" vertical="center" wrapText="1"/>
    </xf>
    <xf numFmtId="14" fontId="53" fillId="0" borderId="32" xfId="8" applyNumberFormat="1" applyFont="1" applyBorder="1" applyAlignment="1">
      <alignment horizontal="left" vertical="center" wrapText="1"/>
    </xf>
    <xf numFmtId="14" fontId="53" fillId="0" borderId="3" xfId="8" applyNumberFormat="1" applyFont="1" applyBorder="1" applyAlignment="1">
      <alignment horizontal="left" vertical="center" wrapText="1"/>
    </xf>
    <xf numFmtId="14" fontId="53" fillId="0" borderId="53" xfId="8" applyNumberFormat="1" applyFont="1" applyBorder="1" applyAlignment="1">
      <alignment horizontal="left" vertical="center" wrapText="1"/>
    </xf>
    <xf numFmtId="0" fontId="78" fillId="0" borderId="33" xfId="8" applyFont="1" applyBorder="1" applyAlignment="1">
      <alignment horizontal="left" vertical="center" wrapText="1"/>
    </xf>
    <xf numFmtId="0" fontId="78" fillId="0" borderId="34" xfId="8" applyFont="1" applyBorder="1" applyAlignment="1">
      <alignment horizontal="left" vertical="center" wrapText="1"/>
    </xf>
    <xf numFmtId="14" fontId="53" fillId="0" borderId="37" xfId="8" applyNumberFormat="1" applyFont="1" applyBorder="1" applyAlignment="1">
      <alignment horizontal="left" vertical="center" wrapText="1"/>
    </xf>
    <xf numFmtId="14" fontId="53" fillId="0" borderId="43" xfId="8" applyNumberFormat="1" applyFont="1" applyBorder="1" applyAlignment="1">
      <alignment horizontal="left" vertical="center" wrapText="1"/>
    </xf>
    <xf numFmtId="14" fontId="53" fillId="0" borderId="38" xfId="8" applyNumberFormat="1" applyFont="1" applyBorder="1" applyAlignment="1">
      <alignment horizontal="left" vertical="center" wrapText="1"/>
    </xf>
    <xf numFmtId="14" fontId="53" fillId="0" borderId="10" xfId="8" applyNumberFormat="1" applyFont="1" applyBorder="1" applyAlignment="1">
      <alignment horizontal="left" vertical="center" wrapText="1"/>
    </xf>
    <xf numFmtId="14" fontId="53" fillId="0" borderId="44" xfId="8" applyNumberFormat="1" applyFont="1" applyBorder="1" applyAlignment="1">
      <alignment horizontal="left" vertical="center" wrapText="1"/>
    </xf>
    <xf numFmtId="14" fontId="53" fillId="0" borderId="7" xfId="8" applyNumberFormat="1" applyFont="1" applyBorder="1" applyAlignment="1">
      <alignment horizontal="left" vertical="center" wrapText="1"/>
    </xf>
    <xf numFmtId="0" fontId="78" fillId="0" borderId="39" xfId="8" applyFont="1" applyBorder="1" applyAlignment="1">
      <alignment horizontal="left" vertical="center"/>
    </xf>
    <xf numFmtId="0" fontId="78" fillId="0" borderId="40" xfId="8" applyFont="1" applyBorder="1" applyAlignment="1">
      <alignment horizontal="left" vertical="center"/>
    </xf>
    <xf numFmtId="0" fontId="78" fillId="0" borderId="41" xfId="8" applyFont="1" applyBorder="1" applyAlignment="1">
      <alignment horizontal="left" vertical="center"/>
    </xf>
    <xf numFmtId="0" fontId="78" fillId="0" borderId="42" xfId="8" applyFont="1" applyBorder="1" applyAlignment="1">
      <alignment horizontal="left" vertical="center"/>
    </xf>
    <xf numFmtId="0" fontId="86" fillId="0" borderId="31" xfId="8" applyFont="1" applyBorder="1" applyAlignment="1">
      <alignment horizontal="left" vertical="center"/>
    </xf>
    <xf numFmtId="0" fontId="86" fillId="0" borderId="45" xfId="8" applyFont="1" applyBorder="1" applyAlignment="1">
      <alignment horizontal="left" vertical="center"/>
    </xf>
    <xf numFmtId="0" fontId="78" fillId="0" borderId="32" xfId="8" applyFont="1" applyBorder="1" applyAlignment="1">
      <alignment horizontal="center" vertical="center" wrapText="1"/>
    </xf>
    <xf numFmtId="0" fontId="78" fillId="0" borderId="4" xfId="8" applyFont="1" applyBorder="1" applyAlignment="1">
      <alignment horizontal="center" vertical="center" wrapText="1"/>
    </xf>
    <xf numFmtId="0" fontId="54" fillId="0" borderId="45" xfId="8" applyFont="1" applyBorder="1" applyAlignment="1">
      <alignment horizontal="left"/>
    </xf>
    <xf numFmtId="0" fontId="54" fillId="0" borderId="32" xfId="8" applyFont="1" applyBorder="1" applyAlignment="1">
      <alignment horizontal="left"/>
    </xf>
    <xf numFmtId="0" fontId="54" fillId="0" borderId="3" xfId="8" applyFont="1" applyBorder="1" applyAlignment="1">
      <alignment horizontal="left"/>
    </xf>
    <xf numFmtId="0" fontId="54" fillId="0" borderId="0" xfId="8" applyFont="1" applyAlignment="1">
      <alignment horizontal="right" vertical="center"/>
    </xf>
    <xf numFmtId="0" fontId="88" fillId="0" borderId="3" xfId="8" applyFont="1" applyBorder="1" applyAlignment="1">
      <alignment horizontal="center" vertical="center" wrapText="1"/>
    </xf>
    <xf numFmtId="0" fontId="88" fillId="0" borderId="4" xfId="8" applyFont="1" applyBorder="1" applyAlignment="1">
      <alignment horizontal="center" vertical="center" wrapText="1"/>
    </xf>
    <xf numFmtId="0" fontId="88" fillId="0" borderId="2" xfId="8" applyFont="1" applyBorder="1" applyAlignment="1">
      <alignment horizontal="center" vertical="center"/>
    </xf>
    <xf numFmtId="0" fontId="88" fillId="0" borderId="4" xfId="8" applyFont="1" applyBorder="1" applyAlignment="1">
      <alignment horizontal="center" vertical="center"/>
    </xf>
    <xf numFmtId="1" fontId="88" fillId="0" borderId="2" xfId="8" applyNumberFormat="1" applyFont="1" applyBorder="1" applyAlignment="1">
      <alignment horizontal="center" vertical="center" wrapText="1"/>
    </xf>
    <xf numFmtId="1" fontId="88" fillId="0" borderId="4" xfId="8" applyNumberFormat="1" applyFont="1" applyBorder="1" applyAlignment="1">
      <alignment horizontal="center" vertical="center" wrapText="1"/>
    </xf>
    <xf numFmtId="0" fontId="81" fillId="0" borderId="7" xfId="8" applyFont="1" applyBorder="1" applyAlignment="1">
      <alignment horizontal="center" vertical="center"/>
    </xf>
    <xf numFmtId="0" fontId="53" fillId="0" borderId="7" xfId="8" applyFont="1" applyBorder="1" applyAlignment="1">
      <alignment horizontal="center" vertical="center"/>
    </xf>
    <xf numFmtId="0" fontId="54" fillId="0" borderId="0" xfId="8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6" xfId="0" applyFont="1" applyBorder="1" applyAlignment="1">
      <alignment horizontal="center"/>
    </xf>
    <xf numFmtId="0" fontId="100" fillId="13" borderId="1" xfId="2" applyFont="1" applyFill="1" applyBorder="1" applyAlignment="1" applyProtection="1">
      <alignment horizontal="center" vertical="center" wrapText="1"/>
      <protection locked="0"/>
    </xf>
    <xf numFmtId="0" fontId="100" fillId="13" borderId="5" xfId="2" applyFont="1" applyFill="1" applyBorder="1" applyAlignment="1" applyProtection="1">
      <alignment horizontal="center" vertical="center" wrapText="1"/>
      <protection locked="0"/>
    </xf>
    <xf numFmtId="49" fontId="100" fillId="13" borderId="1" xfId="2" applyNumberFormat="1" applyFont="1" applyFill="1" applyBorder="1" applyAlignment="1" applyProtection="1">
      <alignment horizontal="center" vertical="center" wrapText="1"/>
      <protection locked="0"/>
    </xf>
    <xf numFmtId="49" fontId="100" fillId="13" borderId="5" xfId="2" applyNumberFormat="1" applyFont="1" applyFill="1" applyBorder="1" applyAlignment="1" applyProtection="1">
      <alignment horizontal="center" vertical="center" wrapText="1"/>
      <protection locked="0"/>
    </xf>
    <xf numFmtId="167" fontId="54" fillId="6" borderId="1" xfId="12" applyFont="1" applyFill="1" applyBorder="1" applyAlignment="1" applyProtection="1">
      <alignment horizontal="center" vertical="center"/>
      <protection locked="0"/>
    </xf>
    <xf numFmtId="167" fontId="54" fillId="6" borderId="5" xfId="12" applyFont="1" applyFill="1" applyBorder="1" applyAlignment="1" applyProtection="1">
      <alignment horizontal="center" vertical="center"/>
      <protection locked="0"/>
    </xf>
    <xf numFmtId="0" fontId="85" fillId="2" borderId="2" xfId="0" applyFont="1" applyFill="1" applyBorder="1" applyAlignment="1">
      <alignment horizontal="center" vertical="center"/>
    </xf>
    <xf numFmtId="0" fontId="85" fillId="2" borderId="3" xfId="0" applyFont="1" applyFill="1" applyBorder="1" applyAlignment="1">
      <alignment horizontal="center" vertical="center"/>
    </xf>
    <xf numFmtId="0" fontId="85" fillId="2" borderId="4" xfId="0" applyFont="1" applyFill="1" applyBorder="1" applyAlignment="1">
      <alignment horizontal="center" vertical="center"/>
    </xf>
    <xf numFmtId="0" fontId="85" fillId="23" borderId="2" xfId="0" applyFont="1" applyFill="1" applyBorder="1" applyAlignment="1">
      <alignment horizontal="center" vertical="center"/>
    </xf>
    <xf numFmtId="0" fontId="85" fillId="23" borderId="3" xfId="0" applyFont="1" applyFill="1" applyBorder="1" applyAlignment="1">
      <alignment horizontal="center" vertical="center"/>
    </xf>
    <xf numFmtId="0" fontId="85" fillId="23" borderId="4" xfId="0" applyFont="1" applyFill="1" applyBorder="1" applyAlignment="1">
      <alignment horizontal="center" vertical="center"/>
    </xf>
    <xf numFmtId="0" fontId="85" fillId="24" borderId="6" xfId="0" applyFont="1" applyFill="1" applyBorder="1" applyAlignment="1">
      <alignment horizontal="center" vertical="center"/>
    </xf>
    <xf numFmtId="49" fontId="99" fillId="13" borderId="2" xfId="2" applyNumberFormat="1" applyFont="1" applyFill="1" applyBorder="1" applyAlignment="1" applyProtection="1">
      <alignment horizontal="left" vertical="center" wrapText="1"/>
      <protection locked="0"/>
    </xf>
    <xf numFmtId="49" fontId="99" fillId="13" borderId="3" xfId="2" applyNumberFormat="1" applyFont="1" applyFill="1" applyBorder="1" applyAlignment="1" applyProtection="1">
      <alignment horizontal="left" vertical="center" wrapText="1"/>
      <protection locked="0"/>
    </xf>
    <xf numFmtId="49" fontId="99" fillId="13" borderId="4" xfId="2" applyNumberFormat="1" applyFont="1" applyFill="1" applyBorder="1" applyAlignment="1" applyProtection="1">
      <alignment horizontal="left" vertical="center" wrapText="1"/>
      <protection locked="0"/>
    </xf>
    <xf numFmtId="0" fontId="99" fillId="13" borderId="2" xfId="0" applyFont="1" applyFill="1" applyBorder="1" applyAlignment="1">
      <alignment horizontal="left"/>
    </xf>
    <xf numFmtId="0" fontId="99" fillId="13" borderId="3" xfId="0" applyFont="1" applyFill="1" applyBorder="1" applyAlignment="1">
      <alignment horizontal="left"/>
    </xf>
    <xf numFmtId="0" fontId="99" fillId="13" borderId="4" xfId="0" applyFont="1" applyFill="1" applyBorder="1" applyAlignment="1">
      <alignment horizontal="left"/>
    </xf>
    <xf numFmtId="0" fontId="54" fillId="0" borderId="6" xfId="8" quotePrefix="1" applyFont="1" applyBorder="1" applyAlignment="1">
      <alignment horizontal="left" vertical="center" wrapText="1"/>
    </xf>
    <xf numFmtId="0" fontId="54" fillId="0" borderId="6" xfId="8" applyFont="1" applyBorder="1" applyAlignment="1">
      <alignment horizontal="left" vertical="center" wrapText="1"/>
    </xf>
    <xf numFmtId="0" fontId="86" fillId="0" borderId="6" xfId="9" applyFont="1" applyBorder="1" applyAlignment="1">
      <alignment horizontal="center" vertical="center"/>
    </xf>
    <xf numFmtId="0" fontId="54" fillId="0" borderId="6" xfId="8" applyFont="1" applyBorder="1" applyAlignment="1">
      <alignment horizontal="center" vertical="center"/>
    </xf>
    <xf numFmtId="0" fontId="54" fillId="8" borderId="6" xfId="9" quotePrefix="1" applyFont="1" applyFill="1" applyBorder="1" applyAlignment="1">
      <alignment horizontal="left" vertical="center" wrapText="1"/>
    </xf>
    <xf numFmtId="0" fontId="54" fillId="0" borderId="49" xfId="9" applyFont="1" applyBorder="1" applyAlignment="1">
      <alignment horizontal="left" vertical="center"/>
    </xf>
    <xf numFmtId="0" fontId="54" fillId="0" borderId="51" xfId="9" applyFont="1" applyBorder="1" applyAlignment="1">
      <alignment horizontal="left" vertical="center"/>
    </xf>
    <xf numFmtId="0" fontId="54" fillId="0" borderId="50" xfId="8" applyFont="1" applyBorder="1" applyAlignment="1">
      <alignment horizontal="center"/>
    </xf>
    <xf numFmtId="0" fontId="54" fillId="0" borderId="52" xfId="8" applyFont="1" applyBorder="1" applyAlignment="1">
      <alignment horizontal="center"/>
    </xf>
    <xf numFmtId="0" fontId="92" fillId="0" borderId="0" xfId="9" applyFont="1" applyAlignment="1">
      <alignment vertical="center"/>
    </xf>
    <xf numFmtId="0" fontId="64" fillId="0" borderId="0" xfId="9" applyFont="1" applyAlignment="1">
      <alignment vertical="top"/>
    </xf>
    <xf numFmtId="0" fontId="94" fillId="0" borderId="0" xfId="9" applyFont="1" applyBorder="1" applyAlignment="1" applyProtection="1">
      <alignment horizontal="center"/>
    </xf>
    <xf numFmtId="0" fontId="54" fillId="0" borderId="6" xfId="9" applyFont="1" applyBorder="1" applyAlignment="1">
      <alignment horizontal="left" vertical="center" wrapText="1"/>
    </xf>
    <xf numFmtId="14" fontId="54" fillId="0" borderId="6" xfId="8" applyNumberFormat="1" applyFont="1" applyBorder="1" applyAlignment="1">
      <alignment horizontal="center" vertical="center" wrapText="1"/>
    </xf>
    <xf numFmtId="0" fontId="81" fillId="0" borderId="6" xfId="8" applyFont="1" applyBorder="1" applyAlignment="1">
      <alignment horizontal="center" vertical="center" wrapText="1"/>
    </xf>
    <xf numFmtId="0" fontId="65" fillId="0" borderId="6" xfId="9" applyFont="1" applyFill="1" applyBorder="1" applyAlignment="1">
      <alignment horizontal="center" vertical="center" wrapText="1"/>
    </xf>
    <xf numFmtId="0" fontId="85" fillId="0" borderId="0" xfId="8" applyFont="1" applyAlignment="1">
      <alignment horizontal="center"/>
    </xf>
    <xf numFmtId="0" fontId="95" fillId="0" borderId="6" xfId="9" applyFont="1" applyFill="1" applyBorder="1" applyAlignment="1">
      <alignment horizontal="center" vertical="center" wrapText="1"/>
    </xf>
    <xf numFmtId="0" fontId="65" fillId="0" borderId="2" xfId="9" applyFont="1" applyFill="1" applyBorder="1" applyAlignment="1">
      <alignment horizontal="center" vertical="center" wrapText="1"/>
    </xf>
    <xf numFmtId="177" fontId="65" fillId="0" borderId="4" xfId="10" applyNumberFormat="1" applyFont="1" applyFill="1" applyBorder="1" applyAlignment="1">
      <alignment horizontal="right" vertical="center" wrapText="1"/>
    </xf>
    <xf numFmtId="177" fontId="65" fillId="0" borderId="6" xfId="10" applyNumberFormat="1" applyFont="1" applyFill="1" applyBorder="1" applyAlignment="1">
      <alignment horizontal="right" vertical="center" wrapText="1"/>
    </xf>
    <xf numFmtId="14" fontId="65" fillId="0" borderId="11" xfId="9" applyNumberFormat="1" applyFont="1" applyFill="1" applyBorder="1" applyAlignment="1">
      <alignment horizontal="center" vertical="center" wrapText="1"/>
    </xf>
    <xf numFmtId="14" fontId="65" fillId="0" borderId="12" xfId="9" applyNumberFormat="1" applyFont="1" applyFill="1" applyBorder="1" applyAlignment="1">
      <alignment horizontal="center" vertical="center" wrapText="1"/>
    </xf>
    <xf numFmtId="14" fontId="65" fillId="0" borderId="13" xfId="9" applyNumberFormat="1" applyFont="1" applyFill="1" applyBorder="1" applyAlignment="1">
      <alignment horizontal="center" vertical="center" wrapText="1"/>
    </xf>
    <xf numFmtId="14" fontId="65" fillId="0" borderId="14" xfId="9" applyNumberFormat="1" applyFont="1" applyFill="1" applyBorder="1" applyAlignment="1">
      <alignment horizontal="center" vertical="center" wrapText="1"/>
    </xf>
    <xf numFmtId="0" fontId="86" fillId="0" borderId="6" xfId="8" applyFont="1" applyBorder="1" applyAlignment="1">
      <alignment horizontal="left" vertical="center"/>
    </xf>
    <xf numFmtId="14" fontId="86" fillId="0" borderId="2" xfId="8" applyNumberFormat="1" applyFont="1" applyBorder="1" applyAlignment="1">
      <alignment horizontal="left" vertical="center"/>
    </xf>
    <xf numFmtId="14" fontId="86" fillId="0" borderId="4" xfId="8" applyNumberFormat="1" applyFont="1" applyBorder="1" applyAlignment="1">
      <alignment horizontal="left" vertical="center"/>
    </xf>
    <xf numFmtId="0" fontId="96" fillId="0" borderId="2" xfId="8" applyFont="1" applyBorder="1" applyAlignment="1">
      <alignment horizontal="left" vertical="center" wrapText="1"/>
    </xf>
    <xf numFmtId="0" fontId="96" fillId="0" borderId="4" xfId="8" applyFont="1" applyBorder="1" applyAlignment="1">
      <alignment horizontal="left" vertical="center" wrapText="1"/>
    </xf>
    <xf numFmtId="1" fontId="54" fillId="0" borderId="0" xfId="8" quotePrefix="1" applyNumberFormat="1" applyFont="1" applyAlignment="1">
      <alignment horizontal="left" vertical="center"/>
    </xf>
    <xf numFmtId="0" fontId="54" fillId="0" borderId="0" xfId="8" applyFont="1" applyAlignment="1">
      <alignment horizontal="left" vertical="center" wrapText="1"/>
    </xf>
    <xf numFmtId="49" fontId="54" fillId="0" borderId="0" xfId="8" quotePrefix="1" applyNumberFormat="1" applyFont="1" applyAlignment="1">
      <alignment horizontal="left" vertical="center"/>
    </xf>
    <xf numFmtId="49" fontId="54" fillId="0" borderId="0" xfId="8" applyNumberFormat="1" applyFont="1" applyAlignment="1">
      <alignment horizontal="center"/>
    </xf>
    <xf numFmtId="177" fontId="54" fillId="0" borderId="2" xfId="8" applyNumberFormat="1" applyFont="1" applyBorder="1" applyAlignment="1">
      <alignment horizontal="center" vertical="center" wrapText="1"/>
    </xf>
    <xf numFmtId="170" fontId="54" fillId="0" borderId="2" xfId="8" applyNumberFormat="1" applyFont="1" applyBorder="1" applyAlignment="1">
      <alignment horizontal="center" vertical="center"/>
    </xf>
    <xf numFmtId="170" fontId="54" fillId="0" borderId="4" xfId="8" applyNumberFormat="1" applyFont="1" applyBorder="1" applyAlignment="1">
      <alignment horizontal="center" vertical="center"/>
    </xf>
    <xf numFmtId="0" fontId="54" fillId="0" borderId="2" xfId="8" applyFont="1" applyBorder="1" applyAlignment="1">
      <alignment vertical="center"/>
    </xf>
    <xf numFmtId="0" fontId="54" fillId="0" borderId="3" xfId="8" applyFont="1" applyBorder="1" applyAlignment="1">
      <alignment vertical="center"/>
    </xf>
    <xf numFmtId="0" fontId="54" fillId="0" borderId="4" xfId="8" applyFont="1" applyBorder="1" applyAlignment="1">
      <alignment vertical="center"/>
    </xf>
    <xf numFmtId="0" fontId="85" fillId="0" borderId="6" xfId="8" applyFont="1" applyBorder="1" applyAlignment="1">
      <alignment horizontal="center" vertical="center" wrapText="1"/>
    </xf>
    <xf numFmtId="0" fontId="11" fillId="0" borderId="0" xfId="8" applyFont="1" applyAlignment="1">
      <alignment horizontal="center"/>
    </xf>
    <xf numFmtId="0" fontId="83" fillId="0" borderId="0" xfId="8" applyFont="1" applyAlignment="1">
      <alignment horizontal="left"/>
    </xf>
    <xf numFmtId="0" fontId="11" fillId="0" borderId="0" xfId="8" applyFont="1" applyBorder="1" applyAlignment="1">
      <alignment horizontal="center" wrapText="1"/>
    </xf>
    <xf numFmtId="14" fontId="78" fillId="0" borderId="41" xfId="8" applyNumberFormat="1" applyFont="1" applyBorder="1" applyAlignment="1">
      <alignment horizontal="left" vertical="center"/>
    </xf>
    <xf numFmtId="0" fontId="86" fillId="0" borderId="22" xfId="8" applyFont="1" applyBorder="1" applyAlignment="1">
      <alignment horizontal="left" vertical="center"/>
    </xf>
    <xf numFmtId="0" fontId="86" fillId="0" borderId="25" xfId="8" applyFont="1" applyBorder="1" applyAlignment="1">
      <alignment horizontal="left" vertical="center"/>
    </xf>
    <xf numFmtId="0" fontId="53" fillId="0" borderId="0" xfId="8" applyFont="1" applyBorder="1" applyAlignment="1">
      <alignment horizontal="left" vertical="center"/>
    </xf>
    <xf numFmtId="0" fontId="53" fillId="0" borderId="0" xfId="8" applyFont="1" applyAlignment="1">
      <alignment horizontal="left" vertical="center"/>
    </xf>
    <xf numFmtId="0" fontId="53" fillId="0" borderId="0" xfId="8" quotePrefix="1" applyFont="1" applyAlignment="1">
      <alignment horizontal="left" vertical="center" wrapText="1"/>
    </xf>
    <xf numFmtId="0" fontId="86" fillId="0" borderId="18" xfId="8" applyFont="1" applyBorder="1" applyAlignment="1">
      <alignment horizontal="left" vertical="center"/>
    </xf>
    <xf numFmtId="0" fontId="86" fillId="0" borderId="19" xfId="8" applyFont="1" applyBorder="1" applyAlignment="1">
      <alignment horizontal="left" vertical="center"/>
    </xf>
    <xf numFmtId="0" fontId="78" fillId="0" borderId="35" xfId="8" applyFont="1" applyBorder="1" applyAlignment="1">
      <alignment horizontal="center" vertical="center" wrapText="1"/>
    </xf>
    <xf numFmtId="0" fontId="78" fillId="0" borderId="36" xfId="8" applyFont="1" applyBorder="1" applyAlignment="1">
      <alignment horizontal="center" vertical="center" wrapText="1"/>
    </xf>
    <xf numFmtId="1" fontId="53" fillId="0" borderId="2" xfId="8" applyNumberFormat="1" applyFont="1" applyBorder="1" applyAlignment="1">
      <alignment horizontal="center" vertical="center" wrapText="1"/>
    </xf>
    <xf numFmtId="1" fontId="53" fillId="0" borderId="4" xfId="8" applyNumberFormat="1" applyFont="1" applyBorder="1" applyAlignment="1">
      <alignment horizontal="center" vertical="center" wrapText="1"/>
    </xf>
    <xf numFmtId="0" fontId="53" fillId="0" borderId="6" xfId="8" applyFont="1" applyBorder="1" applyAlignment="1">
      <alignment horizontal="center" vertical="center"/>
    </xf>
    <xf numFmtId="0" fontId="53" fillId="0" borderId="2" xfId="8" applyFont="1" applyBorder="1" applyAlignment="1">
      <alignment horizontal="center" vertical="center"/>
    </xf>
    <xf numFmtId="0" fontId="53" fillId="0" borderId="4" xfId="8" applyFont="1" applyBorder="1" applyAlignment="1">
      <alignment horizontal="center" vertical="center"/>
    </xf>
    <xf numFmtId="0" fontId="53" fillId="0" borderId="13" xfId="8" applyFont="1" applyBorder="1" applyAlignment="1">
      <alignment horizontal="center" vertical="center"/>
    </xf>
    <xf numFmtId="0" fontId="53" fillId="0" borderId="14" xfId="8" applyFont="1" applyBorder="1" applyAlignment="1">
      <alignment horizontal="center" vertical="center"/>
    </xf>
    <xf numFmtId="49" fontId="53" fillId="0" borderId="6" xfId="8" quotePrefix="1" applyNumberFormat="1" applyFont="1" applyBorder="1" applyAlignment="1">
      <alignment horizontal="center" vertical="center" wrapText="1"/>
    </xf>
    <xf numFmtId="0" fontId="53" fillId="0" borderId="0" xfId="8" applyFont="1" applyAlignment="1">
      <alignment horizontal="center" vertical="center"/>
    </xf>
    <xf numFmtId="0" fontId="53" fillId="0" borderId="7" xfId="8" applyFont="1" applyBorder="1" applyAlignment="1">
      <alignment horizontal="center" vertical="center" wrapText="1"/>
    </xf>
    <xf numFmtId="0" fontId="85" fillId="0" borderId="0" xfId="8" applyFont="1" applyAlignment="1">
      <alignment horizontal="center" vertical="center"/>
    </xf>
    <xf numFmtId="3" fontId="53" fillId="8" borderId="6" xfId="8" applyNumberFormat="1" applyFont="1" applyFill="1" applyBorder="1" applyAlignment="1">
      <alignment horizontal="right" vertical="center" wrapText="1"/>
    </xf>
    <xf numFmtId="0" fontId="54" fillId="0" borderId="6" xfId="8" applyFont="1" applyBorder="1" applyAlignment="1">
      <alignment horizontal="center"/>
    </xf>
    <xf numFmtId="0" fontId="85" fillId="0" borderId="0" xfId="8" applyFont="1" applyBorder="1" applyAlignment="1">
      <alignment horizontal="center" vertical="center" wrapText="1"/>
    </xf>
    <xf numFmtId="0" fontId="85" fillId="0" borderId="0" xfId="8" applyFont="1" applyBorder="1" applyAlignment="1">
      <alignment horizontal="center" vertical="center"/>
    </xf>
    <xf numFmtId="0" fontId="53" fillId="0" borderId="2" xfId="8" applyFont="1" applyBorder="1" applyAlignment="1">
      <alignment horizontal="center" vertical="center" wrapText="1"/>
    </xf>
    <xf numFmtId="0" fontId="53" fillId="0" borderId="4" xfId="8" applyFont="1" applyBorder="1" applyAlignment="1">
      <alignment horizontal="center" vertical="center" wrapText="1"/>
    </xf>
    <xf numFmtId="177" fontId="53" fillId="0" borderId="2" xfId="10" applyNumberFormat="1" applyFont="1" applyBorder="1" applyAlignment="1">
      <alignment horizontal="center" vertical="center"/>
    </xf>
    <xf numFmtId="177" fontId="53" fillId="0" borderId="4" xfId="10" applyNumberFormat="1" applyFont="1" applyBorder="1" applyAlignment="1">
      <alignment horizontal="center" vertical="center"/>
    </xf>
    <xf numFmtId="0" fontId="53" fillId="0" borderId="11" xfId="8" applyFont="1" applyBorder="1" applyAlignment="1">
      <alignment horizontal="center" vertical="center" wrapText="1"/>
    </xf>
    <xf numFmtId="0" fontId="53" fillId="0" borderId="12" xfId="8" applyFont="1" applyBorder="1" applyAlignment="1">
      <alignment horizontal="center" vertical="center" wrapText="1"/>
    </xf>
    <xf numFmtId="0" fontId="53" fillId="0" borderId="13" xfId="8" applyFont="1" applyBorder="1" applyAlignment="1">
      <alignment horizontal="center" vertical="center" wrapText="1"/>
    </xf>
    <xf numFmtId="0" fontId="53" fillId="0" borderId="14" xfId="8" applyFont="1" applyBorder="1" applyAlignment="1">
      <alignment horizontal="center" vertical="center" wrapText="1"/>
    </xf>
    <xf numFmtId="0" fontId="53" fillId="0" borderId="6" xfId="8" applyFont="1" applyBorder="1" applyAlignment="1">
      <alignment horizontal="center" vertical="center" wrapText="1"/>
    </xf>
    <xf numFmtId="49" fontId="54" fillId="0" borderId="0" xfId="8" quotePrefix="1" applyNumberFormat="1" applyFont="1" applyAlignment="1">
      <alignment horizontal="center" vertical="center" wrapText="1"/>
    </xf>
    <xf numFmtId="0" fontId="64" fillId="0" borderId="2" xfId="9" applyFont="1" applyBorder="1" applyAlignment="1">
      <alignment horizontal="center" vertical="center" wrapText="1"/>
    </xf>
    <xf numFmtId="0" fontId="64" fillId="0" borderId="4" xfId="9" applyFont="1" applyBorder="1" applyAlignment="1">
      <alignment horizontal="center" vertical="center" wrapText="1"/>
    </xf>
    <xf numFmtId="3" fontId="54" fillId="0" borderId="6" xfId="10" applyNumberFormat="1" applyFont="1" applyBorder="1" applyAlignment="1">
      <alignment horizontal="right" vertical="center" wrapText="1"/>
    </xf>
    <xf numFmtId="3" fontId="54" fillId="0" borderId="2" xfId="8" applyNumberFormat="1" applyFont="1" applyBorder="1" applyAlignment="1">
      <alignment horizontal="right" vertical="center"/>
    </xf>
    <xf numFmtId="3" fontId="54" fillId="0" borderId="4" xfId="8" applyNumberFormat="1" applyFont="1" applyBorder="1" applyAlignment="1">
      <alignment horizontal="right" vertical="center"/>
    </xf>
    <xf numFmtId="14" fontId="53" fillId="0" borderId="4" xfId="8" applyNumberFormat="1" applyFont="1" applyBorder="1" applyAlignment="1">
      <alignment horizontal="left" vertical="center" wrapText="1"/>
    </xf>
    <xf numFmtId="14" fontId="53" fillId="0" borderId="12" xfId="8" applyNumberFormat="1" applyFont="1" applyBorder="1" applyAlignment="1">
      <alignment horizontal="left" vertical="center" wrapText="1"/>
    </xf>
    <xf numFmtId="14" fontId="53" fillId="0" borderId="14" xfId="8" applyNumberFormat="1" applyFont="1" applyBorder="1" applyAlignment="1">
      <alignment horizontal="left" vertical="center" wrapText="1"/>
    </xf>
    <xf numFmtId="0" fontId="54" fillId="0" borderId="4" xfId="8" applyFont="1" applyBorder="1" applyAlignment="1">
      <alignment horizontal="left"/>
    </xf>
    <xf numFmtId="0" fontId="53" fillId="0" borderId="11" xfId="8" applyFont="1" applyBorder="1" applyAlignment="1">
      <alignment horizontal="center" vertical="center"/>
    </xf>
    <xf numFmtId="0" fontId="53" fillId="0" borderId="12" xfId="8" applyFont="1" applyBorder="1" applyAlignment="1">
      <alignment horizontal="center" vertical="center"/>
    </xf>
    <xf numFmtId="0" fontId="53" fillId="0" borderId="4" xfId="8" applyFont="1" applyBorder="1" applyAlignment="1">
      <alignment horizontal="left" vertical="center"/>
    </xf>
    <xf numFmtId="0" fontId="53" fillId="0" borderId="6" xfId="8" applyFont="1" applyBorder="1" applyAlignment="1">
      <alignment horizontal="left" vertical="center"/>
    </xf>
    <xf numFmtId="0" fontId="78" fillId="0" borderId="16" xfId="8" applyFont="1" applyBorder="1" applyAlignment="1">
      <alignment horizontal="left" vertical="center"/>
    </xf>
    <xf numFmtId="0" fontId="82" fillId="0" borderId="6" xfId="8" applyFont="1" applyBorder="1" applyAlignment="1">
      <alignment horizontal="center" vertical="center"/>
    </xf>
    <xf numFmtId="0" fontId="53" fillId="0" borderId="3" xfId="8" applyFont="1" applyBorder="1" applyAlignment="1">
      <alignment horizontal="left" vertical="center"/>
    </xf>
    <xf numFmtId="0" fontId="81" fillId="0" borderId="2" xfId="8" applyFont="1" applyBorder="1" applyAlignment="1">
      <alignment horizontal="center" vertical="center"/>
    </xf>
    <xf numFmtId="0" fontId="81" fillId="0" borderId="3" xfId="8" applyFont="1" applyBorder="1" applyAlignment="1">
      <alignment horizontal="center" vertical="center"/>
    </xf>
    <xf numFmtId="0" fontId="81" fillId="0" borderId="4" xfId="8" applyFont="1" applyBorder="1" applyAlignment="1">
      <alignment horizontal="center" vertical="center"/>
    </xf>
    <xf numFmtId="0" fontId="81" fillId="0" borderId="6" xfId="8" applyFont="1" applyBorder="1" applyAlignment="1">
      <alignment horizontal="center" vertical="center"/>
    </xf>
    <xf numFmtId="0" fontId="53" fillId="0" borderId="3" xfId="8" applyFont="1" applyBorder="1" applyAlignment="1">
      <alignment horizontal="center" vertical="center"/>
    </xf>
    <xf numFmtId="0" fontId="81" fillId="0" borderId="0" xfId="8" applyFont="1" applyAlignment="1">
      <alignment horizontal="center" vertical="center"/>
    </xf>
    <xf numFmtId="0" fontId="69" fillId="0" borderId="1" xfId="6" applyFont="1" applyBorder="1" applyAlignment="1">
      <alignment horizontal="center" vertical="center"/>
    </xf>
    <xf numFmtId="0" fontId="69" fillId="22" borderId="2" xfId="6" applyFont="1" applyFill="1" applyBorder="1" applyAlignment="1">
      <alignment horizontal="center" vertical="center"/>
    </xf>
    <xf numFmtId="0" fontId="69" fillId="22" borderId="3" xfId="6" applyFont="1" applyFill="1" applyBorder="1" applyAlignment="1">
      <alignment horizontal="center" vertical="center"/>
    </xf>
    <xf numFmtId="0" fontId="69" fillId="22" borderId="4" xfId="6" applyFont="1" applyFill="1" applyBorder="1" applyAlignment="1">
      <alignment horizontal="center" vertical="center"/>
    </xf>
    <xf numFmtId="0" fontId="69" fillId="6" borderId="2" xfId="6" applyFont="1" applyFill="1" applyBorder="1" applyAlignment="1">
      <alignment horizontal="center" vertical="center"/>
    </xf>
    <xf numFmtId="0" fontId="69" fillId="6" borderId="3" xfId="6" applyFont="1" applyFill="1" applyBorder="1" applyAlignment="1">
      <alignment horizontal="center" vertical="center"/>
    </xf>
    <xf numFmtId="0" fontId="69" fillId="6" borderId="4" xfId="6" applyFont="1" applyFill="1" applyBorder="1" applyAlignment="1">
      <alignment horizontal="center" vertical="center"/>
    </xf>
    <xf numFmtId="0" fontId="69" fillId="0" borderId="2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/>
    </xf>
    <xf numFmtId="0" fontId="69" fillId="0" borderId="4" xfId="6" applyFont="1" applyBorder="1" applyAlignment="1">
      <alignment horizontal="center" vertical="center"/>
    </xf>
    <xf numFmtId="0" fontId="70" fillId="13" borderId="2" xfId="6" applyFont="1" applyFill="1" applyBorder="1" applyAlignment="1">
      <alignment horizontal="center" vertical="center"/>
    </xf>
    <xf numFmtId="0" fontId="70" fillId="13" borderId="3" xfId="6" applyFont="1" applyFill="1" applyBorder="1" applyAlignment="1">
      <alignment horizontal="center" vertical="center"/>
    </xf>
    <xf numFmtId="0" fontId="70" fillId="13" borderId="4" xfId="6" applyFont="1" applyFill="1" applyBorder="1" applyAlignment="1">
      <alignment horizontal="center" vertical="center"/>
    </xf>
    <xf numFmtId="0" fontId="70" fillId="13" borderId="2" xfId="6" applyFont="1" applyFill="1" applyBorder="1" applyAlignment="1">
      <alignment horizontal="center" vertical="center" wrapText="1"/>
    </xf>
    <xf numFmtId="0" fontId="64" fillId="6" borderId="6" xfId="6" applyFont="1" applyFill="1" applyBorder="1" applyAlignment="1">
      <alignment horizontal="center" vertical="center" wrapText="1"/>
    </xf>
    <xf numFmtId="0" fontId="72" fillId="6" borderId="6" xfId="6" applyFont="1" applyFill="1" applyBorder="1" applyAlignment="1">
      <alignment horizontal="center" vertical="center" wrapText="1"/>
    </xf>
    <xf numFmtId="0" fontId="64" fillId="0" borderId="6" xfId="6" applyFont="1" applyFill="1" applyBorder="1" applyAlignment="1">
      <alignment horizontal="center" vertical="center" wrapText="1"/>
    </xf>
    <xf numFmtId="0" fontId="64" fillId="0" borderId="6" xfId="6" applyFont="1" applyBorder="1" applyAlignment="1">
      <alignment horizontal="center" vertical="center" wrapText="1"/>
    </xf>
    <xf numFmtId="0" fontId="69" fillId="22" borderId="11" xfId="6" applyFont="1" applyFill="1" applyBorder="1" applyAlignment="1">
      <alignment horizontal="center" vertical="center"/>
    </xf>
    <xf numFmtId="0" fontId="69" fillId="22" borderId="10" xfId="6" applyFont="1" applyFill="1" applyBorder="1" applyAlignment="1">
      <alignment horizontal="center" vertical="center"/>
    </xf>
    <xf numFmtId="0" fontId="69" fillId="22" borderId="12" xfId="6" applyFont="1" applyFill="1" applyBorder="1" applyAlignment="1">
      <alignment horizontal="center" vertical="center"/>
    </xf>
    <xf numFmtId="0" fontId="64" fillId="8" borderId="1" xfId="6" quotePrefix="1" applyFont="1" applyFill="1" applyBorder="1" applyAlignment="1">
      <alignment horizontal="center" vertical="center"/>
    </xf>
    <xf numFmtId="0" fontId="64" fillId="8" borderId="9" xfId="6" applyFont="1" applyFill="1" applyBorder="1" applyAlignment="1">
      <alignment horizontal="center" vertical="center"/>
    </xf>
    <xf numFmtId="0" fontId="64" fillId="8" borderId="5" xfId="6" applyFont="1" applyFill="1" applyBorder="1" applyAlignment="1">
      <alignment horizontal="center" vertical="center"/>
    </xf>
    <xf numFmtId="0" fontId="64" fillId="8" borderId="5" xfId="6" quotePrefix="1" applyFont="1" applyFill="1" applyBorder="1" applyAlignment="1">
      <alignment horizontal="center" vertical="center"/>
    </xf>
    <xf numFmtId="164" fontId="64" fillId="9" borderId="1" xfId="6" applyNumberFormat="1" applyFont="1" applyFill="1" applyBorder="1" applyAlignment="1">
      <alignment horizontal="center" vertical="center" wrapText="1"/>
    </xf>
    <xf numFmtId="164" fontId="64" fillId="9" borderId="5" xfId="6" applyNumberFormat="1" applyFont="1" applyFill="1" applyBorder="1" applyAlignment="1">
      <alignment horizontal="center" vertical="center" wrapText="1"/>
    </xf>
    <xf numFmtId="164" fontId="64" fillId="0" borderId="1" xfId="6" applyNumberFormat="1" applyFont="1" applyBorder="1" applyAlignment="1">
      <alignment horizontal="center" vertical="center"/>
    </xf>
    <xf numFmtId="164" fontId="64" fillId="0" borderId="5" xfId="6" applyNumberFormat="1" applyFont="1" applyBorder="1" applyAlignment="1">
      <alignment horizontal="center" vertical="center"/>
    </xf>
    <xf numFmtId="0" fontId="64" fillId="0" borderId="1" xfId="6" applyFont="1" applyFill="1" applyBorder="1" applyAlignment="1">
      <alignment horizontal="center" vertical="center"/>
    </xf>
    <xf numFmtId="0" fontId="64" fillId="0" borderId="5" xfId="6" applyFont="1" applyFill="1" applyBorder="1" applyAlignment="1">
      <alignment horizontal="center" vertical="center"/>
    </xf>
    <xf numFmtId="0" fontId="72" fillId="13" borderId="1" xfId="6" applyFont="1" applyFill="1" applyBorder="1" applyAlignment="1">
      <alignment horizontal="center" vertical="center" wrapText="1"/>
    </xf>
    <xf numFmtId="0" fontId="72" fillId="13" borderId="5" xfId="6" applyFont="1" applyFill="1" applyBorder="1" applyAlignment="1">
      <alignment horizontal="center" vertical="center" wrapText="1"/>
    </xf>
    <xf numFmtId="0" fontId="72" fillId="13" borderId="6" xfId="6" applyFont="1" applyFill="1" applyBorder="1" applyAlignment="1">
      <alignment horizontal="center" vertical="center" wrapText="1"/>
    </xf>
    <xf numFmtId="0" fontId="64" fillId="0" borderId="1" xfId="6" applyFont="1" applyBorder="1" applyAlignment="1">
      <alignment horizontal="center" vertical="center" wrapText="1"/>
    </xf>
    <xf numFmtId="0" fontId="64" fillId="0" borderId="5" xfId="6" applyFont="1" applyBorder="1" applyAlignment="1">
      <alignment horizontal="center" vertical="center" wrapText="1"/>
    </xf>
    <xf numFmtId="0" fontId="64" fillId="9" borderId="6" xfId="6" applyFont="1" applyFill="1" applyBorder="1" applyAlignment="1">
      <alignment horizontal="center" vertical="center" wrapText="1"/>
    </xf>
    <xf numFmtId="0" fontId="64" fillId="0" borderId="2" xfId="6" applyFont="1" applyBorder="1" applyAlignment="1">
      <alignment horizontal="center" vertical="center" wrapText="1"/>
    </xf>
    <xf numFmtId="0" fontId="64" fillId="0" borderId="3" xfId="6" applyFont="1" applyBorder="1" applyAlignment="1">
      <alignment horizontal="center" vertical="center" wrapText="1"/>
    </xf>
    <xf numFmtId="0" fontId="64" fillId="0" borderId="4" xfId="6" applyFont="1" applyBorder="1" applyAlignment="1">
      <alignment horizontal="center" vertical="center" wrapText="1"/>
    </xf>
    <xf numFmtId="0" fontId="74" fillId="0" borderId="1" xfId="6" applyFont="1" applyBorder="1" applyAlignment="1">
      <alignment horizontal="center" vertical="center" wrapText="1"/>
    </xf>
    <xf numFmtId="0" fontId="74" fillId="0" borderId="5" xfId="6" applyFont="1" applyBorder="1" applyAlignment="1">
      <alignment horizontal="center" vertical="center" wrapText="1"/>
    </xf>
    <xf numFmtId="0" fontId="72" fillId="0" borderId="6" xfId="6" applyFont="1" applyBorder="1" applyAlignment="1">
      <alignment horizontal="center" vertical="center" wrapText="1"/>
    </xf>
    <xf numFmtId="0" fontId="71" fillId="7" borderId="1" xfId="6" applyFont="1" applyFill="1" applyBorder="1" applyAlignment="1">
      <alignment horizontal="center" vertical="center" wrapText="1"/>
    </xf>
    <xf numFmtId="0" fontId="71" fillId="7" borderId="9" xfId="6" applyFont="1" applyFill="1" applyBorder="1" applyAlignment="1">
      <alignment horizontal="center" vertical="center" wrapText="1"/>
    </xf>
    <xf numFmtId="0" fontId="71" fillId="7" borderId="5" xfId="6" applyFont="1" applyFill="1" applyBorder="1" applyAlignment="1">
      <alignment horizontal="center" vertical="center" wrapText="1"/>
    </xf>
    <xf numFmtId="164" fontId="64" fillId="0" borderId="9" xfId="6" applyNumberFormat="1" applyFont="1" applyBorder="1" applyAlignment="1">
      <alignment horizontal="center" vertical="center"/>
    </xf>
    <xf numFmtId="0" fontId="64" fillId="0" borderId="9" xfId="6" applyFont="1" applyFill="1" applyBorder="1" applyAlignment="1">
      <alignment horizontal="center" vertical="center"/>
    </xf>
    <xf numFmtId="164" fontId="64" fillId="0" borderId="1" xfId="6" applyNumberFormat="1" applyFont="1" applyBorder="1" applyAlignment="1">
      <alignment horizontal="center" vertical="center" wrapText="1"/>
    </xf>
    <xf numFmtId="164" fontId="64" fillId="0" borderId="5" xfId="6" applyNumberFormat="1" applyFont="1" applyBorder="1" applyAlignment="1">
      <alignment horizontal="center" vertical="center" wrapText="1"/>
    </xf>
    <xf numFmtId="164" fontId="64" fillId="9" borderId="9" xfId="6" applyNumberFormat="1" applyFont="1" applyFill="1" applyBorder="1" applyAlignment="1">
      <alignment horizontal="center" vertical="center" wrapText="1"/>
    </xf>
    <xf numFmtId="164" fontId="64" fillId="0" borderId="1" xfId="6" applyNumberFormat="1" applyFont="1" applyFill="1" applyBorder="1" applyAlignment="1">
      <alignment horizontal="center" vertical="center"/>
    </xf>
    <xf numFmtId="164" fontId="64" fillId="0" borderId="9" xfId="6" applyNumberFormat="1" applyFont="1" applyFill="1" applyBorder="1" applyAlignment="1">
      <alignment horizontal="center" vertical="center"/>
    </xf>
    <xf numFmtId="0" fontId="64" fillId="6" borderId="2" xfId="6" applyFont="1" applyFill="1" applyBorder="1" applyAlignment="1">
      <alignment horizontal="center" vertical="center" wrapText="1"/>
    </xf>
    <xf numFmtId="0" fontId="64" fillId="6" borderId="3" xfId="6" applyFont="1" applyFill="1" applyBorder="1" applyAlignment="1">
      <alignment horizontal="center" vertical="center" wrapText="1"/>
    </xf>
    <xf numFmtId="0" fontId="64" fillId="6" borderId="4" xfId="6" applyFont="1" applyFill="1" applyBorder="1" applyAlignment="1">
      <alignment horizontal="center" vertical="center" wrapText="1"/>
    </xf>
    <xf numFmtId="0" fontId="64" fillId="0" borderId="1" xfId="6" applyFont="1" applyFill="1" applyBorder="1" applyAlignment="1">
      <alignment horizontal="center" vertical="center" wrapText="1"/>
    </xf>
    <xf numFmtId="0" fontId="64" fillId="0" borderId="5" xfId="6" applyFont="1" applyFill="1" applyBorder="1" applyAlignment="1">
      <alignment horizontal="center" vertical="center" wrapText="1"/>
    </xf>
    <xf numFmtId="0" fontId="64" fillId="0" borderId="9" xfId="6" applyFont="1" applyFill="1" applyBorder="1" applyAlignment="1">
      <alignment horizontal="center" vertical="center" wrapText="1"/>
    </xf>
    <xf numFmtId="0" fontId="64" fillId="8" borderId="1" xfId="6" applyFont="1" applyFill="1" applyBorder="1" applyAlignment="1">
      <alignment horizontal="center" vertical="center"/>
    </xf>
    <xf numFmtId="0" fontId="64" fillId="8" borderId="9" xfId="6" quotePrefix="1" applyFont="1" applyFill="1" applyBorder="1" applyAlignment="1">
      <alignment horizontal="center" vertical="center"/>
    </xf>
    <xf numFmtId="0" fontId="64" fillId="22" borderId="13" xfId="6" applyFont="1" applyFill="1" applyBorder="1" applyAlignment="1">
      <alignment horizontal="center" vertical="center"/>
    </xf>
    <xf numFmtId="0" fontId="64" fillId="22" borderId="7" xfId="6" applyFont="1" applyFill="1" applyBorder="1" applyAlignment="1">
      <alignment horizontal="center" vertical="center"/>
    </xf>
    <xf numFmtId="0" fontId="64" fillId="22" borderId="14" xfId="6" applyFont="1" applyFill="1" applyBorder="1" applyAlignment="1">
      <alignment horizontal="center" vertical="center"/>
    </xf>
    <xf numFmtId="0" fontId="64" fillId="0" borderId="0" xfId="6" applyFont="1" applyBorder="1" applyAlignment="1">
      <alignment vertical="center"/>
    </xf>
    <xf numFmtId="49" fontId="64" fillId="0" borderId="1" xfId="6" applyNumberFormat="1" applyFont="1" applyBorder="1" applyAlignment="1">
      <alignment horizontal="center" vertical="center"/>
    </xf>
    <xf numFmtId="49" fontId="64" fillId="0" borderId="9" xfId="6" applyNumberFormat="1" applyFont="1" applyBorder="1" applyAlignment="1">
      <alignment horizontal="center" vertical="center"/>
    </xf>
    <xf numFmtId="49" fontId="64" fillId="0" borderId="5" xfId="6" applyNumberFormat="1" applyFont="1" applyBorder="1" applyAlignment="1">
      <alignment horizontal="center" vertical="center"/>
    </xf>
    <xf numFmtId="170" fontId="64" fillId="22" borderId="13" xfId="6" applyNumberFormat="1" applyFont="1" applyFill="1" applyBorder="1" applyAlignment="1">
      <alignment horizontal="center" vertical="center"/>
    </xf>
    <xf numFmtId="170" fontId="64" fillId="22" borderId="7" xfId="6" applyNumberFormat="1" applyFont="1" applyFill="1" applyBorder="1" applyAlignment="1">
      <alignment horizontal="center" vertical="center"/>
    </xf>
    <xf numFmtId="170" fontId="64" fillId="22" borderId="14" xfId="6" applyNumberFormat="1" applyFont="1" applyFill="1" applyBorder="1" applyAlignment="1">
      <alignment horizontal="center" vertical="center"/>
    </xf>
    <xf numFmtId="0" fontId="64" fillId="0" borderId="1" xfId="6" applyFont="1" applyBorder="1" applyAlignment="1">
      <alignment horizontal="center" vertical="center"/>
    </xf>
    <xf numFmtId="0" fontId="64" fillId="0" borderId="9" xfId="6" applyFont="1" applyBorder="1" applyAlignment="1">
      <alignment horizontal="center" vertical="center"/>
    </xf>
    <xf numFmtId="0" fontId="64" fillId="0" borderId="5" xfId="6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9" fillId="0" borderId="2" xfId="0" quotePrefix="1" applyFont="1" applyBorder="1" applyAlignment="1">
      <alignment horizontal="center" vertical="center"/>
    </xf>
    <xf numFmtId="0" fontId="9" fillId="0" borderId="3" xfId="0" quotePrefix="1" applyFont="1" applyBorder="1" applyAlignment="1">
      <alignment horizontal="center" vertical="center"/>
    </xf>
    <xf numFmtId="0" fontId="9" fillId="0" borderId="4" xfId="0" quotePrefix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/>
    </xf>
    <xf numFmtId="170" fontId="28" fillId="0" borderId="1" xfId="0" applyNumberFormat="1" applyFont="1" applyBorder="1" applyAlignment="1">
      <alignment horizontal="center" vertical="center"/>
    </xf>
    <xf numFmtId="170" fontId="28" fillId="0" borderId="9" xfId="0" applyNumberFormat="1" applyFont="1" applyBorder="1" applyAlignment="1">
      <alignment horizontal="center" vertical="center"/>
    </xf>
    <xf numFmtId="170" fontId="28" fillId="0" borderId="5" xfId="0" applyNumberFormat="1" applyFont="1" applyBorder="1" applyAlignment="1">
      <alignment horizontal="center" vertical="center"/>
    </xf>
    <xf numFmtId="0" fontId="26" fillId="9" borderId="0" xfId="0" applyFont="1" applyFill="1" applyAlignment="1">
      <alignment horizontal="center" vertical="center" wrapText="1"/>
    </xf>
    <xf numFmtId="0" fontId="56" fillId="9" borderId="7" xfId="0" applyFont="1" applyFill="1" applyBorder="1" applyAlignment="1">
      <alignment horizontal="center" vertical="center" wrapText="1"/>
    </xf>
    <xf numFmtId="0" fontId="10" fillId="11" borderId="4" xfId="0" applyFont="1" applyFill="1" applyBorder="1" applyAlignment="1">
      <alignment horizontal="center" vertical="center"/>
    </xf>
    <xf numFmtId="0" fontId="10" fillId="11" borderId="6" xfId="0" applyFont="1" applyFill="1" applyBorder="1" applyAlignment="1">
      <alignment horizontal="center" vertical="center"/>
    </xf>
    <xf numFmtId="3" fontId="10" fillId="4" borderId="2" xfId="0" applyNumberFormat="1" applyFont="1" applyFill="1" applyBorder="1" applyAlignment="1">
      <alignment horizontal="center" vertical="center" wrapText="1"/>
    </xf>
    <xf numFmtId="3" fontId="10" fillId="4" borderId="4" xfId="0" applyNumberFormat="1" applyFont="1" applyFill="1" applyBorder="1" applyAlignment="1">
      <alignment horizontal="center" vertical="center" wrapText="1"/>
    </xf>
    <xf numFmtId="0" fontId="28" fillId="0" borderId="6" xfId="0" applyFont="1" applyBorder="1" applyAlignment="1">
      <alignment horizontal="center" vertical="center" wrapText="1"/>
    </xf>
    <xf numFmtId="0" fontId="30" fillId="7" borderId="2" xfId="0" applyNumberFormat="1" applyFont="1" applyFill="1" applyBorder="1" applyAlignment="1" applyProtection="1">
      <alignment horizontal="center" vertical="center"/>
      <protection locked="0"/>
    </xf>
    <xf numFmtId="0" fontId="30" fillId="7" borderId="6" xfId="0" applyNumberFormat="1" applyFont="1" applyFill="1" applyBorder="1" applyAlignment="1" applyProtection="1">
      <alignment horizontal="center" vertical="center"/>
      <protection locked="0"/>
    </xf>
    <xf numFmtId="0" fontId="27" fillId="4" borderId="2" xfId="0" applyFont="1" applyFill="1" applyBorder="1" applyAlignment="1" applyProtection="1">
      <alignment horizontal="left" vertical="center"/>
      <protection locked="0"/>
    </xf>
    <xf numFmtId="0" fontId="27" fillId="4" borderId="3" xfId="0" applyFont="1" applyFill="1" applyBorder="1" applyAlignment="1" applyProtection="1">
      <alignment horizontal="left" vertical="center"/>
      <protection locked="0"/>
    </xf>
    <xf numFmtId="0" fontId="27" fillId="4" borderId="4" xfId="0" applyFont="1" applyFill="1" applyBorder="1" applyAlignment="1" applyProtection="1">
      <alignment horizontal="left" vertical="center"/>
      <protection locked="0"/>
    </xf>
    <xf numFmtId="0" fontId="10" fillId="16" borderId="6" xfId="0" applyFont="1" applyFill="1" applyBorder="1" applyAlignment="1" applyProtection="1">
      <alignment horizontal="center" vertical="center"/>
      <protection locked="0"/>
    </xf>
    <xf numFmtId="0" fontId="37" fillId="14" borderId="0" xfId="0" applyFont="1" applyFill="1" applyAlignment="1" applyProtection="1">
      <alignment horizontal="center" wrapText="1"/>
      <protection locked="0"/>
    </xf>
    <xf numFmtId="0" fontId="27" fillId="4" borderId="6" xfId="0" applyFont="1" applyFill="1" applyBorder="1" applyAlignment="1" applyProtection="1">
      <alignment horizontal="center" vertical="center" wrapText="1"/>
      <protection locked="0"/>
    </xf>
    <xf numFmtId="0" fontId="29" fillId="16" borderId="6" xfId="0" applyFont="1" applyFill="1" applyBorder="1" applyAlignment="1" applyProtection="1">
      <alignment horizontal="center" vertical="center"/>
    </xf>
    <xf numFmtId="0" fontId="10" fillId="13" borderId="2" xfId="0" applyFont="1" applyFill="1" applyBorder="1" applyAlignment="1">
      <alignment horizontal="center" vertical="center" wrapText="1"/>
    </xf>
    <xf numFmtId="0" fontId="10" fillId="13" borderId="4" xfId="0" applyFont="1" applyFill="1" applyBorder="1" applyAlignment="1">
      <alignment horizontal="center" vertical="center" wrapText="1"/>
    </xf>
    <xf numFmtId="170" fontId="28" fillId="0" borderId="8" xfId="0" applyNumberFormat="1" applyFont="1" applyBorder="1" applyAlignment="1">
      <alignment horizontal="center" vertical="center"/>
    </xf>
    <xf numFmtId="170" fontId="28" fillId="0" borderId="0" xfId="0" applyNumberFormat="1" applyFont="1" applyAlignment="1">
      <alignment horizontal="center" vertical="center"/>
    </xf>
    <xf numFmtId="0" fontId="27" fillId="8" borderId="7" xfId="0" applyFont="1" applyFill="1" applyBorder="1" applyAlignment="1">
      <alignment horizontal="center" vertical="center" wrapText="1"/>
    </xf>
    <xf numFmtId="0" fontId="10" fillId="12" borderId="2" xfId="0" applyFont="1" applyFill="1" applyBorder="1" applyAlignment="1">
      <alignment horizontal="center" vertical="center"/>
    </xf>
    <xf numFmtId="0" fontId="10" fillId="12" borderId="4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169" fontId="10" fillId="10" borderId="2" xfId="0" applyNumberFormat="1" applyFont="1" applyFill="1" applyBorder="1" applyAlignment="1">
      <alignment horizontal="center" vertical="center"/>
    </xf>
    <xf numFmtId="169" fontId="10" fillId="10" borderId="4" xfId="0" applyNumberFormat="1" applyFont="1" applyFill="1" applyBorder="1" applyAlignment="1">
      <alignment horizontal="center" vertical="center"/>
    </xf>
    <xf numFmtId="0" fontId="20" fillId="0" borderId="6" xfId="0" applyFont="1" applyBorder="1" applyAlignment="1" applyProtection="1">
      <alignment horizontal="center" vertical="center"/>
    </xf>
    <xf numFmtId="0" fontId="15" fillId="0" borderId="0" xfId="0" applyFont="1" applyFill="1" applyAlignment="1" applyProtection="1">
      <alignment horizontal="center" vertical="center"/>
    </xf>
    <xf numFmtId="0" fontId="16" fillId="0" borderId="0" xfId="0" applyFont="1" applyFill="1" applyAlignment="1" applyProtection="1">
      <alignment horizontal="center" vertical="center"/>
    </xf>
    <xf numFmtId="0" fontId="18" fillId="4" borderId="2" xfId="0" applyFont="1" applyFill="1" applyBorder="1" applyAlignment="1" applyProtection="1">
      <alignment horizontal="center" vertical="center" wrapText="1"/>
    </xf>
    <xf numFmtId="0" fontId="18" fillId="4" borderId="4" xfId="0" applyFont="1" applyFill="1" applyBorder="1" applyAlignment="1" applyProtection="1">
      <alignment horizontal="center" vertical="center" wrapText="1"/>
    </xf>
    <xf numFmtId="0" fontId="19" fillId="5" borderId="2" xfId="0" applyFont="1" applyFill="1" applyBorder="1" applyAlignment="1" applyProtection="1">
      <alignment horizontal="center" vertical="center"/>
    </xf>
    <xf numFmtId="0" fontId="19" fillId="5" borderId="4" xfId="0" applyFont="1" applyFill="1" applyBorder="1" applyAlignment="1" applyProtection="1">
      <alignment horizontal="center" vertical="center"/>
    </xf>
    <xf numFmtId="0" fontId="19" fillId="6" borderId="2" xfId="0" applyFont="1" applyFill="1" applyBorder="1" applyAlignment="1" applyProtection="1">
      <alignment horizontal="center" vertical="center" wrapText="1"/>
    </xf>
    <xf numFmtId="0" fontId="19" fillId="6" borderId="3" xfId="0" applyFont="1" applyFill="1" applyBorder="1" applyAlignment="1" applyProtection="1">
      <alignment horizontal="center" vertical="center" wrapText="1"/>
    </xf>
    <xf numFmtId="0" fontId="19" fillId="6" borderId="4" xfId="0" applyFont="1" applyFill="1" applyBorder="1" applyAlignment="1" applyProtection="1">
      <alignment horizontal="center" vertical="center" wrapText="1"/>
    </xf>
    <xf numFmtId="0" fontId="19" fillId="7" borderId="2" xfId="0" applyFont="1" applyFill="1" applyBorder="1" applyAlignment="1" applyProtection="1">
      <alignment horizontal="center" vertical="center" wrapText="1"/>
    </xf>
    <xf numFmtId="0" fontId="19" fillId="7" borderId="3" xfId="0" applyFont="1" applyFill="1" applyBorder="1" applyAlignment="1" applyProtection="1">
      <alignment horizontal="center" vertical="center" wrapText="1"/>
    </xf>
    <xf numFmtId="0" fontId="19" fillId="7" borderId="4" xfId="0" applyFont="1" applyFill="1" applyBorder="1" applyAlignment="1" applyProtection="1">
      <alignment horizontal="center" vertical="center" wrapText="1"/>
    </xf>
    <xf numFmtId="0" fontId="4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2" borderId="2" xfId="0" applyFont="1" applyFill="1" applyBorder="1" applyAlignment="1" applyProtection="1">
      <alignment horizontal="center" vertical="center"/>
    </xf>
    <xf numFmtId="0" fontId="8" fillId="2" borderId="3" xfId="0" applyFont="1" applyFill="1" applyBorder="1" applyAlignment="1" applyProtection="1">
      <alignment horizontal="center" vertical="center"/>
    </xf>
    <xf numFmtId="0" fontId="8" fillId="2" borderId="4" xfId="0" applyFont="1" applyFill="1" applyBorder="1" applyAlignment="1" applyProtection="1">
      <alignment horizontal="center" vertical="center"/>
    </xf>
    <xf numFmtId="0" fontId="9" fillId="3" borderId="2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159" fillId="0" borderId="6" xfId="23" applyBorder="1" applyAlignment="1" applyProtection="1">
      <alignment horizontal="left" vertical="center" wrapText="1"/>
    </xf>
  </cellXfs>
  <cellStyles count="24">
    <cellStyle name="Comma [0] 2" xfId="13"/>
    <cellStyle name="Comma 2" xfId="1"/>
    <cellStyle name="Comma 2 2" xfId="3"/>
    <cellStyle name="Comma 3" xfId="7"/>
    <cellStyle name="Comma 3 2" xfId="21"/>
    <cellStyle name="Comma 4" xfId="10"/>
    <cellStyle name="Comma 4 2" xfId="20"/>
    <cellStyle name="Comma 5" xfId="12"/>
    <cellStyle name="Comma 6" xfId="15"/>
    <cellStyle name="Comma 7" xfId="22"/>
    <cellStyle name="Good" xfId="4" builtinId="26"/>
    <cellStyle name="Hyperlink" xfId="23" builtinId="8"/>
    <cellStyle name="Neutral" xfId="5" builtinId="28"/>
    <cellStyle name="Normal" xfId="0" builtinId="0"/>
    <cellStyle name="Normal 2" xfId="2"/>
    <cellStyle name="Normal 2 2" xfId="9"/>
    <cellStyle name="Normal 2 3" xfId="11"/>
    <cellStyle name="Normal 3" xfId="6"/>
    <cellStyle name="Normal 3 2" xfId="16"/>
    <cellStyle name="Normal 3 3" xfId="18"/>
    <cellStyle name="Normal 4" xfId="8"/>
    <cellStyle name="Normal 5" xfId="14"/>
    <cellStyle name="Normal 6" xfId="19"/>
    <cellStyle name="Percent 2" xfId="17"/>
  </cellStyles>
  <dxfs count="42">
    <dxf>
      <fill>
        <patternFill>
          <bgColor rgb="FFFFFF99"/>
        </patternFill>
      </fill>
    </dxf>
    <dxf>
      <fill>
        <patternFill>
          <bgColor rgb="FFC1F0FB"/>
        </patternFill>
      </fill>
    </dxf>
    <dxf>
      <font>
        <color rgb="FFFF0000"/>
      </font>
      <fill>
        <patternFill>
          <bgColor theme="9" tint="0.7999816888943144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381001</xdr:colOff>
      <xdr:row>0</xdr:row>
      <xdr:rowOff>0</xdr:rowOff>
    </xdr:from>
    <xdr:to>
      <xdr:col>1</xdr:col>
      <xdr:colOff>1800171</xdr:colOff>
      <xdr:row>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0"/>
          <a:ext cx="141917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95250</xdr:rowOff>
    </xdr:from>
    <xdr:to>
      <xdr:col>1</xdr:col>
      <xdr:colOff>928894</xdr:colOff>
      <xdr:row>4</xdr:row>
      <xdr:rowOff>9526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5250"/>
          <a:ext cx="141466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43</xdr:row>
      <xdr:rowOff>111918</xdr:rowOff>
    </xdr:from>
    <xdr:to>
      <xdr:col>1</xdr:col>
      <xdr:colOff>704850</xdr:colOff>
      <xdr:row>47</xdr:row>
      <xdr:rowOff>115820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79818"/>
          <a:ext cx="1181100" cy="8802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182638</xdr:colOff>
      <xdr:row>0</xdr:row>
      <xdr:rowOff>37323</xdr:rowOff>
    </xdr:from>
    <xdr:ext cx="9229396" cy="1521811"/>
    <xdr:pic>
      <xdr:nvPicPr>
        <xdr:cNvPr id="2" name="Picture 1">
          <a:extLst>
            <a:ext uri="{FF2B5EF4-FFF2-40B4-BE49-F238E27FC236}">
              <a16:creationId xmlns:a16="http://schemas.microsoft.com/office/drawing/2014/main" xmlns="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7938" y="37323"/>
          <a:ext cx="9229396" cy="1521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623121</xdr:colOff>
      <xdr:row>24</xdr:row>
      <xdr:rowOff>414131</xdr:rowOff>
    </xdr:from>
    <xdr:ext cx="9229396" cy="1621883"/>
    <xdr:pic>
      <xdr:nvPicPr>
        <xdr:cNvPr id="3" name="Picture 2">
          <a:extLst>
            <a:ext uri="{FF2B5EF4-FFF2-40B4-BE49-F238E27FC236}">
              <a16:creationId xmlns:a16="http://schemas.microsoft.com/office/drawing/2014/main" xmlns="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8421" y="12568031"/>
          <a:ext cx="9229396" cy="16218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749245</xdr:colOff>
      <xdr:row>41</xdr:row>
      <xdr:rowOff>206113</xdr:rowOff>
    </xdr:from>
    <xdr:ext cx="9229396" cy="1521811"/>
    <xdr:pic>
      <xdr:nvPicPr>
        <xdr:cNvPr id="4" name="Picture 3">
          <a:extLst>
            <a:ext uri="{FF2B5EF4-FFF2-40B4-BE49-F238E27FC236}">
              <a16:creationId xmlns:a16="http://schemas.microsoft.com/office/drawing/2014/main" xmlns="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545" y="22475563"/>
          <a:ext cx="9229396" cy="1521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138517</xdr:colOff>
      <xdr:row>63</xdr:row>
      <xdr:rowOff>212786</xdr:rowOff>
    </xdr:from>
    <xdr:ext cx="9229396" cy="1602256"/>
    <xdr:pic>
      <xdr:nvPicPr>
        <xdr:cNvPr id="5" name="Picture 4">
          <a:extLst>
            <a:ext uri="{FF2B5EF4-FFF2-40B4-BE49-F238E27FC236}">
              <a16:creationId xmlns:a16="http://schemas.microsoft.com/office/drawing/2014/main" xmlns="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942" y="34588511"/>
          <a:ext cx="9229396" cy="16022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759912</xdr:colOff>
      <xdr:row>95</xdr:row>
      <xdr:rowOff>199536</xdr:rowOff>
    </xdr:from>
    <xdr:ext cx="9229396" cy="1576077"/>
    <xdr:pic>
      <xdr:nvPicPr>
        <xdr:cNvPr id="6" name="Picture 5">
          <a:extLst>
            <a:ext uri="{FF2B5EF4-FFF2-40B4-BE49-F238E27FC236}">
              <a16:creationId xmlns:a16="http://schemas.microsoft.com/office/drawing/2014/main" xmlns="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212" y="52082211"/>
          <a:ext cx="9229396" cy="15760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749244</xdr:colOff>
      <xdr:row>78</xdr:row>
      <xdr:rowOff>165667</xdr:rowOff>
    </xdr:from>
    <xdr:ext cx="9229396" cy="1521811"/>
    <xdr:pic>
      <xdr:nvPicPr>
        <xdr:cNvPr id="7" name="Picture 6">
          <a:extLst>
            <a:ext uri="{FF2B5EF4-FFF2-40B4-BE49-F238E27FC236}">
              <a16:creationId xmlns:a16="http://schemas.microsoft.com/office/drawing/2014/main" xmlns="" id="{425A4D12-C463-8441-85BB-421F30F6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544" y="42723367"/>
          <a:ext cx="9229396" cy="1521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588376</xdr:colOff>
      <xdr:row>3</xdr:row>
      <xdr:rowOff>129021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07526" cy="8052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46</xdr:row>
      <xdr:rowOff>38100</xdr:rowOff>
    </xdr:from>
    <xdr:to>
      <xdr:col>1</xdr:col>
      <xdr:colOff>640556</xdr:colOff>
      <xdr:row>50</xdr:row>
      <xdr:rowOff>40482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11553825"/>
          <a:ext cx="1316831" cy="840582"/>
        </a:xfrm>
        <a:prstGeom prst="rect">
          <a:avLst/>
        </a:prstGeom>
      </xdr:spPr>
    </xdr:pic>
    <xdr:clientData/>
  </xdr:twoCellAnchor>
  <xdr:twoCellAnchor editAs="oneCell">
    <xdr:from>
      <xdr:col>0</xdr:col>
      <xdr:colOff>414339</xdr:colOff>
      <xdr:row>83</xdr:row>
      <xdr:rowOff>111918</xdr:rowOff>
    </xdr:from>
    <xdr:to>
      <xdr:col>1</xdr:col>
      <xdr:colOff>769146</xdr:colOff>
      <xdr:row>87</xdr:row>
      <xdr:rowOff>11907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9" y="20200143"/>
          <a:ext cx="1173957" cy="7762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95250</xdr:rowOff>
    </xdr:from>
    <xdr:to>
      <xdr:col>2</xdr:col>
      <xdr:colOff>14494</xdr:colOff>
      <xdr:row>4</xdr:row>
      <xdr:rowOff>9526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5250"/>
          <a:ext cx="141466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41</xdr:row>
      <xdr:rowOff>207168</xdr:rowOff>
    </xdr:from>
    <xdr:to>
      <xdr:col>1</xdr:col>
      <xdr:colOff>809625</xdr:colOff>
      <xdr:row>45</xdr:row>
      <xdr:rowOff>211070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9694068"/>
          <a:ext cx="1181100" cy="88020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19</xdr:row>
      <xdr:rowOff>114300</xdr:rowOff>
    </xdr:from>
    <xdr:to>
      <xdr:col>11</xdr:col>
      <xdr:colOff>1657350</xdr:colOff>
      <xdr:row>22</xdr:row>
      <xdr:rowOff>94089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3550" y="4305300"/>
          <a:ext cx="1562100" cy="10751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12</xdr:col>
      <xdr:colOff>0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7277100" cy="13811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I/Google%20Drive/01%20FILLER%20MASTERBATCH/2021/B&#193;O%20C&#193;O%20PKD/FILE%20EXCEL%20QUAN%20LY%20KH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4/TH&#193;NG%204/New%20folder/Ke%20Hoach%20ban%20hang%20T4-%20T&#7892;NG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0;%20HO&#7840;CH%20TH&#193;NG/TH&#193;NG%203/THEO%20DOI%20BAN%20HANG%20THANG%20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0;%20HO&#7840;CH%20TH&#193;NG/TH&#193;NG%202/K&#7870;%20HO&#7840;CH%20TH&#193;NG%2002-202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Copy%20of%20K&#7870;%20HO&#7840;CH%20SL%20TH&#193;NG%202%20-%20MS%20LINH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3/K&#7870;%20HO&#7840;CH%20SL%20TH&#193;NG%2003%20-%20PHTKH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K&#7870;%20HO&#7840;CH%20TH&#193;NG/TH&#193;NG%202/Ke%20Hoach%20ban%20hang%20T2-%20Tr&#7847;n%20Quang%20To&#225;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K&#7870;%20HO&#7840;CH%20TH&#193;NG/TH&#193;NG%203/Ke%20Hoach%20ban%20hang%20T3-%20T&#7892;NG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B&#193;O%20C&#193;O%20NG&#192;Y/TH&#193;NG%202/THEO%20D&#213;I%20B&#193;N%20H&#192;NG%20T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pc1/Documents/1.%20PH&#431;&#416;NG%202022/B&#193;O%20C&#193;O%20NG&#192;Y/TH&#193;NG%204/THEO%20D&#213;I%20B&#193;N%20H&#192;NG%20B&#7842;N%20HO&#192;N%20CH&#7880;NH%20V02.05.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ản lý khách hàng"/>
      <sheetName val="Sheet1"/>
      <sheetName val="Chi tiết liên hệ"/>
      <sheetName val="BÁO CÁO BÁN HÀNG"/>
    </sheetNames>
    <sheetDataSet>
      <sheetData sheetId="0"/>
      <sheetData sheetId="1" refreshError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tkh"/>
      <sheetName val="ke hoach moi"/>
      <sheetName val="Chia theo mã "/>
      <sheetName val="gui nha may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CÔNG NỢ KH"/>
      <sheetName val="THÔNG TIN SP"/>
      <sheetName val="TT KH"/>
      <sheetName val="VIỆT ÚC"/>
      <sheetName val="KAMURI"/>
      <sheetName val=" HUY HOÀN"/>
      <sheetName val="NGỌC ANH"/>
      <sheetName val="HOA HẠ"/>
      <sheetName val="KHẢI THẦN"/>
      <sheetName val="Quan Châu"/>
      <sheetName val="A HINH"/>
      <sheetName val="Phúc Diễn"/>
      <sheetName val="BẢO MINH"/>
      <sheetName val="HẢI ĐĂNG"/>
      <sheetName val="ITVN"/>
      <sheetName val="ĐỨC HIẾU"/>
      <sheetName val="BAO BÌ HOÀNG LONG"/>
      <sheetName val="CPH BẮC GIANG"/>
      <sheetName val="TARPIA"/>
      <sheetName val="NHẬT MỸ PHÁT"/>
      <sheetName val="TRUNG KIÊN"/>
      <sheetName val="SUNRISE"/>
      <sheetName val="SUNVIET"/>
      <sheetName val="MAI PHƯƠNG"/>
      <sheetName val="vU TRÂN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6">
          <cell r="B6">
            <v>8314</v>
          </cell>
          <cell r="C6" t="str">
            <v>Hạt phụ gia 8314</v>
          </cell>
          <cell r="F6">
            <v>8314</v>
          </cell>
        </row>
        <row r="7">
          <cell r="B7">
            <v>8315</v>
          </cell>
          <cell r="C7" t="str">
            <v>Hạt phụ gia 8315</v>
          </cell>
          <cell r="F7">
            <v>8315</v>
          </cell>
        </row>
        <row r="8">
          <cell r="B8" t="str">
            <v>PE80</v>
          </cell>
          <cell r="C8" t="str">
            <v>Hạt phụ gia PE80</v>
          </cell>
          <cell r="F8" t="str">
            <v>8511S</v>
          </cell>
          <cell r="G8" t="str">
            <v>Mai Phương</v>
          </cell>
        </row>
        <row r="9">
          <cell r="B9">
            <v>8512</v>
          </cell>
          <cell r="C9" t="str">
            <v>Hạt phụ gia 8512</v>
          </cell>
          <cell r="F9">
            <v>8512</v>
          </cell>
          <cell r="G9" t="str">
            <v>Sunrise</v>
          </cell>
        </row>
        <row r="10">
          <cell r="B10">
            <v>8514</v>
          </cell>
          <cell r="C10" t="str">
            <v>Hạt phụ gia 8514</v>
          </cell>
          <cell r="F10">
            <v>8514</v>
          </cell>
          <cell r="G10" t="str">
            <v>Huy Hoàn</v>
          </cell>
        </row>
        <row r="11">
          <cell r="B11" t="str">
            <v>8514S</v>
          </cell>
          <cell r="C11" t="str">
            <v>Hạt phụ gia 8514S</v>
          </cell>
          <cell r="F11" t="str">
            <v>8514S</v>
          </cell>
          <cell r="G11" t="str">
            <v>CPH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 t="str">
            <v>8515R</v>
          </cell>
          <cell r="C13" t="str">
            <v>Hạt phụ gia 8815R</v>
          </cell>
          <cell r="F13" t="str">
            <v>8515R</v>
          </cell>
        </row>
        <row r="14">
          <cell r="B14">
            <v>8516</v>
          </cell>
          <cell r="C14" t="str">
            <v>Hạt phụ gia 8516</v>
          </cell>
          <cell r="F14">
            <v>8516</v>
          </cell>
        </row>
        <row r="15">
          <cell r="B15">
            <v>8518</v>
          </cell>
          <cell r="C15" t="str">
            <v>Hạt phụ gia 8518</v>
          </cell>
          <cell r="F15">
            <v>8518</v>
          </cell>
          <cell r="G15" t="str">
            <v>Việt Úc</v>
          </cell>
          <cell r="H15" t="str">
            <v>CT  Cũ</v>
          </cell>
          <cell r="I15" t="str">
            <v>Hạt rắn chắc</v>
          </cell>
        </row>
        <row r="16">
          <cell r="B16">
            <v>8552</v>
          </cell>
          <cell r="C16" t="str">
            <v>Hạt phụ gia 8552</v>
          </cell>
          <cell r="F16">
            <v>8552</v>
          </cell>
        </row>
        <row r="17">
          <cell r="B17">
            <v>8550</v>
          </cell>
          <cell r="C17" t="str">
            <v>Hạt phụ gia 8550</v>
          </cell>
          <cell r="F17">
            <v>8550</v>
          </cell>
        </row>
        <row r="18">
          <cell r="B18">
            <v>8555</v>
          </cell>
          <cell r="C18" t="str">
            <v>Hạt phụ gia 8555</v>
          </cell>
          <cell r="F18" t="str">
            <v>8615S</v>
          </cell>
          <cell r="G18" t="str">
            <v>Sunrise</v>
          </cell>
        </row>
        <row r="19">
          <cell r="B19">
            <v>8615</v>
          </cell>
          <cell r="C19" t="str">
            <v>Hạt phụ gia 8615</v>
          </cell>
          <cell r="F19">
            <v>8615</v>
          </cell>
        </row>
        <row r="20">
          <cell r="B20">
            <v>8616</v>
          </cell>
          <cell r="C20" t="str">
            <v>Hạt phụ gia 8616</v>
          </cell>
          <cell r="F20">
            <v>8616</v>
          </cell>
        </row>
        <row r="21">
          <cell r="B21" t="str">
            <v>F9</v>
          </cell>
          <cell r="C21" t="str">
            <v>Hạt phụ gia F9</v>
          </cell>
          <cell r="F21">
            <v>8616</v>
          </cell>
          <cell r="G21" t="str">
            <v>Việt Úc</v>
          </cell>
        </row>
        <row r="22">
          <cell r="B22">
            <v>8618</v>
          </cell>
          <cell r="C22" t="str">
            <v>Hạt phụ gia 8618</v>
          </cell>
          <cell r="F22">
            <v>8618</v>
          </cell>
        </row>
        <row r="23">
          <cell r="B23" t="str">
            <v>8802SCR</v>
          </cell>
          <cell r="C23" t="str">
            <v>Hạt phụ gia 8802SCR</v>
          </cell>
          <cell r="F23" t="str">
            <v>8802SCR</v>
          </cell>
          <cell r="G23" t="str">
            <v>Quan Châu</v>
          </cell>
        </row>
        <row r="24">
          <cell r="B24">
            <v>8802</v>
          </cell>
          <cell r="C24" t="str">
            <v>Hạt phụ gia 8802</v>
          </cell>
          <cell r="F24">
            <v>8802</v>
          </cell>
        </row>
        <row r="25">
          <cell r="B25" t="str">
            <v>JT30</v>
          </cell>
          <cell r="C25" t="str">
            <v>Hạt phụ gia JT30</v>
          </cell>
          <cell r="F25">
            <v>8803</v>
          </cell>
          <cell r="G25" t="str">
            <v>Quan Châu</v>
          </cell>
        </row>
        <row r="26">
          <cell r="B26">
            <v>8803</v>
          </cell>
          <cell r="C26" t="str">
            <v>Hạt phụ gia 8803</v>
          </cell>
          <cell r="F26">
            <v>8803</v>
          </cell>
        </row>
        <row r="27">
          <cell r="B27" t="str">
            <v>8803S</v>
          </cell>
          <cell r="C27" t="str">
            <v>Hạt phụ gia 8803S</v>
          </cell>
          <cell r="F27" t="str">
            <v>8803S</v>
          </cell>
        </row>
        <row r="28">
          <cell r="B28" t="str">
            <v>8803SCR</v>
          </cell>
          <cell r="C28" t="str">
            <v>Hạt phụ gia 8803SCR</v>
          </cell>
          <cell r="F28" t="str">
            <v>8803SCR</v>
          </cell>
        </row>
        <row r="29">
          <cell r="B29" t="str">
            <v>PP02</v>
          </cell>
          <cell r="C29" t="str">
            <v>Hạt phụ gia PP02</v>
          </cell>
          <cell r="F29">
            <v>8804</v>
          </cell>
        </row>
        <row r="30">
          <cell r="B30">
            <v>8804</v>
          </cell>
          <cell r="C30" t="str">
            <v>Hạt phụ gia PP8804</v>
          </cell>
          <cell r="F30" t="str">
            <v>8804S</v>
          </cell>
        </row>
        <row r="31">
          <cell r="B31" t="str">
            <v>8804S</v>
          </cell>
          <cell r="C31" t="str">
            <v>Hạt phụ gia 8804S</v>
          </cell>
          <cell r="F31">
            <v>8805</v>
          </cell>
          <cell r="G31" t="str">
            <v>Kamuri</v>
          </cell>
        </row>
        <row r="32">
          <cell r="B32" t="str">
            <v>8804SCR</v>
          </cell>
          <cell r="C32" t="str">
            <v>Hạt phụ gia 8804SCR</v>
          </cell>
          <cell r="F32" t="str">
            <v>8804SCR</v>
          </cell>
        </row>
        <row r="33">
          <cell r="B33" t="str">
            <v>PP02S</v>
          </cell>
          <cell r="C33" t="str">
            <v>Hạt phụ gia PP02S</v>
          </cell>
          <cell r="F33">
            <v>8805</v>
          </cell>
          <cell r="G33" t="str">
            <v>Hải đăng</v>
          </cell>
        </row>
        <row r="34">
          <cell r="B34">
            <v>8805</v>
          </cell>
          <cell r="C34" t="str">
            <v>Hạt phụ gia 8805</v>
          </cell>
          <cell r="F34">
            <v>8805</v>
          </cell>
          <cell r="G34" t="str">
            <v>Bảo Minh+ Tapia</v>
          </cell>
        </row>
        <row r="35">
          <cell r="B35">
            <v>8805</v>
          </cell>
          <cell r="C35" t="str">
            <v>Hạt phụ gia 8805</v>
          </cell>
          <cell r="F35">
            <v>8804</v>
          </cell>
          <cell r="G35" t="str">
            <v>Sông Công</v>
          </cell>
        </row>
        <row r="36">
          <cell r="B36">
            <v>8806</v>
          </cell>
          <cell r="C36" t="str">
            <v>Hạt phụ gia 8806</v>
          </cell>
          <cell r="F36">
            <v>8806</v>
          </cell>
        </row>
        <row r="37">
          <cell r="B37" t="str">
            <v>8806R</v>
          </cell>
          <cell r="C37" t="str">
            <v>Hạt phụ gia 8806R</v>
          </cell>
          <cell r="F37" t="str">
            <v>8806R</v>
          </cell>
        </row>
        <row r="38">
          <cell r="B38" t="str">
            <v>HDPE-R</v>
          </cell>
          <cell r="C38" t="str">
            <v>Hạt phụ gia HDPE-R</v>
          </cell>
          <cell r="F38">
            <v>8312</v>
          </cell>
          <cell r="G38" t="str">
            <v>NMP</v>
          </cell>
        </row>
        <row r="39">
          <cell r="B39" t="str">
            <v>PE80S</v>
          </cell>
          <cell r="C39" t="str">
            <v>Hạt phụ gia PE80S</v>
          </cell>
          <cell r="F39">
            <v>8310</v>
          </cell>
          <cell r="G39" t="str">
            <v>NMP</v>
          </cell>
        </row>
        <row r="40">
          <cell r="B40" t="str">
            <v>PE02F</v>
          </cell>
          <cell r="C40" t="str">
            <v>Hạt phụ gia PE02F</v>
          </cell>
          <cell r="F40" t="str">
            <v>8518S</v>
          </cell>
          <cell r="G40" t="str">
            <v>NMP</v>
          </cell>
        </row>
        <row r="41">
          <cell r="B41" t="str">
            <v>DE02H</v>
          </cell>
          <cell r="C41" t="str">
            <v>Hạt phụ gia DE02H</v>
          </cell>
          <cell r="F41">
            <v>8311</v>
          </cell>
          <cell r="G41" t="str">
            <v>NMP</v>
          </cell>
        </row>
        <row r="42">
          <cell r="B42" t="str">
            <v>PP02H</v>
          </cell>
          <cell r="C42" t="str">
            <v>Hạt phụ gia PP02H</v>
          </cell>
          <cell r="F42" t="str">
            <v>8801P</v>
          </cell>
          <cell r="G42" t="str">
            <v>NMP</v>
          </cell>
        </row>
        <row r="43">
          <cell r="B43" t="str">
            <v>PP02F</v>
          </cell>
          <cell r="C43" t="str">
            <v>Hạt phụ gia PP02F</v>
          </cell>
          <cell r="F43" t="str">
            <v>8808R</v>
          </cell>
          <cell r="G43" t="str">
            <v>NMP</v>
          </cell>
        </row>
        <row r="44">
          <cell r="B44" t="str">
            <v>PP02S</v>
          </cell>
          <cell r="C44" t="str">
            <v>Hạt phụ gia PP02</v>
          </cell>
        </row>
        <row r="45">
          <cell r="B45" t="str">
            <v>PE02</v>
          </cell>
          <cell r="C45" t="str">
            <v>Hạt phụ gia PE02</v>
          </cell>
          <cell r="F45">
            <v>8515</v>
          </cell>
          <cell r="G45" t="str">
            <v>NMP</v>
          </cell>
        </row>
        <row r="46">
          <cell r="B46" t="str">
            <v>PP02M</v>
          </cell>
          <cell r="C46" t="str">
            <v>Hạt phụ gia PP02M</v>
          </cell>
          <cell r="F46">
            <v>8804</v>
          </cell>
          <cell r="G46" t="str">
            <v>NMP</v>
          </cell>
        </row>
        <row r="47">
          <cell r="B47" t="str">
            <v>PP02</v>
          </cell>
          <cell r="C47" t="str">
            <v>Hạt phụ gia PP02</v>
          </cell>
          <cell r="F47">
            <v>8804</v>
          </cell>
          <cell r="G47" t="str">
            <v>NMP</v>
          </cell>
        </row>
        <row r="48">
          <cell r="B48" t="str">
            <v>PE02LT</v>
          </cell>
          <cell r="C48" t="str">
            <v>Hạt phụ gia PE02LT</v>
          </cell>
          <cell r="G48" t="str">
            <v>NMP</v>
          </cell>
        </row>
        <row r="49">
          <cell r="B49" t="str">
            <v>PP02L</v>
          </cell>
          <cell r="C49" t="str">
            <v>Hạt phụ gia PP02L</v>
          </cell>
          <cell r="F49">
            <v>8806</v>
          </cell>
          <cell r="G49" t="str">
            <v>NMP</v>
          </cell>
        </row>
        <row r="50">
          <cell r="B50" t="str">
            <v>WL1372</v>
          </cell>
          <cell r="C50" t="str">
            <v>Hạt phụ gia màu trắng WL1372</v>
          </cell>
          <cell r="F50" t="str">
            <v>W8327</v>
          </cell>
          <cell r="G50" t="str">
            <v>Việt Úc</v>
          </cell>
        </row>
        <row r="51">
          <cell r="B51" t="str">
            <v>PE40W</v>
          </cell>
          <cell r="C51" t="str">
            <v>Hạt phụ gia mày trắng PE40W</v>
          </cell>
          <cell r="G51" t="str">
            <v>Việt Úc</v>
          </cell>
          <cell r="H51" t="str">
            <v>23R216</v>
          </cell>
        </row>
        <row r="52">
          <cell r="B52" t="str">
            <v>W8323</v>
          </cell>
          <cell r="C52" t="str">
            <v>Hạt màu trắng</v>
          </cell>
          <cell r="F52" t="str">
            <v>W8323</v>
          </cell>
          <cell r="G52" t="str">
            <v>Vu Trân</v>
          </cell>
        </row>
        <row r="53">
          <cell r="B53" t="str">
            <v>PE-7702</v>
          </cell>
          <cell r="C53" t="str">
            <v>Hạt phụ gia PE-7702</v>
          </cell>
          <cell r="F53">
            <v>8512</v>
          </cell>
          <cell r="G53" t="str">
            <v>Vu Trân</v>
          </cell>
        </row>
        <row r="54">
          <cell r="B54" t="str">
            <v>PE-8M</v>
          </cell>
          <cell r="C54" t="str">
            <v>Hạt phụ gia PE-8M</v>
          </cell>
          <cell r="F54">
            <v>8553</v>
          </cell>
          <cell r="G54" t="str">
            <v>Vu Trân</v>
          </cell>
        </row>
        <row r="55">
          <cell r="B55" t="str">
            <v>8514R</v>
          </cell>
          <cell r="C55" t="str">
            <v>Hạt phụ gia 8514R</v>
          </cell>
          <cell r="F55" t="str">
            <v>8514R</v>
          </cell>
          <cell r="G55" t="str">
            <v>A Hinh</v>
          </cell>
        </row>
        <row r="56">
          <cell r="B56" t="str">
            <v>Titan 60%</v>
          </cell>
          <cell r="C56" t="str">
            <v>Hạt tăng trắng titan 60%</v>
          </cell>
          <cell r="F56" t="str">
            <v>8355W</v>
          </cell>
        </row>
        <row r="57">
          <cell r="B57" t="str">
            <v>8619R</v>
          </cell>
          <cell r="C57" t="str">
            <v>Hạt phụ gia 8619R</v>
          </cell>
          <cell r="F57" t="str">
            <v>8619R</v>
          </cell>
          <cell r="G57" t="str">
            <v>Đức Long</v>
          </cell>
        </row>
        <row r="58">
          <cell r="B58" t="str">
            <v>8619R2</v>
          </cell>
          <cell r="C58" t="str">
            <v>Hạt phụ gia 8619R2</v>
          </cell>
          <cell r="F58" t="str">
            <v>8515R</v>
          </cell>
          <cell r="G58" t="str">
            <v>Đức Long</v>
          </cell>
        </row>
        <row r="59">
          <cell r="B59" t="str">
            <v>PE80-2</v>
          </cell>
          <cell r="C59" t="str">
            <v>Hạt phụ gia 8515</v>
          </cell>
          <cell r="F59">
            <v>8515</v>
          </cell>
          <cell r="G59" t="str">
            <v>Việt Úc</v>
          </cell>
        </row>
        <row r="60">
          <cell r="B60" t="str">
            <v>MI83</v>
          </cell>
          <cell r="C60" t="str">
            <v>Hạt phụ gia 8553</v>
          </cell>
          <cell r="F60">
            <v>8553</v>
          </cell>
          <cell r="G60" t="str">
            <v>Hòa phương</v>
          </cell>
        </row>
        <row r="61">
          <cell r="B61" t="str">
            <v>PE78</v>
          </cell>
          <cell r="C61" t="str">
            <v>Hạt phụ gia 8568</v>
          </cell>
          <cell r="F61">
            <v>8568</v>
          </cell>
          <cell r="G61" t="str">
            <v>Hòa phương</v>
          </cell>
        </row>
        <row r="62">
          <cell r="B62" t="str">
            <v>W40</v>
          </cell>
          <cell r="C62" t="str">
            <v>Hạt phụ gia W8323</v>
          </cell>
          <cell r="F62" t="str">
            <v>w8323</v>
          </cell>
          <cell r="G62" t="str">
            <v>Hòa phương</v>
          </cell>
        </row>
        <row r="63">
          <cell r="B63" t="str">
            <v>PE88</v>
          </cell>
          <cell r="C63" t="str">
            <v>Hạt phụ gia 8518</v>
          </cell>
          <cell r="F63">
            <v>8518</v>
          </cell>
          <cell r="G63" t="str">
            <v>Hòa phương</v>
          </cell>
        </row>
        <row r="64">
          <cell r="B64" t="str">
            <v>PP88</v>
          </cell>
          <cell r="C64" t="str">
            <v>Hạt phụ gia 8808</v>
          </cell>
          <cell r="F64">
            <v>8808</v>
          </cell>
          <cell r="G64" t="str">
            <v>Hòa phương</v>
          </cell>
        </row>
        <row r="65">
          <cell r="B65" t="str">
            <v>PP02E</v>
          </cell>
          <cell r="C65" t="str">
            <v>Hạt phụ gia 8616</v>
          </cell>
          <cell r="F65">
            <v>8616</v>
          </cell>
          <cell r="G65" t="str">
            <v>Hòa phương</v>
          </cell>
        </row>
        <row r="66">
          <cell r="B66" t="str">
            <v>PP02</v>
          </cell>
          <cell r="C66" t="str">
            <v>Hạt phụ gia 8805</v>
          </cell>
          <cell r="F66">
            <v>8805</v>
          </cell>
          <cell r="G66" t="str">
            <v>Hòa phương</v>
          </cell>
        </row>
        <row r="67">
          <cell r="B67" t="str">
            <v>PP01</v>
          </cell>
          <cell r="C67" t="str">
            <v>Hạt phụ gia 8802SCR</v>
          </cell>
          <cell r="F67" t="str">
            <v>8802scr</v>
          </cell>
          <cell r="G67" t="str">
            <v>Hòa phương</v>
          </cell>
        </row>
        <row r="68">
          <cell r="B68" t="str">
            <v>PP88R</v>
          </cell>
          <cell r="C68" t="str">
            <v>Hạt phụ gia 8808R</v>
          </cell>
          <cell r="F68" t="str">
            <v>8808R</v>
          </cell>
          <cell r="G68" t="str">
            <v>Hòa phương</v>
          </cell>
        </row>
        <row r="69">
          <cell r="B69" t="str">
            <v>PE88R</v>
          </cell>
          <cell r="C69" t="str">
            <v>Hạt phụ gia 8518R</v>
          </cell>
          <cell r="F69">
            <v>8518</v>
          </cell>
          <cell r="G69" t="str">
            <v>Hòa phương</v>
          </cell>
        </row>
        <row r="70">
          <cell r="B70" t="str">
            <v>DE02T</v>
          </cell>
          <cell r="C70" t="str">
            <v>Hạt phụ gia DE02T</v>
          </cell>
          <cell r="F70">
            <v>8315</v>
          </cell>
          <cell r="G70" t="str">
            <v>NMP</v>
          </cell>
        </row>
        <row r="71">
          <cell r="B71" t="str">
            <v>DE02S</v>
          </cell>
          <cell r="C71" t="str">
            <v>Hạt phụ gia DE02S</v>
          </cell>
          <cell r="F71">
            <v>8313</v>
          </cell>
          <cell r="G71" t="str">
            <v>NMP</v>
          </cell>
        </row>
        <row r="72">
          <cell r="B72" t="str">
            <v>PE80-2R</v>
          </cell>
          <cell r="C72" t="str">
            <v>Hạt phụ gia PE80-2R</v>
          </cell>
          <cell r="G72" t="str">
            <v>Việt Úc</v>
          </cell>
        </row>
        <row r="73">
          <cell r="B73" t="str">
            <v>PE88R</v>
          </cell>
          <cell r="C73" t="str">
            <v>Hạt phụ gia PE88R</v>
          </cell>
          <cell r="G73" t="str">
            <v>Việt Úc</v>
          </cell>
        </row>
        <row r="74">
          <cell r="B74" t="str">
            <v>8808R</v>
          </cell>
          <cell r="C74" t="str">
            <v>Hạt phụ gia 8808R</v>
          </cell>
          <cell r="F74" t="str">
            <v>8808R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 HỢP CHI PHÍ (2)"/>
      <sheetName val="CHIA THEO MÃ"/>
      <sheetName val="THÔNG TIN SP"/>
      <sheetName val="Gía Xuất Xưởng"/>
      <sheetName val="Hợp đồng"/>
      <sheetName val="Thực Hiện01"/>
      <sheetName val="BC DOANH THU "/>
      <sheetName val="KH T3.12"/>
      <sheetName val="KH T2.12"/>
      <sheetName val="TT KH"/>
      <sheetName val="TT KH (2)"/>
      <sheetName val="PLAN TỔNG"/>
      <sheetName val="DHL"/>
    </sheetNames>
    <sheetDataSet>
      <sheetData sheetId="0" refreshError="1"/>
      <sheetData sheetId="1" refreshError="1"/>
      <sheetData sheetId="2" refreshError="1">
        <row r="6">
          <cell r="B6" t="str">
            <v>PE85</v>
          </cell>
          <cell r="C6" t="str">
            <v>Hạt phụ gia PE85</v>
          </cell>
          <cell r="D6">
            <v>0</v>
          </cell>
          <cell r="E6">
            <v>0</v>
          </cell>
          <cell r="F6" t="str">
            <v>8515S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YPE85</v>
          </cell>
          <cell r="C7" t="str">
            <v>Hạt phụ gia YPE85</v>
          </cell>
          <cell r="D7">
            <v>0</v>
          </cell>
          <cell r="E7">
            <v>0</v>
          </cell>
          <cell r="F7" t="str">
            <v>8516S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PP02F</v>
          </cell>
          <cell r="C8" t="str">
            <v>Hạt phụ gia PP02F</v>
          </cell>
          <cell r="D8">
            <v>0</v>
          </cell>
          <cell r="E8">
            <v>0</v>
          </cell>
          <cell r="F8" t="str">
            <v>8808R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PE80</v>
          </cell>
          <cell r="C9" t="str">
            <v>Hạt phụ gia PE80</v>
          </cell>
          <cell r="D9">
            <v>0</v>
          </cell>
          <cell r="E9">
            <v>0</v>
          </cell>
          <cell r="F9" t="str">
            <v>8511S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PP8802</v>
          </cell>
          <cell r="C10" t="str">
            <v>Hạt phụ gia PP8802</v>
          </cell>
          <cell r="D10">
            <v>0</v>
          </cell>
          <cell r="E10">
            <v>0</v>
          </cell>
          <cell r="F10">
            <v>8802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JT30</v>
          </cell>
          <cell r="C11" t="str">
            <v>Hạt phụ gia JT30</v>
          </cell>
          <cell r="D11">
            <v>0</v>
          </cell>
          <cell r="E11">
            <v>0</v>
          </cell>
          <cell r="F11">
            <v>8803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PE80-2</v>
          </cell>
          <cell r="C12" t="str">
            <v>Hạt phụ gia PE80-2</v>
          </cell>
          <cell r="D12">
            <v>0</v>
          </cell>
          <cell r="E12" t="str">
            <v xml:space="preserve"> </v>
          </cell>
          <cell r="F12" t="str">
            <v>8515S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N0072 PE</v>
          </cell>
          <cell r="C13" t="str">
            <v>Hạt phụ gia N0072 PE</v>
          </cell>
          <cell r="D13">
            <v>0</v>
          </cell>
          <cell r="E13">
            <v>0</v>
          </cell>
          <cell r="F13" t="str">
            <v>8512S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N0073 PE</v>
          </cell>
          <cell r="C14" t="str">
            <v>Hạt phụ gia N0073 PE</v>
          </cell>
          <cell r="D14">
            <v>0</v>
          </cell>
          <cell r="E14">
            <v>0</v>
          </cell>
          <cell r="F14">
            <v>8513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N0075 PP</v>
          </cell>
          <cell r="C15" t="str">
            <v>Hạt phụ gia N0075 PP</v>
          </cell>
          <cell r="D15">
            <v>0</v>
          </cell>
          <cell r="E15">
            <v>0</v>
          </cell>
          <cell r="F15">
            <v>8804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PP02</v>
          </cell>
          <cell r="C16" t="str">
            <v>Hạt phụ gia PP02</v>
          </cell>
          <cell r="D16">
            <v>0</v>
          </cell>
          <cell r="E16">
            <v>0</v>
          </cell>
          <cell r="F16">
            <v>8804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8616</v>
          </cell>
          <cell r="C17" t="str">
            <v>Hạt phụ gia 8616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Axit 1838</v>
          </cell>
          <cell r="C18" t="str">
            <v>Axit 1838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U65</v>
          </cell>
          <cell r="C19" t="str">
            <v>Hạt phụ gia U65</v>
          </cell>
          <cell r="D19">
            <v>0</v>
          </cell>
          <cell r="E19">
            <v>0</v>
          </cell>
          <cell r="F19">
            <v>8517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8514</v>
          </cell>
          <cell r="C20" t="str">
            <v>Hạt phụ gia 8514</v>
          </cell>
          <cell r="D20">
            <v>0</v>
          </cell>
          <cell r="E20">
            <v>0</v>
          </cell>
          <cell r="F20">
            <v>8514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8515</v>
          </cell>
          <cell r="C21" t="str">
            <v>Hạt phụ gia 8515</v>
          </cell>
          <cell r="D21">
            <v>0</v>
          </cell>
          <cell r="E21">
            <v>0</v>
          </cell>
          <cell r="F21">
            <v>8515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8552</v>
          </cell>
          <cell r="C22" t="str">
            <v>Hạt phụ gia 8552</v>
          </cell>
          <cell r="D22">
            <v>0</v>
          </cell>
          <cell r="E22">
            <v>0</v>
          </cell>
          <cell r="F22">
            <v>8552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8550</v>
          </cell>
          <cell r="C23" t="str">
            <v>Hạt phụ gia 8550</v>
          </cell>
          <cell r="D23">
            <v>0</v>
          </cell>
          <cell r="E23">
            <v>0</v>
          </cell>
          <cell r="F23">
            <v>8550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8805</v>
          </cell>
          <cell r="C24" t="str">
            <v>Hạt phụ gia 8805</v>
          </cell>
          <cell r="D24">
            <v>0</v>
          </cell>
          <cell r="E24">
            <v>0</v>
          </cell>
          <cell r="F24">
            <v>8805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Titan R668</v>
          </cell>
          <cell r="C25" t="str">
            <v>Titan R668</v>
          </cell>
          <cell r="D25">
            <v>0</v>
          </cell>
          <cell r="E25">
            <v>0</v>
          </cell>
          <cell r="F25" t="str">
            <v>R668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Kẽm Eco A</v>
          </cell>
          <cell r="C26" t="str">
            <v>Kẽm Eco 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JT618</v>
          </cell>
          <cell r="C27" t="str">
            <v>Hạt phụ gia JT618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Pe Wax</v>
          </cell>
          <cell r="C28" t="str">
            <v>PE Wax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JT618</v>
          </cell>
          <cell r="C29" t="str">
            <v>Hạt phụ gia JT618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HDPE-R</v>
          </cell>
          <cell r="C30" t="str">
            <v>Hạt phụ gia HDPE-R</v>
          </cell>
          <cell r="D30">
            <v>0</v>
          </cell>
          <cell r="E30">
            <v>0</v>
          </cell>
          <cell r="F30">
            <v>8312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ZinC</v>
          </cell>
          <cell r="C31" t="str">
            <v>ZinC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8514T</v>
          </cell>
          <cell r="C32" t="str">
            <v>Hạt phụ gia 8514T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PE80S</v>
          </cell>
          <cell r="C33" t="str">
            <v>Hạt phụ gia PE80S</v>
          </cell>
          <cell r="D33">
            <v>0</v>
          </cell>
          <cell r="E33">
            <v>0</v>
          </cell>
          <cell r="F33">
            <v>8310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PE02F</v>
          </cell>
          <cell r="C34" t="str">
            <v>Hạt phụ gia FE02F</v>
          </cell>
          <cell r="D34">
            <v>0</v>
          </cell>
          <cell r="E34">
            <v>0</v>
          </cell>
          <cell r="F34" t="str">
            <v>8518S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DE02H</v>
          </cell>
          <cell r="C35" t="str">
            <v>Hạt phụ gia DE02H</v>
          </cell>
          <cell r="D35">
            <v>0</v>
          </cell>
          <cell r="E35">
            <v>0</v>
          </cell>
          <cell r="F35">
            <v>8311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PP02H</v>
          </cell>
          <cell r="C36" t="str">
            <v>Hạt phụ gia PP02H</v>
          </cell>
          <cell r="D36">
            <v>0</v>
          </cell>
          <cell r="E36">
            <v>0</v>
          </cell>
          <cell r="F36" t="str">
            <v>8801P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8806</v>
          </cell>
          <cell r="C37" t="str">
            <v>Hạt phụ gia PP8806</v>
          </cell>
          <cell r="D37">
            <v>0</v>
          </cell>
          <cell r="E37">
            <v>0</v>
          </cell>
          <cell r="F37">
            <v>8806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8804</v>
          </cell>
          <cell r="C38" t="str">
            <v>Hạt phụ gia PP8804</v>
          </cell>
          <cell r="D38">
            <v>0</v>
          </cell>
          <cell r="E38">
            <v>0</v>
          </cell>
          <cell r="F38" t="str">
            <v>8804S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W40NL</v>
          </cell>
          <cell r="C39" t="str">
            <v>Hạt màu trắng mã W23</v>
          </cell>
          <cell r="D39">
            <v>0</v>
          </cell>
          <cell r="E39">
            <v>0</v>
          </cell>
          <cell r="F39" t="str">
            <v>W23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PP02S</v>
          </cell>
          <cell r="C40" t="str">
            <v>Hạt phụ gia PP02S</v>
          </cell>
          <cell r="D40">
            <v>0</v>
          </cell>
          <cell r="E40">
            <v>0</v>
          </cell>
          <cell r="F40">
            <v>8805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D900/B006</v>
          </cell>
          <cell r="C41" t="str">
            <v>Sợi PP màu đen</v>
          </cell>
          <cell r="D41">
            <v>0</v>
          </cell>
          <cell r="E41">
            <v>0</v>
          </cell>
          <cell r="F41" t="str">
            <v>8514R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8514R</v>
          </cell>
          <cell r="C42" t="str">
            <v>Hạt phụ gia 8514R</v>
          </cell>
          <cell r="D42">
            <v>0</v>
          </cell>
          <cell r="E42">
            <v>0</v>
          </cell>
          <cell r="F42" t="str">
            <v>8514R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PP84</v>
          </cell>
          <cell r="C43" t="str">
            <v>Hạt phụ gia PP84</v>
          </cell>
          <cell r="D43">
            <v>0</v>
          </cell>
          <cell r="E43">
            <v>0</v>
          </cell>
          <cell r="F43">
            <v>8805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Titan 60%</v>
          </cell>
          <cell r="C44" t="str">
            <v>Hạt tăng trắng titan 60%</v>
          </cell>
          <cell r="D44">
            <v>0</v>
          </cell>
          <cell r="E44">
            <v>0</v>
          </cell>
          <cell r="F44" t="str">
            <v>8355W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VTP-202</v>
          </cell>
          <cell r="C45" t="str">
            <v>Hạt phụ gia VTP-202</v>
          </cell>
          <cell r="D45">
            <v>0</v>
          </cell>
          <cell r="E45">
            <v>0</v>
          </cell>
          <cell r="F45" t="str">
            <v>8804S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PP02L</v>
          </cell>
          <cell r="C46" t="str">
            <v>Hạt phụ gia PP02L</v>
          </cell>
          <cell r="D46">
            <v>0</v>
          </cell>
          <cell r="E46">
            <v>0</v>
          </cell>
          <cell r="F46">
            <v>8806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PP01</v>
          </cell>
          <cell r="C47" t="str">
            <v>Hạt phụ gia PP01</v>
          </cell>
          <cell r="D47">
            <v>0</v>
          </cell>
          <cell r="E47">
            <v>0</v>
          </cell>
          <cell r="F47">
            <v>8803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VTP-2024</v>
          </cell>
          <cell r="C48" t="str">
            <v>Hạt phụ gia VTP-2024</v>
          </cell>
          <cell r="D48">
            <v>0</v>
          </cell>
          <cell r="E48">
            <v>0</v>
          </cell>
          <cell r="F48" t="str">
            <v>8804S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PE88</v>
          </cell>
          <cell r="C49" t="str">
            <v>Hạt phụ gia PE88</v>
          </cell>
          <cell r="D49">
            <v>0</v>
          </cell>
          <cell r="E49">
            <v>0</v>
          </cell>
          <cell r="F49">
            <v>8518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VTE-102</v>
          </cell>
          <cell r="C50" t="str">
            <v>Hạt phụ gia VTE-102</v>
          </cell>
          <cell r="D50">
            <v>0</v>
          </cell>
          <cell r="E50">
            <v>0</v>
          </cell>
          <cell r="F50" t="str">
            <v>8514S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Taical phế</v>
          </cell>
          <cell r="C51" t="str">
            <v>Taical phế (8805)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8802SCR</v>
          </cell>
          <cell r="C52" t="str">
            <v>Hạt phụ gia 8802SCR</v>
          </cell>
          <cell r="D52">
            <v>0</v>
          </cell>
          <cell r="E52">
            <v>0</v>
          </cell>
          <cell r="F52" t="str">
            <v>8802SCR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TI55</v>
          </cell>
          <cell r="C53" t="str">
            <v>Hạt phụ gia TI55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8513</v>
          </cell>
          <cell r="C54" t="str">
            <v>Hạt phụ gia 8513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MI83</v>
          </cell>
          <cell r="C55" t="str">
            <v>Hạt phụ gia MI83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PSA0101</v>
          </cell>
          <cell r="C56" t="str">
            <v>Hạt phụ gia PSA0101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PSA0071</v>
          </cell>
          <cell r="C57" t="str">
            <v>Hạt phụ gia PSA0071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 xml:space="preserve">ET2 </v>
          </cell>
          <cell r="C58" t="str">
            <v>Hạt phụ gia ET2</v>
          </cell>
          <cell r="D58">
            <v>0</v>
          </cell>
          <cell r="E58">
            <v>0</v>
          </cell>
          <cell r="F58" t="str">
            <v>8514S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8802</v>
          </cell>
          <cell r="C59" t="str">
            <v>Hạt phụ gia 8802</v>
          </cell>
          <cell r="D59">
            <v>0</v>
          </cell>
          <cell r="E59">
            <v>0</v>
          </cell>
          <cell r="F59">
            <v>8802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TÚI LÓT</v>
          </cell>
          <cell r="C60" t="str">
            <v>TÚI LÓT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8808R</v>
          </cell>
          <cell r="C61" t="str">
            <v>Hạt phụ gia 8808R</v>
          </cell>
          <cell r="D61">
            <v>0</v>
          </cell>
          <cell r="E61">
            <v>0</v>
          </cell>
          <cell r="F61" t="str">
            <v>8808R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8803S</v>
          </cell>
          <cell r="C62" t="str">
            <v>Hạt phụ gia 8803S</v>
          </cell>
          <cell r="D62">
            <v>0</v>
          </cell>
          <cell r="E62">
            <v>0</v>
          </cell>
          <cell r="F62" t="str">
            <v>8803S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8885</v>
          </cell>
          <cell r="C63" t="str">
            <v>Hạt phụ gia 8885</v>
          </cell>
          <cell r="D63">
            <v>0</v>
          </cell>
          <cell r="E63">
            <v>0</v>
          </cell>
          <cell r="F63">
            <v>8885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8518</v>
          </cell>
          <cell r="C64" t="str">
            <v>Hạt phụ gia 8518</v>
          </cell>
          <cell r="D64">
            <v>0</v>
          </cell>
          <cell r="E64">
            <v>0</v>
          </cell>
          <cell r="F64">
            <v>8518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8618</v>
          </cell>
          <cell r="C65" t="str">
            <v>Hạt phụ gia 8618</v>
          </cell>
          <cell r="D65">
            <v>0</v>
          </cell>
          <cell r="E65">
            <v>0</v>
          </cell>
          <cell r="F65">
            <v>8618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PE01</v>
          </cell>
          <cell r="C66" t="str">
            <v>Hạt phụ gia PE01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TI60</v>
          </cell>
          <cell r="C67" t="str">
            <v>Hạt màu trắng TI60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F-CMP80</v>
          </cell>
          <cell r="C68" t="str">
            <v>Hạt phụ gia F-CMP80</v>
          </cell>
          <cell r="D68">
            <v>0</v>
          </cell>
          <cell r="E68">
            <v>0</v>
          </cell>
          <cell r="F68">
            <v>8803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F-CMP782EC</v>
          </cell>
          <cell r="C69" t="str">
            <v>Hạt phụ gia F-CMP782EC</v>
          </cell>
          <cell r="D69">
            <v>0</v>
          </cell>
          <cell r="E69">
            <v>0</v>
          </cell>
          <cell r="F69" t="str">
            <v>8802SCR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VTE-101</v>
          </cell>
          <cell r="C70" t="str">
            <v>Hạt phụ gia VTE-101</v>
          </cell>
          <cell r="D70">
            <v>0</v>
          </cell>
          <cell r="E70">
            <v>0</v>
          </cell>
          <cell r="F70">
            <v>8515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VTP-201</v>
          </cell>
          <cell r="C71" t="str">
            <v>Hạt phụ gia VTP-201</v>
          </cell>
          <cell r="D71">
            <v>0</v>
          </cell>
          <cell r="E71">
            <v>0</v>
          </cell>
          <cell r="F71">
            <v>8802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FX85PE-F35</v>
          </cell>
          <cell r="C72" t="str">
            <v>Hạt phụ gia FX85PE-F35</v>
          </cell>
          <cell r="D72">
            <v>0</v>
          </cell>
          <cell r="E72">
            <v>0</v>
          </cell>
          <cell r="F72">
            <v>8517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8800QC</v>
          </cell>
          <cell r="C73" t="str">
            <v>Hạt phụ gia 8800QC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8803</v>
          </cell>
          <cell r="C74" t="str">
            <v>Hạt phụ gia 8803</v>
          </cell>
          <cell r="D74">
            <v>0</v>
          </cell>
          <cell r="E74">
            <v>0</v>
          </cell>
          <cell r="F74">
            <v>8803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8515R</v>
          </cell>
          <cell r="C75" t="str">
            <v>Hạt phụ gia 8815R</v>
          </cell>
          <cell r="D75">
            <v>0</v>
          </cell>
          <cell r="E75">
            <v>0</v>
          </cell>
          <cell r="F75" t="str">
            <v>8515R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FIVE STAR</v>
          </cell>
          <cell r="C76" t="str">
            <v>Hạt phụ gia Five Star</v>
          </cell>
          <cell r="D76">
            <v>0</v>
          </cell>
          <cell r="E76">
            <v>0</v>
          </cell>
          <cell r="F76">
            <v>8512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SEVEN STAR</v>
          </cell>
          <cell r="C77" t="str">
            <v>Hạt phụ gia Seven Star</v>
          </cell>
          <cell r="D77">
            <v>0</v>
          </cell>
          <cell r="E77">
            <v>0</v>
          </cell>
          <cell r="F77">
            <v>8510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BF</v>
          </cell>
          <cell r="C78" t="str">
            <v>Hạt phụ gia BF</v>
          </cell>
          <cell r="D78">
            <v>0</v>
          </cell>
          <cell r="E78">
            <v>0</v>
          </cell>
          <cell r="F78" t="str">
            <v>8804S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PP FILLER 08</v>
          </cell>
          <cell r="C79" t="str">
            <v>Hạt phụ gia PP FILLER 08</v>
          </cell>
          <cell r="D79">
            <v>0</v>
          </cell>
          <cell r="E79">
            <v>0</v>
          </cell>
          <cell r="F79" t="str">
            <v>8806R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KB-80</v>
          </cell>
          <cell r="C80" t="str">
            <v>Hạt phụ gia KB-80</v>
          </cell>
          <cell r="D80">
            <v>0</v>
          </cell>
          <cell r="E80">
            <v>0</v>
          </cell>
          <cell r="F80">
            <v>8804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AT-17</v>
          </cell>
          <cell r="C81" t="str">
            <v>Hạt phụ gia AT-17</v>
          </cell>
          <cell r="D81">
            <v>0</v>
          </cell>
          <cell r="E81">
            <v>0</v>
          </cell>
          <cell r="F81">
            <v>8514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AT-18</v>
          </cell>
          <cell r="C82" t="str">
            <v>Hạt phụ gia AT-18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AT-20</v>
          </cell>
          <cell r="C83" t="str">
            <v>Hạt phụ gia AT-20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BM40</v>
          </cell>
          <cell r="C84" t="str">
            <v>Hạt phụ gia BM40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HD17</v>
          </cell>
          <cell r="C85" t="str">
            <v>Hạt phụ gia HD17</v>
          </cell>
          <cell r="D85">
            <v>0</v>
          </cell>
          <cell r="E85">
            <v>0</v>
          </cell>
          <cell r="F85">
            <v>8355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WM-01</v>
          </cell>
          <cell r="C86" t="str">
            <v>Hạt phụ gia WM-01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WM-02</v>
          </cell>
          <cell r="C87" t="str">
            <v>Hạt phụ gia WM-02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8802SCR</v>
          </cell>
          <cell r="C88" t="str">
            <v>Hạt phụ gia 8802SCR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8804SCR</v>
          </cell>
          <cell r="C89" t="str">
            <v>Hạt phụ gia 8804SCR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1102H</v>
          </cell>
          <cell r="C90" t="str">
            <v>Hạt phụ gia 1102H</v>
          </cell>
          <cell r="D90">
            <v>0</v>
          </cell>
          <cell r="E90">
            <v>0</v>
          </cell>
          <cell r="F90" t="str">
            <v>8804S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1102W</v>
          </cell>
          <cell r="C91" t="str">
            <v>Hạt phụ gia 1102W</v>
          </cell>
          <cell r="D91">
            <v>0</v>
          </cell>
          <cell r="E91">
            <v>0</v>
          </cell>
          <cell r="F91">
            <v>8802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>
            <v>8555</v>
          </cell>
          <cell r="C92" t="str">
            <v>Hạt phụ gia 8555</v>
          </cell>
          <cell r="D92">
            <v>0</v>
          </cell>
          <cell r="E92">
            <v>0</v>
          </cell>
          <cell r="F92" t="str">
            <v>8615S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8512</v>
          </cell>
          <cell r="C93" t="str">
            <v>Hạt phụ gia 8512</v>
          </cell>
          <cell r="D93">
            <v>0</v>
          </cell>
          <cell r="E93">
            <v>0</v>
          </cell>
          <cell r="F93">
            <v>8512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SR1113R</v>
          </cell>
          <cell r="C94" t="str">
            <v>Hạt phụ gia SR1113R</v>
          </cell>
          <cell r="D94">
            <v>0</v>
          </cell>
          <cell r="E94">
            <v>0</v>
          </cell>
          <cell r="F94">
            <v>8552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SR1013R</v>
          </cell>
          <cell r="C95" t="str">
            <v>Hạt phụ gia SR1013R</v>
          </cell>
          <cell r="D95">
            <v>0</v>
          </cell>
          <cell r="E95">
            <v>0</v>
          </cell>
          <cell r="F95">
            <v>8554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>
            <v>8315</v>
          </cell>
          <cell r="C96" t="str">
            <v>Hạt phụ gia 8315</v>
          </cell>
          <cell r="D96">
            <v>0</v>
          </cell>
          <cell r="E96">
            <v>0</v>
          </cell>
          <cell r="F96">
            <v>8315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>
            <v>8314</v>
          </cell>
          <cell r="C97" t="str">
            <v>Hạt phụ gia 8314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AT-18R</v>
          </cell>
          <cell r="C98" t="str">
            <v>Hạt phụ gia AT-18R</v>
          </cell>
          <cell r="D98">
            <v>0</v>
          </cell>
          <cell r="E98">
            <v>0</v>
          </cell>
          <cell r="F98" t="str">
            <v>8512R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AT-16</v>
          </cell>
          <cell r="C99" t="str">
            <v>Hạt phụ gia AT-16</v>
          </cell>
          <cell r="D99">
            <v>0</v>
          </cell>
          <cell r="E99">
            <v>0</v>
          </cell>
          <cell r="F99">
            <v>8515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PP16</v>
          </cell>
          <cell r="C100" t="str">
            <v>Hạt phụ gia PP16</v>
          </cell>
          <cell r="D100">
            <v>0</v>
          </cell>
          <cell r="E100">
            <v>0</v>
          </cell>
          <cell r="F100">
            <v>8805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PP17</v>
          </cell>
          <cell r="C101" t="str">
            <v>Hạt phụ gia PP17</v>
          </cell>
          <cell r="D101">
            <v>0</v>
          </cell>
          <cell r="E101">
            <v>0</v>
          </cell>
          <cell r="F101">
            <v>8804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PP18</v>
          </cell>
          <cell r="C102" t="str">
            <v>Hạt phụ gia PP18</v>
          </cell>
          <cell r="D102">
            <v>0</v>
          </cell>
          <cell r="E102">
            <v>0</v>
          </cell>
          <cell r="F102">
            <v>8803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CPPL-84P</v>
          </cell>
          <cell r="C103" t="str">
            <v>Hạt phụ gia CPPL-84P</v>
          </cell>
          <cell r="D103">
            <v>0</v>
          </cell>
          <cell r="E103">
            <v>0</v>
          </cell>
          <cell r="F103" t="str">
            <v>8514S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CPPL-80D</v>
          </cell>
          <cell r="C104" t="str">
            <v>Hạt phụ gia CPPL-80D</v>
          </cell>
          <cell r="D104">
            <v>0</v>
          </cell>
          <cell r="E104">
            <v>0</v>
          </cell>
          <cell r="F104" t="str">
            <v>8510R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F01</v>
          </cell>
          <cell r="C105" t="str">
            <v>Hạt phụ gia F01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8804S</v>
          </cell>
          <cell r="C106" t="str">
            <v>Hạt phụ gia 8804S</v>
          </cell>
          <cell r="D106">
            <v>0</v>
          </cell>
          <cell r="E106">
            <v>0</v>
          </cell>
          <cell r="F106" t="str">
            <v>8804S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VTP-200</v>
          </cell>
          <cell r="C107" t="str">
            <v>Hạt phụ gia VTP-200</v>
          </cell>
          <cell r="D107">
            <v>0</v>
          </cell>
          <cell r="E107">
            <v>0</v>
          </cell>
          <cell r="F107" t="str">
            <v>8804S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VTE100</v>
          </cell>
          <cell r="C108" t="str">
            <v>Hạt phụ gia VTE100</v>
          </cell>
          <cell r="D108">
            <v>0</v>
          </cell>
          <cell r="E108">
            <v>0</v>
          </cell>
          <cell r="F108" t="str">
            <v>8514S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VTE101</v>
          </cell>
          <cell r="C109" t="str">
            <v>Hạt phụ gia VTE101</v>
          </cell>
          <cell r="D109">
            <v>0</v>
          </cell>
          <cell r="E109">
            <v>0</v>
          </cell>
          <cell r="F109">
            <v>8512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WL1372</v>
          </cell>
          <cell r="C110" t="str">
            <v>Hạt phụ gia màu trắng WL1372</v>
          </cell>
          <cell r="D110">
            <v>0</v>
          </cell>
          <cell r="E110">
            <v>0</v>
          </cell>
          <cell r="F110" t="str">
            <v>W8327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8516</v>
          </cell>
          <cell r="C111" t="str">
            <v>Hạt phụ gia 8516</v>
          </cell>
          <cell r="D111">
            <v>0</v>
          </cell>
          <cell r="E111">
            <v>0</v>
          </cell>
          <cell r="F111">
            <v>8516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8314</v>
          </cell>
          <cell r="C112" t="str">
            <v>Hạt phụ gia 8314</v>
          </cell>
          <cell r="D112">
            <v>0</v>
          </cell>
          <cell r="E112">
            <v>0</v>
          </cell>
          <cell r="F112">
            <v>8314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8314Y</v>
          </cell>
          <cell r="C113" t="str">
            <v>Hạt phụ gia 8314Y</v>
          </cell>
          <cell r="D113">
            <v>0</v>
          </cell>
          <cell r="E113">
            <v>0</v>
          </cell>
          <cell r="F113" t="str">
            <v>8314Y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8800SP</v>
          </cell>
          <cell r="C114" t="str">
            <v>Hạt phụ gia 8800SP</v>
          </cell>
          <cell r="D114">
            <v>0</v>
          </cell>
          <cell r="E114">
            <v>0</v>
          </cell>
          <cell r="F114" t="str">
            <v>8800SP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VTE102</v>
          </cell>
          <cell r="C115" t="str">
            <v>Hạt phụ gia VTE102</v>
          </cell>
          <cell r="D115">
            <v>0</v>
          </cell>
          <cell r="E115">
            <v>0</v>
          </cell>
          <cell r="F115">
            <v>8514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VTE110</v>
          </cell>
          <cell r="C116" t="str">
            <v>Hạt phụ gia VTE110</v>
          </cell>
          <cell r="D116">
            <v>0</v>
          </cell>
          <cell r="E116">
            <v>0</v>
          </cell>
          <cell r="F116">
            <v>8515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8615</v>
          </cell>
          <cell r="C117" t="str">
            <v>Hạt phụ gia 8615</v>
          </cell>
          <cell r="D117">
            <v>0</v>
          </cell>
          <cell r="E117">
            <v>0</v>
          </cell>
          <cell r="F117">
            <v>8615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E.P.L-345</v>
          </cell>
          <cell r="C118" t="str">
            <v>Hạt phụ gia E.P.L-345</v>
          </cell>
          <cell r="D118">
            <v>0</v>
          </cell>
          <cell r="E118">
            <v>0</v>
          </cell>
          <cell r="F118">
            <v>8518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VTP-100C1</v>
          </cell>
          <cell r="C119" t="str">
            <v>Hạt phụ gia VTP-100C1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VTP-100C2</v>
          </cell>
          <cell r="C120" t="str">
            <v>Hạt phụ gia VTP-100C2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PP80-01</v>
          </cell>
          <cell r="C121" t="str">
            <v>Hạt phụ gia PP80-01</v>
          </cell>
          <cell r="D121">
            <v>0</v>
          </cell>
          <cell r="E121">
            <v>0</v>
          </cell>
          <cell r="F121">
            <v>8616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FOUR STAR</v>
          </cell>
          <cell r="C122" t="str">
            <v>Hạt phụ gia Four Star</v>
          </cell>
          <cell r="D122">
            <v>0</v>
          </cell>
          <cell r="E122">
            <v>0</v>
          </cell>
          <cell r="F122" t="str">
            <v>8515R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FIVE STAR</v>
          </cell>
          <cell r="C123" t="str">
            <v>Hạt phụ gia Five Star</v>
          </cell>
          <cell r="D123">
            <v>0</v>
          </cell>
          <cell r="E123">
            <v>0</v>
          </cell>
          <cell r="F123" t="str">
            <v>8513R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AL-8550</v>
          </cell>
          <cell r="C124" t="str">
            <v>Hạt phụ gia AL-8550</v>
          </cell>
          <cell r="D124">
            <v>0</v>
          </cell>
          <cell r="E124">
            <v>0</v>
          </cell>
          <cell r="F124">
            <v>8568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AL-8510</v>
          </cell>
          <cell r="C125" t="str">
            <v>Hạt phụ gia AL-8510</v>
          </cell>
          <cell r="D125">
            <v>0</v>
          </cell>
          <cell r="E125">
            <v>0</v>
          </cell>
          <cell r="F125">
            <v>8510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AL-8512</v>
          </cell>
          <cell r="C126" t="str">
            <v>Hạt phụ gia AL-8512</v>
          </cell>
          <cell r="D126">
            <v>0</v>
          </cell>
          <cell r="E126">
            <v>0</v>
          </cell>
          <cell r="F126">
            <v>8512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AL-8514</v>
          </cell>
          <cell r="C127" t="str">
            <v>Hạt phụ gia AL-8514</v>
          </cell>
          <cell r="D127">
            <v>0</v>
          </cell>
          <cell r="E127">
            <v>0</v>
          </cell>
          <cell r="F127">
            <v>8514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AL-8516</v>
          </cell>
          <cell r="C128" t="str">
            <v>Hạt phụ gia AL-8516</v>
          </cell>
          <cell r="D128">
            <v>0</v>
          </cell>
          <cell r="E128">
            <v>0</v>
          </cell>
          <cell r="F128">
            <v>8516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AL-8518</v>
          </cell>
          <cell r="C129" t="str">
            <v>Hạt phụ gia AL-8518</v>
          </cell>
          <cell r="D129">
            <v>0</v>
          </cell>
          <cell r="E129">
            <v>0</v>
          </cell>
          <cell r="F129">
            <v>8518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PP19</v>
          </cell>
          <cell r="C130" t="str">
            <v>Hạt phụ gia PP19</v>
          </cell>
          <cell r="D130">
            <v>0</v>
          </cell>
          <cell r="E130">
            <v>0</v>
          </cell>
          <cell r="F130">
            <v>8802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8806R</v>
          </cell>
          <cell r="C131" t="str">
            <v>Hạt phụ gia 8806R</v>
          </cell>
          <cell r="D131">
            <v>0</v>
          </cell>
          <cell r="E131">
            <v>0</v>
          </cell>
          <cell r="F131" t="str">
            <v>8806R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8514S</v>
          </cell>
          <cell r="C132" t="str">
            <v>Hạt phụ gia 8514S</v>
          </cell>
          <cell r="D132">
            <v>0</v>
          </cell>
          <cell r="E132">
            <v>0</v>
          </cell>
          <cell r="F132" t="str">
            <v>8514S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A666</v>
          </cell>
          <cell r="C133" t="str">
            <v>Hạt phụ gia A666</v>
          </cell>
          <cell r="D133">
            <v>0</v>
          </cell>
          <cell r="E133">
            <v>0</v>
          </cell>
          <cell r="F133">
            <v>8513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PP02M</v>
          </cell>
          <cell r="C134" t="str">
            <v>Hạt phụ gia PP02M</v>
          </cell>
          <cell r="D134">
            <v>0</v>
          </cell>
          <cell r="E134">
            <v>0</v>
          </cell>
          <cell r="F134">
            <v>8804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SE150</v>
          </cell>
          <cell r="C135" t="str">
            <v>Hạt phụ gia SE150</v>
          </cell>
          <cell r="D135">
            <v>0</v>
          </cell>
          <cell r="E135">
            <v>0</v>
          </cell>
          <cell r="F135" t="str">
            <v>8514S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8310S</v>
          </cell>
          <cell r="C136" t="str">
            <v>Hạt phụ gia 8310S</v>
          </cell>
          <cell r="D136">
            <v>0</v>
          </cell>
          <cell r="E136">
            <v>0</v>
          </cell>
          <cell r="F136" t="str">
            <v>8310S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W8323</v>
          </cell>
          <cell r="C137" t="str">
            <v>Hạt màu trắng 8323</v>
          </cell>
          <cell r="D137">
            <v>0</v>
          </cell>
          <cell r="E137">
            <v>0</v>
          </cell>
          <cell r="F137" t="str">
            <v>W8323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PE-7702</v>
          </cell>
          <cell r="C138" t="str">
            <v>Hạt phụ gia PE-7702</v>
          </cell>
          <cell r="D138">
            <v>0</v>
          </cell>
          <cell r="E138">
            <v>0</v>
          </cell>
          <cell r="F138">
            <v>8513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PE-8M</v>
          </cell>
          <cell r="C139" t="str">
            <v>Hạt phụ gia PE-8M</v>
          </cell>
          <cell r="D139">
            <v>0</v>
          </cell>
          <cell r="E139">
            <v>0</v>
          </cell>
          <cell r="F139">
            <v>8553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SE150</v>
          </cell>
          <cell r="C140" t="str">
            <v>Hạt phụ gia SE150</v>
          </cell>
          <cell r="D140">
            <v>0</v>
          </cell>
          <cell r="E140">
            <v>0</v>
          </cell>
          <cell r="F140" t="str">
            <v>8514S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SE151</v>
          </cell>
          <cell r="C141" t="str">
            <v>Hạt phụ gia SE151</v>
          </cell>
          <cell r="D141">
            <v>0</v>
          </cell>
          <cell r="E141">
            <v>0</v>
          </cell>
          <cell r="F141">
            <v>8515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SE152</v>
          </cell>
          <cell r="C142" t="str">
            <v>Hạt phụ gia SE152</v>
          </cell>
          <cell r="D142">
            <v>0</v>
          </cell>
          <cell r="E142">
            <v>0</v>
          </cell>
          <cell r="F142">
            <v>8516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PP02S</v>
          </cell>
          <cell r="C143" t="str">
            <v>Hạt phụ gia PP02S</v>
          </cell>
          <cell r="D143">
            <v>0</v>
          </cell>
          <cell r="E143">
            <v>0</v>
          </cell>
          <cell r="F143">
            <v>8806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TIO2</v>
          </cell>
          <cell r="C144" t="str">
            <v>Hạt phụ gia màu trắng TIO2</v>
          </cell>
          <cell r="D144">
            <v>0</v>
          </cell>
          <cell r="E144">
            <v>0</v>
          </cell>
          <cell r="F144" t="str">
            <v>W8350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PP80-2</v>
          </cell>
          <cell r="C145" t="str">
            <v>Hạt phụ gia PP80-02</v>
          </cell>
          <cell r="D145">
            <v>0</v>
          </cell>
          <cell r="E145">
            <v>0</v>
          </cell>
          <cell r="F145">
            <v>8616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PE02LT</v>
          </cell>
          <cell r="C146" t="str">
            <v>Hạt phụ gia PE02LT</v>
          </cell>
          <cell r="D146">
            <v>0</v>
          </cell>
          <cell r="E146">
            <v>0</v>
          </cell>
          <cell r="F146" t="str">
            <v>8513R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HD</v>
          </cell>
          <cell r="C147" t="str">
            <v>Hạt phụ gia HD</v>
          </cell>
          <cell r="D147">
            <v>0</v>
          </cell>
          <cell r="E147">
            <v>0</v>
          </cell>
          <cell r="F147" t="str">
            <v>8514S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HB</v>
          </cell>
          <cell r="C148" t="str">
            <v>Hạt phụ gia HB</v>
          </cell>
          <cell r="D148">
            <v>0</v>
          </cell>
          <cell r="E148">
            <v>0</v>
          </cell>
          <cell r="F148">
            <v>8512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VTP-201S</v>
          </cell>
          <cell r="C149" t="str">
            <v>Hạt phụ gia VTP-201S</v>
          </cell>
          <cell r="D149">
            <v>0</v>
          </cell>
          <cell r="E149">
            <v>0</v>
          </cell>
          <cell r="F149" t="str">
            <v>8802KH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W-PM27</v>
          </cell>
          <cell r="C150" t="str">
            <v>Hạt phụ gia W-PM27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PP02S</v>
          </cell>
          <cell r="C151" t="str">
            <v>Hạt phụ gia PP02S</v>
          </cell>
          <cell r="D151">
            <v>0</v>
          </cell>
          <cell r="E151">
            <v>0</v>
          </cell>
          <cell r="F151">
            <v>8805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8803SCR</v>
          </cell>
          <cell r="C152" t="str">
            <v>Hạt phụ gia 8803SCR</v>
          </cell>
          <cell r="D152">
            <v>0</v>
          </cell>
          <cell r="E152">
            <v>0</v>
          </cell>
          <cell r="F152" t="str">
            <v>8803SCR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VTP-204</v>
          </cell>
          <cell r="C153" t="str">
            <v>Hạt phụ gia VTP-204</v>
          </cell>
          <cell r="D153">
            <v>0</v>
          </cell>
          <cell r="E153">
            <v>0</v>
          </cell>
          <cell r="F153" t="str">
            <v>8800KH</v>
          </cell>
          <cell r="G153" t="str">
            <v>VTM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1024S</v>
          </cell>
          <cell r="C154" t="str">
            <v>Hạt phụ gia 1024S</v>
          </cell>
          <cell r="D154">
            <v>0</v>
          </cell>
          <cell r="E154">
            <v>0</v>
          </cell>
          <cell r="F154" t="str">
            <v>8515R</v>
          </cell>
          <cell r="G154" t="str">
            <v>VTM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>
            <v>1035</v>
          </cell>
          <cell r="C155" t="str">
            <v>Hạt phụ gia 1035</v>
          </cell>
          <cell r="D155">
            <v>0</v>
          </cell>
          <cell r="E155">
            <v>0</v>
          </cell>
          <cell r="F155" t="str">
            <v>8513R</v>
          </cell>
          <cell r="G155" t="str">
            <v>VTM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>
            <v>2024</v>
          </cell>
          <cell r="C156" t="str">
            <v>Hạt phụ gia 2024</v>
          </cell>
          <cell r="D156">
            <v>0</v>
          </cell>
          <cell r="E156">
            <v>0</v>
          </cell>
          <cell r="F156" t="str">
            <v>8804S</v>
          </cell>
          <cell r="G156" t="str">
            <v>VTM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BU8705</v>
          </cell>
          <cell r="C157" t="str">
            <v>Hạt phụ gia BU8705</v>
          </cell>
          <cell r="D157">
            <v>0</v>
          </cell>
          <cell r="E157">
            <v>0</v>
          </cell>
          <cell r="F157">
            <v>8515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BU7701</v>
          </cell>
          <cell r="C158" t="str">
            <v>Hạt phụ gia 7701</v>
          </cell>
          <cell r="D158">
            <v>0</v>
          </cell>
          <cell r="E158">
            <v>0</v>
          </cell>
          <cell r="F158" t="str">
            <v>8514S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VTP-300</v>
          </cell>
          <cell r="C159" t="str">
            <v>Hạt phụ gia VTP-300</v>
          </cell>
          <cell r="D159">
            <v>0</v>
          </cell>
          <cell r="E159">
            <v>0</v>
          </cell>
          <cell r="F159" t="str">
            <v>8802KH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VTP-103</v>
          </cell>
          <cell r="C160" t="str">
            <v>Hạt phụ gia VTP-103</v>
          </cell>
          <cell r="D160">
            <v>0</v>
          </cell>
          <cell r="E160">
            <v>0</v>
          </cell>
          <cell r="F160" t="str">
            <v>8510KH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PE02</v>
          </cell>
          <cell r="C161" t="str">
            <v>Hạt phụ gia FE02</v>
          </cell>
          <cell r="D161">
            <v>0</v>
          </cell>
          <cell r="E161">
            <v>0</v>
          </cell>
          <cell r="F161">
            <v>8515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VTP-203</v>
          </cell>
          <cell r="C162" t="str">
            <v>Hạt phụ gia VTP-203</v>
          </cell>
          <cell r="D162">
            <v>0</v>
          </cell>
          <cell r="E162">
            <v>0</v>
          </cell>
          <cell r="F162" t="str">
            <v>8802KH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VTP-2031</v>
          </cell>
          <cell r="C163" t="str">
            <v>Hạt phụ gia VTP-2031</v>
          </cell>
          <cell r="D163">
            <v>0</v>
          </cell>
          <cell r="E163">
            <v>0</v>
          </cell>
          <cell r="F163">
            <v>8800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PE40W</v>
          </cell>
          <cell r="C164" t="str">
            <v>Hạt phụ gia PE40W</v>
          </cell>
          <cell r="D164">
            <v>0</v>
          </cell>
          <cell r="E164">
            <v>0</v>
          </cell>
          <cell r="F164" t="str">
            <v>W8323</v>
          </cell>
          <cell r="G164">
            <v>0</v>
          </cell>
          <cell r="H164" t="str">
            <v>23% R216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8518</v>
          </cell>
          <cell r="C165" t="str">
            <v>Hạt phụ gia 8518</v>
          </cell>
          <cell r="D165">
            <v>0</v>
          </cell>
          <cell r="E165">
            <v>0</v>
          </cell>
          <cell r="F165" t="str">
            <v>8518 CŨ</v>
          </cell>
          <cell r="G165" t="str">
            <v>VÚC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FILLER COMPOUND FOR PE</v>
          </cell>
          <cell r="C166" t="str">
            <v>Hạt phụ gia PE</v>
          </cell>
          <cell r="D166">
            <v>0</v>
          </cell>
          <cell r="E166">
            <v>0</v>
          </cell>
          <cell r="F166">
            <v>8519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SE120</v>
          </cell>
          <cell r="C167" t="str">
            <v>Hạt phụ gia SE120</v>
          </cell>
          <cell r="D167">
            <v>0</v>
          </cell>
          <cell r="E167">
            <v>0</v>
          </cell>
          <cell r="F167">
            <v>8513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8619R</v>
          </cell>
          <cell r="C168" t="str">
            <v>Hạt phụ gia 8619R</v>
          </cell>
          <cell r="D168">
            <v>0</v>
          </cell>
          <cell r="E168">
            <v>0</v>
          </cell>
          <cell r="F168" t="str">
            <v>8619R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SP120</v>
          </cell>
          <cell r="C169" t="str">
            <v>Hạt phụ gia SP120</v>
          </cell>
          <cell r="D169">
            <v>0</v>
          </cell>
          <cell r="E169">
            <v>0</v>
          </cell>
          <cell r="F169">
            <v>8806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FCPP0184</v>
          </cell>
          <cell r="C170" t="str">
            <v>Hạt phụ gia FCPP0184</v>
          </cell>
          <cell r="D170">
            <v>0</v>
          </cell>
          <cell r="E170">
            <v>0</v>
          </cell>
          <cell r="F170">
            <v>8806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GALAXY PE</v>
          </cell>
          <cell r="C171" t="str">
            <v>Hạt phụ gia GALAXY PE</v>
          </cell>
          <cell r="D171">
            <v>0</v>
          </cell>
          <cell r="E171">
            <v>0</v>
          </cell>
          <cell r="F171">
            <v>8516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8619R2</v>
          </cell>
          <cell r="C172" t="str">
            <v>Hạt phụ gia 8619R2</v>
          </cell>
          <cell r="D172">
            <v>0</v>
          </cell>
          <cell r="E172">
            <v>0</v>
          </cell>
          <cell r="F172" t="str">
            <v>8619R2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8553</v>
          </cell>
          <cell r="C173" t="str">
            <v>Hạt phụ gia 8553</v>
          </cell>
          <cell r="D173">
            <v>0</v>
          </cell>
          <cell r="E173">
            <v>0</v>
          </cell>
          <cell r="F173">
            <v>8553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>
            <v>8568</v>
          </cell>
          <cell r="C174" t="str">
            <v>Hạt phụ gia 8568</v>
          </cell>
          <cell r="D174">
            <v>0</v>
          </cell>
          <cell r="E174">
            <v>0</v>
          </cell>
          <cell r="F174">
            <v>8568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>
            <v>8808</v>
          </cell>
          <cell r="C175" t="str">
            <v>Hạt phụ gia 8808</v>
          </cell>
          <cell r="D175">
            <v>0</v>
          </cell>
          <cell r="E175">
            <v>0</v>
          </cell>
          <cell r="F175">
            <v>8808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8518R</v>
          </cell>
          <cell r="C176" t="str">
            <v>Hạt phụ gia 8518R</v>
          </cell>
          <cell r="D176">
            <v>0</v>
          </cell>
          <cell r="E176">
            <v>0</v>
          </cell>
          <cell r="F176" t="str">
            <v>8518R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VTN-303</v>
          </cell>
          <cell r="C177" t="str">
            <v>Hạt phụ gia VTN-303</v>
          </cell>
          <cell r="D177">
            <v>0</v>
          </cell>
          <cell r="E177">
            <v>0</v>
          </cell>
          <cell r="F177" t="str">
            <v>NW80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VTN-302</v>
          </cell>
          <cell r="C178" t="str">
            <v>Hạt phụ gia VTN-302</v>
          </cell>
          <cell r="D178">
            <v>0</v>
          </cell>
          <cell r="E178">
            <v>0</v>
          </cell>
          <cell r="F178" t="str">
            <v>NW82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DE02T</v>
          </cell>
          <cell r="C179" t="str">
            <v>Hạt phụ gia DE02T</v>
          </cell>
          <cell r="D179">
            <v>0</v>
          </cell>
          <cell r="E179">
            <v>0</v>
          </cell>
          <cell r="F179">
            <v>8315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DE02S</v>
          </cell>
          <cell r="C180" t="str">
            <v>Hạt phụ gia DE02S</v>
          </cell>
          <cell r="D180">
            <v>0</v>
          </cell>
          <cell r="E180">
            <v>0</v>
          </cell>
          <cell r="F180">
            <v>8313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PP02E</v>
          </cell>
          <cell r="C181" t="str">
            <v>Hạt phụ gia PP02E</v>
          </cell>
          <cell r="D181">
            <v>0</v>
          </cell>
          <cell r="E181">
            <v>0</v>
          </cell>
          <cell r="F181">
            <v>8617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PE80-2R</v>
          </cell>
          <cell r="C182" t="str">
            <v>Hạt phụ gia PE80-2R</v>
          </cell>
          <cell r="D182">
            <v>0</v>
          </cell>
          <cell r="E182">
            <v>0</v>
          </cell>
          <cell r="F182" t="str">
            <v>8515R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PE88R</v>
          </cell>
          <cell r="C183" t="str">
            <v>Hạt phụ gia PE88R</v>
          </cell>
          <cell r="D183">
            <v>0</v>
          </cell>
          <cell r="E183">
            <v>0</v>
          </cell>
          <cell r="F183" t="str">
            <v>8518R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PP02C</v>
          </cell>
          <cell r="C184" t="str">
            <v>Hạt phụ gia PP02C</v>
          </cell>
          <cell r="D184">
            <v>0</v>
          </cell>
          <cell r="E184">
            <v>0</v>
          </cell>
          <cell r="F184" t="str">
            <v>8619R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TCW-7375F</v>
          </cell>
          <cell r="C185" t="str">
            <v>Hạt phụ gia TCW-7375F</v>
          </cell>
          <cell r="D185">
            <v>0</v>
          </cell>
          <cell r="E185">
            <v>0</v>
          </cell>
          <cell r="F185" t="str">
            <v>WHITE 23%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TCW-7405F</v>
          </cell>
          <cell r="C186" t="str">
            <v>Hạt phụ gia TCW-7405F</v>
          </cell>
          <cell r="D186">
            <v>0</v>
          </cell>
          <cell r="E186">
            <v>0</v>
          </cell>
          <cell r="F186" t="str">
            <v>WHITE 40%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FX75PPQ-F</v>
          </cell>
          <cell r="C187" t="str">
            <v>Hạt phụ gia FX75PPQ-F</v>
          </cell>
          <cell r="D187">
            <v>0</v>
          </cell>
          <cell r="E187">
            <v>0</v>
          </cell>
          <cell r="F187" t="str">
            <v>NW80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FX85PP-F35</v>
          </cell>
          <cell r="C188" t="str">
            <v>Hạt phụ gia FX85PP-F35</v>
          </cell>
          <cell r="D188">
            <v>0</v>
          </cell>
          <cell r="E188">
            <v>0</v>
          </cell>
          <cell r="F188">
            <v>8618</v>
          </cell>
          <cell r="G188">
            <v>0</v>
          </cell>
          <cell r="H188" t="str">
            <v>PP ÉP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VTP-100C</v>
          </cell>
          <cell r="C189" t="str">
            <v>Hạt phụ gia VTC-100C</v>
          </cell>
          <cell r="D189">
            <v>0</v>
          </cell>
          <cell r="E189">
            <v>0</v>
          </cell>
          <cell r="F189" t="str">
            <v>8803C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 xml:space="preserve">HDPE </v>
          </cell>
          <cell r="C190" t="str">
            <v>Hạt phụ gia HDPE kéo sợi</v>
          </cell>
          <cell r="D190">
            <v>0</v>
          </cell>
          <cell r="E190">
            <v>0</v>
          </cell>
          <cell r="F190" t="str">
            <v>8315HD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8805SC</v>
          </cell>
          <cell r="C191" t="str">
            <v>Hạt phụ gia 8805SC</v>
          </cell>
          <cell r="D191">
            <v>0</v>
          </cell>
          <cell r="E191">
            <v>0</v>
          </cell>
          <cell r="F191" t="str">
            <v>8805SC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FX80PE-F35</v>
          </cell>
          <cell r="C192" t="str">
            <v>Hạt phụ gia FX80PE-F35</v>
          </cell>
          <cell r="D192">
            <v>0</v>
          </cell>
          <cell r="E192">
            <v>0</v>
          </cell>
          <cell r="F192">
            <v>8513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FX85PE-FE</v>
          </cell>
          <cell r="C193" t="str">
            <v>Hạt phụ gia FX85PE-F35</v>
          </cell>
          <cell r="D193">
            <v>0</v>
          </cell>
          <cell r="E193">
            <v>0</v>
          </cell>
          <cell r="F193">
            <v>8516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W40</v>
          </cell>
          <cell r="C194" t="str">
            <v>Hạt phụ gia W40</v>
          </cell>
          <cell r="D194">
            <v>0</v>
          </cell>
          <cell r="E194">
            <v>0</v>
          </cell>
          <cell r="F194" t="str">
            <v>W8323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VTP-200</v>
          </cell>
          <cell r="C195" t="str">
            <v>Hạt phụ gia VTP-200</v>
          </cell>
          <cell r="D195">
            <v>0</v>
          </cell>
          <cell r="E195">
            <v>0</v>
          </cell>
          <cell r="F195" t="str">
            <v>8804S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AD-CACO3-GRADE-PE01</v>
          </cell>
          <cell r="C196" t="str">
            <v>Hạt phụ gia AD-CACO3-GRADE-PE01</v>
          </cell>
          <cell r="D196">
            <v>0</v>
          </cell>
          <cell r="E196">
            <v>0</v>
          </cell>
          <cell r="F196" t="str">
            <v>EV01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8518R2</v>
          </cell>
          <cell r="C197" t="str">
            <v>Hạt phụ gia 8518R2</v>
          </cell>
          <cell r="D197">
            <v>0</v>
          </cell>
          <cell r="E197">
            <v>0</v>
          </cell>
          <cell r="F197" t="str">
            <v>8518R2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PP</v>
          </cell>
          <cell r="C198" t="str">
            <v>Hạt nhựa nguyên sinh PP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VF862E</v>
          </cell>
          <cell r="C199" t="str">
            <v>Hạt phụ gia Calpet VF862E</v>
          </cell>
          <cell r="D199">
            <v>0</v>
          </cell>
          <cell r="E199">
            <v>0</v>
          </cell>
          <cell r="F199">
            <v>8516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VF882E</v>
          </cell>
          <cell r="C200" t="str">
            <v>Hạt phụ gia Calpet VF882E</v>
          </cell>
          <cell r="D200">
            <v>0</v>
          </cell>
          <cell r="E200">
            <v>0</v>
          </cell>
          <cell r="F200">
            <v>8518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VF822E</v>
          </cell>
          <cell r="C201" t="str">
            <v xml:space="preserve"> Hạt phụ gia Calpet VF822E</v>
          </cell>
          <cell r="D201">
            <v>0</v>
          </cell>
          <cell r="E201">
            <v>0</v>
          </cell>
          <cell r="F201">
            <v>8512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VF862P</v>
          </cell>
          <cell r="C202" t="str">
            <v>Hạt phụ gia Calpet VF862P</v>
          </cell>
          <cell r="F202">
            <v>8806</v>
          </cell>
        </row>
        <row r="203">
          <cell r="B203" t="str">
            <v>VF882P</v>
          </cell>
          <cell r="C203" t="str">
            <v>Hạt phụ gia Calpet VF882P</v>
          </cell>
          <cell r="F203">
            <v>8808</v>
          </cell>
        </row>
        <row r="204">
          <cell r="B204" t="str">
            <v>VF802P</v>
          </cell>
          <cell r="C204" t="str">
            <v>Hạt phụ gia Calpet VF802P</v>
          </cell>
          <cell r="F204">
            <v>8800</v>
          </cell>
        </row>
        <row r="205">
          <cell r="B205" t="str">
            <v>SPT-01</v>
          </cell>
          <cell r="C205" t="str">
            <v>Hạt phụ gia SPT-01</v>
          </cell>
          <cell r="F205">
            <v>8805</v>
          </cell>
        </row>
        <row r="206">
          <cell r="B206" t="str">
            <v>MPG-F1000</v>
          </cell>
          <cell r="C206" t="str">
            <v>Hạt phụ gia MPG-F1000</v>
          </cell>
          <cell r="F206">
            <v>8805</v>
          </cell>
        </row>
        <row r="207">
          <cell r="B207" t="str">
            <v>SP140</v>
          </cell>
          <cell r="C207" t="str">
            <v>Hạt phụ gia SP140</v>
          </cell>
          <cell r="F207">
            <v>8806</v>
          </cell>
        </row>
        <row r="208">
          <cell r="B208" t="str">
            <v>SP100</v>
          </cell>
          <cell r="C208" t="str">
            <v>Hạt phụ gia SP100</v>
          </cell>
          <cell r="F208">
            <v>8804</v>
          </cell>
        </row>
        <row r="209">
          <cell r="B209">
            <v>7702</v>
          </cell>
          <cell r="C209" t="str">
            <v>Hạt phụ gia 7702</v>
          </cell>
        </row>
        <row r="210">
          <cell r="B210" t="str">
            <v>8M</v>
          </cell>
          <cell r="C210" t="str">
            <v>Hạt phụ gia 8M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 Hoach"/>
      <sheetName val="Thực Hiện01"/>
      <sheetName val="BC DOANH THU 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TT KH"/>
      <sheetName val="THÔNG TIN SP"/>
      <sheetName val="WENZHOU JIATIAN"/>
      <sheetName val="YINGKOU DAZHENG"/>
      <sheetName val="HUE-CHEM"/>
      <sheetName val="SHENZHEN JOYANCY"/>
      <sheetName val="LICAI PIGMENT"/>
      <sheetName val="YIWU FILLER"/>
      <sheetName val="Sheet1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 t="str">
            <v>PE85</v>
          </cell>
          <cell r="C6" t="str">
            <v>Hạt phụ gia PE85</v>
          </cell>
          <cell r="D6">
            <v>0</v>
          </cell>
          <cell r="E6">
            <v>0</v>
          </cell>
          <cell r="F6" t="str">
            <v>8515S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YPE85</v>
          </cell>
          <cell r="C7" t="str">
            <v>Hạt phụ gia YPE85</v>
          </cell>
          <cell r="D7">
            <v>0</v>
          </cell>
          <cell r="E7">
            <v>0</v>
          </cell>
          <cell r="F7" t="str">
            <v>8516S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PP02F</v>
          </cell>
          <cell r="C8" t="str">
            <v>Hạt phụ gia PP02F</v>
          </cell>
          <cell r="D8">
            <v>0</v>
          </cell>
          <cell r="E8">
            <v>0</v>
          </cell>
          <cell r="F8" t="str">
            <v>8808R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PE80</v>
          </cell>
          <cell r="C9" t="str">
            <v>Hạt phụ gia PE80</v>
          </cell>
          <cell r="D9">
            <v>0</v>
          </cell>
          <cell r="E9">
            <v>0</v>
          </cell>
          <cell r="F9">
            <v>8314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PP8802</v>
          </cell>
          <cell r="C10" t="str">
            <v>Hạt phụ gia PP8802</v>
          </cell>
          <cell r="D10">
            <v>0</v>
          </cell>
          <cell r="E10">
            <v>0</v>
          </cell>
          <cell r="F10">
            <v>8802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JT30</v>
          </cell>
          <cell r="C11" t="str">
            <v>Hạt phụ gia JT30</v>
          </cell>
          <cell r="D11">
            <v>0</v>
          </cell>
          <cell r="E11">
            <v>0</v>
          </cell>
          <cell r="F11">
            <v>8803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PE80-2</v>
          </cell>
          <cell r="C12" t="str">
            <v>Hạt phụ gia PE80-2</v>
          </cell>
          <cell r="D12">
            <v>0</v>
          </cell>
          <cell r="E12" t="str">
            <v xml:space="preserve"> </v>
          </cell>
          <cell r="F12" t="str">
            <v>8515S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N0072 PE</v>
          </cell>
          <cell r="C13" t="str">
            <v>Hạt phụ gia N0072 PE</v>
          </cell>
          <cell r="D13">
            <v>0</v>
          </cell>
          <cell r="E13">
            <v>0</v>
          </cell>
          <cell r="F13" t="str">
            <v>8512S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N0073 PE</v>
          </cell>
          <cell r="C14" t="str">
            <v>Hạt phụ gia N0073 PE</v>
          </cell>
          <cell r="D14">
            <v>0</v>
          </cell>
          <cell r="E14">
            <v>0</v>
          </cell>
          <cell r="F14">
            <v>8513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N0075 PP</v>
          </cell>
          <cell r="C15" t="str">
            <v>Hạt phụ gia N0075 PP</v>
          </cell>
          <cell r="D15">
            <v>0</v>
          </cell>
          <cell r="E15">
            <v>0</v>
          </cell>
          <cell r="F15">
            <v>8804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PP02</v>
          </cell>
          <cell r="C16" t="str">
            <v>Hạt phụ gia PP02</v>
          </cell>
          <cell r="D16">
            <v>0</v>
          </cell>
          <cell r="E16">
            <v>0</v>
          </cell>
          <cell r="F16">
            <v>8804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8616</v>
          </cell>
          <cell r="C17" t="str">
            <v>Hạt phụ gia 8616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Axit 1838</v>
          </cell>
          <cell r="C18" t="str">
            <v>Axit 1838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U65</v>
          </cell>
          <cell r="C19" t="str">
            <v>Hạt phụ gia U65</v>
          </cell>
          <cell r="D19">
            <v>0</v>
          </cell>
          <cell r="E19">
            <v>0</v>
          </cell>
          <cell r="F19">
            <v>8517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8514</v>
          </cell>
          <cell r="C20" t="str">
            <v>Hạt phụ gia 8514</v>
          </cell>
          <cell r="D20">
            <v>0</v>
          </cell>
          <cell r="E20">
            <v>0</v>
          </cell>
          <cell r="F20">
            <v>8514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8515</v>
          </cell>
          <cell r="C21" t="str">
            <v>Hạt phụ gia 8515</v>
          </cell>
          <cell r="D21">
            <v>0</v>
          </cell>
          <cell r="E21">
            <v>0</v>
          </cell>
          <cell r="F21">
            <v>8515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8552</v>
          </cell>
          <cell r="C22" t="str">
            <v>Hạt phụ gia 8552</v>
          </cell>
          <cell r="D22">
            <v>0</v>
          </cell>
          <cell r="E22">
            <v>0</v>
          </cell>
          <cell r="F22">
            <v>8552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8550</v>
          </cell>
          <cell r="C23" t="str">
            <v>Hạt phụ gia 8550</v>
          </cell>
          <cell r="D23">
            <v>0</v>
          </cell>
          <cell r="E23">
            <v>0</v>
          </cell>
          <cell r="F23">
            <v>8550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8805</v>
          </cell>
          <cell r="C24" t="str">
            <v>Hạt phụ gia 8805</v>
          </cell>
          <cell r="D24">
            <v>0</v>
          </cell>
          <cell r="E24">
            <v>0</v>
          </cell>
          <cell r="F24">
            <v>8805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Titan</v>
          </cell>
          <cell r="C25" t="str">
            <v>Titan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Kẽm Eco A</v>
          </cell>
          <cell r="C26" t="str">
            <v>Kẽm Eco 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JT618</v>
          </cell>
          <cell r="C27" t="str">
            <v>Hạt phụ gia JT618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Pe Wax</v>
          </cell>
          <cell r="C28" t="str">
            <v>PE Wax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JT618</v>
          </cell>
          <cell r="C29" t="str">
            <v>Hạt phụ gia JT618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HDPE-R</v>
          </cell>
          <cell r="C30" t="str">
            <v>Hạt phụ gia HDPE-R</v>
          </cell>
          <cell r="D30">
            <v>0</v>
          </cell>
          <cell r="E30">
            <v>0</v>
          </cell>
          <cell r="F30">
            <v>8312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ZinC</v>
          </cell>
          <cell r="C31" t="str">
            <v>ZinC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8514T</v>
          </cell>
          <cell r="C32" t="str">
            <v>Hạt phụ gia 8514T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PE80S</v>
          </cell>
          <cell r="C33" t="str">
            <v>Hạt phụ gia PE80S</v>
          </cell>
          <cell r="D33">
            <v>0</v>
          </cell>
          <cell r="E33">
            <v>0</v>
          </cell>
          <cell r="F33">
            <v>8310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PE02F</v>
          </cell>
          <cell r="C34" t="str">
            <v>Hạt phụ gia FE02F</v>
          </cell>
          <cell r="D34">
            <v>0</v>
          </cell>
          <cell r="E34">
            <v>0</v>
          </cell>
          <cell r="F34" t="str">
            <v>8518S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DE02H</v>
          </cell>
          <cell r="C35" t="str">
            <v>Hạt phụ gia DE02H</v>
          </cell>
          <cell r="D35">
            <v>0</v>
          </cell>
          <cell r="E35">
            <v>0</v>
          </cell>
          <cell r="F35">
            <v>8311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PP02H</v>
          </cell>
          <cell r="C36" t="str">
            <v>Hạt phụ gia PP02H</v>
          </cell>
          <cell r="D36">
            <v>0</v>
          </cell>
          <cell r="E36">
            <v>0</v>
          </cell>
          <cell r="F36" t="str">
            <v>8801P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8806</v>
          </cell>
          <cell r="C37" t="str">
            <v>Hạt phụ gia PP8806</v>
          </cell>
          <cell r="D37">
            <v>0</v>
          </cell>
          <cell r="E37">
            <v>0</v>
          </cell>
          <cell r="F37">
            <v>8806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8804</v>
          </cell>
          <cell r="C38" t="str">
            <v>Hạt phụ gia PP8804</v>
          </cell>
          <cell r="D38">
            <v>0</v>
          </cell>
          <cell r="E38">
            <v>0</v>
          </cell>
          <cell r="F38" t="str">
            <v>8804S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W40NL</v>
          </cell>
          <cell r="C39" t="str">
            <v>Hạt màu trắng mã W23</v>
          </cell>
          <cell r="D39">
            <v>0</v>
          </cell>
          <cell r="E39">
            <v>0</v>
          </cell>
          <cell r="F39" t="str">
            <v>W23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PP02S</v>
          </cell>
          <cell r="C40" t="str">
            <v>Hạt phụ gia PP02S</v>
          </cell>
          <cell r="D40">
            <v>0</v>
          </cell>
          <cell r="E40">
            <v>0</v>
          </cell>
          <cell r="F40">
            <v>8805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D900/B006</v>
          </cell>
          <cell r="C41" t="str">
            <v>Sợi PP màu đen</v>
          </cell>
          <cell r="D41">
            <v>0</v>
          </cell>
          <cell r="E41">
            <v>0</v>
          </cell>
          <cell r="F41" t="str">
            <v>8514R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8514R</v>
          </cell>
          <cell r="C42" t="str">
            <v>Hạt phụ gia 8514R</v>
          </cell>
          <cell r="D42">
            <v>0</v>
          </cell>
          <cell r="E42">
            <v>0</v>
          </cell>
          <cell r="F42" t="str">
            <v>8514R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PP84</v>
          </cell>
          <cell r="C43" t="str">
            <v>Hạt phụ gia PP84</v>
          </cell>
          <cell r="D43">
            <v>0</v>
          </cell>
          <cell r="E43">
            <v>0</v>
          </cell>
          <cell r="F43">
            <v>8805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Titan 60%</v>
          </cell>
          <cell r="C44" t="str">
            <v>Hạt tăng trắng titan 60%</v>
          </cell>
          <cell r="D44">
            <v>0</v>
          </cell>
          <cell r="E44">
            <v>0</v>
          </cell>
          <cell r="F44" t="str">
            <v>8355W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VTP-202</v>
          </cell>
          <cell r="C45" t="str">
            <v>Hạt phụ gia VTP-202</v>
          </cell>
          <cell r="D45">
            <v>0</v>
          </cell>
          <cell r="E45">
            <v>0</v>
          </cell>
          <cell r="F45" t="str">
            <v>8804S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PP02L</v>
          </cell>
          <cell r="C46" t="str">
            <v>Hạt phụ gia PP02L</v>
          </cell>
          <cell r="D46">
            <v>0</v>
          </cell>
          <cell r="E46">
            <v>0</v>
          </cell>
          <cell r="F46">
            <v>8806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PP01</v>
          </cell>
          <cell r="C47" t="str">
            <v>Hạt phụ gia PP01</v>
          </cell>
          <cell r="D47">
            <v>0</v>
          </cell>
          <cell r="E47">
            <v>0</v>
          </cell>
          <cell r="F47">
            <v>8803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VTP-2024</v>
          </cell>
          <cell r="C48" t="str">
            <v>Hạt phụ gia VTP-2024</v>
          </cell>
          <cell r="D48">
            <v>0</v>
          </cell>
          <cell r="E48">
            <v>0</v>
          </cell>
          <cell r="F48" t="str">
            <v>8804S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PE88</v>
          </cell>
          <cell r="C49" t="str">
            <v>Hạt phụ gia PE88</v>
          </cell>
          <cell r="D49">
            <v>0</v>
          </cell>
          <cell r="E49">
            <v>0</v>
          </cell>
          <cell r="F49">
            <v>8518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VTE-102</v>
          </cell>
          <cell r="C50" t="str">
            <v>Hạt phụ gia VTE-102</v>
          </cell>
          <cell r="D50">
            <v>0</v>
          </cell>
          <cell r="E50">
            <v>0</v>
          </cell>
          <cell r="F50" t="str">
            <v>8514S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Taical phế</v>
          </cell>
          <cell r="C51" t="str">
            <v>Taical phế (8805)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8802SCR</v>
          </cell>
          <cell r="C52" t="str">
            <v>Hạt phụ gia 8802SCR</v>
          </cell>
          <cell r="D52">
            <v>0</v>
          </cell>
          <cell r="E52">
            <v>0</v>
          </cell>
          <cell r="F52" t="str">
            <v>8802SCR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TI55</v>
          </cell>
          <cell r="C53" t="str">
            <v>Hạt phụ gia TI55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8513</v>
          </cell>
          <cell r="C54" t="str">
            <v>Hạt phụ gia 8513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MI83</v>
          </cell>
          <cell r="C55" t="str">
            <v>Hạt phụ gia MI83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PSA0101</v>
          </cell>
          <cell r="C56" t="str">
            <v>Hạt phụ gia PSA0101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PSA0071</v>
          </cell>
          <cell r="C57" t="str">
            <v>Hạt phụ gia PSA0071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 xml:space="preserve">ET2 </v>
          </cell>
          <cell r="C58" t="str">
            <v>Hạt phụ gia ET2</v>
          </cell>
          <cell r="D58">
            <v>0</v>
          </cell>
          <cell r="E58">
            <v>0</v>
          </cell>
          <cell r="F58" t="str">
            <v>8514S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8802</v>
          </cell>
          <cell r="C59" t="str">
            <v>Hạt phụ gia 8802</v>
          </cell>
          <cell r="D59">
            <v>0</v>
          </cell>
          <cell r="E59">
            <v>0</v>
          </cell>
          <cell r="F59">
            <v>8802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TÚI LÓT</v>
          </cell>
          <cell r="C60" t="str">
            <v>TÚI LÓT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8808R</v>
          </cell>
          <cell r="C61" t="str">
            <v>Hạt phụ gia 8808R</v>
          </cell>
          <cell r="D61">
            <v>0</v>
          </cell>
          <cell r="E61">
            <v>0</v>
          </cell>
          <cell r="F61" t="str">
            <v>8808R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8803S</v>
          </cell>
          <cell r="C62" t="str">
            <v>Hạt phụ gia 8803S</v>
          </cell>
          <cell r="D62">
            <v>0</v>
          </cell>
          <cell r="E62">
            <v>0</v>
          </cell>
          <cell r="F62" t="str">
            <v>8803S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8885</v>
          </cell>
          <cell r="C63" t="str">
            <v>Hạt phụ gia 8885</v>
          </cell>
          <cell r="D63">
            <v>0</v>
          </cell>
          <cell r="E63">
            <v>0</v>
          </cell>
          <cell r="F63">
            <v>8885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8518</v>
          </cell>
          <cell r="C64" t="str">
            <v>Hạt phụ gia 8518</v>
          </cell>
          <cell r="D64">
            <v>0</v>
          </cell>
          <cell r="E64">
            <v>0</v>
          </cell>
          <cell r="F64">
            <v>8518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8618</v>
          </cell>
          <cell r="C65" t="str">
            <v>Hạt phụ gia 8618</v>
          </cell>
          <cell r="D65">
            <v>0</v>
          </cell>
          <cell r="E65">
            <v>0</v>
          </cell>
          <cell r="F65">
            <v>8618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PE01</v>
          </cell>
          <cell r="C66" t="str">
            <v>Hạt phụ gia PE01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TI55</v>
          </cell>
          <cell r="C67" t="str">
            <v>Hạt màu trắng TI55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TI60</v>
          </cell>
          <cell r="C68" t="str">
            <v>Hạt màu trắng TI60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F-CMP80</v>
          </cell>
          <cell r="C69" t="str">
            <v>Hạt phụ gia F-CMP80</v>
          </cell>
          <cell r="D69">
            <v>0</v>
          </cell>
          <cell r="E69">
            <v>0</v>
          </cell>
          <cell r="F69">
            <v>8803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F-CMP782EC</v>
          </cell>
          <cell r="C70" t="str">
            <v>Hạt phụ gia F-CMP782EC</v>
          </cell>
          <cell r="D70">
            <v>0</v>
          </cell>
          <cell r="E70">
            <v>0</v>
          </cell>
          <cell r="F70" t="str">
            <v>8802SCR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VTE-101</v>
          </cell>
          <cell r="C71" t="str">
            <v>Hạt phụ gia VTE-101</v>
          </cell>
          <cell r="D71">
            <v>0</v>
          </cell>
          <cell r="E71">
            <v>0</v>
          </cell>
          <cell r="F71">
            <v>8515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VTP-201</v>
          </cell>
          <cell r="C72" t="str">
            <v>Hạt phụ gia VTP-201</v>
          </cell>
          <cell r="D72">
            <v>0</v>
          </cell>
          <cell r="E72">
            <v>0</v>
          </cell>
          <cell r="F72" t="str">
            <v>8804S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FX85PE-F35</v>
          </cell>
          <cell r="C73" t="str">
            <v>Hạt phụ gia FX85PE-F35</v>
          </cell>
          <cell r="D73">
            <v>0</v>
          </cell>
          <cell r="E73">
            <v>0</v>
          </cell>
          <cell r="F73">
            <v>8517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8800QC</v>
          </cell>
          <cell r="C74" t="str">
            <v>Hạt phụ gia 8800QC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8803</v>
          </cell>
          <cell r="C75" t="str">
            <v>Hạt phụ gia 8803</v>
          </cell>
          <cell r="D75">
            <v>0</v>
          </cell>
          <cell r="E75">
            <v>0</v>
          </cell>
          <cell r="F75">
            <v>8803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8515R</v>
          </cell>
          <cell r="C76" t="str">
            <v>Hạt phụ gia 8815R</v>
          </cell>
          <cell r="D76">
            <v>0</v>
          </cell>
          <cell r="E76">
            <v>0</v>
          </cell>
          <cell r="F76" t="str">
            <v>8515R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FIVE STAR</v>
          </cell>
          <cell r="C77" t="str">
            <v>Hạt phụ gia Five Star</v>
          </cell>
          <cell r="D77">
            <v>0</v>
          </cell>
          <cell r="E77">
            <v>0</v>
          </cell>
          <cell r="F77">
            <v>8512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SEVEN STAR</v>
          </cell>
          <cell r="C78" t="str">
            <v>Hạt phụ gia Seven Star</v>
          </cell>
          <cell r="D78">
            <v>0</v>
          </cell>
          <cell r="E78">
            <v>0</v>
          </cell>
          <cell r="F78">
            <v>8510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BF</v>
          </cell>
          <cell r="C79" t="str">
            <v>Hạt phụ gia BF</v>
          </cell>
          <cell r="D79">
            <v>0</v>
          </cell>
          <cell r="E79">
            <v>0</v>
          </cell>
          <cell r="F79" t="str">
            <v>8804S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PP FILLER 08</v>
          </cell>
          <cell r="C80" t="str">
            <v>Hạt phụ gia PP FILLER 08</v>
          </cell>
          <cell r="D80">
            <v>0</v>
          </cell>
          <cell r="E80">
            <v>0</v>
          </cell>
          <cell r="F80" t="str">
            <v>8806R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KB-80</v>
          </cell>
          <cell r="C81" t="str">
            <v>Hạt phụ gia KB-80</v>
          </cell>
          <cell r="D81">
            <v>0</v>
          </cell>
          <cell r="E81">
            <v>0</v>
          </cell>
          <cell r="F81">
            <v>8804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AT-17</v>
          </cell>
          <cell r="C82" t="str">
            <v>Hạt phụ gia AT-17</v>
          </cell>
          <cell r="D82">
            <v>0</v>
          </cell>
          <cell r="E82">
            <v>0</v>
          </cell>
          <cell r="F82">
            <v>8514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AT-18</v>
          </cell>
          <cell r="C83" t="str">
            <v>Hạt phụ gia AT-18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AT-20</v>
          </cell>
          <cell r="C84" t="str">
            <v>Hạt phụ gia AT-20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BM40</v>
          </cell>
          <cell r="C85" t="str">
            <v>Hạt phụ gia BM40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HD17</v>
          </cell>
          <cell r="C86" t="str">
            <v>Hạt phụ gia HD17</v>
          </cell>
          <cell r="D86">
            <v>0</v>
          </cell>
          <cell r="E86">
            <v>0</v>
          </cell>
          <cell r="F86">
            <v>8355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WM-01</v>
          </cell>
          <cell r="C87" t="str">
            <v>Hạt phụ gia WM-01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WM-02</v>
          </cell>
          <cell r="C88" t="str">
            <v>Hạt phụ gia WM-02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8802SCR</v>
          </cell>
          <cell r="C89" t="str">
            <v>Hạt phụ gia 8802SCR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8804SCR</v>
          </cell>
          <cell r="C90" t="str">
            <v>Hạt phụ gia 8804SCR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1102H</v>
          </cell>
          <cell r="C91" t="str">
            <v>Hạt phụ gia 1102H</v>
          </cell>
          <cell r="D91">
            <v>0</v>
          </cell>
          <cell r="E91">
            <v>0</v>
          </cell>
          <cell r="F91" t="str">
            <v>8804S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1102W</v>
          </cell>
          <cell r="C92" t="str">
            <v>Hạt phụ gia 1102W</v>
          </cell>
          <cell r="D92">
            <v>0</v>
          </cell>
          <cell r="E92">
            <v>0</v>
          </cell>
          <cell r="F92">
            <v>8802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8555</v>
          </cell>
          <cell r="C93" t="str">
            <v>Hạt phụ gia 8555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8512</v>
          </cell>
          <cell r="C94" t="str">
            <v>Hạt phụ gia 8512</v>
          </cell>
          <cell r="D94">
            <v>0</v>
          </cell>
          <cell r="E94">
            <v>0</v>
          </cell>
          <cell r="F94">
            <v>8512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SR1113R</v>
          </cell>
          <cell r="C95" t="str">
            <v>Hạt phụ gia SR1113R</v>
          </cell>
          <cell r="D95">
            <v>0</v>
          </cell>
          <cell r="E95">
            <v>0</v>
          </cell>
          <cell r="F95">
            <v>8552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SR1013R</v>
          </cell>
          <cell r="C96" t="str">
            <v>Hạt phụ gia SR1013R</v>
          </cell>
          <cell r="D96">
            <v>0</v>
          </cell>
          <cell r="E96">
            <v>0</v>
          </cell>
          <cell r="F96">
            <v>8554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>
            <v>8315</v>
          </cell>
          <cell r="C97" t="str">
            <v>Hạt phụ gia 8315</v>
          </cell>
          <cell r="D97">
            <v>0</v>
          </cell>
          <cell r="E97">
            <v>0</v>
          </cell>
          <cell r="F97">
            <v>8315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>
            <v>8314</v>
          </cell>
          <cell r="C98" t="str">
            <v>Hạt phụ gia 8314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AT-18R</v>
          </cell>
          <cell r="C99" t="str">
            <v>Hạt phụ gia AT-18R</v>
          </cell>
          <cell r="D99">
            <v>0</v>
          </cell>
          <cell r="E99">
            <v>0</v>
          </cell>
          <cell r="F99" t="str">
            <v>8512R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AT-16</v>
          </cell>
          <cell r="C100" t="str">
            <v>Hạt phụ gia AT-16</v>
          </cell>
          <cell r="D100">
            <v>0</v>
          </cell>
          <cell r="E100">
            <v>0</v>
          </cell>
          <cell r="F100">
            <v>8515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PP16</v>
          </cell>
          <cell r="C101" t="str">
            <v>Hạt phụ gia PP16</v>
          </cell>
          <cell r="D101">
            <v>0</v>
          </cell>
          <cell r="E101">
            <v>0</v>
          </cell>
          <cell r="F101">
            <v>8805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PP17</v>
          </cell>
          <cell r="C102" t="str">
            <v>Hạt phụ gia PP17</v>
          </cell>
          <cell r="D102">
            <v>0</v>
          </cell>
          <cell r="E102">
            <v>0</v>
          </cell>
          <cell r="F102">
            <v>8804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PP18</v>
          </cell>
          <cell r="C103" t="str">
            <v>Hạt phụ gia PP18</v>
          </cell>
          <cell r="D103">
            <v>0</v>
          </cell>
          <cell r="E103">
            <v>0</v>
          </cell>
          <cell r="F103">
            <v>8803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CPPL-84P</v>
          </cell>
          <cell r="C104" t="str">
            <v>Hạt phụ gia CPPL-84P</v>
          </cell>
          <cell r="D104">
            <v>0</v>
          </cell>
          <cell r="E104">
            <v>0</v>
          </cell>
          <cell r="F104" t="str">
            <v>8514S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CPPL-80D</v>
          </cell>
          <cell r="C105" t="str">
            <v>Hạt phụ gia CPPL-80D</v>
          </cell>
          <cell r="D105">
            <v>0</v>
          </cell>
          <cell r="E105">
            <v>0</v>
          </cell>
          <cell r="F105" t="str">
            <v>8510R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F01</v>
          </cell>
          <cell r="C106" t="str">
            <v>Hạt phụ gia F01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8804S</v>
          </cell>
          <cell r="C107" t="str">
            <v>Hạt phụ gia 8804S</v>
          </cell>
          <cell r="D107">
            <v>0</v>
          </cell>
          <cell r="E107">
            <v>0</v>
          </cell>
          <cell r="F107" t="str">
            <v>8804S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VTP-200</v>
          </cell>
          <cell r="C108" t="str">
            <v>Hạt phụ gia VTP-200</v>
          </cell>
          <cell r="D108">
            <v>0</v>
          </cell>
          <cell r="E108">
            <v>0</v>
          </cell>
          <cell r="F108" t="str">
            <v>8804S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VTE100</v>
          </cell>
          <cell r="C109" t="str">
            <v>Hạt phụ gia VTE100</v>
          </cell>
          <cell r="D109">
            <v>0</v>
          </cell>
          <cell r="E109">
            <v>0</v>
          </cell>
          <cell r="F109" t="str">
            <v>8514S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VTE101</v>
          </cell>
          <cell r="C110" t="str">
            <v>Hạt phụ gia VTE101</v>
          </cell>
          <cell r="D110">
            <v>0</v>
          </cell>
          <cell r="E110">
            <v>0</v>
          </cell>
          <cell r="F110">
            <v>8512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WL1372</v>
          </cell>
          <cell r="C111" t="str">
            <v>Hạt phụ gia màu trắng WL1372</v>
          </cell>
          <cell r="D111">
            <v>0</v>
          </cell>
          <cell r="E111">
            <v>0</v>
          </cell>
          <cell r="F111" t="str">
            <v>W8327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8516</v>
          </cell>
          <cell r="C112" t="str">
            <v>Hạt phụ gia 8516</v>
          </cell>
          <cell r="D112">
            <v>0</v>
          </cell>
          <cell r="E112">
            <v>0</v>
          </cell>
          <cell r="F112">
            <v>8516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>
            <v>8314</v>
          </cell>
          <cell r="C113" t="str">
            <v>Hạt phụ gia 8314</v>
          </cell>
          <cell r="D113">
            <v>0</v>
          </cell>
          <cell r="E113">
            <v>0</v>
          </cell>
          <cell r="F113">
            <v>8314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8314Y</v>
          </cell>
          <cell r="C114" t="str">
            <v>Hạt phụ gia 8314Y</v>
          </cell>
          <cell r="D114">
            <v>0</v>
          </cell>
          <cell r="E114">
            <v>0</v>
          </cell>
          <cell r="F114" t="str">
            <v>8314Y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8800SP</v>
          </cell>
          <cell r="C115" t="str">
            <v>Hạt phụ gia 8800SP</v>
          </cell>
          <cell r="D115">
            <v>0</v>
          </cell>
          <cell r="E115">
            <v>0</v>
          </cell>
          <cell r="F115" t="str">
            <v>8800SP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VTE102</v>
          </cell>
          <cell r="C116" t="str">
            <v>Hạt phụ gia VTE102</v>
          </cell>
          <cell r="D116">
            <v>0</v>
          </cell>
          <cell r="E116">
            <v>0</v>
          </cell>
          <cell r="F116">
            <v>8514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VTE110</v>
          </cell>
          <cell r="C117" t="str">
            <v>Hạt phụ gia VTE110</v>
          </cell>
          <cell r="D117">
            <v>0</v>
          </cell>
          <cell r="E117">
            <v>0</v>
          </cell>
          <cell r="F117">
            <v>8515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>
            <v>8615</v>
          </cell>
          <cell r="C118" t="str">
            <v>Hạt phụ gia 8615</v>
          </cell>
          <cell r="D118">
            <v>0</v>
          </cell>
          <cell r="E118">
            <v>0</v>
          </cell>
          <cell r="F118">
            <v>8615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E.P.L-345</v>
          </cell>
          <cell r="C119" t="str">
            <v>Hạt phụ gia E.P.L-345</v>
          </cell>
          <cell r="D119">
            <v>0</v>
          </cell>
          <cell r="E119">
            <v>0</v>
          </cell>
          <cell r="F119">
            <v>8518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VTP-100C1</v>
          </cell>
          <cell r="C120" t="str">
            <v>Hạt phụ gia VTP-100C1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VTP-100C2</v>
          </cell>
          <cell r="C121" t="str">
            <v>Hạt phụ gia VTP-100C2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 TỔNG (2)"/>
      <sheetName val="KH TỔNG"/>
      <sheetName val="KH CÓ HỢP ĐỒNG (2)"/>
      <sheetName val="KẾ HOẠCH DỰ KIẾN"/>
      <sheetName val="Thực Hiện01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BC DOANH THU "/>
      <sheetName val="TT KH"/>
      <sheetName val="THÔNG TIN SP"/>
      <sheetName val="VITAMAT"/>
      <sheetName val="NBXC"/>
      <sheetName val="ALEKO"/>
      <sheetName val="EGO"/>
      <sheetName val="PRYIA"/>
      <sheetName val="REHMAN"/>
      <sheetName val="SUPRIYA"/>
      <sheetName val="ASIAN"/>
      <sheetName val="UNIQUE"/>
      <sheetName val="RDB"/>
      <sheetName val="SUNNIL"/>
      <sheetName val="BEDEKO"/>
      <sheetName val="KAT"/>
      <sheetName val="ADFLEX"/>
      <sheetName val="DIGITEQ"/>
      <sheetName val="AL-KARAM"/>
      <sheetName val="CHANDRA"/>
      <sheetName val="TIANJJIN"/>
      <sheetName val="WASAMON"/>
      <sheetName val="Tồn kho TP"/>
      <sheetName val="THÔNG TIN SP g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6">
          <cell r="B6" t="str">
            <v>PE80</v>
          </cell>
          <cell r="C6" t="str">
            <v>Hạt phụ gia PE80</v>
          </cell>
          <cell r="F6">
            <v>8314</v>
          </cell>
        </row>
        <row r="7">
          <cell r="B7" t="str">
            <v>PP8802</v>
          </cell>
          <cell r="C7" t="str">
            <v>Hạt phụ gia PP8802</v>
          </cell>
          <cell r="F7">
            <v>8802</v>
          </cell>
        </row>
        <row r="8">
          <cell r="B8" t="str">
            <v>PE80-2</v>
          </cell>
          <cell r="C8" t="str">
            <v>Hạt phụ gia PE80-2</v>
          </cell>
          <cell r="E8" t="str">
            <v xml:space="preserve"> </v>
          </cell>
          <cell r="F8" t="str">
            <v>8515S</v>
          </cell>
        </row>
        <row r="9">
          <cell r="B9">
            <v>8616</v>
          </cell>
          <cell r="C9" t="str">
            <v>Hạt phụ gia 8616</v>
          </cell>
        </row>
        <row r="10">
          <cell r="B10" t="str">
            <v>U65</v>
          </cell>
          <cell r="C10" t="str">
            <v>Hạt phụ gia U65</v>
          </cell>
          <cell r="F10" t="str">
            <v>8665R</v>
          </cell>
        </row>
        <row r="11">
          <cell r="B11">
            <v>8514</v>
          </cell>
          <cell r="C11" t="str">
            <v>Hạt phụ gia 8514</v>
          </cell>
          <cell r="F11">
            <v>8514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>
            <v>8552</v>
          </cell>
          <cell r="C13" t="str">
            <v>Hạt phụ gia 8552</v>
          </cell>
          <cell r="F13">
            <v>8552</v>
          </cell>
        </row>
        <row r="14">
          <cell r="B14">
            <v>8550</v>
          </cell>
          <cell r="C14" t="str">
            <v>Hạt phụ gia 8550</v>
          </cell>
          <cell r="F14">
            <v>8550</v>
          </cell>
        </row>
        <row r="15">
          <cell r="B15">
            <v>8805</v>
          </cell>
          <cell r="C15" t="str">
            <v>Hạt phụ gia 8805</v>
          </cell>
          <cell r="F15">
            <v>8805</v>
          </cell>
        </row>
        <row r="16">
          <cell r="B16" t="str">
            <v>Titan</v>
          </cell>
          <cell r="C16" t="str">
            <v>Titan</v>
          </cell>
        </row>
        <row r="17">
          <cell r="B17" t="str">
            <v>JT618</v>
          </cell>
          <cell r="C17" t="str">
            <v>Hạt phụ gia JT618</v>
          </cell>
        </row>
        <row r="18">
          <cell r="B18" t="str">
            <v>JT618</v>
          </cell>
          <cell r="C18" t="str">
            <v>Hạt phụ gia JT618</v>
          </cell>
        </row>
        <row r="19">
          <cell r="B19">
            <v>8806</v>
          </cell>
          <cell r="C19" t="str">
            <v>Hạt phụ gia PP8806</v>
          </cell>
          <cell r="F19">
            <v>8806</v>
          </cell>
        </row>
        <row r="20">
          <cell r="B20">
            <v>8804</v>
          </cell>
          <cell r="C20" t="str">
            <v>Hạt phụ gia PP8804</v>
          </cell>
          <cell r="F20" t="str">
            <v>8804S</v>
          </cell>
        </row>
        <row r="21">
          <cell r="B21" t="str">
            <v>W40NL</v>
          </cell>
          <cell r="C21" t="str">
            <v>Hạt màu trắng mã W23</v>
          </cell>
          <cell r="F21" t="str">
            <v>W23</v>
          </cell>
        </row>
        <row r="22">
          <cell r="B22" t="str">
            <v>PP02S</v>
          </cell>
          <cell r="C22" t="str">
            <v>Hạt phụ gia PP02S</v>
          </cell>
          <cell r="F22">
            <v>8805</v>
          </cell>
        </row>
        <row r="23">
          <cell r="B23" t="str">
            <v>8514R</v>
          </cell>
          <cell r="C23" t="str">
            <v>Hạt phụ gia 8514R</v>
          </cell>
          <cell r="F23" t="str">
            <v>8514R</v>
          </cell>
        </row>
        <row r="24">
          <cell r="B24" t="str">
            <v>PP84</v>
          </cell>
          <cell r="C24" t="str">
            <v>Hạt phụ gia PP84</v>
          </cell>
          <cell r="F24">
            <v>8805</v>
          </cell>
        </row>
        <row r="25">
          <cell r="B25" t="str">
            <v>Titan 60%</v>
          </cell>
          <cell r="C25" t="str">
            <v>Hạt tăng trắng titan 60%</v>
          </cell>
          <cell r="F25" t="str">
            <v>8355W</v>
          </cell>
        </row>
        <row r="26">
          <cell r="B26" t="str">
            <v>VTP-202</v>
          </cell>
          <cell r="C26" t="str">
            <v>Hạt phụ gia VTP-202</v>
          </cell>
          <cell r="F26" t="str">
            <v>8804S</v>
          </cell>
        </row>
        <row r="27">
          <cell r="B27" t="str">
            <v>PP01</v>
          </cell>
          <cell r="C27" t="str">
            <v>Hạt phụ gia PP01</v>
          </cell>
          <cell r="F27">
            <v>8803</v>
          </cell>
        </row>
        <row r="28">
          <cell r="B28" t="str">
            <v>VTP-2024</v>
          </cell>
          <cell r="C28" t="str">
            <v>Hạt phụ gia VTP-2024</v>
          </cell>
          <cell r="F28" t="str">
            <v>8804S</v>
          </cell>
        </row>
        <row r="29">
          <cell r="B29" t="str">
            <v>PE88</v>
          </cell>
          <cell r="C29" t="str">
            <v>Hạt phụ gia PE88</v>
          </cell>
          <cell r="F29">
            <v>8518</v>
          </cell>
        </row>
        <row r="30">
          <cell r="B30" t="str">
            <v>VTE-102</v>
          </cell>
          <cell r="C30" t="str">
            <v>Hạt phụ gia VTE-102</v>
          </cell>
          <cell r="F30" t="str">
            <v>8514S</v>
          </cell>
        </row>
        <row r="31">
          <cell r="B31" t="str">
            <v>8802SCR</v>
          </cell>
          <cell r="C31" t="str">
            <v>Hạt phụ gia 8802SCR</v>
          </cell>
          <cell r="F31" t="str">
            <v>8802SCR</v>
          </cell>
        </row>
        <row r="32">
          <cell r="B32" t="str">
            <v>TI55</v>
          </cell>
          <cell r="C32" t="str">
            <v>Hạt phụ gia TI55</v>
          </cell>
        </row>
        <row r="33">
          <cell r="B33">
            <v>8513</v>
          </cell>
          <cell r="C33" t="str">
            <v>Hạt phụ gia 8513</v>
          </cell>
        </row>
        <row r="34">
          <cell r="B34" t="str">
            <v>MI83</v>
          </cell>
          <cell r="C34" t="str">
            <v>Hạt phụ gia MI83</v>
          </cell>
        </row>
        <row r="35">
          <cell r="B35" t="str">
            <v xml:space="preserve">ET2 </v>
          </cell>
          <cell r="C35" t="str">
            <v>Hạt phụ gia ET2</v>
          </cell>
          <cell r="F35" t="str">
            <v>8514S</v>
          </cell>
        </row>
        <row r="36">
          <cell r="B36">
            <v>8802</v>
          </cell>
          <cell r="C36" t="str">
            <v>Hạt phụ gia 8802</v>
          </cell>
          <cell r="F36">
            <v>8802</v>
          </cell>
        </row>
        <row r="37">
          <cell r="B37" t="str">
            <v>8808R</v>
          </cell>
          <cell r="C37" t="str">
            <v>Hạt phụ gia 8808R</v>
          </cell>
          <cell r="F37" t="str">
            <v>8808R</v>
          </cell>
        </row>
        <row r="38">
          <cell r="B38" t="str">
            <v>8803S</v>
          </cell>
          <cell r="C38" t="str">
            <v>Hạt phụ gia 8803S</v>
          </cell>
          <cell r="F38" t="str">
            <v>8803S</v>
          </cell>
        </row>
        <row r="39">
          <cell r="B39">
            <v>8885</v>
          </cell>
          <cell r="C39" t="str">
            <v>Hạt phụ gia 8885</v>
          </cell>
          <cell r="F39">
            <v>8885</v>
          </cell>
        </row>
        <row r="40">
          <cell r="B40">
            <v>8518</v>
          </cell>
          <cell r="C40" t="str">
            <v>Hạt phụ gia 8518</v>
          </cell>
          <cell r="F40">
            <v>8518</v>
          </cell>
        </row>
        <row r="41">
          <cell r="B41">
            <v>8618</v>
          </cell>
          <cell r="C41" t="str">
            <v>Hạt phụ gia 8618</v>
          </cell>
          <cell r="F41">
            <v>8618</v>
          </cell>
        </row>
        <row r="42">
          <cell r="B42" t="str">
            <v>PE01</v>
          </cell>
          <cell r="C42" t="str">
            <v>Hạt phụ gia PE01</v>
          </cell>
        </row>
        <row r="43">
          <cell r="B43" t="str">
            <v>TI55</v>
          </cell>
          <cell r="C43" t="str">
            <v>Hạt màu trắng TI55</v>
          </cell>
        </row>
        <row r="44">
          <cell r="B44" t="str">
            <v>TI60</v>
          </cell>
          <cell r="C44" t="str">
            <v>Hạt màu trắng TI60</v>
          </cell>
        </row>
        <row r="45">
          <cell r="B45" t="str">
            <v>F-CMP80</v>
          </cell>
          <cell r="C45" t="str">
            <v>Hạt phụ gia F-CMP80</v>
          </cell>
          <cell r="F45">
            <v>8803</v>
          </cell>
        </row>
        <row r="46">
          <cell r="B46" t="str">
            <v>F-CMP782EC</v>
          </cell>
          <cell r="C46" t="str">
            <v>Hạt phụ gia F-CMP782EC</v>
          </cell>
          <cell r="F46" t="str">
            <v>8802SCR</v>
          </cell>
        </row>
        <row r="47">
          <cell r="B47" t="str">
            <v>VTE-101</v>
          </cell>
          <cell r="C47" t="str">
            <v>Hạt phụ gia VTE-101</v>
          </cell>
          <cell r="F47">
            <v>8515</v>
          </cell>
        </row>
        <row r="48">
          <cell r="B48" t="str">
            <v>VTP-201</v>
          </cell>
          <cell r="C48" t="str">
            <v>Hạt phụ gia VTP-201</v>
          </cell>
          <cell r="F48" t="str">
            <v>8804S</v>
          </cell>
        </row>
        <row r="49">
          <cell r="B49" t="str">
            <v>FX85PE-F35</v>
          </cell>
          <cell r="C49" t="str">
            <v>Hạt phụ gia FX85PE-F35</v>
          </cell>
          <cell r="F49">
            <v>8518</v>
          </cell>
        </row>
        <row r="50">
          <cell r="B50" t="str">
            <v>8800QC</v>
          </cell>
          <cell r="C50" t="str">
            <v>Hạt phụ gia 8800QC</v>
          </cell>
        </row>
        <row r="51">
          <cell r="B51">
            <v>8803</v>
          </cell>
          <cell r="C51" t="str">
            <v>Hạt phụ gia 8803</v>
          </cell>
          <cell r="F51">
            <v>8803</v>
          </cell>
        </row>
        <row r="52">
          <cell r="B52" t="str">
            <v>8515R</v>
          </cell>
          <cell r="C52" t="str">
            <v>Hạt phụ gia 8815R</v>
          </cell>
          <cell r="F52" t="str">
            <v>8515R</v>
          </cell>
        </row>
        <row r="53">
          <cell r="B53" t="str">
            <v>FIVE STAR</v>
          </cell>
          <cell r="C53" t="str">
            <v>Hạt phụ gia Five Star</v>
          </cell>
          <cell r="F53" t="str">
            <v>8513R</v>
          </cell>
        </row>
        <row r="54">
          <cell r="B54" t="str">
            <v>SEVEN STAR</v>
          </cell>
          <cell r="C54" t="str">
            <v>Hạt phụ gia Seven Star</v>
          </cell>
          <cell r="F54">
            <v>8510</v>
          </cell>
        </row>
        <row r="55">
          <cell r="B55" t="str">
            <v>BF</v>
          </cell>
          <cell r="C55" t="str">
            <v>Hạt phụ gia BF</v>
          </cell>
          <cell r="F55" t="str">
            <v>8804S</v>
          </cell>
        </row>
        <row r="56">
          <cell r="B56" t="str">
            <v>PP FILLER 08</v>
          </cell>
          <cell r="C56" t="str">
            <v>Hạt phụ gia PP FILLER 08</v>
          </cell>
          <cell r="F56" t="str">
            <v>8806R</v>
          </cell>
        </row>
        <row r="57">
          <cell r="B57" t="str">
            <v>KB-80</v>
          </cell>
          <cell r="C57" t="str">
            <v>Hạt phụ gia KB-80</v>
          </cell>
          <cell r="F57" t="str">
            <v>8514KB</v>
          </cell>
        </row>
        <row r="58">
          <cell r="B58" t="str">
            <v>AT-17</v>
          </cell>
          <cell r="C58" t="str">
            <v>Hạt phụ gia AT-17</v>
          </cell>
          <cell r="F58">
            <v>8514</v>
          </cell>
        </row>
        <row r="59">
          <cell r="B59" t="str">
            <v>AT-18</v>
          </cell>
          <cell r="C59" t="str">
            <v>Hạt phụ gia AT-18</v>
          </cell>
          <cell r="F59">
            <v>8513</v>
          </cell>
        </row>
        <row r="60">
          <cell r="B60" t="str">
            <v>AT-20</v>
          </cell>
          <cell r="C60" t="str">
            <v>Hạt phụ gia AT-20</v>
          </cell>
          <cell r="F60">
            <v>8511</v>
          </cell>
        </row>
        <row r="61">
          <cell r="B61" t="str">
            <v>BM40</v>
          </cell>
          <cell r="C61" t="str">
            <v>Hạt phụ gia BM40</v>
          </cell>
        </row>
        <row r="62">
          <cell r="B62" t="str">
            <v>HD17</v>
          </cell>
          <cell r="C62" t="str">
            <v>Hạt phụ gia HD17</v>
          </cell>
          <cell r="F62">
            <v>8355</v>
          </cell>
        </row>
        <row r="63">
          <cell r="B63" t="str">
            <v>WM-01</v>
          </cell>
          <cell r="C63" t="str">
            <v>Hạt phụ gia WM-01</v>
          </cell>
        </row>
        <row r="64">
          <cell r="B64" t="str">
            <v>WM-02</v>
          </cell>
          <cell r="C64" t="str">
            <v>Hạt phụ gia WM-02</v>
          </cell>
        </row>
        <row r="65">
          <cell r="B65" t="str">
            <v>8802SCR</v>
          </cell>
          <cell r="C65" t="str">
            <v>Hạt phụ gia 8802SCR</v>
          </cell>
        </row>
        <row r="66">
          <cell r="B66" t="str">
            <v>8804SCR</v>
          </cell>
          <cell r="C66" t="str">
            <v>Hạt phụ gia 8804SCR</v>
          </cell>
        </row>
        <row r="67">
          <cell r="B67" t="str">
            <v>1102H</v>
          </cell>
          <cell r="C67" t="str">
            <v>Hạt phụ gia 1102H</v>
          </cell>
          <cell r="F67" t="str">
            <v>8804S</v>
          </cell>
        </row>
        <row r="68">
          <cell r="B68" t="str">
            <v>1102W</v>
          </cell>
          <cell r="C68" t="str">
            <v>Hạt phụ gia 1102W</v>
          </cell>
          <cell r="F68">
            <v>8802</v>
          </cell>
        </row>
        <row r="69">
          <cell r="B69">
            <v>8555</v>
          </cell>
          <cell r="C69" t="str">
            <v>Hạt phụ gia 8555</v>
          </cell>
        </row>
        <row r="70">
          <cell r="B70">
            <v>8512</v>
          </cell>
          <cell r="C70" t="str">
            <v>Hạt phụ gia 8512</v>
          </cell>
          <cell r="F70">
            <v>8512</v>
          </cell>
        </row>
        <row r="71">
          <cell r="B71" t="str">
            <v>SR1113R</v>
          </cell>
          <cell r="C71" t="str">
            <v>Hạt phụ gia SR1113R</v>
          </cell>
          <cell r="F71">
            <v>8552</v>
          </cell>
        </row>
        <row r="72">
          <cell r="B72" t="str">
            <v>SR1013R</v>
          </cell>
          <cell r="C72" t="str">
            <v>Hạt phụ gia SR1013R</v>
          </cell>
          <cell r="F72">
            <v>8554</v>
          </cell>
        </row>
        <row r="73">
          <cell r="B73">
            <v>8315</v>
          </cell>
          <cell r="C73" t="str">
            <v>Hạt phụ gia 8315</v>
          </cell>
          <cell r="F73">
            <v>8315</v>
          </cell>
        </row>
        <row r="74">
          <cell r="B74">
            <v>8314</v>
          </cell>
          <cell r="C74" t="str">
            <v>Hạt phụ gia 8314</v>
          </cell>
        </row>
        <row r="75">
          <cell r="B75" t="str">
            <v>AT-18R</v>
          </cell>
          <cell r="C75" t="str">
            <v>Hạt phụ gia AT-18R</v>
          </cell>
          <cell r="F75" t="str">
            <v>8512R</v>
          </cell>
        </row>
        <row r="76">
          <cell r="B76" t="str">
            <v>AT-16</v>
          </cell>
          <cell r="C76" t="str">
            <v>Hạt phụ gia AT-16</v>
          </cell>
          <cell r="F76">
            <v>8515</v>
          </cell>
        </row>
        <row r="77">
          <cell r="B77" t="str">
            <v>PP16</v>
          </cell>
          <cell r="C77" t="str">
            <v>Hạt phụ gia PP16</v>
          </cell>
          <cell r="F77">
            <v>8805</v>
          </cell>
        </row>
        <row r="78">
          <cell r="B78" t="str">
            <v>PP17</v>
          </cell>
          <cell r="C78" t="str">
            <v>Hạt phụ gia PP17</v>
          </cell>
          <cell r="F78">
            <v>8804</v>
          </cell>
        </row>
        <row r="79">
          <cell r="B79" t="str">
            <v>PP18</v>
          </cell>
          <cell r="C79" t="str">
            <v>Hạt phụ gia PP18</v>
          </cell>
          <cell r="F79">
            <v>8803</v>
          </cell>
        </row>
        <row r="80">
          <cell r="B80" t="str">
            <v>CPPL-84P</v>
          </cell>
          <cell r="C80" t="str">
            <v>Hạt phụ gia CPPL-84P</v>
          </cell>
          <cell r="F80" t="str">
            <v>8514S</v>
          </cell>
        </row>
        <row r="81">
          <cell r="B81" t="str">
            <v>CPPL-80D</v>
          </cell>
          <cell r="C81" t="str">
            <v>Hạt phụ gia CPPL-80D</v>
          </cell>
          <cell r="F81" t="str">
            <v>8510R</v>
          </cell>
        </row>
        <row r="82">
          <cell r="B82" t="str">
            <v>F01</v>
          </cell>
          <cell r="C82" t="str">
            <v>Hạt phụ gia F01</v>
          </cell>
        </row>
        <row r="83">
          <cell r="B83" t="str">
            <v>8804S</v>
          </cell>
          <cell r="C83" t="str">
            <v>Hạt phụ gia 8804S</v>
          </cell>
          <cell r="F83" t="str">
            <v>8804S</v>
          </cell>
        </row>
        <row r="84">
          <cell r="B84" t="str">
            <v>VTP-200</v>
          </cell>
          <cell r="C84" t="str">
            <v>Hạt phụ gia VTP-200</v>
          </cell>
          <cell r="F84" t="str">
            <v>8804S</v>
          </cell>
        </row>
        <row r="85">
          <cell r="B85" t="str">
            <v>VTE100</v>
          </cell>
          <cell r="C85" t="str">
            <v>Hạt phụ gia VTE100</v>
          </cell>
          <cell r="F85" t="str">
            <v>8514S</v>
          </cell>
        </row>
        <row r="86">
          <cell r="B86" t="str">
            <v>VTE101</v>
          </cell>
          <cell r="C86" t="str">
            <v>Hạt phụ gia VTE101</v>
          </cell>
          <cell r="F86">
            <v>8512</v>
          </cell>
        </row>
        <row r="87">
          <cell r="B87" t="str">
            <v>WL1372</v>
          </cell>
          <cell r="C87" t="str">
            <v>Hạt phụ gia màu trắng WL1372</v>
          </cell>
          <cell r="F87" t="str">
            <v>W8327</v>
          </cell>
        </row>
        <row r="88">
          <cell r="B88">
            <v>8516</v>
          </cell>
          <cell r="C88" t="str">
            <v>Hạt phụ gia 8516</v>
          </cell>
          <cell r="F88">
            <v>8516</v>
          </cell>
        </row>
        <row r="89">
          <cell r="B89">
            <v>8314</v>
          </cell>
          <cell r="C89" t="str">
            <v>Hạt phụ gia 8314</v>
          </cell>
          <cell r="F89">
            <v>8314</v>
          </cell>
        </row>
        <row r="90">
          <cell r="B90" t="str">
            <v>8314Y</v>
          </cell>
          <cell r="C90" t="str">
            <v>Hạt phụ gia 8314Y</v>
          </cell>
          <cell r="F90" t="str">
            <v>8314Y</v>
          </cell>
        </row>
        <row r="91">
          <cell r="B91" t="str">
            <v>8800SP</v>
          </cell>
          <cell r="C91" t="str">
            <v>Hạt phụ gia 8800SP</v>
          </cell>
          <cell r="F91" t="str">
            <v>8800SP</v>
          </cell>
        </row>
        <row r="92">
          <cell r="B92" t="str">
            <v>VTE102</v>
          </cell>
          <cell r="C92" t="str">
            <v>Hạt phụ gia VTE102</v>
          </cell>
          <cell r="F92">
            <v>8514</v>
          </cell>
        </row>
        <row r="93">
          <cell r="B93" t="str">
            <v>VTE110</v>
          </cell>
          <cell r="C93" t="str">
            <v>Hạt phụ gia VTE110</v>
          </cell>
          <cell r="F93">
            <v>8515</v>
          </cell>
        </row>
        <row r="94">
          <cell r="B94">
            <v>8615</v>
          </cell>
          <cell r="C94" t="str">
            <v>Hạt phụ gia 8615</v>
          </cell>
          <cell r="F94">
            <v>8615</v>
          </cell>
        </row>
        <row r="95">
          <cell r="B95" t="str">
            <v>E.P.L-345</v>
          </cell>
          <cell r="C95" t="str">
            <v>Hạt phụ gia E.P.L-345</v>
          </cell>
          <cell r="F95">
            <v>8518</v>
          </cell>
        </row>
        <row r="96">
          <cell r="B96" t="str">
            <v>VTP-100C1</v>
          </cell>
          <cell r="C96" t="str">
            <v>Hạt phụ gia VTP-100C1</v>
          </cell>
        </row>
        <row r="97">
          <cell r="B97" t="str">
            <v>VTP-100C2</v>
          </cell>
          <cell r="C97" t="str">
            <v>Hạt phụ gia VTP-100C2</v>
          </cell>
        </row>
        <row r="98">
          <cell r="B98" t="str">
            <v>VTP202</v>
          </cell>
          <cell r="C98" t="str">
            <v>Hạt phụ gia VTP-200</v>
          </cell>
          <cell r="F98">
            <v>8802</v>
          </cell>
        </row>
        <row r="99">
          <cell r="B99" t="str">
            <v>PP80-1</v>
          </cell>
          <cell r="C99" t="str">
            <v>Hạt phụ gia PP80-1</v>
          </cell>
          <cell r="F99">
            <v>8618</v>
          </cell>
        </row>
        <row r="100">
          <cell r="B100" t="str">
            <v>AP-20</v>
          </cell>
          <cell r="C100" t="str">
            <v>Hạt phụ gia AP-20</v>
          </cell>
        </row>
        <row r="101">
          <cell r="B101" t="str">
            <v>PP19</v>
          </cell>
          <cell r="C101" t="str">
            <v>Hạt phụ gia PP19</v>
          </cell>
          <cell r="F101">
            <v>8802</v>
          </cell>
        </row>
        <row r="102">
          <cell r="B102" t="str">
            <v>FOUR STAR</v>
          </cell>
          <cell r="C102" t="str">
            <v>Hạt phụ gia Four Star</v>
          </cell>
          <cell r="F102" t="str">
            <v>8513R</v>
          </cell>
        </row>
        <row r="103">
          <cell r="B103" t="str">
            <v>VTP-204</v>
          </cell>
          <cell r="C103" t="str">
            <v>Hạt phụ gia VTP-204</v>
          </cell>
          <cell r="F103" t="str">
            <v>8800KH</v>
          </cell>
        </row>
        <row r="104">
          <cell r="B104" t="str">
            <v>SE150</v>
          </cell>
          <cell r="C104" t="str">
            <v>Hạt phụ gia SE150</v>
          </cell>
          <cell r="F104">
            <v>8514</v>
          </cell>
        </row>
        <row r="105">
          <cell r="B105" t="str">
            <v>SE151</v>
          </cell>
          <cell r="C105" t="str">
            <v>Hạt phụ gia SE151</v>
          </cell>
          <cell r="F105">
            <v>8515</v>
          </cell>
        </row>
        <row r="106">
          <cell r="B106" t="str">
            <v>SE152</v>
          </cell>
          <cell r="C106" t="str">
            <v>Hạt phụ gia SE152</v>
          </cell>
          <cell r="F106">
            <v>8516</v>
          </cell>
        </row>
        <row r="107">
          <cell r="B107" t="str">
            <v>HD</v>
          </cell>
          <cell r="C107" t="str">
            <v>Hạt phụ gia HD</v>
          </cell>
          <cell r="F107" t="str">
            <v>8514S</v>
          </cell>
        </row>
        <row r="108">
          <cell r="B108" t="str">
            <v>HB</v>
          </cell>
          <cell r="C108" t="str">
            <v>Hạt phụ gia HB</v>
          </cell>
          <cell r="F108">
            <v>8513</v>
          </cell>
        </row>
        <row r="109">
          <cell r="B109" t="str">
            <v>W-PM27</v>
          </cell>
          <cell r="C109" t="str">
            <v>Hạt phụ gia màu trắng W-PM27</v>
          </cell>
          <cell r="F109" t="str">
            <v>White 27% TIO2</v>
          </cell>
        </row>
        <row r="110">
          <cell r="B110" t="str">
            <v>VTP-201S</v>
          </cell>
          <cell r="C110" t="str">
            <v>Hạt phụ gia VTP-201S</v>
          </cell>
          <cell r="F110" t="str">
            <v>8800KH</v>
          </cell>
        </row>
        <row r="111">
          <cell r="B111" t="str">
            <v>VTE-110</v>
          </cell>
          <cell r="C111" t="str">
            <v>Hạt phụ gia VTE-110</v>
          </cell>
        </row>
        <row r="112">
          <cell r="B112" t="str">
            <v>1024S</v>
          </cell>
          <cell r="C112" t="str">
            <v>Hạt phụ gia 1024S</v>
          </cell>
        </row>
        <row r="113">
          <cell r="B113">
            <v>1035</v>
          </cell>
          <cell r="C113" t="str">
            <v>Hạt phụ gia 1035</v>
          </cell>
        </row>
        <row r="114">
          <cell r="B114">
            <v>2024</v>
          </cell>
          <cell r="C114" t="str">
            <v>Hạt phụ gia 2024</v>
          </cell>
        </row>
        <row r="115">
          <cell r="B115" t="str">
            <v>8514S</v>
          </cell>
          <cell r="C115" t="str">
            <v>Hạt phụ gia 8514S</v>
          </cell>
        </row>
        <row r="116">
          <cell r="B116" t="str">
            <v>VTE-103</v>
          </cell>
          <cell r="C116" t="str">
            <v>Hạt phụ gia VTE-103</v>
          </cell>
        </row>
        <row r="117">
          <cell r="B117" t="str">
            <v>VTP-300</v>
          </cell>
          <cell r="C117" t="str">
            <v>Hạt phụ gia VTP-300</v>
          </cell>
        </row>
        <row r="118">
          <cell r="B118" t="str">
            <v>BU 7701</v>
          </cell>
          <cell r="C118" t="str">
            <v>Hạt phụ gia BU 7701</v>
          </cell>
        </row>
        <row r="119">
          <cell r="B119" t="str">
            <v>BU 8705</v>
          </cell>
          <cell r="C119" t="str">
            <v>Hạt phụ gia BU 8705</v>
          </cell>
        </row>
        <row r="120">
          <cell r="B120" t="str">
            <v>8800KH</v>
          </cell>
          <cell r="C120" t="str">
            <v>Hạt phụ gia 8800KH</v>
          </cell>
        </row>
        <row r="121">
          <cell r="B121" t="str">
            <v>White 20%</v>
          </cell>
          <cell r="C121" t="str">
            <v>Hạt phụ gia màu trắng W20</v>
          </cell>
        </row>
        <row r="122">
          <cell r="B122" t="str">
            <v>White 25%</v>
          </cell>
          <cell r="C122" t="str">
            <v>Hạt phụ gia màu trắng W25</v>
          </cell>
        </row>
        <row r="123">
          <cell r="B123" t="str">
            <v>White 30%</v>
          </cell>
          <cell r="C123" t="str">
            <v>Hạt phụ gia màu trắng W30</v>
          </cell>
        </row>
        <row r="124">
          <cell r="B124" t="str">
            <v>N0073 PE</v>
          </cell>
          <cell r="C124" t="str">
            <v>Hạt phụ gia  N0073 PE</v>
          </cell>
        </row>
        <row r="125">
          <cell r="B125" t="str">
            <v xml:space="preserve"> FCPP0184</v>
          </cell>
          <cell r="C125" t="str">
            <v>Hạt phụ gia FCPP0184</v>
          </cell>
        </row>
        <row r="126">
          <cell r="B126" t="str">
            <v>SE120</v>
          </cell>
          <cell r="C126" t="str">
            <v>Hạt phụ gia SE120</v>
          </cell>
        </row>
        <row r="127">
          <cell r="B127" t="str">
            <v>SE150</v>
          </cell>
          <cell r="C127" t="str">
            <v>Hạt phụ gia SE150</v>
          </cell>
        </row>
        <row r="128">
          <cell r="B128" t="str">
            <v>VTP-203</v>
          </cell>
          <cell r="C128" t="str">
            <v>Hạt phụ gia VTP-203</v>
          </cell>
        </row>
        <row r="129">
          <cell r="B129" t="str">
            <v>VTP-203I</v>
          </cell>
          <cell r="C129" t="str">
            <v>Hạt phụ gia VTP-203I</v>
          </cell>
        </row>
        <row r="130">
          <cell r="B130" t="str">
            <v>SE120</v>
          </cell>
          <cell r="C130" t="str">
            <v>Hạt phụ gia SE120</v>
          </cell>
        </row>
        <row r="131">
          <cell r="B131" t="str">
            <v>Filler Compound For PE</v>
          </cell>
          <cell r="C131" t="str">
            <v>Hạt phụ gia Filler Compound For PE</v>
          </cell>
        </row>
        <row r="132">
          <cell r="B132" t="str">
            <v xml:space="preserve">ET2 </v>
          </cell>
          <cell r="C132" t="str">
            <v>Hạt phụ gia ET2</v>
          </cell>
        </row>
        <row r="133">
          <cell r="B133">
            <v>8519</v>
          </cell>
          <cell r="C133" t="str">
            <v>Hạt phụ gia 8519</v>
          </cell>
        </row>
        <row r="134">
          <cell r="B134">
            <v>8619</v>
          </cell>
          <cell r="C134" t="str">
            <v>Hạt phụ gia 8619</v>
          </cell>
        </row>
        <row r="135">
          <cell r="B135" t="str">
            <v>White 23%</v>
          </cell>
          <cell r="C135" t="str">
            <v>Hạt phụ gia White 23%</v>
          </cell>
        </row>
        <row r="136">
          <cell r="B136" t="str">
            <v>White 40%</v>
          </cell>
          <cell r="C136" t="str">
            <v>Hạt phụ gia White 40%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 TỔNG (2)"/>
      <sheetName val="KH TỔNG"/>
      <sheetName val="KH CÓ HỢP ĐỒNG (2)"/>
      <sheetName val="KẾ HOẠCH DỰ KIẾN"/>
      <sheetName val="Thực Hiện01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BC DOANH THU "/>
      <sheetName val="TT KH"/>
      <sheetName val="THÔNG TIN SP"/>
      <sheetName val="VITAMAT"/>
      <sheetName val="NBXC"/>
      <sheetName val="ALEKO"/>
      <sheetName val="EGO"/>
      <sheetName val="PRYIA"/>
      <sheetName val="REHMAN"/>
      <sheetName val="SUPRIYA"/>
      <sheetName val="ASIAN"/>
      <sheetName val="UNIQUE"/>
      <sheetName val="RDB"/>
      <sheetName val="SUNNIL"/>
      <sheetName val="BEDEKO"/>
      <sheetName val="KAT"/>
      <sheetName val="ADFLEX"/>
      <sheetName val="DIGITEQ"/>
      <sheetName val="AL-KARAM"/>
      <sheetName val="CHANDRA"/>
      <sheetName val="TIANJJIN"/>
      <sheetName val="WASAMON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B6" t="str">
            <v>PE80</v>
          </cell>
          <cell r="C6" t="str">
            <v>Hạt phụ gia PE80</v>
          </cell>
          <cell r="F6">
            <v>8314</v>
          </cell>
        </row>
        <row r="7">
          <cell r="B7" t="str">
            <v>PP8802</v>
          </cell>
          <cell r="C7" t="str">
            <v>Hạt phụ gia PP8802</v>
          </cell>
          <cell r="F7">
            <v>8802</v>
          </cell>
        </row>
        <row r="8">
          <cell r="B8" t="str">
            <v>PE80-2</v>
          </cell>
          <cell r="C8" t="str">
            <v>Hạt phụ gia PE80-2</v>
          </cell>
          <cell r="E8" t="str">
            <v xml:space="preserve"> </v>
          </cell>
          <cell r="F8" t="str">
            <v>8515S</v>
          </cell>
        </row>
        <row r="9">
          <cell r="B9">
            <v>8616</v>
          </cell>
          <cell r="C9" t="str">
            <v>Hạt phụ gia 8616</v>
          </cell>
        </row>
        <row r="10">
          <cell r="B10" t="str">
            <v>U65</v>
          </cell>
          <cell r="C10" t="str">
            <v>Hạt phụ gia U65</v>
          </cell>
          <cell r="F10" t="str">
            <v>8665R</v>
          </cell>
        </row>
        <row r="11">
          <cell r="B11">
            <v>8514</v>
          </cell>
          <cell r="C11" t="str">
            <v>Hạt phụ gia 8514</v>
          </cell>
          <cell r="F11">
            <v>8514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>
            <v>8552</v>
          </cell>
          <cell r="C13" t="str">
            <v>Hạt phụ gia 8552</v>
          </cell>
          <cell r="F13">
            <v>8552</v>
          </cell>
        </row>
        <row r="14">
          <cell r="B14">
            <v>8550</v>
          </cell>
          <cell r="C14" t="str">
            <v>Hạt phụ gia 8550</v>
          </cell>
          <cell r="F14">
            <v>8550</v>
          </cell>
        </row>
        <row r="15">
          <cell r="B15">
            <v>8805</v>
          </cell>
          <cell r="C15" t="str">
            <v>Hạt phụ gia 8805</v>
          </cell>
          <cell r="F15">
            <v>8805</v>
          </cell>
        </row>
        <row r="16">
          <cell r="B16" t="str">
            <v>Titan</v>
          </cell>
          <cell r="C16" t="str">
            <v>Titan</v>
          </cell>
        </row>
        <row r="17">
          <cell r="B17" t="str">
            <v>JT618</v>
          </cell>
          <cell r="C17" t="str">
            <v>Hạt phụ gia JT618</v>
          </cell>
        </row>
        <row r="18">
          <cell r="B18" t="str">
            <v>JT618</v>
          </cell>
          <cell r="C18" t="str">
            <v>Hạt phụ gia JT618</v>
          </cell>
        </row>
        <row r="19">
          <cell r="B19">
            <v>8806</v>
          </cell>
          <cell r="C19" t="str">
            <v>Hạt phụ gia PP8806</v>
          </cell>
          <cell r="F19">
            <v>8806</v>
          </cell>
        </row>
        <row r="20">
          <cell r="B20">
            <v>8804</v>
          </cell>
          <cell r="C20" t="str">
            <v>Hạt phụ gia PP8804</v>
          </cell>
          <cell r="F20" t="str">
            <v>8804S</v>
          </cell>
        </row>
        <row r="21">
          <cell r="B21" t="str">
            <v>W40NL</v>
          </cell>
          <cell r="C21" t="str">
            <v>Hạt màu trắng mã W23</v>
          </cell>
          <cell r="F21" t="str">
            <v>W23</v>
          </cell>
        </row>
        <row r="22">
          <cell r="B22" t="str">
            <v>PP02S</v>
          </cell>
          <cell r="C22" t="str">
            <v>Hạt phụ gia PP02S</v>
          </cell>
          <cell r="F22">
            <v>8805</v>
          </cell>
        </row>
        <row r="23">
          <cell r="B23" t="str">
            <v>8514R</v>
          </cell>
          <cell r="C23" t="str">
            <v>Hạt phụ gia 8514R</v>
          </cell>
          <cell r="F23" t="str">
            <v>8514R</v>
          </cell>
        </row>
        <row r="24">
          <cell r="B24" t="str">
            <v>PP84</v>
          </cell>
          <cell r="C24" t="str">
            <v>Hạt phụ gia PP84</v>
          </cell>
          <cell r="F24">
            <v>8805</v>
          </cell>
        </row>
        <row r="25">
          <cell r="B25" t="str">
            <v>Titan 60%</v>
          </cell>
          <cell r="C25" t="str">
            <v>Hạt tăng trắng titan 60%</v>
          </cell>
          <cell r="F25" t="str">
            <v>8355W</v>
          </cell>
        </row>
        <row r="26">
          <cell r="B26" t="str">
            <v>VTP-202</v>
          </cell>
          <cell r="C26" t="str">
            <v>Hạt phụ gia VTP-202</v>
          </cell>
          <cell r="F26" t="str">
            <v>8804S</v>
          </cell>
        </row>
        <row r="27">
          <cell r="B27" t="str">
            <v>PP01</v>
          </cell>
          <cell r="C27" t="str">
            <v>Hạt phụ gia PP01</v>
          </cell>
          <cell r="F27">
            <v>8803</v>
          </cell>
        </row>
        <row r="28">
          <cell r="B28" t="str">
            <v>VTP-2024</v>
          </cell>
          <cell r="C28" t="str">
            <v>Hạt phụ gia VTP-2024</v>
          </cell>
          <cell r="F28" t="str">
            <v>8804S</v>
          </cell>
        </row>
        <row r="29">
          <cell r="B29" t="str">
            <v>PE88</v>
          </cell>
          <cell r="C29" t="str">
            <v>Hạt phụ gia PE88</v>
          </cell>
          <cell r="F29">
            <v>8518</v>
          </cell>
        </row>
        <row r="30">
          <cell r="B30" t="str">
            <v>VTE-102</v>
          </cell>
          <cell r="C30" t="str">
            <v>Hạt phụ gia VTE-102</v>
          </cell>
          <cell r="F30" t="str">
            <v>8514S</v>
          </cell>
        </row>
        <row r="31">
          <cell r="B31" t="str">
            <v>8802SCR</v>
          </cell>
          <cell r="C31" t="str">
            <v>Hạt phụ gia 8802SCR</v>
          </cell>
          <cell r="F31" t="str">
            <v>8802SCR</v>
          </cell>
        </row>
        <row r="32">
          <cell r="B32" t="str">
            <v>TI55</v>
          </cell>
          <cell r="C32" t="str">
            <v>Hạt phụ gia TI55</v>
          </cell>
        </row>
        <row r="33">
          <cell r="B33">
            <v>8513</v>
          </cell>
          <cell r="C33" t="str">
            <v>Hạt phụ gia 8513</v>
          </cell>
        </row>
        <row r="34">
          <cell r="B34" t="str">
            <v>MI83</v>
          </cell>
          <cell r="C34" t="str">
            <v>Hạt phụ gia MI83</v>
          </cell>
        </row>
        <row r="35">
          <cell r="B35" t="str">
            <v xml:space="preserve">ET2 </v>
          </cell>
          <cell r="C35" t="str">
            <v>Hạt phụ gia ET2</v>
          </cell>
          <cell r="F35" t="str">
            <v>8514S</v>
          </cell>
        </row>
        <row r="36">
          <cell r="B36">
            <v>8802</v>
          </cell>
          <cell r="C36" t="str">
            <v>Hạt phụ gia 8802</v>
          </cell>
          <cell r="F36">
            <v>8802</v>
          </cell>
        </row>
        <row r="37">
          <cell r="B37" t="str">
            <v>8808R</v>
          </cell>
          <cell r="C37" t="str">
            <v>Hạt phụ gia 8808R</v>
          </cell>
          <cell r="F37" t="str">
            <v>8808R</v>
          </cell>
        </row>
        <row r="38">
          <cell r="B38" t="str">
            <v>8803S</v>
          </cell>
          <cell r="C38" t="str">
            <v>Hạt phụ gia 8803S</v>
          </cell>
          <cell r="F38" t="str">
            <v>8803S</v>
          </cell>
        </row>
        <row r="39">
          <cell r="B39">
            <v>8885</v>
          </cell>
          <cell r="C39" t="str">
            <v>Hạt phụ gia 8885</v>
          </cell>
          <cell r="F39">
            <v>8885</v>
          </cell>
        </row>
        <row r="40">
          <cell r="B40">
            <v>8518</v>
          </cell>
          <cell r="C40" t="str">
            <v>Hạt phụ gia 8518</v>
          </cell>
          <cell r="F40">
            <v>8518</v>
          </cell>
        </row>
        <row r="41">
          <cell r="B41">
            <v>8618</v>
          </cell>
          <cell r="C41" t="str">
            <v>Hạt phụ gia 8618</v>
          </cell>
          <cell r="F41">
            <v>8618</v>
          </cell>
        </row>
        <row r="42">
          <cell r="B42" t="str">
            <v>PE01</v>
          </cell>
          <cell r="C42" t="str">
            <v>Hạt phụ gia PE01</v>
          </cell>
        </row>
        <row r="43">
          <cell r="B43" t="str">
            <v>TI55</v>
          </cell>
          <cell r="C43" t="str">
            <v>Hạt màu trắng TI55</v>
          </cell>
        </row>
        <row r="44">
          <cell r="B44" t="str">
            <v>TI60</v>
          </cell>
          <cell r="C44" t="str">
            <v>Hạt màu trắng TI60</v>
          </cell>
        </row>
        <row r="45">
          <cell r="B45" t="str">
            <v>F-CMP80</v>
          </cell>
          <cell r="C45" t="str">
            <v>Hạt phụ gia F-CMP80</v>
          </cell>
          <cell r="F45">
            <v>8803</v>
          </cell>
        </row>
        <row r="46">
          <cell r="B46" t="str">
            <v>F-CMP782EC</v>
          </cell>
          <cell r="C46" t="str">
            <v>Hạt phụ gia F-CMP782EC</v>
          </cell>
          <cell r="F46" t="str">
            <v>8802SCR</v>
          </cell>
        </row>
        <row r="47">
          <cell r="B47" t="str">
            <v>VTE-101</v>
          </cell>
          <cell r="C47" t="str">
            <v>Hạt phụ gia VTE-101</v>
          </cell>
          <cell r="F47">
            <v>8515</v>
          </cell>
        </row>
        <row r="48">
          <cell r="B48" t="str">
            <v>VTP-201</v>
          </cell>
          <cell r="C48" t="str">
            <v>Hạt phụ gia VTP-201</v>
          </cell>
          <cell r="F48" t="str">
            <v>8804S</v>
          </cell>
        </row>
        <row r="49">
          <cell r="B49" t="str">
            <v>FX85PE-F35</v>
          </cell>
          <cell r="C49" t="str">
            <v>Hạt phụ gia FX85PE-F35</v>
          </cell>
          <cell r="F49">
            <v>8518</v>
          </cell>
        </row>
        <row r="50">
          <cell r="B50" t="str">
            <v>8800QC</v>
          </cell>
          <cell r="C50" t="str">
            <v>Hạt phụ gia 8800QC</v>
          </cell>
        </row>
        <row r="51">
          <cell r="B51">
            <v>8803</v>
          </cell>
          <cell r="C51" t="str">
            <v>Hạt phụ gia 8803</v>
          </cell>
          <cell r="F51">
            <v>8803</v>
          </cell>
        </row>
        <row r="52">
          <cell r="B52" t="str">
            <v>8515R</v>
          </cell>
          <cell r="C52" t="str">
            <v>Hạt phụ gia 8815R</v>
          </cell>
          <cell r="F52" t="str">
            <v>8515R</v>
          </cell>
        </row>
        <row r="53">
          <cell r="B53" t="str">
            <v>FIVE STAR</v>
          </cell>
          <cell r="C53" t="str">
            <v>Hạt phụ gia Five Star</v>
          </cell>
          <cell r="F53" t="str">
            <v>8513R</v>
          </cell>
        </row>
        <row r="54">
          <cell r="B54" t="str">
            <v>SEVEN STAR</v>
          </cell>
          <cell r="C54" t="str">
            <v>Hạt phụ gia Seven Star</v>
          </cell>
          <cell r="F54">
            <v>8510</v>
          </cell>
        </row>
        <row r="55">
          <cell r="B55" t="str">
            <v>BF</v>
          </cell>
          <cell r="C55" t="str">
            <v>Hạt phụ gia BF</v>
          </cell>
          <cell r="F55" t="str">
            <v>8804S</v>
          </cell>
        </row>
        <row r="56">
          <cell r="B56" t="str">
            <v>PP FILLER 08</v>
          </cell>
          <cell r="C56" t="str">
            <v>Hạt phụ gia PP FILLER 08</v>
          </cell>
          <cell r="F56" t="str">
            <v>8806R</v>
          </cell>
        </row>
        <row r="57">
          <cell r="B57" t="str">
            <v>KB-80</v>
          </cell>
          <cell r="C57" t="str">
            <v>Hạt phụ gia KB-80</v>
          </cell>
          <cell r="F57" t="str">
            <v>8514KB</v>
          </cell>
        </row>
        <row r="58">
          <cell r="B58" t="str">
            <v>AT-17</v>
          </cell>
          <cell r="C58" t="str">
            <v>Hạt phụ gia AT-17</v>
          </cell>
          <cell r="F58">
            <v>8514</v>
          </cell>
        </row>
        <row r="59">
          <cell r="B59" t="str">
            <v>AT-18</v>
          </cell>
          <cell r="C59" t="str">
            <v>Hạt phụ gia AT-18</v>
          </cell>
          <cell r="F59">
            <v>8513</v>
          </cell>
        </row>
        <row r="60">
          <cell r="B60" t="str">
            <v>AT-20</v>
          </cell>
          <cell r="C60" t="str">
            <v>Hạt phụ gia AT-20</v>
          </cell>
          <cell r="F60">
            <v>8511</v>
          </cell>
        </row>
        <row r="61">
          <cell r="B61" t="str">
            <v>BM40</v>
          </cell>
          <cell r="C61" t="str">
            <v>Hạt phụ gia BM40</v>
          </cell>
        </row>
        <row r="62">
          <cell r="B62" t="str">
            <v>HD17</v>
          </cell>
          <cell r="C62" t="str">
            <v>Hạt phụ gia HD17</v>
          </cell>
          <cell r="F62">
            <v>8355</v>
          </cell>
        </row>
        <row r="63">
          <cell r="B63" t="str">
            <v>WM-01</v>
          </cell>
          <cell r="C63" t="str">
            <v>Hạt phụ gia WM-01</v>
          </cell>
        </row>
        <row r="64">
          <cell r="B64" t="str">
            <v>WM-02</v>
          </cell>
          <cell r="C64" t="str">
            <v>Hạt phụ gia WM-02</v>
          </cell>
        </row>
        <row r="65">
          <cell r="B65" t="str">
            <v>8802SCR</v>
          </cell>
          <cell r="C65" t="str">
            <v>Hạt phụ gia 8802SCR</v>
          </cell>
        </row>
        <row r="66">
          <cell r="B66" t="str">
            <v>8804SCR</v>
          </cell>
          <cell r="C66" t="str">
            <v>Hạt phụ gia 8804SCR</v>
          </cell>
        </row>
        <row r="67">
          <cell r="B67" t="str">
            <v>1102H</v>
          </cell>
          <cell r="C67" t="str">
            <v>Hạt phụ gia 1102H</v>
          </cell>
          <cell r="F67" t="str">
            <v>8804S</v>
          </cell>
        </row>
        <row r="68">
          <cell r="B68" t="str">
            <v>1102W</v>
          </cell>
          <cell r="C68" t="str">
            <v>Hạt phụ gia 1102W</v>
          </cell>
          <cell r="F68">
            <v>8802</v>
          </cell>
        </row>
        <row r="69">
          <cell r="B69">
            <v>8555</v>
          </cell>
          <cell r="C69" t="str">
            <v>Hạt phụ gia 8555</v>
          </cell>
        </row>
        <row r="70">
          <cell r="B70">
            <v>8512</v>
          </cell>
          <cell r="C70" t="str">
            <v>Hạt phụ gia 8512</v>
          </cell>
          <cell r="F70">
            <v>8512</v>
          </cell>
        </row>
        <row r="71">
          <cell r="B71" t="str">
            <v>SR1113R</v>
          </cell>
          <cell r="C71" t="str">
            <v>Hạt phụ gia SR1113R</v>
          </cell>
          <cell r="F71">
            <v>8552</v>
          </cell>
        </row>
        <row r="72">
          <cell r="B72" t="str">
            <v>SR1013R</v>
          </cell>
          <cell r="C72" t="str">
            <v>Hạt phụ gia SR1013R</v>
          </cell>
          <cell r="F72">
            <v>8554</v>
          </cell>
        </row>
        <row r="73">
          <cell r="B73">
            <v>8315</v>
          </cell>
          <cell r="C73" t="str">
            <v>Hạt phụ gia 8315</v>
          </cell>
          <cell r="F73">
            <v>8315</v>
          </cell>
        </row>
        <row r="74">
          <cell r="B74">
            <v>8314</v>
          </cell>
          <cell r="C74" t="str">
            <v>Hạt phụ gia 8314</v>
          </cell>
        </row>
        <row r="75">
          <cell r="B75" t="str">
            <v>AT-18R</v>
          </cell>
          <cell r="C75" t="str">
            <v>Hạt phụ gia AT-18R</v>
          </cell>
          <cell r="F75" t="str">
            <v>8512R</v>
          </cell>
        </row>
        <row r="76">
          <cell r="B76" t="str">
            <v>AT-16</v>
          </cell>
          <cell r="C76" t="str">
            <v>Hạt phụ gia AT-16</v>
          </cell>
          <cell r="F76">
            <v>8515</v>
          </cell>
        </row>
        <row r="77">
          <cell r="B77" t="str">
            <v>PP16</v>
          </cell>
          <cell r="C77" t="str">
            <v>Hạt phụ gia PP16</v>
          </cell>
          <cell r="F77">
            <v>8805</v>
          </cell>
        </row>
        <row r="78">
          <cell r="B78" t="str">
            <v>PP17</v>
          </cell>
          <cell r="C78" t="str">
            <v>Hạt phụ gia PP17</v>
          </cell>
          <cell r="F78">
            <v>8804</v>
          </cell>
        </row>
        <row r="79">
          <cell r="B79" t="str">
            <v>PP18</v>
          </cell>
          <cell r="C79" t="str">
            <v>Hạt phụ gia PP18</v>
          </cell>
          <cell r="F79">
            <v>8803</v>
          </cell>
        </row>
        <row r="80">
          <cell r="B80" t="str">
            <v>CPPL-84P</v>
          </cell>
          <cell r="C80" t="str">
            <v>Hạt phụ gia CPPL-84P</v>
          </cell>
          <cell r="F80" t="str">
            <v>8514S</v>
          </cell>
        </row>
        <row r="81">
          <cell r="B81" t="str">
            <v>CPPL-80D</v>
          </cell>
          <cell r="C81" t="str">
            <v>Hạt phụ gia CPPL-80D</v>
          </cell>
          <cell r="F81" t="str">
            <v>8510R</v>
          </cell>
        </row>
        <row r="82">
          <cell r="B82" t="str">
            <v>F01</v>
          </cell>
          <cell r="C82" t="str">
            <v>Hạt phụ gia F01</v>
          </cell>
        </row>
        <row r="83">
          <cell r="B83" t="str">
            <v>8804S</v>
          </cell>
          <cell r="C83" t="str">
            <v>Hạt phụ gia 8804S</v>
          </cell>
          <cell r="F83" t="str">
            <v>8804S</v>
          </cell>
        </row>
        <row r="84">
          <cell r="B84" t="str">
            <v>VTP-200</v>
          </cell>
          <cell r="C84" t="str">
            <v>Hạt phụ gia VTP-200</v>
          </cell>
          <cell r="F84" t="str">
            <v>8804S</v>
          </cell>
        </row>
        <row r="85">
          <cell r="B85" t="str">
            <v>VTE100</v>
          </cell>
          <cell r="C85" t="str">
            <v>Hạt phụ gia VTE100</v>
          </cell>
          <cell r="F85" t="str">
            <v>8514S</v>
          </cell>
        </row>
        <row r="86">
          <cell r="B86" t="str">
            <v>VTE101</v>
          </cell>
          <cell r="C86" t="str">
            <v>Hạt phụ gia VTE101</v>
          </cell>
          <cell r="F86">
            <v>8512</v>
          </cell>
        </row>
        <row r="87">
          <cell r="B87" t="str">
            <v>WL1372</v>
          </cell>
          <cell r="C87" t="str">
            <v>Hạt phụ gia màu trắng WL1372</v>
          </cell>
          <cell r="F87" t="str">
            <v>W8327</v>
          </cell>
        </row>
        <row r="88">
          <cell r="B88">
            <v>8516</v>
          </cell>
          <cell r="C88" t="str">
            <v>Hạt phụ gia 8516</v>
          </cell>
          <cell r="F88">
            <v>8516</v>
          </cell>
        </row>
        <row r="89">
          <cell r="B89">
            <v>8314</v>
          </cell>
          <cell r="C89" t="str">
            <v>Hạt phụ gia 8314</v>
          </cell>
          <cell r="F89">
            <v>8314</v>
          </cell>
        </row>
        <row r="90">
          <cell r="B90" t="str">
            <v>8314Y</v>
          </cell>
          <cell r="C90" t="str">
            <v>Hạt phụ gia 8314Y</v>
          </cell>
          <cell r="F90" t="str">
            <v>8314Y</v>
          </cell>
        </row>
        <row r="91">
          <cell r="B91" t="str">
            <v>8800SP</v>
          </cell>
          <cell r="C91" t="str">
            <v>Hạt phụ gia 8800SP</v>
          </cell>
          <cell r="F91" t="str">
            <v>8800SP</v>
          </cell>
        </row>
        <row r="92">
          <cell r="B92" t="str">
            <v>VTE102</v>
          </cell>
          <cell r="C92" t="str">
            <v>Hạt phụ gia VTE102</v>
          </cell>
          <cell r="F92">
            <v>8514</v>
          </cell>
        </row>
        <row r="93">
          <cell r="B93" t="str">
            <v>VTE110</v>
          </cell>
          <cell r="C93" t="str">
            <v>Hạt phụ gia VTE110</v>
          </cell>
          <cell r="F93">
            <v>8515</v>
          </cell>
        </row>
        <row r="94">
          <cell r="B94">
            <v>8615</v>
          </cell>
          <cell r="C94" t="str">
            <v>Hạt phụ gia 8615</v>
          </cell>
          <cell r="F94">
            <v>8615</v>
          </cell>
        </row>
        <row r="95">
          <cell r="B95" t="str">
            <v>E.P.L-345</v>
          </cell>
          <cell r="C95" t="str">
            <v>Hạt phụ gia E.P.L-345</v>
          </cell>
          <cell r="F95">
            <v>8518</v>
          </cell>
        </row>
        <row r="96">
          <cell r="B96" t="str">
            <v>VTP-100C1</v>
          </cell>
          <cell r="C96" t="str">
            <v>Hạt phụ gia VTP-100C1</v>
          </cell>
        </row>
        <row r="97">
          <cell r="B97" t="str">
            <v>VTP-100C2</v>
          </cell>
          <cell r="C97" t="str">
            <v>Hạt phụ gia VTP-100C2</v>
          </cell>
        </row>
        <row r="98">
          <cell r="B98" t="str">
            <v>VTP202</v>
          </cell>
          <cell r="C98" t="str">
            <v>Hạt phụ gia VTP-200</v>
          </cell>
          <cell r="F98">
            <v>8802</v>
          </cell>
        </row>
        <row r="99">
          <cell r="B99" t="str">
            <v>PP80-1</v>
          </cell>
          <cell r="C99" t="str">
            <v>Hạt phụ gia PP80-1</v>
          </cell>
          <cell r="F99">
            <v>8618</v>
          </cell>
        </row>
        <row r="100">
          <cell r="B100" t="str">
            <v>AP-20</v>
          </cell>
          <cell r="C100" t="str">
            <v>Hạt phụ gia AP-20</v>
          </cell>
        </row>
        <row r="101">
          <cell r="B101" t="str">
            <v>PP19</v>
          </cell>
          <cell r="C101" t="str">
            <v>Hạt phụ gia PP19</v>
          </cell>
          <cell r="F101">
            <v>8802</v>
          </cell>
        </row>
        <row r="102">
          <cell r="B102" t="str">
            <v>FOUR STAR</v>
          </cell>
          <cell r="C102" t="str">
            <v>Hạt phụ gia Four Star</v>
          </cell>
          <cell r="F102" t="str">
            <v>8513R</v>
          </cell>
        </row>
        <row r="103">
          <cell r="B103" t="str">
            <v>VTP-204</v>
          </cell>
          <cell r="C103" t="str">
            <v>Hạt phụ gia VTP-204</v>
          </cell>
          <cell r="F103" t="str">
            <v>8800KH</v>
          </cell>
        </row>
        <row r="104">
          <cell r="B104" t="str">
            <v>SE150</v>
          </cell>
          <cell r="C104" t="str">
            <v>Hạt phụ gia SE150</v>
          </cell>
          <cell r="F104">
            <v>8514</v>
          </cell>
        </row>
        <row r="105">
          <cell r="B105" t="str">
            <v>SE151</v>
          </cell>
          <cell r="C105" t="str">
            <v>Hạt phụ gia SE151</v>
          </cell>
          <cell r="F105">
            <v>8515</v>
          </cell>
        </row>
        <row r="106">
          <cell r="B106" t="str">
            <v>SE152</v>
          </cell>
          <cell r="C106" t="str">
            <v>Hạt phụ gia SE152</v>
          </cell>
          <cell r="F106">
            <v>8516</v>
          </cell>
        </row>
        <row r="107">
          <cell r="B107" t="str">
            <v>HD</v>
          </cell>
          <cell r="C107" t="str">
            <v>Hạt phụ gia HD</v>
          </cell>
          <cell r="F107" t="str">
            <v>8514S</v>
          </cell>
        </row>
        <row r="108">
          <cell r="B108" t="str">
            <v>HB</v>
          </cell>
          <cell r="C108" t="str">
            <v>Hạt phụ gia HB</v>
          </cell>
          <cell r="F108">
            <v>8513</v>
          </cell>
        </row>
        <row r="109">
          <cell r="B109" t="str">
            <v>W-PM27</v>
          </cell>
          <cell r="C109" t="str">
            <v>Hạt phụ gia màu trắng W-PM27</v>
          </cell>
          <cell r="F109" t="str">
            <v>White 27% TIO2</v>
          </cell>
        </row>
        <row r="110">
          <cell r="B110" t="str">
            <v>VTP-201S</v>
          </cell>
          <cell r="C110" t="str">
            <v>Hạt phụ gia VTP-201S</v>
          </cell>
          <cell r="F110" t="str">
            <v>8800KH</v>
          </cell>
        </row>
        <row r="111">
          <cell r="B111" t="str">
            <v>VTE-110</v>
          </cell>
          <cell r="C111" t="str">
            <v>Hạt phụ gia VTE-110</v>
          </cell>
        </row>
        <row r="112">
          <cell r="B112" t="str">
            <v>1024S</v>
          </cell>
          <cell r="C112" t="str">
            <v>Hạt phụ gia 1024S</v>
          </cell>
        </row>
        <row r="113">
          <cell r="B113">
            <v>1035</v>
          </cell>
          <cell r="C113" t="str">
            <v>Hạt phụ gia 1035</v>
          </cell>
        </row>
        <row r="114">
          <cell r="B114">
            <v>2024</v>
          </cell>
          <cell r="C114" t="str">
            <v>Hạt phụ gia 2024</v>
          </cell>
        </row>
        <row r="115">
          <cell r="B115" t="str">
            <v>8514S</v>
          </cell>
          <cell r="C115" t="str">
            <v>Hạt phụ gia 8514S</v>
          </cell>
        </row>
        <row r="116">
          <cell r="B116" t="str">
            <v>VTE-103</v>
          </cell>
          <cell r="C116" t="str">
            <v>Hạt phụ gia VTE-103</v>
          </cell>
        </row>
        <row r="117">
          <cell r="B117" t="str">
            <v>VTP-300</v>
          </cell>
          <cell r="C117" t="str">
            <v>Hạt phụ gia VTP-300</v>
          </cell>
        </row>
        <row r="118">
          <cell r="B118" t="str">
            <v>BU 7701</v>
          </cell>
          <cell r="C118" t="str">
            <v>Hạt phụ gia BU 7701</v>
          </cell>
        </row>
        <row r="119">
          <cell r="B119" t="str">
            <v>BU 8705</v>
          </cell>
          <cell r="C119" t="str">
            <v>Hạt phụ gia BU 8705</v>
          </cell>
        </row>
        <row r="120">
          <cell r="B120" t="str">
            <v>8800KH</v>
          </cell>
          <cell r="C120" t="str">
            <v>Hạt phụ gia 8800KH</v>
          </cell>
        </row>
        <row r="121">
          <cell r="B121" t="str">
            <v>White 20%</v>
          </cell>
          <cell r="C121" t="str">
            <v>Hạt phụ gia màu trắng W20</v>
          </cell>
        </row>
        <row r="122">
          <cell r="B122" t="str">
            <v>White 25%</v>
          </cell>
          <cell r="C122" t="str">
            <v>Hạt phụ gia màu trắng W25</v>
          </cell>
        </row>
        <row r="123">
          <cell r="B123" t="str">
            <v>White 30%</v>
          </cell>
          <cell r="C123" t="str">
            <v>Hạt phụ gia màu trắng W30</v>
          </cell>
        </row>
        <row r="124">
          <cell r="B124" t="str">
            <v>N0073 PE</v>
          </cell>
          <cell r="C124" t="str">
            <v>Hạt phụ gia  N0073 PE</v>
          </cell>
        </row>
        <row r="125">
          <cell r="B125" t="str">
            <v xml:space="preserve"> FCPP0184</v>
          </cell>
          <cell r="C125" t="str">
            <v>Hạt phụ gia FCPP0184</v>
          </cell>
        </row>
        <row r="126">
          <cell r="B126" t="str">
            <v>SE120</v>
          </cell>
          <cell r="C126" t="str">
            <v>Hạt phụ gia SE120</v>
          </cell>
        </row>
        <row r="127">
          <cell r="B127" t="str">
            <v>SE150</v>
          </cell>
          <cell r="C127" t="str">
            <v>Hạt phụ gia SE150</v>
          </cell>
        </row>
        <row r="128">
          <cell r="B128" t="str">
            <v>VTP-203</v>
          </cell>
          <cell r="C128" t="str">
            <v>Hạt phụ gia VTP-203</v>
          </cell>
        </row>
        <row r="129">
          <cell r="B129" t="str">
            <v>VTP-203I</v>
          </cell>
          <cell r="C129" t="str">
            <v>Hạt phụ gia VTP-203I</v>
          </cell>
        </row>
        <row r="130">
          <cell r="B130" t="str">
            <v>SE120</v>
          </cell>
          <cell r="C130" t="str">
            <v>Hạt phụ gia SE120</v>
          </cell>
        </row>
        <row r="131">
          <cell r="B131" t="str">
            <v>Filler Compound For PE</v>
          </cell>
          <cell r="C131" t="str">
            <v>Hạt phụ gia Filler Compound For PE</v>
          </cell>
        </row>
        <row r="132">
          <cell r="B132" t="str">
            <v xml:space="preserve">ET2 </v>
          </cell>
          <cell r="C132" t="str">
            <v>Hạt phụ gia ET2</v>
          </cell>
        </row>
        <row r="133">
          <cell r="B133">
            <v>8519</v>
          </cell>
          <cell r="C133" t="str">
            <v>Hạt phụ gia 8519</v>
          </cell>
        </row>
        <row r="134">
          <cell r="B134">
            <v>8619</v>
          </cell>
          <cell r="C134" t="str">
            <v>Hạt phụ gia 8619</v>
          </cell>
        </row>
        <row r="135">
          <cell r="B135" t="str">
            <v>White 23%</v>
          </cell>
          <cell r="C135" t="str">
            <v>Hạt phụ gia White 23%</v>
          </cell>
        </row>
        <row r="136">
          <cell r="B136" t="str">
            <v>White 40%</v>
          </cell>
          <cell r="C136" t="str">
            <v>Hạt phụ gia White 40%</v>
          </cell>
        </row>
        <row r="137">
          <cell r="B137" t="str">
            <v>CALPET VF862E</v>
          </cell>
          <cell r="C137" t="str">
            <v>Hạt phụ gia CALPET VF862E</v>
          </cell>
        </row>
        <row r="138">
          <cell r="B138" t="str">
            <v>CALPET VF882E</v>
          </cell>
          <cell r="C138" t="str">
            <v>Hạt phụ gia CALPET VF882E</v>
          </cell>
        </row>
        <row r="139">
          <cell r="B139" t="str">
            <v>CALPET VF862P</v>
          </cell>
          <cell r="C139" t="str">
            <v>Hạt phụ gia CALPET VF862P</v>
          </cell>
        </row>
        <row r="140">
          <cell r="B140" t="str">
            <v>CALPET VF882P</v>
          </cell>
          <cell r="C140" t="str">
            <v>Hạt phụ gia CALPET VF882P</v>
          </cell>
        </row>
        <row r="141">
          <cell r="B141" t="str">
            <v>CALPET VF822E</v>
          </cell>
          <cell r="C141" t="str">
            <v>Hạt phụ gia CALPET VF822E</v>
          </cell>
        </row>
        <row r="142">
          <cell r="B142" t="str">
            <v>CALPET VF802P</v>
          </cell>
          <cell r="C142" t="str">
            <v>Hạt phụ gia CALPET VF802P</v>
          </cell>
        </row>
        <row r="143">
          <cell r="B143" t="str">
            <v>GALAXY PE</v>
          </cell>
          <cell r="C143" t="str">
            <v>Hạt phụ gia GALAXY PE</v>
          </cell>
        </row>
        <row r="144">
          <cell r="B144" t="str">
            <v>SP120</v>
          </cell>
          <cell r="C144" t="str">
            <v>Hạt phụ gia SP120</v>
          </cell>
        </row>
        <row r="145">
          <cell r="B145" t="str">
            <v>TCW-7375F</v>
          </cell>
          <cell r="C145" t="str">
            <v>Hạt phụ gia màu trắng TCW-7375F</v>
          </cell>
        </row>
        <row r="146">
          <cell r="B146" t="str">
            <v>TCW-7405F</v>
          </cell>
          <cell r="C146" t="str">
            <v>Hạt phụ gia màu trắng TCW-7405F</v>
          </cell>
        </row>
        <row r="147">
          <cell r="B147" t="str">
            <v>FX75PPQ-F</v>
          </cell>
          <cell r="C147" t="str">
            <v>Hạt phụ gia  vải không dệt FX75PPQ-F</v>
          </cell>
        </row>
        <row r="148">
          <cell r="B148" t="str">
            <v>FX85PP-F35</v>
          </cell>
          <cell r="C148" t="str">
            <v>Hạt phụ gia FX85PP-F35</v>
          </cell>
        </row>
        <row r="149">
          <cell r="B149" t="str">
            <v>FX85PE-F35</v>
          </cell>
          <cell r="C149" t="str">
            <v>Hạt phụ gia FX85PE-F35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 Hoach"/>
      <sheetName val="Thực Hiện01"/>
      <sheetName val="BC DOANH THU 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CÔNG NỢ KH"/>
      <sheetName val="THÔNG TIN SP"/>
      <sheetName val="TT KH"/>
      <sheetName val="VIỆT ÚC"/>
      <sheetName val="KAMURI"/>
      <sheetName val=" HUY HOÀN"/>
      <sheetName val="NGỌC ANH"/>
      <sheetName val="HOA HẠ"/>
      <sheetName val="KHẢI THẦN"/>
      <sheetName val="Quan Châu"/>
      <sheetName val="A HINH"/>
      <sheetName val="Phúc Diễn"/>
      <sheetName val="BẢO MINH"/>
      <sheetName val="HẢI ĐĂNG"/>
      <sheetName val="ITVN"/>
      <sheetName val="ĐỨC HIẾU"/>
      <sheetName val="BAO BÌ HOÀNG LONG"/>
      <sheetName val="CPH BẮC GIANG"/>
      <sheetName val="TARPIA"/>
      <sheetName val="NHẬT MỸ PHÁT"/>
      <sheetName val="TRUNG KIÊN"/>
      <sheetName val="SUNRISE"/>
      <sheetName val="SUNVIET"/>
      <sheetName val="MAI PHƯƠNG"/>
      <sheetName val="vU TRÂN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>
            <v>8314</v>
          </cell>
          <cell r="C6" t="str">
            <v>Hạt phụ gia 8314</v>
          </cell>
          <cell r="D6">
            <v>0</v>
          </cell>
          <cell r="E6">
            <v>0</v>
          </cell>
          <cell r="F6">
            <v>8314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>
            <v>8315</v>
          </cell>
          <cell r="C7" t="str">
            <v>Hạt phụ gia 8315</v>
          </cell>
          <cell r="D7">
            <v>0</v>
          </cell>
          <cell r="E7">
            <v>0</v>
          </cell>
          <cell r="F7">
            <v>8315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PE80</v>
          </cell>
          <cell r="C8" t="str">
            <v>Hạt phụ gia PE80</v>
          </cell>
          <cell r="D8">
            <v>0</v>
          </cell>
          <cell r="E8">
            <v>0</v>
          </cell>
          <cell r="F8" t="str">
            <v>8511S</v>
          </cell>
          <cell r="G8" t="str">
            <v>Mai Phương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8512</v>
          </cell>
          <cell r="C9" t="str">
            <v>Hạt phụ gia 8512</v>
          </cell>
          <cell r="D9">
            <v>0</v>
          </cell>
          <cell r="E9">
            <v>0</v>
          </cell>
          <cell r="F9">
            <v>8512</v>
          </cell>
          <cell r="G9" t="str">
            <v>Sunrise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>
            <v>8514</v>
          </cell>
          <cell r="C10" t="str">
            <v>Hạt phụ gia 8514</v>
          </cell>
          <cell r="D10">
            <v>0</v>
          </cell>
          <cell r="E10">
            <v>0</v>
          </cell>
          <cell r="F10">
            <v>8514</v>
          </cell>
          <cell r="G10" t="str">
            <v>Huy Hoàn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8514S</v>
          </cell>
          <cell r="C11" t="str">
            <v>Hạt phụ gia 8514S</v>
          </cell>
          <cell r="D11">
            <v>0</v>
          </cell>
          <cell r="E11">
            <v>0</v>
          </cell>
          <cell r="F11" t="str">
            <v>8514S</v>
          </cell>
          <cell r="G11" t="str">
            <v>CPH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>
            <v>8515</v>
          </cell>
          <cell r="C12" t="str">
            <v>Hạt phụ gia 8515</v>
          </cell>
          <cell r="D12">
            <v>0</v>
          </cell>
          <cell r="E12">
            <v>0</v>
          </cell>
          <cell r="F12">
            <v>8515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8515R</v>
          </cell>
          <cell r="C13" t="str">
            <v>Hạt phụ gia 8815R</v>
          </cell>
          <cell r="D13">
            <v>0</v>
          </cell>
          <cell r="E13">
            <v>0</v>
          </cell>
          <cell r="F13" t="str">
            <v>8515R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>
            <v>8516</v>
          </cell>
          <cell r="C14" t="str">
            <v>Hạt phụ gia 8516</v>
          </cell>
          <cell r="D14">
            <v>0</v>
          </cell>
          <cell r="E14">
            <v>0</v>
          </cell>
          <cell r="F14">
            <v>8516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>
            <v>8518</v>
          </cell>
          <cell r="C15" t="str">
            <v>Hạt phụ gia 8518</v>
          </cell>
          <cell r="D15">
            <v>0</v>
          </cell>
          <cell r="E15">
            <v>0</v>
          </cell>
          <cell r="F15">
            <v>8518</v>
          </cell>
          <cell r="G15" t="str">
            <v>Việt Úc</v>
          </cell>
          <cell r="H15" t="str">
            <v>CT  Cũ</v>
          </cell>
          <cell r="I15" t="str">
            <v>Hạt rắn chắc</v>
          </cell>
          <cell r="J15">
            <v>0</v>
          </cell>
          <cell r="K15">
            <v>0</v>
          </cell>
        </row>
        <row r="16">
          <cell r="B16">
            <v>8552</v>
          </cell>
          <cell r="C16" t="str">
            <v>Hạt phụ gia 8552</v>
          </cell>
          <cell r="D16">
            <v>0</v>
          </cell>
          <cell r="E16">
            <v>0</v>
          </cell>
          <cell r="F16">
            <v>8552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8550</v>
          </cell>
          <cell r="C17" t="str">
            <v>Hạt phụ gia 8550</v>
          </cell>
          <cell r="D17">
            <v>0</v>
          </cell>
          <cell r="E17">
            <v>0</v>
          </cell>
          <cell r="F17">
            <v>8550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>
            <v>8555</v>
          </cell>
          <cell r="C18" t="str">
            <v>Hạt phụ gia 8555</v>
          </cell>
          <cell r="D18">
            <v>0</v>
          </cell>
          <cell r="E18">
            <v>0</v>
          </cell>
          <cell r="F18" t="str">
            <v>8615S</v>
          </cell>
          <cell r="G18" t="str">
            <v>Sunrise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8615</v>
          </cell>
          <cell r="C19" t="str">
            <v>Hạt phụ gia 8615</v>
          </cell>
          <cell r="D19">
            <v>0</v>
          </cell>
          <cell r="E19">
            <v>0</v>
          </cell>
          <cell r="F19">
            <v>8615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8616</v>
          </cell>
          <cell r="C20" t="str">
            <v>Hạt phụ gia 8616</v>
          </cell>
          <cell r="D20">
            <v>0</v>
          </cell>
          <cell r="E20">
            <v>0</v>
          </cell>
          <cell r="F20">
            <v>8616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F9</v>
          </cell>
          <cell r="C21" t="str">
            <v>Hạt phụ gia F9</v>
          </cell>
          <cell r="D21">
            <v>0</v>
          </cell>
          <cell r="E21">
            <v>0</v>
          </cell>
          <cell r="F21">
            <v>8616</v>
          </cell>
          <cell r="G21" t="str">
            <v>Việt Úc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8618</v>
          </cell>
          <cell r="C22" t="str">
            <v>Hạt phụ gia 8618</v>
          </cell>
          <cell r="D22">
            <v>0</v>
          </cell>
          <cell r="E22">
            <v>0</v>
          </cell>
          <cell r="F22">
            <v>8618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8802SCR</v>
          </cell>
          <cell r="C23" t="str">
            <v>Hạt phụ gia 8802SCR</v>
          </cell>
          <cell r="D23">
            <v>0</v>
          </cell>
          <cell r="E23">
            <v>0</v>
          </cell>
          <cell r="F23" t="str">
            <v>8802SCR</v>
          </cell>
          <cell r="G23" t="str">
            <v>Quan Châu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8802</v>
          </cell>
          <cell r="C24" t="str">
            <v>Hạt phụ gia 8802</v>
          </cell>
          <cell r="D24">
            <v>0</v>
          </cell>
          <cell r="E24">
            <v>0</v>
          </cell>
          <cell r="F24">
            <v>8802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JT30</v>
          </cell>
          <cell r="C25" t="str">
            <v>Hạt phụ gia JT30</v>
          </cell>
          <cell r="D25">
            <v>0</v>
          </cell>
          <cell r="E25">
            <v>0</v>
          </cell>
          <cell r="F25">
            <v>8803</v>
          </cell>
          <cell r="G25" t="str">
            <v>Quan Châu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>
            <v>8803</v>
          </cell>
          <cell r="C26" t="str">
            <v>Hạt phụ gia 8803</v>
          </cell>
          <cell r="D26">
            <v>0</v>
          </cell>
          <cell r="E26">
            <v>0</v>
          </cell>
          <cell r="F26">
            <v>8803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8803S</v>
          </cell>
          <cell r="C27" t="str">
            <v>Hạt phụ gia 8803S</v>
          </cell>
          <cell r="D27">
            <v>0</v>
          </cell>
          <cell r="E27">
            <v>0</v>
          </cell>
          <cell r="F27" t="str">
            <v>8803S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8803SCR</v>
          </cell>
          <cell r="C28" t="str">
            <v>Hạt phụ gia 8803SCR</v>
          </cell>
          <cell r="D28">
            <v>0</v>
          </cell>
          <cell r="E28">
            <v>0</v>
          </cell>
          <cell r="F28" t="str">
            <v>8803SCR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PP02</v>
          </cell>
          <cell r="C29" t="str">
            <v>Hạt phụ gia PP02</v>
          </cell>
          <cell r="D29">
            <v>0</v>
          </cell>
          <cell r="E29">
            <v>0</v>
          </cell>
          <cell r="F29">
            <v>8804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>
            <v>8804</v>
          </cell>
          <cell r="C30" t="str">
            <v>Hạt phụ gia PP8804</v>
          </cell>
          <cell r="D30">
            <v>0</v>
          </cell>
          <cell r="E30">
            <v>0</v>
          </cell>
          <cell r="F30" t="str">
            <v>8804S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8804S</v>
          </cell>
          <cell r="C31" t="str">
            <v>Hạt phụ gia 8804S</v>
          </cell>
          <cell r="D31">
            <v>0</v>
          </cell>
          <cell r="E31">
            <v>0</v>
          </cell>
          <cell r="F31">
            <v>8805</v>
          </cell>
          <cell r="G31" t="str">
            <v>Kamuri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8804SCR</v>
          </cell>
          <cell r="C32" t="str">
            <v>Hạt phụ gia 8804SCR</v>
          </cell>
          <cell r="D32">
            <v>0</v>
          </cell>
          <cell r="E32">
            <v>0</v>
          </cell>
          <cell r="F32" t="str">
            <v>8804SCR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PP02S</v>
          </cell>
          <cell r="C33" t="str">
            <v>Hạt phụ gia PP02S</v>
          </cell>
          <cell r="D33">
            <v>0</v>
          </cell>
          <cell r="E33">
            <v>0</v>
          </cell>
          <cell r="F33">
            <v>8805</v>
          </cell>
          <cell r="G33" t="str">
            <v>Hải đăng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>
            <v>8805</v>
          </cell>
          <cell r="C34" t="str">
            <v>Hạt phụ gia 8805</v>
          </cell>
          <cell r="D34">
            <v>0</v>
          </cell>
          <cell r="E34">
            <v>0</v>
          </cell>
          <cell r="F34">
            <v>8805</v>
          </cell>
          <cell r="G34" t="str">
            <v>Bảo Minh+ Tapia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>
            <v>8805</v>
          </cell>
          <cell r="C35" t="str">
            <v>Hạt phụ gia 8805</v>
          </cell>
          <cell r="D35">
            <v>0</v>
          </cell>
          <cell r="E35">
            <v>0</v>
          </cell>
          <cell r="F35">
            <v>8804</v>
          </cell>
          <cell r="G35" t="str">
            <v>Sông Công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>
            <v>8806</v>
          </cell>
          <cell r="C36" t="str">
            <v>Hạt phụ gia 8806</v>
          </cell>
          <cell r="D36">
            <v>0</v>
          </cell>
          <cell r="E36">
            <v>0</v>
          </cell>
          <cell r="F36">
            <v>8806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8806R</v>
          </cell>
          <cell r="C37" t="str">
            <v>Hạt phụ gia 8806R</v>
          </cell>
          <cell r="D37">
            <v>0</v>
          </cell>
          <cell r="E37">
            <v>0</v>
          </cell>
          <cell r="F37" t="str">
            <v>8806R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HDPE-R</v>
          </cell>
          <cell r="C38" t="str">
            <v>Hạt phụ gia HDPE-R</v>
          </cell>
          <cell r="D38">
            <v>0</v>
          </cell>
          <cell r="E38">
            <v>0</v>
          </cell>
          <cell r="F38">
            <v>8312</v>
          </cell>
          <cell r="G38" t="str">
            <v>NMP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PE80S</v>
          </cell>
          <cell r="C39" t="str">
            <v>Hạt phụ gia PE80S</v>
          </cell>
          <cell r="D39">
            <v>0</v>
          </cell>
          <cell r="E39">
            <v>0</v>
          </cell>
          <cell r="F39">
            <v>8310</v>
          </cell>
          <cell r="G39" t="str">
            <v>NMP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PE02F</v>
          </cell>
          <cell r="C40" t="str">
            <v>Hạt phụ gia PE02F</v>
          </cell>
          <cell r="D40">
            <v>0</v>
          </cell>
          <cell r="E40">
            <v>0</v>
          </cell>
          <cell r="F40" t="str">
            <v>8518S</v>
          </cell>
          <cell r="G40" t="str">
            <v>NMP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DE02H</v>
          </cell>
          <cell r="C41" t="str">
            <v>Hạt phụ gia DE02H</v>
          </cell>
          <cell r="D41">
            <v>0</v>
          </cell>
          <cell r="E41">
            <v>0</v>
          </cell>
          <cell r="F41">
            <v>8311</v>
          </cell>
          <cell r="G41" t="str">
            <v>NMP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PP02H</v>
          </cell>
          <cell r="C42" t="str">
            <v>Hạt phụ gia PP02H</v>
          </cell>
          <cell r="D42">
            <v>0</v>
          </cell>
          <cell r="E42">
            <v>0</v>
          </cell>
          <cell r="F42" t="str">
            <v>8801P</v>
          </cell>
          <cell r="G42" t="str">
            <v>NMP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PP02F</v>
          </cell>
          <cell r="C43" t="str">
            <v>Hạt phụ gia PP02F</v>
          </cell>
          <cell r="D43">
            <v>0</v>
          </cell>
          <cell r="E43">
            <v>0</v>
          </cell>
          <cell r="F43" t="str">
            <v>8808R</v>
          </cell>
          <cell r="G43" t="str">
            <v>NMP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PP02S</v>
          </cell>
          <cell r="C44" t="str">
            <v>Hạt phụ gia PP02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PE02</v>
          </cell>
          <cell r="C45" t="str">
            <v>Hạt phụ gia PE02</v>
          </cell>
          <cell r="D45">
            <v>0</v>
          </cell>
          <cell r="E45">
            <v>0</v>
          </cell>
          <cell r="F45">
            <v>8515</v>
          </cell>
          <cell r="G45" t="str">
            <v>NMP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PP02M</v>
          </cell>
          <cell r="C46" t="str">
            <v>Hạt phụ gia PP02M</v>
          </cell>
          <cell r="D46">
            <v>0</v>
          </cell>
          <cell r="E46">
            <v>0</v>
          </cell>
          <cell r="F46">
            <v>8804</v>
          </cell>
          <cell r="G46" t="str">
            <v>NMP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PP02</v>
          </cell>
          <cell r="C47" t="str">
            <v>Hạt phụ gia PP02</v>
          </cell>
          <cell r="D47">
            <v>0</v>
          </cell>
          <cell r="E47">
            <v>0</v>
          </cell>
          <cell r="F47">
            <v>8804</v>
          </cell>
          <cell r="G47" t="str">
            <v>NMP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PE02LT</v>
          </cell>
          <cell r="C48" t="str">
            <v>Hạt phụ gia PE02LT</v>
          </cell>
          <cell r="D48">
            <v>0</v>
          </cell>
          <cell r="E48">
            <v>0</v>
          </cell>
          <cell r="F48">
            <v>0</v>
          </cell>
          <cell r="G48" t="str">
            <v>NMP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PP02L</v>
          </cell>
          <cell r="C49" t="str">
            <v>Hạt phụ gia PP02L</v>
          </cell>
          <cell r="D49">
            <v>0</v>
          </cell>
          <cell r="E49">
            <v>0</v>
          </cell>
          <cell r="F49">
            <v>8806</v>
          </cell>
          <cell r="G49" t="str">
            <v>NMP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WL1372</v>
          </cell>
          <cell r="C50" t="str">
            <v>Hạt phụ gia màu trắng WL1372</v>
          </cell>
          <cell r="D50">
            <v>0</v>
          </cell>
          <cell r="E50">
            <v>0</v>
          </cell>
          <cell r="F50" t="str">
            <v>W8327</v>
          </cell>
          <cell r="G50" t="str">
            <v>Việt Úc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PE40W</v>
          </cell>
          <cell r="C51" t="str">
            <v>Hạt phụ gia mày trắng PE40W</v>
          </cell>
          <cell r="D51">
            <v>0</v>
          </cell>
          <cell r="E51">
            <v>0</v>
          </cell>
          <cell r="F51">
            <v>0</v>
          </cell>
          <cell r="G51" t="str">
            <v>Việt Úc</v>
          </cell>
          <cell r="H51" t="str">
            <v>23R216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W8323</v>
          </cell>
          <cell r="C52" t="str">
            <v>Hạt màu trắng</v>
          </cell>
          <cell r="D52">
            <v>0</v>
          </cell>
          <cell r="E52">
            <v>0</v>
          </cell>
          <cell r="F52" t="str">
            <v>W8323</v>
          </cell>
          <cell r="G52" t="str">
            <v>Vu Trân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PE-7702</v>
          </cell>
          <cell r="C53" t="str">
            <v>Hạt phụ gia PE-7702</v>
          </cell>
          <cell r="D53">
            <v>0</v>
          </cell>
          <cell r="E53">
            <v>0</v>
          </cell>
          <cell r="F53">
            <v>8512</v>
          </cell>
          <cell r="G53" t="str">
            <v>Vu Trân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PE-8M</v>
          </cell>
          <cell r="C54" t="str">
            <v>Hạt phụ gia PE-8M</v>
          </cell>
          <cell r="D54">
            <v>0</v>
          </cell>
          <cell r="E54">
            <v>0</v>
          </cell>
          <cell r="F54">
            <v>8553</v>
          </cell>
          <cell r="G54" t="str">
            <v>Vu Trân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8514R</v>
          </cell>
          <cell r="C55" t="str">
            <v>Hạt phụ gia 8514R</v>
          </cell>
          <cell r="D55">
            <v>0</v>
          </cell>
          <cell r="E55">
            <v>0</v>
          </cell>
          <cell r="F55" t="str">
            <v>8514R</v>
          </cell>
          <cell r="G55" t="str">
            <v>A Hinh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Titan 60%</v>
          </cell>
          <cell r="C56" t="str">
            <v>Hạt tăng trắng titan 60%</v>
          </cell>
          <cell r="D56">
            <v>0</v>
          </cell>
          <cell r="E56">
            <v>0</v>
          </cell>
          <cell r="F56" t="str">
            <v>8355W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8619R</v>
          </cell>
          <cell r="C57" t="str">
            <v>Hạt phụ gia 8619R</v>
          </cell>
          <cell r="D57">
            <v>0</v>
          </cell>
          <cell r="E57">
            <v>0</v>
          </cell>
          <cell r="F57" t="str">
            <v>8619R</v>
          </cell>
          <cell r="G57" t="str">
            <v>Đức Long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8619R2</v>
          </cell>
          <cell r="C58" t="str">
            <v>Hạt phụ gia 8619R2</v>
          </cell>
          <cell r="D58">
            <v>0</v>
          </cell>
          <cell r="E58">
            <v>0</v>
          </cell>
          <cell r="F58" t="str">
            <v>8515R</v>
          </cell>
          <cell r="G58" t="str">
            <v>Đức Long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PE80-2</v>
          </cell>
          <cell r="C59" t="str">
            <v>Hạt phụ gia 8515</v>
          </cell>
          <cell r="D59">
            <v>0</v>
          </cell>
          <cell r="E59">
            <v>0</v>
          </cell>
          <cell r="F59">
            <v>8515</v>
          </cell>
          <cell r="G59" t="str">
            <v>Việt Úc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MI83</v>
          </cell>
          <cell r="C60" t="str">
            <v>Hạt phụ gia 8553</v>
          </cell>
          <cell r="D60">
            <v>0</v>
          </cell>
          <cell r="E60">
            <v>0</v>
          </cell>
          <cell r="F60">
            <v>8553</v>
          </cell>
          <cell r="G60" t="str">
            <v>Hòa phương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PE78</v>
          </cell>
          <cell r="C61" t="str">
            <v>Hạt phụ gia 8568</v>
          </cell>
          <cell r="D61">
            <v>0</v>
          </cell>
          <cell r="E61">
            <v>0</v>
          </cell>
          <cell r="F61">
            <v>8568</v>
          </cell>
          <cell r="G61" t="str">
            <v>Hòa phương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W40</v>
          </cell>
          <cell r="C62" t="str">
            <v>Hạt phụ gia W8323</v>
          </cell>
          <cell r="D62">
            <v>0</v>
          </cell>
          <cell r="E62">
            <v>0</v>
          </cell>
          <cell r="F62" t="str">
            <v>w8323</v>
          </cell>
          <cell r="G62" t="str">
            <v>Hòa phương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PE88</v>
          </cell>
          <cell r="C63" t="str">
            <v>Hạt phụ gia 8518</v>
          </cell>
          <cell r="D63">
            <v>0</v>
          </cell>
          <cell r="E63">
            <v>0</v>
          </cell>
          <cell r="F63">
            <v>8518</v>
          </cell>
          <cell r="G63" t="str">
            <v>Hòa phương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PP88</v>
          </cell>
          <cell r="C64" t="str">
            <v>Hạt phụ gia 8808</v>
          </cell>
          <cell r="D64">
            <v>0</v>
          </cell>
          <cell r="E64">
            <v>0</v>
          </cell>
          <cell r="F64">
            <v>8808</v>
          </cell>
          <cell r="G64" t="str">
            <v>Hòa phương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PP02E</v>
          </cell>
          <cell r="C65" t="str">
            <v>Hạt phụ gia 8616</v>
          </cell>
          <cell r="D65">
            <v>0</v>
          </cell>
          <cell r="E65">
            <v>0</v>
          </cell>
          <cell r="F65">
            <v>8616</v>
          </cell>
          <cell r="G65" t="str">
            <v>Hòa phương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PP02</v>
          </cell>
          <cell r="C66" t="str">
            <v>Hạt phụ gia 8805</v>
          </cell>
          <cell r="D66">
            <v>0</v>
          </cell>
          <cell r="E66">
            <v>0</v>
          </cell>
          <cell r="F66">
            <v>8805</v>
          </cell>
          <cell r="G66" t="str">
            <v>Hòa phương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PP01</v>
          </cell>
          <cell r="C67" t="str">
            <v>Hạt phụ gia 8802SCR</v>
          </cell>
          <cell r="D67">
            <v>0</v>
          </cell>
          <cell r="E67">
            <v>0</v>
          </cell>
          <cell r="F67" t="str">
            <v>8802scr</v>
          </cell>
          <cell r="G67" t="str">
            <v>Hòa phương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PP88R</v>
          </cell>
          <cell r="C68" t="str">
            <v>Hạt phụ gia 8808R</v>
          </cell>
          <cell r="D68">
            <v>0</v>
          </cell>
          <cell r="E68">
            <v>0</v>
          </cell>
          <cell r="F68" t="str">
            <v>8808R</v>
          </cell>
          <cell r="G68" t="str">
            <v>Hòa phương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PE88R</v>
          </cell>
          <cell r="C69" t="str">
            <v>Hạt phụ gia 8518R</v>
          </cell>
          <cell r="D69">
            <v>0</v>
          </cell>
          <cell r="E69">
            <v>0</v>
          </cell>
          <cell r="F69">
            <v>8518</v>
          </cell>
          <cell r="G69" t="str">
            <v>Hòa phương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DE02T</v>
          </cell>
          <cell r="C70" t="str">
            <v>Hạt phụ gia DE02T</v>
          </cell>
          <cell r="D70">
            <v>0</v>
          </cell>
          <cell r="E70">
            <v>0</v>
          </cell>
          <cell r="F70">
            <v>8315</v>
          </cell>
          <cell r="G70" t="str">
            <v>NMP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DE02S</v>
          </cell>
          <cell r="C71" t="str">
            <v>Hạt phụ gia DE02S</v>
          </cell>
          <cell r="D71">
            <v>0</v>
          </cell>
          <cell r="E71">
            <v>0</v>
          </cell>
          <cell r="F71">
            <v>8313</v>
          </cell>
          <cell r="G71" t="str">
            <v>NMP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PE80-2R</v>
          </cell>
          <cell r="C72" t="str">
            <v>Hạt phụ gia PE80-2R</v>
          </cell>
          <cell r="D72">
            <v>0</v>
          </cell>
          <cell r="E72">
            <v>0</v>
          </cell>
          <cell r="F72">
            <v>0</v>
          </cell>
          <cell r="G72" t="str">
            <v>Việt Úc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PE88R</v>
          </cell>
          <cell r="C73" t="str">
            <v>Hạt phụ gia PE88R</v>
          </cell>
          <cell r="D73">
            <v>0</v>
          </cell>
          <cell r="E73">
            <v>0</v>
          </cell>
          <cell r="F73">
            <v>0</v>
          </cell>
          <cell r="G73" t="str">
            <v>Việt Úc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G79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 hoach moi"/>
      <sheetName val="CHIA THEO MÃ"/>
      <sheetName val="gui nha may"/>
      <sheetName val="KH DOG HANG T4.08"/>
      <sheetName val="KH DOG HANG T3.08"/>
      <sheetName val="KH DOG HANG T2.T8"/>
      <sheetName val="GIAO HÀNG"/>
      <sheetName val="PLAN TỔNG"/>
      <sheetName val="DHL"/>
      <sheetName val="Khiếu nại khách hàng"/>
      <sheetName val="CÔNG NỢ KH"/>
      <sheetName val="THÔNG TIN SP"/>
      <sheetName val="TT KH"/>
      <sheetName val="VIỆT ÚC"/>
      <sheetName val="KAMURI"/>
      <sheetName val=" HUY HOÀN"/>
      <sheetName val="NGỌC ANH"/>
      <sheetName val="HOA HẠ"/>
      <sheetName val="KHẢI THẦN"/>
      <sheetName val="Quan Châu"/>
      <sheetName val="A HINH"/>
      <sheetName val="Phúc Diễn"/>
      <sheetName val="BẢO MINH"/>
      <sheetName val="HẢI ĐĂNG"/>
      <sheetName val="ITVN"/>
      <sheetName val="ĐỨC HIẾU"/>
      <sheetName val="BAO BÌ HOÀNG LONG"/>
      <sheetName val="CPH BẮC GIANG"/>
      <sheetName val="TARPIA"/>
      <sheetName val="NHẬT MỸ PHÁT"/>
      <sheetName val="TRUNG KIÊN"/>
      <sheetName val="SUNRISE"/>
      <sheetName val="SUNVIET"/>
      <sheetName val="MAI PHƯƠNG"/>
      <sheetName val="vU TRÂN"/>
      <sheetName val="Tồn kho TP"/>
      <sheetName val="THÔNG TIN SP goc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B6">
            <v>8314</v>
          </cell>
          <cell r="C6" t="str">
            <v>Hạt phụ gia 8314</v>
          </cell>
          <cell r="F6">
            <v>8314</v>
          </cell>
        </row>
        <row r="7">
          <cell r="B7">
            <v>8315</v>
          </cell>
          <cell r="C7" t="str">
            <v>Hạt phụ gia 8315</v>
          </cell>
          <cell r="F7">
            <v>8315</v>
          </cell>
        </row>
        <row r="8">
          <cell r="B8" t="str">
            <v>PE80</v>
          </cell>
          <cell r="C8" t="str">
            <v>Hạt phụ gia PE80</v>
          </cell>
          <cell r="F8" t="str">
            <v>8511S</v>
          </cell>
          <cell r="G8" t="str">
            <v>Mai Phương</v>
          </cell>
        </row>
        <row r="9">
          <cell r="B9">
            <v>8512</v>
          </cell>
          <cell r="C9" t="str">
            <v>Hạt phụ gia 8512</v>
          </cell>
          <cell r="F9">
            <v>8512</v>
          </cell>
          <cell r="G9" t="str">
            <v>Sunrise</v>
          </cell>
        </row>
        <row r="10">
          <cell r="B10">
            <v>8514</v>
          </cell>
          <cell r="C10" t="str">
            <v>Hạt phụ gia 8514</v>
          </cell>
          <cell r="F10">
            <v>8514</v>
          </cell>
          <cell r="G10" t="str">
            <v>Huy Hoàn</v>
          </cell>
        </row>
        <row r="11">
          <cell r="B11" t="str">
            <v>8514S</v>
          </cell>
          <cell r="C11" t="str">
            <v>Hạt phụ gia 8514S</v>
          </cell>
          <cell r="F11" t="str">
            <v>8514S</v>
          </cell>
          <cell r="G11" t="str">
            <v>CPH</v>
          </cell>
        </row>
        <row r="12">
          <cell r="B12">
            <v>8515</v>
          </cell>
          <cell r="C12" t="str">
            <v>Hạt phụ gia 8515</v>
          </cell>
          <cell r="F12">
            <v>8515</v>
          </cell>
        </row>
        <row r="13">
          <cell r="B13" t="str">
            <v>8515R</v>
          </cell>
          <cell r="C13" t="str">
            <v>Hạt phụ gia 8815R</v>
          </cell>
          <cell r="F13" t="str">
            <v>8515R</v>
          </cell>
        </row>
        <row r="14">
          <cell r="B14">
            <v>8516</v>
          </cell>
          <cell r="C14" t="str">
            <v>Hạt phụ gia 8516</v>
          </cell>
          <cell r="F14">
            <v>8516</v>
          </cell>
        </row>
        <row r="15">
          <cell r="B15">
            <v>8518</v>
          </cell>
          <cell r="C15" t="str">
            <v>Hạt phụ gia 8518</v>
          </cell>
          <cell r="F15">
            <v>8518</v>
          </cell>
          <cell r="G15" t="str">
            <v>Việt Úc</v>
          </cell>
          <cell r="H15" t="str">
            <v>CT  Cũ</v>
          </cell>
          <cell r="I15" t="str">
            <v>Hạt rắn chắc</v>
          </cell>
        </row>
        <row r="16">
          <cell r="B16">
            <v>8552</v>
          </cell>
          <cell r="C16" t="str">
            <v>Hạt phụ gia 8552</v>
          </cell>
          <cell r="F16">
            <v>8552</v>
          </cell>
        </row>
        <row r="17">
          <cell r="B17">
            <v>8550</v>
          </cell>
          <cell r="C17" t="str">
            <v>Hạt phụ gia 8550</v>
          </cell>
          <cell r="F17">
            <v>8550</v>
          </cell>
        </row>
        <row r="18">
          <cell r="B18">
            <v>8555</v>
          </cell>
          <cell r="C18" t="str">
            <v>Hạt phụ gia 8555</v>
          </cell>
          <cell r="F18" t="str">
            <v>8615S</v>
          </cell>
          <cell r="G18" t="str">
            <v>Sunrise</v>
          </cell>
        </row>
        <row r="19">
          <cell r="B19">
            <v>8615</v>
          </cell>
          <cell r="C19" t="str">
            <v>Hạt phụ gia 8615</v>
          </cell>
          <cell r="F19">
            <v>8615</v>
          </cell>
        </row>
        <row r="20">
          <cell r="B20">
            <v>8616</v>
          </cell>
          <cell r="C20" t="str">
            <v>Hạt phụ gia 8616</v>
          </cell>
          <cell r="F20">
            <v>8616</v>
          </cell>
        </row>
        <row r="21">
          <cell r="B21" t="str">
            <v>F9</v>
          </cell>
          <cell r="C21" t="str">
            <v>Hạt phụ gia F9</v>
          </cell>
          <cell r="F21">
            <v>8616</v>
          </cell>
          <cell r="G21" t="str">
            <v>Việt Úc</v>
          </cell>
        </row>
        <row r="22">
          <cell r="B22">
            <v>8618</v>
          </cell>
          <cell r="C22" t="str">
            <v>Hạt phụ gia 8618</v>
          </cell>
          <cell r="F22">
            <v>8618</v>
          </cell>
        </row>
        <row r="23">
          <cell r="B23" t="str">
            <v>8802SCR</v>
          </cell>
          <cell r="C23" t="str">
            <v>Hạt phụ gia 8802SCR</v>
          </cell>
          <cell r="F23" t="str">
            <v>8802SCR</v>
          </cell>
          <cell r="G23" t="str">
            <v>Quan Châu</v>
          </cell>
        </row>
        <row r="24">
          <cell r="B24">
            <v>8802</v>
          </cell>
          <cell r="C24" t="str">
            <v>Hạt phụ gia 8802</v>
          </cell>
          <cell r="F24">
            <v>8802</v>
          </cell>
        </row>
        <row r="25">
          <cell r="B25" t="str">
            <v>JT30</v>
          </cell>
          <cell r="C25" t="str">
            <v>Hạt phụ gia JT30</v>
          </cell>
          <cell r="F25">
            <v>8803</v>
          </cell>
          <cell r="G25" t="str">
            <v>Quan Châu</v>
          </cell>
        </row>
        <row r="26">
          <cell r="B26">
            <v>8803</v>
          </cell>
          <cell r="C26" t="str">
            <v>Hạt phụ gia 8803</v>
          </cell>
          <cell r="F26">
            <v>8803</v>
          </cell>
        </row>
        <row r="27">
          <cell r="B27" t="str">
            <v>8803S</v>
          </cell>
          <cell r="C27" t="str">
            <v>Hạt phụ gia 8803S</v>
          </cell>
          <cell r="F27" t="str">
            <v>8803S</v>
          </cell>
        </row>
        <row r="28">
          <cell r="B28" t="str">
            <v>8803SCR</v>
          </cell>
          <cell r="C28" t="str">
            <v>Hạt phụ gia 8803SCR</v>
          </cell>
          <cell r="F28" t="str">
            <v>8803SCR</v>
          </cell>
        </row>
        <row r="29">
          <cell r="B29" t="str">
            <v>PP02</v>
          </cell>
          <cell r="C29" t="str">
            <v>Hạt phụ gia PP02</v>
          </cell>
          <cell r="F29">
            <v>8804</v>
          </cell>
        </row>
        <row r="30">
          <cell r="B30">
            <v>8804</v>
          </cell>
          <cell r="C30" t="str">
            <v>Hạt phụ gia PP8804</v>
          </cell>
          <cell r="F30" t="str">
            <v>8804S</v>
          </cell>
        </row>
        <row r="31">
          <cell r="B31" t="str">
            <v>8804S</v>
          </cell>
          <cell r="C31" t="str">
            <v>Hạt phụ gia 8804S</v>
          </cell>
          <cell r="F31">
            <v>8805</v>
          </cell>
          <cell r="G31" t="str">
            <v>Kamuri</v>
          </cell>
        </row>
        <row r="32">
          <cell r="B32" t="str">
            <v>8804SCR</v>
          </cell>
          <cell r="C32" t="str">
            <v>Hạt phụ gia 8804SCR</v>
          </cell>
          <cell r="F32" t="str">
            <v>8804SCR</v>
          </cell>
        </row>
        <row r="33">
          <cell r="B33" t="str">
            <v>PP02S</v>
          </cell>
          <cell r="C33" t="str">
            <v>Hạt phụ gia PP02S</v>
          </cell>
          <cell r="F33">
            <v>8805</v>
          </cell>
          <cell r="G33" t="str">
            <v>Hải đăng</v>
          </cell>
        </row>
        <row r="34">
          <cell r="B34">
            <v>8805</v>
          </cell>
          <cell r="C34" t="str">
            <v>Hạt phụ gia 8805</v>
          </cell>
          <cell r="F34">
            <v>8805</v>
          </cell>
          <cell r="G34" t="str">
            <v>Bảo Minh+ Tapia</v>
          </cell>
        </row>
        <row r="35">
          <cell r="B35">
            <v>8805</v>
          </cell>
          <cell r="C35" t="str">
            <v>Hạt phụ gia 8805</v>
          </cell>
          <cell r="F35">
            <v>8804</v>
          </cell>
          <cell r="G35" t="str">
            <v>Sông Công</v>
          </cell>
        </row>
        <row r="36">
          <cell r="B36">
            <v>8806</v>
          </cell>
          <cell r="C36" t="str">
            <v>Hạt phụ gia 8806</v>
          </cell>
          <cell r="F36">
            <v>8806</v>
          </cell>
        </row>
        <row r="37">
          <cell r="B37" t="str">
            <v>8806R</v>
          </cell>
          <cell r="C37" t="str">
            <v>Hạt phụ gia 8806R</v>
          </cell>
          <cell r="F37" t="str">
            <v>8806R</v>
          </cell>
        </row>
        <row r="38">
          <cell r="B38" t="str">
            <v>HDPE-R</v>
          </cell>
          <cell r="C38" t="str">
            <v>Hạt phụ gia HDPE-R</v>
          </cell>
          <cell r="F38">
            <v>8312</v>
          </cell>
          <cell r="G38" t="str">
            <v>NMP</v>
          </cell>
        </row>
        <row r="39">
          <cell r="B39" t="str">
            <v>PE80S</v>
          </cell>
          <cell r="C39" t="str">
            <v>Hạt phụ gia PE80S</v>
          </cell>
          <cell r="F39">
            <v>8310</v>
          </cell>
          <cell r="G39" t="str">
            <v>NMP</v>
          </cell>
        </row>
        <row r="40">
          <cell r="B40" t="str">
            <v>PE02F</v>
          </cell>
          <cell r="C40" t="str">
            <v>Hạt phụ gia PE02F</v>
          </cell>
          <cell r="F40" t="str">
            <v>8518S</v>
          </cell>
          <cell r="G40" t="str">
            <v>NMP</v>
          </cell>
        </row>
        <row r="41">
          <cell r="B41" t="str">
            <v>DE02H</v>
          </cell>
          <cell r="C41" t="str">
            <v>Hạt phụ gia DE02H</v>
          </cell>
          <cell r="F41">
            <v>8311</v>
          </cell>
          <cell r="G41" t="str">
            <v>NMP</v>
          </cell>
        </row>
        <row r="42">
          <cell r="B42" t="str">
            <v>PP02H</v>
          </cell>
          <cell r="C42" t="str">
            <v>Hạt phụ gia PP02H</v>
          </cell>
          <cell r="F42" t="str">
            <v>8801P</v>
          </cell>
          <cell r="G42" t="str">
            <v>NMP</v>
          </cell>
        </row>
        <row r="43">
          <cell r="B43" t="str">
            <v>PP02F</v>
          </cell>
          <cell r="C43" t="str">
            <v>Hạt phụ gia PP02F</v>
          </cell>
          <cell r="F43" t="str">
            <v>8808R</v>
          </cell>
          <cell r="G43" t="str">
            <v>NMP</v>
          </cell>
        </row>
        <row r="44">
          <cell r="B44" t="str">
            <v>PP02S</v>
          </cell>
          <cell r="C44" t="str">
            <v>Hạt phụ gia PP02</v>
          </cell>
        </row>
        <row r="45">
          <cell r="B45" t="str">
            <v>PE02</v>
          </cell>
          <cell r="C45" t="str">
            <v>Hạt phụ gia PE02</v>
          </cell>
          <cell r="F45">
            <v>8515</v>
          </cell>
          <cell r="G45" t="str">
            <v>NMP</v>
          </cell>
        </row>
        <row r="46">
          <cell r="B46" t="str">
            <v>PP02M</v>
          </cell>
          <cell r="C46" t="str">
            <v>Hạt phụ gia PP02M</v>
          </cell>
          <cell r="F46">
            <v>8804</v>
          </cell>
          <cell r="G46" t="str">
            <v>NMP</v>
          </cell>
        </row>
        <row r="47">
          <cell r="B47" t="str">
            <v>PP02</v>
          </cell>
          <cell r="C47" t="str">
            <v>Hạt phụ gia PP02</v>
          </cell>
          <cell r="F47">
            <v>8804</v>
          </cell>
          <cell r="G47" t="str">
            <v>NMP</v>
          </cell>
        </row>
        <row r="48">
          <cell r="B48" t="str">
            <v>PE02LT</v>
          </cell>
          <cell r="C48" t="str">
            <v>Hạt phụ gia PE02LT</v>
          </cell>
          <cell r="G48" t="str">
            <v>NMP</v>
          </cell>
        </row>
        <row r="49">
          <cell r="B49" t="str">
            <v>PP02L</v>
          </cell>
          <cell r="C49" t="str">
            <v>Hạt phụ gia PP02L</v>
          </cell>
          <cell r="F49">
            <v>8806</v>
          </cell>
          <cell r="G49" t="str">
            <v>NMP</v>
          </cell>
        </row>
        <row r="50">
          <cell r="B50" t="str">
            <v>WL1372</v>
          </cell>
          <cell r="C50" t="str">
            <v>Hạt phụ gia màu trắng WL1372</v>
          </cell>
          <cell r="F50" t="str">
            <v>W8327</v>
          </cell>
          <cell r="G50" t="str">
            <v>Việt Úc</v>
          </cell>
        </row>
        <row r="51">
          <cell r="B51" t="str">
            <v>PE40W</v>
          </cell>
          <cell r="C51" t="str">
            <v>Hạt phụ gia mày trắng PE40W</v>
          </cell>
          <cell r="G51" t="str">
            <v>Việt Úc</v>
          </cell>
          <cell r="H51" t="str">
            <v>23R216</v>
          </cell>
        </row>
        <row r="52">
          <cell r="B52" t="str">
            <v>W8323</v>
          </cell>
          <cell r="C52" t="str">
            <v>Hạt màu trắng</v>
          </cell>
          <cell r="F52" t="str">
            <v>W8323</v>
          </cell>
          <cell r="G52" t="str">
            <v>Vu Trân</v>
          </cell>
        </row>
        <row r="53">
          <cell r="B53" t="str">
            <v>PE-7702</v>
          </cell>
          <cell r="C53" t="str">
            <v>Hạt phụ gia PE-7702</v>
          </cell>
          <cell r="F53">
            <v>8512</v>
          </cell>
          <cell r="G53" t="str">
            <v>Vu Trân</v>
          </cell>
        </row>
        <row r="54">
          <cell r="B54" t="str">
            <v>PE-8M</v>
          </cell>
          <cell r="C54" t="str">
            <v>Hạt phụ gia PE-8M</v>
          </cell>
          <cell r="F54">
            <v>8553</v>
          </cell>
          <cell r="G54" t="str">
            <v>Vu Trân</v>
          </cell>
        </row>
        <row r="55">
          <cell r="B55" t="str">
            <v>8514R</v>
          </cell>
          <cell r="C55" t="str">
            <v>Hạt phụ gia 8514R</v>
          </cell>
          <cell r="F55" t="str">
            <v>8514R</v>
          </cell>
          <cell r="G55" t="str">
            <v>A Hinh</v>
          </cell>
        </row>
        <row r="56">
          <cell r="B56" t="str">
            <v>Titan 60%</v>
          </cell>
          <cell r="C56" t="str">
            <v>Hạt tăng trắng titan 60%</v>
          </cell>
          <cell r="F56" t="str">
            <v>8355W</v>
          </cell>
        </row>
        <row r="57">
          <cell r="B57" t="str">
            <v>8619R</v>
          </cell>
          <cell r="C57" t="str">
            <v>Hạt phụ gia 8619R</v>
          </cell>
          <cell r="F57" t="str">
            <v>8619R</v>
          </cell>
          <cell r="G57" t="str">
            <v>Đức Long</v>
          </cell>
        </row>
        <row r="58">
          <cell r="B58" t="str">
            <v>8619R2</v>
          </cell>
          <cell r="C58" t="str">
            <v>Hạt phụ gia 8619R2</v>
          </cell>
          <cell r="F58" t="str">
            <v>8515R</v>
          </cell>
          <cell r="G58" t="str">
            <v>Đức Long</v>
          </cell>
        </row>
        <row r="59">
          <cell r="B59" t="str">
            <v>PE80-2</v>
          </cell>
          <cell r="C59" t="str">
            <v>Hạt phụ gia 8515</v>
          </cell>
          <cell r="F59">
            <v>8515</v>
          </cell>
          <cell r="G59" t="str">
            <v>Việt Úc</v>
          </cell>
        </row>
        <row r="60">
          <cell r="B60" t="str">
            <v>MI83</v>
          </cell>
          <cell r="C60" t="str">
            <v>Hạt phụ gia 8553</v>
          </cell>
          <cell r="F60">
            <v>8553</v>
          </cell>
          <cell r="G60" t="str">
            <v>Hòa phương</v>
          </cell>
        </row>
        <row r="61">
          <cell r="B61" t="str">
            <v>PE78</v>
          </cell>
          <cell r="C61" t="str">
            <v>Hạt phụ gia 8568</v>
          </cell>
          <cell r="F61">
            <v>8568</v>
          </cell>
          <cell r="G61" t="str">
            <v>Hòa phương</v>
          </cell>
        </row>
        <row r="62">
          <cell r="B62" t="str">
            <v>W40</v>
          </cell>
          <cell r="C62" t="str">
            <v>Hạt phụ gia W8323</v>
          </cell>
          <cell r="F62" t="str">
            <v>w8323</v>
          </cell>
          <cell r="G62" t="str">
            <v>Hòa phương</v>
          </cell>
        </row>
        <row r="63">
          <cell r="B63" t="str">
            <v>PE88</v>
          </cell>
          <cell r="C63" t="str">
            <v>Hạt phụ gia 8518</v>
          </cell>
          <cell r="F63">
            <v>8518</v>
          </cell>
          <cell r="G63" t="str">
            <v>Hòa phương</v>
          </cell>
        </row>
        <row r="64">
          <cell r="B64" t="str">
            <v>PP88</v>
          </cell>
          <cell r="C64" t="str">
            <v>Hạt phụ gia 8808</v>
          </cell>
          <cell r="F64">
            <v>8808</v>
          </cell>
          <cell r="G64" t="str">
            <v>Hòa phương</v>
          </cell>
        </row>
        <row r="65">
          <cell r="B65" t="str">
            <v>PP02E</v>
          </cell>
          <cell r="C65" t="str">
            <v>Hạt phụ gia 8616</v>
          </cell>
          <cell r="F65">
            <v>8616</v>
          </cell>
          <cell r="G65" t="str">
            <v>Hòa phương</v>
          </cell>
        </row>
        <row r="66">
          <cell r="B66" t="str">
            <v>PP02</v>
          </cell>
          <cell r="C66" t="str">
            <v>Hạt phụ gia 8805</v>
          </cell>
          <cell r="F66">
            <v>8805</v>
          </cell>
          <cell r="G66" t="str">
            <v>Hòa phương</v>
          </cell>
        </row>
        <row r="67">
          <cell r="B67" t="str">
            <v>PP01</v>
          </cell>
          <cell r="C67" t="str">
            <v>Hạt phụ gia 8802SCR</v>
          </cell>
          <cell r="F67" t="str">
            <v>8802scr</v>
          </cell>
          <cell r="G67" t="str">
            <v>Hòa phương</v>
          </cell>
        </row>
        <row r="68">
          <cell r="B68" t="str">
            <v>PP88R</v>
          </cell>
          <cell r="C68" t="str">
            <v>Hạt phụ gia 8808R</v>
          </cell>
          <cell r="F68" t="str">
            <v>8808R</v>
          </cell>
          <cell r="G68" t="str">
            <v>Hòa phương</v>
          </cell>
        </row>
        <row r="69">
          <cell r="B69" t="str">
            <v>PE88R</v>
          </cell>
          <cell r="C69" t="str">
            <v>Hạt phụ gia 8518R</v>
          </cell>
          <cell r="F69">
            <v>8518</v>
          </cell>
          <cell r="G69" t="str">
            <v>Hòa phương</v>
          </cell>
        </row>
        <row r="70">
          <cell r="B70" t="str">
            <v>DE02T</v>
          </cell>
          <cell r="C70" t="str">
            <v>Hạt phụ gia DE02T</v>
          </cell>
          <cell r="F70">
            <v>8315</v>
          </cell>
          <cell r="G70" t="str">
            <v>NMP</v>
          </cell>
        </row>
        <row r="71">
          <cell r="B71" t="str">
            <v>DE02S</v>
          </cell>
          <cell r="C71" t="str">
            <v>Hạt phụ gia DE02S</v>
          </cell>
          <cell r="F71">
            <v>8313</v>
          </cell>
          <cell r="G71" t="str">
            <v>NMP</v>
          </cell>
        </row>
        <row r="72">
          <cell r="B72" t="str">
            <v>PE80-2R</v>
          </cell>
          <cell r="C72" t="str">
            <v>Hạt phụ gia PE80-2R</v>
          </cell>
          <cell r="G72" t="str">
            <v>Việt Úc</v>
          </cell>
        </row>
        <row r="73">
          <cell r="B73" t="str">
            <v>PE88R</v>
          </cell>
          <cell r="C73" t="str">
            <v>Hạt phụ gia PE88R</v>
          </cell>
          <cell r="G73" t="str">
            <v>Việt Úc</v>
          </cell>
        </row>
        <row r="74">
          <cell r="B74" t="str">
            <v>8808R</v>
          </cell>
          <cell r="C74" t="str">
            <v>Hạt phụ gia 8808R</v>
          </cell>
          <cell r="F74" t="str">
            <v>8808R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ợp đồng"/>
      <sheetName val="Thực Hiện01"/>
      <sheetName val="BC DOANH THU "/>
      <sheetName val="KH T3.2"/>
      <sheetName val="KH T2.2"/>
      <sheetName val="THÔNG TIN SP"/>
      <sheetName val="KH T3.12"/>
      <sheetName val="KH T2.12"/>
      <sheetName val="TT KH"/>
      <sheetName val="TT KH (2)"/>
      <sheetName val="PLAN TỔNG"/>
      <sheetName val="DHL"/>
      <sheetName val="Khiếu nại khách hàng"/>
      <sheetName val="Tồn kho TP"/>
      <sheetName val="THÔNG TIN SP goc"/>
    </sheetNames>
    <sheetDataSet>
      <sheetData sheetId="0"/>
      <sheetData sheetId="1"/>
      <sheetData sheetId="2"/>
      <sheetData sheetId="3"/>
      <sheetData sheetId="4"/>
      <sheetData sheetId="5">
        <row r="6">
          <cell r="B6" t="str">
            <v>PE85</v>
          </cell>
          <cell r="C6" t="str">
            <v>Hạt phụ gia PE85</v>
          </cell>
          <cell r="D6">
            <v>0</v>
          </cell>
          <cell r="E6">
            <v>0</v>
          </cell>
          <cell r="F6" t="str">
            <v>8515S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YPE85</v>
          </cell>
          <cell r="C7" t="str">
            <v>Hạt phụ gia YPE85</v>
          </cell>
          <cell r="D7">
            <v>0</v>
          </cell>
          <cell r="E7">
            <v>0</v>
          </cell>
          <cell r="F7" t="str">
            <v>8516S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PP02F</v>
          </cell>
          <cell r="C8" t="str">
            <v>Hạt phụ gia PP02F</v>
          </cell>
          <cell r="D8">
            <v>0</v>
          </cell>
          <cell r="E8">
            <v>0</v>
          </cell>
          <cell r="F8" t="str">
            <v>8808R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PE80</v>
          </cell>
          <cell r="C9" t="str">
            <v>Hạt phụ gia PE80</v>
          </cell>
          <cell r="D9">
            <v>0</v>
          </cell>
          <cell r="E9">
            <v>0</v>
          </cell>
          <cell r="F9" t="str">
            <v>8511S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PP8802</v>
          </cell>
          <cell r="C10" t="str">
            <v>Hạt phụ gia PP8802</v>
          </cell>
          <cell r="D10">
            <v>0</v>
          </cell>
          <cell r="E10">
            <v>0</v>
          </cell>
          <cell r="F10">
            <v>8802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JT30</v>
          </cell>
          <cell r="C11" t="str">
            <v>Hạt phụ gia JT30</v>
          </cell>
          <cell r="D11">
            <v>0</v>
          </cell>
          <cell r="E11">
            <v>0</v>
          </cell>
          <cell r="F11">
            <v>8803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PE80-2</v>
          </cell>
          <cell r="C12" t="str">
            <v>Hạt phụ gia PE80-2</v>
          </cell>
          <cell r="D12">
            <v>0</v>
          </cell>
          <cell r="E12" t="str">
            <v xml:space="preserve"> </v>
          </cell>
          <cell r="F12" t="str">
            <v>8515S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N0072 PE</v>
          </cell>
          <cell r="C13" t="str">
            <v>Hạt phụ gia N0072 PE</v>
          </cell>
          <cell r="D13">
            <v>0</v>
          </cell>
          <cell r="E13">
            <v>0</v>
          </cell>
          <cell r="F13" t="str">
            <v>8512S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N0073 PE</v>
          </cell>
          <cell r="C14" t="str">
            <v>Hạt phụ gia N0073 PE</v>
          </cell>
          <cell r="D14">
            <v>0</v>
          </cell>
          <cell r="E14">
            <v>0</v>
          </cell>
          <cell r="F14">
            <v>8513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N0075 PP</v>
          </cell>
          <cell r="C15" t="str">
            <v>Hạt phụ gia N0075 PP</v>
          </cell>
          <cell r="D15">
            <v>0</v>
          </cell>
          <cell r="E15">
            <v>0</v>
          </cell>
          <cell r="F15">
            <v>8804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PP02</v>
          </cell>
          <cell r="C16" t="str">
            <v>Hạt phụ gia PP02</v>
          </cell>
          <cell r="D16">
            <v>0</v>
          </cell>
          <cell r="E16">
            <v>0</v>
          </cell>
          <cell r="F16">
            <v>8804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>
            <v>8616</v>
          </cell>
          <cell r="C17" t="str">
            <v>Hạt phụ gia 8616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Axit 1838</v>
          </cell>
          <cell r="C18" t="str">
            <v>Axit 1838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U65</v>
          </cell>
          <cell r="C19" t="str">
            <v>Hạt phụ gia U65</v>
          </cell>
          <cell r="D19">
            <v>0</v>
          </cell>
          <cell r="E19">
            <v>0</v>
          </cell>
          <cell r="F19">
            <v>8517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>
            <v>8514</v>
          </cell>
          <cell r="C20" t="str">
            <v>Hạt phụ gia 8514</v>
          </cell>
          <cell r="D20">
            <v>0</v>
          </cell>
          <cell r="E20">
            <v>0</v>
          </cell>
          <cell r="F20">
            <v>8514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>
            <v>8515</v>
          </cell>
          <cell r="C21" t="str">
            <v>Hạt phụ gia 8515</v>
          </cell>
          <cell r="D21">
            <v>0</v>
          </cell>
          <cell r="E21">
            <v>0</v>
          </cell>
          <cell r="F21">
            <v>8515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>
            <v>8552</v>
          </cell>
          <cell r="C22" t="str">
            <v>Hạt phụ gia 8552</v>
          </cell>
          <cell r="D22">
            <v>0</v>
          </cell>
          <cell r="E22">
            <v>0</v>
          </cell>
          <cell r="F22">
            <v>8552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>
            <v>8550</v>
          </cell>
          <cell r="C23" t="str">
            <v>Hạt phụ gia 8550</v>
          </cell>
          <cell r="D23">
            <v>0</v>
          </cell>
          <cell r="E23">
            <v>0</v>
          </cell>
          <cell r="F23">
            <v>8550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8805</v>
          </cell>
          <cell r="C24" t="str">
            <v>Hạt phụ gia 8805</v>
          </cell>
          <cell r="D24">
            <v>0</v>
          </cell>
          <cell r="E24">
            <v>0</v>
          </cell>
          <cell r="F24">
            <v>8805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Titan R668</v>
          </cell>
          <cell r="C25" t="str">
            <v>Titan R668</v>
          </cell>
          <cell r="D25">
            <v>0</v>
          </cell>
          <cell r="E25">
            <v>0</v>
          </cell>
          <cell r="F25" t="str">
            <v>R668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Kẽm Eco A</v>
          </cell>
          <cell r="C26" t="str">
            <v>Kẽm Eco 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JT618</v>
          </cell>
          <cell r="C27" t="str">
            <v>Hạt phụ gia JT618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Pe Wax</v>
          </cell>
          <cell r="C28" t="str">
            <v>PE Wax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JT618</v>
          </cell>
          <cell r="C29" t="str">
            <v>Hạt phụ gia JT618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HDPE-R</v>
          </cell>
          <cell r="C30" t="str">
            <v>Hạt phụ gia HDPE-R</v>
          </cell>
          <cell r="D30">
            <v>0</v>
          </cell>
          <cell r="E30">
            <v>0</v>
          </cell>
          <cell r="F30">
            <v>8312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ZinC</v>
          </cell>
          <cell r="C31" t="str">
            <v>ZinC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8514T</v>
          </cell>
          <cell r="C32" t="str">
            <v>Hạt phụ gia 8514T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PE80S</v>
          </cell>
          <cell r="C33" t="str">
            <v>Hạt phụ gia PE80S</v>
          </cell>
          <cell r="D33">
            <v>0</v>
          </cell>
          <cell r="E33">
            <v>0</v>
          </cell>
          <cell r="F33">
            <v>8310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PE02F</v>
          </cell>
          <cell r="C34" t="str">
            <v>Hạt phụ gia FE02F</v>
          </cell>
          <cell r="D34">
            <v>0</v>
          </cell>
          <cell r="E34">
            <v>0</v>
          </cell>
          <cell r="F34" t="str">
            <v>8518S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DE02H</v>
          </cell>
          <cell r="C35" t="str">
            <v>Hạt phụ gia DE02H</v>
          </cell>
          <cell r="D35">
            <v>0</v>
          </cell>
          <cell r="E35">
            <v>0</v>
          </cell>
          <cell r="F35">
            <v>8311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PP02H</v>
          </cell>
          <cell r="C36" t="str">
            <v>Hạt phụ gia PP02H</v>
          </cell>
          <cell r="D36">
            <v>0</v>
          </cell>
          <cell r="E36">
            <v>0</v>
          </cell>
          <cell r="F36" t="str">
            <v>8801P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8806</v>
          </cell>
          <cell r="C37" t="str">
            <v>Hạt phụ gia PP8806</v>
          </cell>
          <cell r="D37">
            <v>0</v>
          </cell>
          <cell r="E37">
            <v>0</v>
          </cell>
          <cell r="F37">
            <v>8806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8804</v>
          </cell>
          <cell r="C38" t="str">
            <v>Hạt phụ gia PP8804</v>
          </cell>
          <cell r="D38">
            <v>0</v>
          </cell>
          <cell r="E38">
            <v>0</v>
          </cell>
          <cell r="F38" t="str">
            <v>8804S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W40NL</v>
          </cell>
          <cell r="C39" t="str">
            <v>Hạt màu trắng mã W23</v>
          </cell>
          <cell r="D39">
            <v>0</v>
          </cell>
          <cell r="E39">
            <v>0</v>
          </cell>
          <cell r="F39" t="str">
            <v>W23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PP02S</v>
          </cell>
          <cell r="C40" t="str">
            <v>Hạt phụ gia PP02S</v>
          </cell>
          <cell r="D40">
            <v>0</v>
          </cell>
          <cell r="E40">
            <v>0</v>
          </cell>
          <cell r="F40">
            <v>8805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D900/B006</v>
          </cell>
          <cell r="C41" t="str">
            <v>Sợi PP màu đen</v>
          </cell>
          <cell r="D41">
            <v>0</v>
          </cell>
          <cell r="E41">
            <v>0</v>
          </cell>
          <cell r="F41" t="str">
            <v>8514R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8514R</v>
          </cell>
          <cell r="C42" t="str">
            <v>Hạt phụ gia 8514R</v>
          </cell>
          <cell r="D42">
            <v>0</v>
          </cell>
          <cell r="E42">
            <v>0</v>
          </cell>
          <cell r="F42" t="str">
            <v>8514R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PP84</v>
          </cell>
          <cell r="C43" t="str">
            <v>Hạt phụ gia PP84</v>
          </cell>
          <cell r="D43">
            <v>0</v>
          </cell>
          <cell r="E43">
            <v>0</v>
          </cell>
          <cell r="F43">
            <v>8805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Titan 60%</v>
          </cell>
          <cell r="C44" t="str">
            <v>Hạt tăng trắng titan 60%</v>
          </cell>
          <cell r="D44">
            <v>0</v>
          </cell>
          <cell r="E44">
            <v>0</v>
          </cell>
          <cell r="F44" t="str">
            <v>8355W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VTP-202</v>
          </cell>
          <cell r="C45" t="str">
            <v>Hạt phụ gia VTP-202</v>
          </cell>
          <cell r="D45">
            <v>0</v>
          </cell>
          <cell r="E45">
            <v>0</v>
          </cell>
          <cell r="F45" t="str">
            <v>8804S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PP02L</v>
          </cell>
          <cell r="C46" t="str">
            <v>Hạt phụ gia PP02L</v>
          </cell>
          <cell r="D46">
            <v>0</v>
          </cell>
          <cell r="E46">
            <v>0</v>
          </cell>
          <cell r="F46">
            <v>8806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PP01</v>
          </cell>
          <cell r="C47" t="str">
            <v>Hạt phụ gia PP01</v>
          </cell>
          <cell r="D47">
            <v>0</v>
          </cell>
          <cell r="E47">
            <v>0</v>
          </cell>
          <cell r="F47">
            <v>8803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VTP-2024</v>
          </cell>
          <cell r="C48" t="str">
            <v>Hạt phụ gia VTP-2024</v>
          </cell>
          <cell r="D48">
            <v>0</v>
          </cell>
          <cell r="E48">
            <v>0</v>
          </cell>
          <cell r="F48" t="str">
            <v>8804S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PE88</v>
          </cell>
          <cell r="C49" t="str">
            <v>Hạt phụ gia PE88</v>
          </cell>
          <cell r="D49">
            <v>0</v>
          </cell>
          <cell r="E49">
            <v>0</v>
          </cell>
          <cell r="F49">
            <v>8518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VTE-102</v>
          </cell>
          <cell r="C50" t="str">
            <v>Hạt phụ gia VTE-102</v>
          </cell>
          <cell r="D50">
            <v>0</v>
          </cell>
          <cell r="E50">
            <v>0</v>
          </cell>
          <cell r="F50" t="str">
            <v>8514S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Taical phế</v>
          </cell>
          <cell r="C51" t="str">
            <v>Taical phế (8805)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8802SCR</v>
          </cell>
          <cell r="C52" t="str">
            <v>Hạt phụ gia 8802SCR</v>
          </cell>
          <cell r="D52">
            <v>0</v>
          </cell>
          <cell r="E52">
            <v>0</v>
          </cell>
          <cell r="F52" t="str">
            <v>8802SCR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TI55</v>
          </cell>
          <cell r="C53" t="str">
            <v>Hạt phụ gia TI55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>
            <v>8513</v>
          </cell>
          <cell r="C54" t="str">
            <v>Hạt phụ gia 8513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MI83</v>
          </cell>
          <cell r="C55" t="str">
            <v>Hạt phụ gia MI83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PSA0101</v>
          </cell>
          <cell r="C56" t="str">
            <v>Hạt phụ gia PSA0101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PSA0071</v>
          </cell>
          <cell r="C57" t="str">
            <v>Hạt phụ gia PSA0071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 xml:space="preserve">ET2 </v>
          </cell>
          <cell r="C58" t="str">
            <v>Hạt phụ gia ET2</v>
          </cell>
          <cell r="D58">
            <v>0</v>
          </cell>
          <cell r="E58">
            <v>0</v>
          </cell>
          <cell r="F58" t="str">
            <v>8514S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8802</v>
          </cell>
          <cell r="C59" t="str">
            <v>Hạt phụ gia 8802</v>
          </cell>
          <cell r="D59">
            <v>0</v>
          </cell>
          <cell r="E59">
            <v>0</v>
          </cell>
          <cell r="F59">
            <v>8802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TÚI LÓT</v>
          </cell>
          <cell r="C60" t="str">
            <v>TÚI LÓT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8808R</v>
          </cell>
          <cell r="C61" t="str">
            <v>Hạt phụ gia 8808R</v>
          </cell>
          <cell r="D61">
            <v>0</v>
          </cell>
          <cell r="E61">
            <v>0</v>
          </cell>
          <cell r="F61" t="str">
            <v>8808R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8803S</v>
          </cell>
          <cell r="C62" t="str">
            <v>Hạt phụ gia 8803S</v>
          </cell>
          <cell r="D62">
            <v>0</v>
          </cell>
          <cell r="E62">
            <v>0</v>
          </cell>
          <cell r="F62" t="str">
            <v>8803S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8885</v>
          </cell>
          <cell r="C63" t="str">
            <v>Hạt phụ gia 8885</v>
          </cell>
          <cell r="D63">
            <v>0</v>
          </cell>
          <cell r="E63">
            <v>0</v>
          </cell>
          <cell r="F63">
            <v>8885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8518</v>
          </cell>
          <cell r="C64" t="str">
            <v>Hạt phụ gia 8518</v>
          </cell>
          <cell r="D64">
            <v>0</v>
          </cell>
          <cell r="E64">
            <v>0</v>
          </cell>
          <cell r="F64">
            <v>8518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8618</v>
          </cell>
          <cell r="C65" t="str">
            <v>Hạt phụ gia 8618</v>
          </cell>
          <cell r="D65">
            <v>0</v>
          </cell>
          <cell r="E65">
            <v>0</v>
          </cell>
          <cell r="F65">
            <v>8618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PE01</v>
          </cell>
          <cell r="C66" t="str">
            <v>Hạt phụ gia PE01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TI60</v>
          </cell>
          <cell r="C67" t="str">
            <v>Hạt màu trắng TI60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F-CMP80</v>
          </cell>
          <cell r="C68" t="str">
            <v>Hạt phụ gia F-CMP80</v>
          </cell>
          <cell r="D68">
            <v>0</v>
          </cell>
          <cell r="E68">
            <v>0</v>
          </cell>
          <cell r="F68">
            <v>8803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F-CMP782EC</v>
          </cell>
          <cell r="C69" t="str">
            <v>Hạt phụ gia F-CMP782EC</v>
          </cell>
          <cell r="D69">
            <v>0</v>
          </cell>
          <cell r="E69">
            <v>0</v>
          </cell>
          <cell r="F69" t="str">
            <v>8802SCR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VTE-101</v>
          </cell>
          <cell r="C70" t="str">
            <v>Hạt phụ gia VTE-101</v>
          </cell>
          <cell r="D70">
            <v>0</v>
          </cell>
          <cell r="E70">
            <v>0</v>
          </cell>
          <cell r="F70">
            <v>8515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VTP-201</v>
          </cell>
          <cell r="C71" t="str">
            <v>Hạt phụ gia VTP-201</v>
          </cell>
          <cell r="D71">
            <v>0</v>
          </cell>
          <cell r="E71">
            <v>0</v>
          </cell>
          <cell r="F71">
            <v>8802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FX85PE-F35</v>
          </cell>
          <cell r="C72" t="str">
            <v>Hạt phụ gia FX85PE-F35</v>
          </cell>
          <cell r="D72">
            <v>0</v>
          </cell>
          <cell r="E72">
            <v>0</v>
          </cell>
          <cell r="F72">
            <v>8517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8800QC</v>
          </cell>
          <cell r="C73" t="str">
            <v>Hạt phụ gia 8800QC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>
            <v>8803</v>
          </cell>
          <cell r="C74" t="str">
            <v>Hạt phụ gia 8803</v>
          </cell>
          <cell r="D74">
            <v>0</v>
          </cell>
          <cell r="E74">
            <v>0</v>
          </cell>
          <cell r="F74">
            <v>8803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8515R</v>
          </cell>
          <cell r="C75" t="str">
            <v>Hạt phụ gia 8815R</v>
          </cell>
          <cell r="D75">
            <v>0</v>
          </cell>
          <cell r="E75">
            <v>0</v>
          </cell>
          <cell r="F75" t="str">
            <v>8515R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FIVE STAR</v>
          </cell>
          <cell r="C76" t="str">
            <v>Hạt phụ gia Five Star</v>
          </cell>
          <cell r="D76">
            <v>0</v>
          </cell>
          <cell r="E76">
            <v>0</v>
          </cell>
          <cell r="F76">
            <v>8512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SEVEN STAR</v>
          </cell>
          <cell r="C77" t="str">
            <v>Hạt phụ gia Seven Star</v>
          </cell>
          <cell r="D77">
            <v>0</v>
          </cell>
          <cell r="E77">
            <v>0</v>
          </cell>
          <cell r="F77">
            <v>8510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BF</v>
          </cell>
          <cell r="C78" t="str">
            <v>Hạt phụ gia BF</v>
          </cell>
          <cell r="D78">
            <v>0</v>
          </cell>
          <cell r="E78">
            <v>0</v>
          </cell>
          <cell r="F78" t="str">
            <v>8804S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PP FILLER 08</v>
          </cell>
          <cell r="C79" t="str">
            <v>Hạt phụ gia PP FILLER 08</v>
          </cell>
          <cell r="D79">
            <v>0</v>
          </cell>
          <cell r="E79">
            <v>0</v>
          </cell>
          <cell r="F79" t="str">
            <v>8806R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KB-80</v>
          </cell>
          <cell r="C80" t="str">
            <v>Hạt phụ gia KB-80</v>
          </cell>
          <cell r="D80">
            <v>0</v>
          </cell>
          <cell r="E80">
            <v>0</v>
          </cell>
          <cell r="F80">
            <v>8804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AT-17</v>
          </cell>
          <cell r="C81" t="str">
            <v>Hạt phụ gia AT-17</v>
          </cell>
          <cell r="D81">
            <v>0</v>
          </cell>
          <cell r="E81">
            <v>0</v>
          </cell>
          <cell r="F81">
            <v>8514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AT-18</v>
          </cell>
          <cell r="C82" t="str">
            <v>Hạt phụ gia AT-18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AT-20</v>
          </cell>
          <cell r="C83" t="str">
            <v>Hạt phụ gia AT-20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BM40</v>
          </cell>
          <cell r="C84" t="str">
            <v>Hạt phụ gia BM40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HD17</v>
          </cell>
          <cell r="C85" t="str">
            <v>Hạt phụ gia HD17</v>
          </cell>
          <cell r="D85">
            <v>0</v>
          </cell>
          <cell r="E85">
            <v>0</v>
          </cell>
          <cell r="F85">
            <v>8355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WM-01</v>
          </cell>
          <cell r="C86" t="str">
            <v>Hạt phụ gia WM-01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WM-02</v>
          </cell>
          <cell r="C87" t="str">
            <v>Hạt phụ gia WM-02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8802SCR</v>
          </cell>
          <cell r="C88" t="str">
            <v>Hạt phụ gia 8802SCR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8804SCR</v>
          </cell>
          <cell r="C89" t="str">
            <v>Hạt phụ gia 8804SCR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1102H</v>
          </cell>
          <cell r="C90" t="str">
            <v>Hạt phụ gia 1102H</v>
          </cell>
          <cell r="D90">
            <v>0</v>
          </cell>
          <cell r="E90">
            <v>0</v>
          </cell>
          <cell r="F90" t="str">
            <v>8804S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1102W</v>
          </cell>
          <cell r="C91" t="str">
            <v>Hạt phụ gia 1102W</v>
          </cell>
          <cell r="D91">
            <v>0</v>
          </cell>
          <cell r="E91">
            <v>0</v>
          </cell>
          <cell r="F91">
            <v>8802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>
            <v>8555</v>
          </cell>
          <cell r="C92" t="str">
            <v>Hạt phụ gia 8555</v>
          </cell>
          <cell r="D92">
            <v>0</v>
          </cell>
          <cell r="E92">
            <v>0</v>
          </cell>
          <cell r="F92" t="str">
            <v>8615S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8512</v>
          </cell>
          <cell r="C93" t="str">
            <v>Hạt phụ gia 8512</v>
          </cell>
          <cell r="D93">
            <v>0</v>
          </cell>
          <cell r="E93">
            <v>0</v>
          </cell>
          <cell r="F93">
            <v>8512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SR1113R</v>
          </cell>
          <cell r="C94" t="str">
            <v>Hạt phụ gia SR1113R</v>
          </cell>
          <cell r="D94">
            <v>0</v>
          </cell>
          <cell r="E94">
            <v>0</v>
          </cell>
          <cell r="F94">
            <v>8552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SR1013R</v>
          </cell>
          <cell r="C95" t="str">
            <v>Hạt phụ gia SR1013R</v>
          </cell>
          <cell r="D95">
            <v>0</v>
          </cell>
          <cell r="E95">
            <v>0</v>
          </cell>
          <cell r="F95">
            <v>8554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>
            <v>8315</v>
          </cell>
          <cell r="C96" t="str">
            <v>Hạt phụ gia 8315</v>
          </cell>
          <cell r="D96">
            <v>0</v>
          </cell>
          <cell r="E96">
            <v>0</v>
          </cell>
          <cell r="F96">
            <v>8315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>
            <v>8314</v>
          </cell>
          <cell r="C97" t="str">
            <v>Hạt phụ gia 8314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AT-18R</v>
          </cell>
          <cell r="C98" t="str">
            <v>Hạt phụ gia AT-18R</v>
          </cell>
          <cell r="D98">
            <v>0</v>
          </cell>
          <cell r="E98">
            <v>0</v>
          </cell>
          <cell r="F98" t="str">
            <v>8512R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AT-16</v>
          </cell>
          <cell r="C99" t="str">
            <v>Hạt phụ gia AT-16</v>
          </cell>
          <cell r="D99">
            <v>0</v>
          </cell>
          <cell r="E99">
            <v>0</v>
          </cell>
          <cell r="F99">
            <v>8515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PP16</v>
          </cell>
          <cell r="C100" t="str">
            <v>Hạt phụ gia PP16</v>
          </cell>
          <cell r="D100">
            <v>0</v>
          </cell>
          <cell r="E100">
            <v>0</v>
          </cell>
          <cell r="F100">
            <v>8805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PP17</v>
          </cell>
          <cell r="C101" t="str">
            <v>Hạt phụ gia PP17</v>
          </cell>
          <cell r="D101">
            <v>0</v>
          </cell>
          <cell r="E101">
            <v>0</v>
          </cell>
          <cell r="F101">
            <v>8804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PP18</v>
          </cell>
          <cell r="C102" t="str">
            <v>Hạt phụ gia PP18</v>
          </cell>
          <cell r="D102">
            <v>0</v>
          </cell>
          <cell r="E102">
            <v>0</v>
          </cell>
          <cell r="F102">
            <v>8803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CPPL-84P</v>
          </cell>
          <cell r="C103" t="str">
            <v>Hạt phụ gia CPPL-84P</v>
          </cell>
          <cell r="D103">
            <v>0</v>
          </cell>
          <cell r="E103">
            <v>0</v>
          </cell>
          <cell r="F103" t="str">
            <v>8514S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CPPL-80D</v>
          </cell>
          <cell r="C104" t="str">
            <v>Hạt phụ gia CPPL-80D</v>
          </cell>
          <cell r="D104">
            <v>0</v>
          </cell>
          <cell r="E104">
            <v>0</v>
          </cell>
          <cell r="F104" t="str">
            <v>8510R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F01</v>
          </cell>
          <cell r="C105" t="str">
            <v>Hạt phụ gia F01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8804S</v>
          </cell>
          <cell r="C106" t="str">
            <v>Hạt phụ gia 8804S</v>
          </cell>
          <cell r="D106">
            <v>0</v>
          </cell>
          <cell r="E106">
            <v>0</v>
          </cell>
          <cell r="F106" t="str">
            <v>8804S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VTP-200</v>
          </cell>
          <cell r="C107" t="str">
            <v>Hạt phụ gia VTP-200</v>
          </cell>
          <cell r="D107">
            <v>0</v>
          </cell>
          <cell r="E107">
            <v>0</v>
          </cell>
          <cell r="F107" t="str">
            <v>8804S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VTE100</v>
          </cell>
          <cell r="C108" t="str">
            <v>Hạt phụ gia VTE100</v>
          </cell>
          <cell r="D108">
            <v>0</v>
          </cell>
          <cell r="E108">
            <v>0</v>
          </cell>
          <cell r="F108" t="str">
            <v>8514S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VTE101</v>
          </cell>
          <cell r="C109" t="str">
            <v>Hạt phụ gia VTE101</v>
          </cell>
          <cell r="D109">
            <v>0</v>
          </cell>
          <cell r="E109">
            <v>0</v>
          </cell>
          <cell r="F109">
            <v>8512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WL1372</v>
          </cell>
          <cell r="C110" t="str">
            <v>Hạt phụ gia màu trắng WL1372</v>
          </cell>
          <cell r="D110">
            <v>0</v>
          </cell>
          <cell r="E110">
            <v>0</v>
          </cell>
          <cell r="F110" t="str">
            <v>W8327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8516</v>
          </cell>
          <cell r="C111" t="str">
            <v>Hạt phụ gia 8516</v>
          </cell>
          <cell r="D111">
            <v>0</v>
          </cell>
          <cell r="E111">
            <v>0</v>
          </cell>
          <cell r="F111">
            <v>8516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>
            <v>8314</v>
          </cell>
          <cell r="C112" t="str">
            <v>Hạt phụ gia 8314</v>
          </cell>
          <cell r="D112">
            <v>0</v>
          </cell>
          <cell r="E112">
            <v>0</v>
          </cell>
          <cell r="F112">
            <v>8314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8314Y</v>
          </cell>
          <cell r="C113" t="str">
            <v>Hạt phụ gia 8314Y</v>
          </cell>
          <cell r="D113">
            <v>0</v>
          </cell>
          <cell r="E113">
            <v>0</v>
          </cell>
          <cell r="F113" t="str">
            <v>8314Y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8800SP</v>
          </cell>
          <cell r="C114" t="str">
            <v>Hạt phụ gia 8800SP</v>
          </cell>
          <cell r="D114">
            <v>0</v>
          </cell>
          <cell r="E114">
            <v>0</v>
          </cell>
          <cell r="F114" t="str">
            <v>8800SP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VTE102</v>
          </cell>
          <cell r="C115" t="str">
            <v>Hạt phụ gia VTE102</v>
          </cell>
          <cell r="D115">
            <v>0</v>
          </cell>
          <cell r="E115">
            <v>0</v>
          </cell>
          <cell r="F115">
            <v>8514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VTE110</v>
          </cell>
          <cell r="C116" t="str">
            <v>Hạt phụ gia VTE110</v>
          </cell>
          <cell r="D116">
            <v>0</v>
          </cell>
          <cell r="E116">
            <v>0</v>
          </cell>
          <cell r="F116">
            <v>8515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8615</v>
          </cell>
          <cell r="C117" t="str">
            <v>Hạt phụ gia 8615</v>
          </cell>
          <cell r="D117">
            <v>0</v>
          </cell>
          <cell r="E117">
            <v>0</v>
          </cell>
          <cell r="F117">
            <v>8615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E.P.L-345</v>
          </cell>
          <cell r="C118" t="str">
            <v>Hạt phụ gia E.P.L-345</v>
          </cell>
          <cell r="D118">
            <v>0</v>
          </cell>
          <cell r="E118">
            <v>0</v>
          </cell>
          <cell r="F118">
            <v>8518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VTP-100C1</v>
          </cell>
          <cell r="C119" t="str">
            <v>Hạt phụ gia VTP-100C1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VTP-100C2</v>
          </cell>
          <cell r="C120" t="str">
            <v>Hạt phụ gia VTP-100C2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PP80-01</v>
          </cell>
          <cell r="C121" t="str">
            <v>Hạt phụ gia PP80-01</v>
          </cell>
          <cell r="D121">
            <v>0</v>
          </cell>
          <cell r="E121">
            <v>0</v>
          </cell>
          <cell r="F121">
            <v>8616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FOUR STAR</v>
          </cell>
          <cell r="C122" t="str">
            <v>Hạt phụ gia Four Star</v>
          </cell>
          <cell r="D122">
            <v>0</v>
          </cell>
          <cell r="E122">
            <v>0</v>
          </cell>
          <cell r="F122" t="str">
            <v>8515R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FIVE STAR</v>
          </cell>
          <cell r="C123" t="str">
            <v>Hạt phụ gia Five Star</v>
          </cell>
          <cell r="D123">
            <v>0</v>
          </cell>
          <cell r="E123">
            <v>0</v>
          </cell>
          <cell r="F123" t="str">
            <v>8513R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AL-8550</v>
          </cell>
          <cell r="C124" t="str">
            <v>Hạt phụ gia AL-8550</v>
          </cell>
          <cell r="D124">
            <v>0</v>
          </cell>
          <cell r="E124">
            <v>0</v>
          </cell>
          <cell r="F124">
            <v>8568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AL-8510</v>
          </cell>
          <cell r="C125" t="str">
            <v>Hạt phụ gia AL-8510</v>
          </cell>
          <cell r="D125">
            <v>0</v>
          </cell>
          <cell r="E125">
            <v>0</v>
          </cell>
          <cell r="F125">
            <v>8510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AL-8512</v>
          </cell>
          <cell r="C126" t="str">
            <v>Hạt phụ gia AL-8512</v>
          </cell>
          <cell r="D126">
            <v>0</v>
          </cell>
          <cell r="E126">
            <v>0</v>
          </cell>
          <cell r="F126">
            <v>8512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AL-8514</v>
          </cell>
          <cell r="C127" t="str">
            <v>Hạt phụ gia AL-8514</v>
          </cell>
          <cell r="D127">
            <v>0</v>
          </cell>
          <cell r="E127">
            <v>0</v>
          </cell>
          <cell r="F127">
            <v>8514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AL-8516</v>
          </cell>
          <cell r="C128" t="str">
            <v>Hạt phụ gia AL-8516</v>
          </cell>
          <cell r="D128">
            <v>0</v>
          </cell>
          <cell r="E128">
            <v>0</v>
          </cell>
          <cell r="F128">
            <v>8516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AL-8518</v>
          </cell>
          <cell r="C129" t="str">
            <v>Hạt phụ gia AL-8518</v>
          </cell>
          <cell r="D129">
            <v>0</v>
          </cell>
          <cell r="E129">
            <v>0</v>
          </cell>
          <cell r="F129">
            <v>8518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PP19</v>
          </cell>
          <cell r="C130" t="str">
            <v>Hạt phụ gia PP19</v>
          </cell>
          <cell r="D130">
            <v>0</v>
          </cell>
          <cell r="E130">
            <v>0</v>
          </cell>
          <cell r="F130">
            <v>8802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8806R</v>
          </cell>
          <cell r="C131" t="str">
            <v>Hạt phụ gia 8806R</v>
          </cell>
          <cell r="D131">
            <v>0</v>
          </cell>
          <cell r="E131">
            <v>0</v>
          </cell>
          <cell r="F131" t="str">
            <v>8806R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8514S</v>
          </cell>
          <cell r="C132" t="str">
            <v>Hạt phụ gia 8514S</v>
          </cell>
          <cell r="D132">
            <v>0</v>
          </cell>
          <cell r="E132">
            <v>0</v>
          </cell>
          <cell r="F132" t="str">
            <v>8514S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A666</v>
          </cell>
          <cell r="C133" t="str">
            <v>Hạt phụ gia A666</v>
          </cell>
          <cell r="D133">
            <v>0</v>
          </cell>
          <cell r="E133">
            <v>0</v>
          </cell>
          <cell r="F133">
            <v>8513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PP02M</v>
          </cell>
          <cell r="C134" t="str">
            <v>Hạt phụ gia PP02M</v>
          </cell>
          <cell r="D134">
            <v>0</v>
          </cell>
          <cell r="E134">
            <v>0</v>
          </cell>
          <cell r="F134">
            <v>8804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SE150</v>
          </cell>
          <cell r="C135" t="str">
            <v>Hạt phụ gia SE150</v>
          </cell>
          <cell r="D135">
            <v>0</v>
          </cell>
          <cell r="E135">
            <v>0</v>
          </cell>
          <cell r="F135" t="str">
            <v>8514S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8310S</v>
          </cell>
          <cell r="C136" t="str">
            <v>Hạt phụ gia 8310S</v>
          </cell>
          <cell r="D136">
            <v>0</v>
          </cell>
          <cell r="E136">
            <v>0</v>
          </cell>
          <cell r="F136" t="str">
            <v>8310S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W8323</v>
          </cell>
          <cell r="C137" t="str">
            <v>Hạt màu trắng 8323</v>
          </cell>
          <cell r="D137">
            <v>0</v>
          </cell>
          <cell r="E137">
            <v>0</v>
          </cell>
          <cell r="F137" t="str">
            <v>W8323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PE-7702</v>
          </cell>
          <cell r="C138" t="str">
            <v>Hạt phụ gia PE-7702</v>
          </cell>
          <cell r="D138">
            <v>0</v>
          </cell>
          <cell r="E138">
            <v>0</v>
          </cell>
          <cell r="F138">
            <v>8513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PE-8M</v>
          </cell>
          <cell r="C139" t="str">
            <v>Hạt phụ gia PE-8M</v>
          </cell>
          <cell r="D139">
            <v>0</v>
          </cell>
          <cell r="E139">
            <v>0</v>
          </cell>
          <cell r="F139">
            <v>8553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SE150</v>
          </cell>
          <cell r="C140" t="str">
            <v>Hạt phụ gia SE150</v>
          </cell>
          <cell r="D140">
            <v>0</v>
          </cell>
          <cell r="E140">
            <v>0</v>
          </cell>
          <cell r="F140" t="str">
            <v>8514S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SE151</v>
          </cell>
          <cell r="C141" t="str">
            <v>Hạt phụ gia SE151</v>
          </cell>
          <cell r="D141">
            <v>0</v>
          </cell>
          <cell r="E141">
            <v>0</v>
          </cell>
          <cell r="F141">
            <v>8515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SE152</v>
          </cell>
          <cell r="C142" t="str">
            <v>Hạt phụ gia SE152</v>
          </cell>
          <cell r="D142">
            <v>0</v>
          </cell>
          <cell r="E142">
            <v>0</v>
          </cell>
          <cell r="F142">
            <v>8516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PP02S</v>
          </cell>
          <cell r="C143" t="str">
            <v>Hạt phụ gia PP02S</v>
          </cell>
          <cell r="D143">
            <v>0</v>
          </cell>
          <cell r="E143">
            <v>0</v>
          </cell>
          <cell r="F143">
            <v>8806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TIO2</v>
          </cell>
          <cell r="C144" t="str">
            <v>Hạt phụ gia màu trắng TIO2</v>
          </cell>
          <cell r="D144">
            <v>0</v>
          </cell>
          <cell r="E144">
            <v>0</v>
          </cell>
          <cell r="F144" t="str">
            <v>W8350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PP80-2</v>
          </cell>
          <cell r="C145" t="str">
            <v>Hạt phụ gia PP80-02</v>
          </cell>
          <cell r="D145">
            <v>0</v>
          </cell>
          <cell r="E145">
            <v>0</v>
          </cell>
          <cell r="F145">
            <v>8616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PE02LT</v>
          </cell>
          <cell r="C146" t="str">
            <v>Hạt phụ gia PE02LT</v>
          </cell>
          <cell r="D146">
            <v>0</v>
          </cell>
          <cell r="E146">
            <v>0</v>
          </cell>
          <cell r="F146" t="str">
            <v>8513R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HD</v>
          </cell>
          <cell r="C147" t="str">
            <v>Hạt phụ gia HD</v>
          </cell>
          <cell r="D147">
            <v>0</v>
          </cell>
          <cell r="E147">
            <v>0</v>
          </cell>
          <cell r="F147" t="str">
            <v>8514S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HB</v>
          </cell>
          <cell r="C148" t="str">
            <v>Hạt phụ gia HB</v>
          </cell>
          <cell r="D148">
            <v>0</v>
          </cell>
          <cell r="E148">
            <v>0</v>
          </cell>
          <cell r="F148">
            <v>8512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VTP-201S</v>
          </cell>
          <cell r="C149" t="str">
            <v>Hạt phụ gia VTP-201S</v>
          </cell>
          <cell r="D149">
            <v>0</v>
          </cell>
          <cell r="E149">
            <v>0</v>
          </cell>
          <cell r="F149" t="str">
            <v>8802KH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W-PM27</v>
          </cell>
          <cell r="C150" t="str">
            <v>Hạt phụ gia W-PM27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PP02S</v>
          </cell>
          <cell r="C151" t="str">
            <v>Hạt phụ gia PP02S</v>
          </cell>
          <cell r="D151">
            <v>0</v>
          </cell>
          <cell r="E151">
            <v>0</v>
          </cell>
          <cell r="F151">
            <v>8805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8803SCR</v>
          </cell>
          <cell r="C152" t="str">
            <v>Hạt phụ gia 8803SCR</v>
          </cell>
          <cell r="D152">
            <v>0</v>
          </cell>
          <cell r="E152">
            <v>0</v>
          </cell>
          <cell r="F152" t="str">
            <v>8803SCR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VTP-204</v>
          </cell>
          <cell r="C153" t="str">
            <v>Hạt phụ gia VTP-204</v>
          </cell>
          <cell r="D153">
            <v>0</v>
          </cell>
          <cell r="E153">
            <v>0</v>
          </cell>
          <cell r="F153" t="str">
            <v>8800KH</v>
          </cell>
          <cell r="G153" t="str">
            <v>VTM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1024S</v>
          </cell>
          <cell r="C154" t="str">
            <v>Hạt phụ gia 1024S</v>
          </cell>
          <cell r="D154">
            <v>0</v>
          </cell>
          <cell r="E154">
            <v>0</v>
          </cell>
          <cell r="F154" t="str">
            <v>8515R</v>
          </cell>
          <cell r="G154" t="str">
            <v>VTM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>
            <v>1035</v>
          </cell>
          <cell r="C155" t="str">
            <v>Hạt phụ gia 1035</v>
          </cell>
          <cell r="D155">
            <v>0</v>
          </cell>
          <cell r="E155">
            <v>0</v>
          </cell>
          <cell r="F155" t="str">
            <v>8513R</v>
          </cell>
          <cell r="G155" t="str">
            <v>VTM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>
            <v>2024</v>
          </cell>
          <cell r="C156" t="str">
            <v>Hạt phụ gia 2024</v>
          </cell>
          <cell r="D156">
            <v>0</v>
          </cell>
          <cell r="E156">
            <v>0</v>
          </cell>
          <cell r="F156" t="str">
            <v>8804S</v>
          </cell>
          <cell r="G156" t="str">
            <v>VTM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BU8705</v>
          </cell>
          <cell r="C157" t="str">
            <v>Hạt phụ gia BU8705</v>
          </cell>
          <cell r="D157">
            <v>0</v>
          </cell>
          <cell r="E157">
            <v>0</v>
          </cell>
          <cell r="F157">
            <v>8515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BU7701</v>
          </cell>
          <cell r="C158" t="str">
            <v>Hạt phụ gia 7701</v>
          </cell>
          <cell r="D158">
            <v>0</v>
          </cell>
          <cell r="E158">
            <v>0</v>
          </cell>
          <cell r="F158" t="str">
            <v>8514S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VTP-300</v>
          </cell>
          <cell r="C159" t="str">
            <v>Hạt phụ gia VTP-300</v>
          </cell>
          <cell r="D159">
            <v>0</v>
          </cell>
          <cell r="E159">
            <v>0</v>
          </cell>
          <cell r="F159" t="str">
            <v>8802KH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VTP-103</v>
          </cell>
          <cell r="C160" t="str">
            <v>Hạt phụ gia VTP-103</v>
          </cell>
          <cell r="D160">
            <v>0</v>
          </cell>
          <cell r="E160">
            <v>0</v>
          </cell>
          <cell r="F160" t="str">
            <v>8510KH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PE02</v>
          </cell>
          <cell r="C161" t="str">
            <v>Hạt phụ gia FE02</v>
          </cell>
          <cell r="D161">
            <v>0</v>
          </cell>
          <cell r="E161">
            <v>0</v>
          </cell>
          <cell r="F161">
            <v>8515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VTP-203</v>
          </cell>
          <cell r="C162" t="str">
            <v>Hạt phụ gia VTP-203</v>
          </cell>
          <cell r="D162">
            <v>0</v>
          </cell>
          <cell r="E162">
            <v>0</v>
          </cell>
          <cell r="F162" t="str">
            <v>8802KH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VTP-2031</v>
          </cell>
          <cell r="C163" t="str">
            <v>Hạt phụ gia VTP-2031</v>
          </cell>
          <cell r="D163">
            <v>0</v>
          </cell>
          <cell r="E163">
            <v>0</v>
          </cell>
          <cell r="F163">
            <v>8800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PE40W</v>
          </cell>
          <cell r="C164" t="str">
            <v>Hạt phụ gia PE40W</v>
          </cell>
          <cell r="D164">
            <v>0</v>
          </cell>
          <cell r="E164">
            <v>0</v>
          </cell>
          <cell r="F164" t="str">
            <v>W8323</v>
          </cell>
          <cell r="G164">
            <v>0</v>
          </cell>
          <cell r="H164" t="str">
            <v>23% R216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8518</v>
          </cell>
          <cell r="C165" t="str">
            <v>Hạt phụ gia 8518</v>
          </cell>
          <cell r="D165">
            <v>0</v>
          </cell>
          <cell r="E165">
            <v>0</v>
          </cell>
          <cell r="F165" t="str">
            <v>8518 CŨ</v>
          </cell>
          <cell r="G165" t="str">
            <v>VÚC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FILLER COMPOUND FOR PE</v>
          </cell>
          <cell r="C166" t="str">
            <v>Hạt phụ gia PE</v>
          </cell>
          <cell r="D166">
            <v>0</v>
          </cell>
          <cell r="E166">
            <v>0</v>
          </cell>
          <cell r="F166">
            <v>8519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SE120</v>
          </cell>
          <cell r="C167" t="str">
            <v>Hạt phụ gia SE120</v>
          </cell>
          <cell r="D167">
            <v>0</v>
          </cell>
          <cell r="E167">
            <v>0</v>
          </cell>
          <cell r="F167">
            <v>8513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8619R</v>
          </cell>
          <cell r="C168" t="str">
            <v>Hạt phụ gia 8619R</v>
          </cell>
          <cell r="D168">
            <v>0</v>
          </cell>
          <cell r="E168">
            <v>0</v>
          </cell>
          <cell r="F168" t="str">
            <v>8619R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SP120</v>
          </cell>
          <cell r="C169" t="str">
            <v>Hạt phụ gia SP120</v>
          </cell>
          <cell r="D169">
            <v>0</v>
          </cell>
          <cell r="E169">
            <v>0</v>
          </cell>
          <cell r="F169">
            <v>8806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FCPP0184</v>
          </cell>
          <cell r="C170" t="str">
            <v>Hạt phụ gia FCPP0184</v>
          </cell>
          <cell r="D170">
            <v>0</v>
          </cell>
          <cell r="E170">
            <v>0</v>
          </cell>
          <cell r="F170">
            <v>8806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GALAXY PE</v>
          </cell>
          <cell r="C171" t="str">
            <v>Hạt phụ gia GALAXY PE</v>
          </cell>
          <cell r="D171">
            <v>0</v>
          </cell>
          <cell r="E171">
            <v>0</v>
          </cell>
          <cell r="F171">
            <v>8516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8619R2</v>
          </cell>
          <cell r="C172" t="str">
            <v>Hạt phụ gia 8619R2</v>
          </cell>
          <cell r="D172">
            <v>0</v>
          </cell>
          <cell r="E172">
            <v>0</v>
          </cell>
          <cell r="F172" t="str">
            <v>8619R2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8553</v>
          </cell>
          <cell r="C173" t="str">
            <v>Hạt phụ gia 8553</v>
          </cell>
          <cell r="D173">
            <v>0</v>
          </cell>
          <cell r="E173">
            <v>0</v>
          </cell>
          <cell r="F173">
            <v>8553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>
            <v>8568</v>
          </cell>
          <cell r="C174" t="str">
            <v>Hạt phụ gia 8568</v>
          </cell>
          <cell r="D174">
            <v>0</v>
          </cell>
          <cell r="E174">
            <v>0</v>
          </cell>
          <cell r="F174">
            <v>8568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>
            <v>8808</v>
          </cell>
          <cell r="C175" t="str">
            <v>Hạt phụ gia 8808</v>
          </cell>
          <cell r="D175">
            <v>0</v>
          </cell>
          <cell r="E175">
            <v>0</v>
          </cell>
          <cell r="F175">
            <v>8808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8518R</v>
          </cell>
          <cell r="C176" t="str">
            <v>Hạt phụ gia 8518R</v>
          </cell>
          <cell r="D176">
            <v>0</v>
          </cell>
          <cell r="E176">
            <v>0</v>
          </cell>
          <cell r="F176" t="str">
            <v>8518R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VTN-303</v>
          </cell>
          <cell r="C177" t="str">
            <v>Hạt phụ gia VTN-303</v>
          </cell>
          <cell r="D177">
            <v>0</v>
          </cell>
          <cell r="E177">
            <v>0</v>
          </cell>
          <cell r="F177" t="str">
            <v>NW80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VTN-302</v>
          </cell>
          <cell r="C178" t="str">
            <v>Hạt phụ gia VTN-302</v>
          </cell>
          <cell r="D178">
            <v>0</v>
          </cell>
          <cell r="E178">
            <v>0</v>
          </cell>
          <cell r="F178" t="str">
            <v>NW82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DE02T</v>
          </cell>
          <cell r="C179" t="str">
            <v>Hạt phụ gia DE02T</v>
          </cell>
          <cell r="D179">
            <v>0</v>
          </cell>
          <cell r="E179">
            <v>0</v>
          </cell>
          <cell r="F179">
            <v>8315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DE02S</v>
          </cell>
          <cell r="C180" t="str">
            <v>Hạt phụ gia DE02S</v>
          </cell>
          <cell r="D180">
            <v>0</v>
          </cell>
          <cell r="E180">
            <v>0</v>
          </cell>
          <cell r="F180">
            <v>8313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PP02E</v>
          </cell>
          <cell r="C181" t="str">
            <v>Hạt phụ gia PP02E</v>
          </cell>
          <cell r="D181">
            <v>0</v>
          </cell>
          <cell r="E181">
            <v>0</v>
          </cell>
          <cell r="F181">
            <v>8617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PE80-2R</v>
          </cell>
          <cell r="C182" t="str">
            <v>Hạt phụ gia PE80-2R</v>
          </cell>
          <cell r="D182">
            <v>0</v>
          </cell>
          <cell r="E182">
            <v>0</v>
          </cell>
          <cell r="F182" t="str">
            <v>8515R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PE88R</v>
          </cell>
          <cell r="C183" t="str">
            <v>Hạt phụ gia PE88R</v>
          </cell>
          <cell r="D183">
            <v>0</v>
          </cell>
          <cell r="E183">
            <v>0</v>
          </cell>
          <cell r="F183" t="str">
            <v>8518R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PP02C</v>
          </cell>
          <cell r="C184" t="str">
            <v>Hạt phụ gia PP02C</v>
          </cell>
          <cell r="D184">
            <v>0</v>
          </cell>
          <cell r="E184">
            <v>0</v>
          </cell>
          <cell r="F184" t="str">
            <v>8619R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TCW-7375F</v>
          </cell>
          <cell r="C185" t="str">
            <v>Hạt phụ gia TCW-7375F</v>
          </cell>
          <cell r="D185">
            <v>0</v>
          </cell>
          <cell r="E185">
            <v>0</v>
          </cell>
          <cell r="F185" t="str">
            <v>WHITE 23%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TCW-7405F</v>
          </cell>
          <cell r="C186" t="str">
            <v>Hạt phụ gia TCW-7405F</v>
          </cell>
          <cell r="D186">
            <v>0</v>
          </cell>
          <cell r="E186">
            <v>0</v>
          </cell>
          <cell r="F186" t="str">
            <v>WHITE 40%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FX75PPQ-F</v>
          </cell>
          <cell r="C187" t="str">
            <v>Hạt phụ gia FX75PPQ-F</v>
          </cell>
          <cell r="D187">
            <v>0</v>
          </cell>
          <cell r="E187">
            <v>0</v>
          </cell>
          <cell r="F187" t="str">
            <v>NW80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FX85PP-F35</v>
          </cell>
          <cell r="C188" t="str">
            <v>Hạt phụ gia FX85PP-F35</v>
          </cell>
          <cell r="D188">
            <v>0</v>
          </cell>
          <cell r="E188">
            <v>0</v>
          </cell>
          <cell r="F188">
            <v>8618</v>
          </cell>
          <cell r="G188">
            <v>0</v>
          </cell>
          <cell r="H188" t="str">
            <v>PP ÉP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VTP-100C</v>
          </cell>
          <cell r="C189" t="str">
            <v>Hạt phụ gia VTC-100C</v>
          </cell>
          <cell r="D189">
            <v>0</v>
          </cell>
          <cell r="E189">
            <v>0</v>
          </cell>
          <cell r="F189" t="str">
            <v>8803C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 xml:space="preserve">HDPE </v>
          </cell>
          <cell r="C190" t="str">
            <v>Hạt phụ gia HDPE kéo sợi</v>
          </cell>
          <cell r="D190">
            <v>0</v>
          </cell>
          <cell r="E190">
            <v>0</v>
          </cell>
          <cell r="F190" t="str">
            <v>8315HD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8805SC</v>
          </cell>
          <cell r="C191" t="str">
            <v>Hạt phụ gia 8805SC</v>
          </cell>
          <cell r="D191">
            <v>0</v>
          </cell>
          <cell r="E191">
            <v>0</v>
          </cell>
          <cell r="F191" t="str">
            <v>8805SC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FX80PE-F35</v>
          </cell>
          <cell r="C192" t="str">
            <v>Hạt phụ gia FX80PE-F35</v>
          </cell>
          <cell r="D192">
            <v>0</v>
          </cell>
          <cell r="E192">
            <v>0</v>
          </cell>
          <cell r="F192">
            <v>8513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FX85PE-FE</v>
          </cell>
          <cell r="C193" t="str">
            <v>Hạt phụ gia FX85PE-F35</v>
          </cell>
          <cell r="D193">
            <v>0</v>
          </cell>
          <cell r="E193">
            <v>0</v>
          </cell>
          <cell r="F193">
            <v>8516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W40</v>
          </cell>
          <cell r="C194" t="str">
            <v>Hạt phụ gia W40</v>
          </cell>
          <cell r="D194">
            <v>0</v>
          </cell>
          <cell r="E194">
            <v>0</v>
          </cell>
          <cell r="F194" t="str">
            <v>W8323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VTP-200</v>
          </cell>
          <cell r="C195" t="str">
            <v>Hạt phụ gia VTP-200</v>
          </cell>
          <cell r="D195">
            <v>0</v>
          </cell>
          <cell r="E195">
            <v>0</v>
          </cell>
          <cell r="F195" t="str">
            <v>8804S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AD-CACO3-GRADE-PE01</v>
          </cell>
          <cell r="C196" t="str">
            <v>Hạt phụ gia AD-CACO3-GRADE-PE01</v>
          </cell>
          <cell r="D196">
            <v>0</v>
          </cell>
          <cell r="E196">
            <v>0</v>
          </cell>
          <cell r="F196" t="str">
            <v>EV01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8518R2</v>
          </cell>
          <cell r="C197" t="str">
            <v>Hạt phụ gia 8518R2</v>
          </cell>
          <cell r="D197">
            <v>0</v>
          </cell>
          <cell r="E197">
            <v>0</v>
          </cell>
          <cell r="F197" t="str">
            <v>8518R2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PP</v>
          </cell>
          <cell r="C198" t="str">
            <v>Hạt nhựa nguyên sinh PP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VF862E</v>
          </cell>
          <cell r="C199" t="str">
            <v>Hạt phụ gia Calpet VF862E</v>
          </cell>
          <cell r="D199">
            <v>0</v>
          </cell>
          <cell r="E199">
            <v>0</v>
          </cell>
          <cell r="F199">
            <v>8516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VF882E</v>
          </cell>
          <cell r="C200" t="str">
            <v>Hạt phụ gia Calpet VF882E</v>
          </cell>
          <cell r="D200">
            <v>0</v>
          </cell>
          <cell r="E200">
            <v>0</v>
          </cell>
          <cell r="F200">
            <v>8518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VF822E</v>
          </cell>
          <cell r="C201" t="str">
            <v xml:space="preserve"> Hạt phụ gia Calpet VF822E</v>
          </cell>
          <cell r="D201">
            <v>0</v>
          </cell>
          <cell r="E201">
            <v>0</v>
          </cell>
          <cell r="F201">
            <v>8512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VF862P</v>
          </cell>
          <cell r="C202" t="str">
            <v>Hạt phụ gia Calpet VF862P</v>
          </cell>
          <cell r="F202">
            <v>8806</v>
          </cell>
        </row>
        <row r="203">
          <cell r="B203" t="str">
            <v>VF882P</v>
          </cell>
          <cell r="C203" t="str">
            <v>Hạt phụ gia Calpet VF882P</v>
          </cell>
          <cell r="F203">
            <v>8808</v>
          </cell>
        </row>
        <row r="204">
          <cell r="B204" t="str">
            <v>VF802P</v>
          </cell>
          <cell r="C204" t="str">
            <v>Hạt phụ gia Calpet VF802P</v>
          </cell>
          <cell r="F204">
            <v>8800</v>
          </cell>
        </row>
        <row r="205">
          <cell r="B205" t="str">
            <v>SPT-01</v>
          </cell>
          <cell r="C205" t="str">
            <v>Hạt phụ gia SPT-01</v>
          </cell>
          <cell r="F205">
            <v>8805</v>
          </cell>
        </row>
        <row r="206">
          <cell r="B206" t="str">
            <v>MPG-F1000</v>
          </cell>
          <cell r="C206" t="str">
            <v>Hạt phụ gia MPG-F1000</v>
          </cell>
          <cell r="F206">
            <v>8805</v>
          </cell>
        </row>
        <row r="207">
          <cell r="B207" t="str">
            <v>SP140</v>
          </cell>
          <cell r="C207" t="str">
            <v>Hạt phụ gia SP140</v>
          </cell>
          <cell r="F207">
            <v>8806</v>
          </cell>
        </row>
        <row r="208">
          <cell r="B208" t="str">
            <v>SP100</v>
          </cell>
          <cell r="C208" t="str">
            <v>Hạt phụ gia SP100</v>
          </cell>
          <cell r="F208">
            <v>8804</v>
          </cell>
        </row>
        <row r="209">
          <cell r="B209">
            <v>7702</v>
          </cell>
          <cell r="C209" t="str">
            <v>Hạt phụ gia 7702</v>
          </cell>
        </row>
        <row r="210">
          <cell r="B210" t="str">
            <v>8M</v>
          </cell>
          <cell r="C210" t="str">
            <v>Hạt phụ gia 8M</v>
          </cell>
        </row>
      </sheetData>
      <sheetData sheetId="6"/>
      <sheetData sheetId="7"/>
      <sheetData sheetId="8">
        <row r="6">
          <cell r="B6" t="str">
            <v>LK-DS</v>
          </cell>
          <cell r="C6" t="str">
            <v>DIGITEQ SOLUTIONS (PVT)LTD</v>
          </cell>
          <cell r="D6" t="str">
            <v>71/A , KIRULAPONE AVENUE , KIRULAPONE, COLOMBO 05, SRI LANKA                                                                 
BR No :PV 72469, TIN :114724696</v>
          </cell>
          <cell r="E6" t="str">
            <v>Aktimpex1@akhtarigroup.lk</v>
          </cell>
          <cell r="F6" t="str">
            <v>+94-777-300-332</v>
          </cell>
          <cell r="G6" t="str">
            <v>Minh</v>
          </cell>
        </row>
        <row r="7">
          <cell r="B7" t="str">
            <v>IN-RDB</v>
          </cell>
          <cell r="C7" t="str">
            <v>RDB RASAYANS LTD</v>
          </cell>
          <cell r="D7" t="str">
            <v>126 BASUDEVPUR HPL LINK ROAD, PURBA MEDINIPUR, HALDIA- 721602, WEST BENGAL STATE, INDIA</v>
          </cell>
          <cell r="E7" t="str">
            <v>purchasedbrgroup.in</v>
          </cell>
          <cell r="F7" t="str">
            <v>+91 3224277088/+91 3224278108</v>
          </cell>
          <cell r="G7" t="str">
            <v>Minh</v>
          </cell>
        </row>
        <row r="8">
          <cell r="B8" t="str">
            <v>CN-TJ</v>
          </cell>
          <cell r="C8" t="str">
            <v>TIANJIN STATE LETTER TRADE CO.,LTD</v>
          </cell>
          <cell r="D8" t="str">
            <v>No.16,No.20, A District,Xinzhong village, Jinzhong street, Dongli District, Tianjin, China</v>
          </cell>
          <cell r="E8" t="str">
            <v>83280860@qq.com</v>
          </cell>
          <cell r="F8" t="str">
            <v>+86 13821322566</v>
          </cell>
          <cell r="G8" t="str">
            <v>Ly</v>
          </cell>
        </row>
        <row r="9">
          <cell r="B9" t="str">
            <v>CN-WSM</v>
          </cell>
          <cell r="C9" t="str">
            <v>PT WASAMON MITRA ABADI</v>
          </cell>
          <cell r="D9" t="str">
            <v>Jalan Cengkeh no 17A, Jakarta Barat DKI, Jakarta, Indonesia</v>
          </cell>
          <cell r="E9" t="str">
            <v>stewahyu@aol.com</v>
          </cell>
          <cell r="F9" t="str">
            <v>62 812-1917-7737</v>
          </cell>
          <cell r="G9" t="str">
            <v>Ly</v>
          </cell>
        </row>
        <row r="10">
          <cell r="B10" t="str">
            <v>CN-YW</v>
          </cell>
          <cell r="C10" t="str">
            <v>YIWU FILLER NEW MATERIAL CO.,LTD</v>
          </cell>
          <cell r="D10" t="str">
            <v>No 17, Tong zhai, Beiyuan Street, Yiwu, Zhejiang, China.</v>
          </cell>
          <cell r="E10" t="str">
            <v>512776319@qq.com</v>
          </cell>
          <cell r="F10" t="str">
            <v>+13676830835</v>
          </cell>
          <cell r="G10" t="str">
            <v>thu</v>
          </cell>
        </row>
        <row r="11">
          <cell r="B11" t="str">
            <v>CN-WZ</v>
          </cell>
          <cell r="C11" t="str">
            <v>WENZHOU JIATIAN TRADE CO., LTD</v>
          </cell>
          <cell r="D11" t="str">
            <v>Station C04, No.37 Liming Industrial Zone, Binjiang Street, Lucheng District,Wenzhou city, Zhejiang, China
USCI: 91330302MA2H9XP20P</v>
          </cell>
          <cell r="E11" t="str">
            <v>echo.lu@fasticgroup.com</v>
          </cell>
          <cell r="F11" t="str">
            <v xml:space="preserve">008613586512210 </v>
          </cell>
          <cell r="G11" t="str">
            <v>Thu</v>
          </cell>
        </row>
        <row r="12">
          <cell r="B12" t="str">
            <v>CN-CZ</v>
          </cell>
          <cell r="C12" t="str">
            <v>CHUZHOU XINERTE TECHNOLOGY DEVELOPMENT CO.,LTD</v>
          </cell>
          <cell r="D12" t="str">
            <v>West side of the intersection of Fanhua road and Jiaotong Road, Zhangbaling Town, Mingguang City,Chuzhou City,Anhui province, China.</v>
          </cell>
          <cell r="E12" t="str">
            <v xml:space="preserve">dz97@163.com </v>
          </cell>
          <cell r="F12" t="str">
            <v>+8613851813970</v>
          </cell>
          <cell r="G12" t="str">
            <v>Thu</v>
          </cell>
        </row>
        <row r="13">
          <cell r="B13" t="str">
            <v>JO-AL</v>
          </cell>
          <cell r="C13" t="str">
            <v>Al GHOFRAN PLASTIC FACTORY</v>
          </cell>
          <cell r="D13" t="str">
            <v>KING ABDALLAH II INDUSTRIAL CITY, AL AZRAQ  ST 250, AMMAN, JORDAN</v>
          </cell>
          <cell r="E13">
            <v>0</v>
          </cell>
          <cell r="F13" t="str">
            <v>+962-6-4029554/962-6-4029556</v>
          </cell>
          <cell r="G13" t="str">
            <v>Minh</v>
          </cell>
        </row>
        <row r="14">
          <cell r="B14" t="str">
            <v>PS-AL</v>
          </cell>
          <cell r="C14" t="str">
            <v>Al- RAHMA FOR PLASTIC INDUSTRIES</v>
          </cell>
          <cell r="D14" t="str">
            <v>HEBERON/WESTBANK/PALESTINE</v>
          </cell>
          <cell r="E14">
            <v>0</v>
          </cell>
          <cell r="F14" t="str">
            <v>+979-599219352/970-22230559</v>
          </cell>
          <cell r="G14" t="str">
            <v>Minh</v>
          </cell>
        </row>
        <row r="15">
          <cell r="B15" t="str">
            <v>CN-NBXC</v>
          </cell>
          <cell r="C15" t="str">
            <v>NINGBO XIN CHI PLASTIC INDUSTRY CO., LTD</v>
          </cell>
          <cell r="D15" t="str">
            <v>Room 311,3F,Zhenbang Building,No,270 Bachelor Rd,Yinzhou District,Ningbo CIty,Zhejiang Province, China</v>
          </cell>
          <cell r="E15" t="str">
            <v>'470244386@qq.com</v>
          </cell>
          <cell r="F15" t="str">
            <v>+8613245511885</v>
          </cell>
          <cell r="G15" t="str">
            <v>Thu</v>
          </cell>
        </row>
        <row r="16">
          <cell r="B16" t="str">
            <v>CN-NBSQ</v>
          </cell>
          <cell r="C16" t="str">
            <v>NINGBO SHANQIU IMP&amp;EXP CO.,LTD</v>
          </cell>
          <cell r="D16" t="str">
            <v>ROOM 2501-2,NO.155 BAOQUAN ROAD,YINZHOU DISTRICT,NINGBO,ZHEJIANG, CHINA.</v>
          </cell>
          <cell r="E16">
            <v>0</v>
          </cell>
          <cell r="F16" t="str">
            <v>0574-87237819</v>
          </cell>
          <cell r="G16" t="str">
            <v>Sam</v>
          </cell>
        </row>
        <row r="17">
          <cell r="B17" t="str">
            <v>CN-YK</v>
          </cell>
          <cell r="C17" t="str">
            <v>YINGKOU DAZHENG PLASTICS TECHNOLOGY CO., LTD</v>
          </cell>
          <cell r="D17" t="str">
            <v>Xianren Island Chemical Area Gaizhou, Yingkou, Liaoning, China
Tax code: 91210881699413588C</v>
          </cell>
          <cell r="E17" t="str">
            <v>yingkoudazheng@126.com</v>
          </cell>
          <cell r="F17" t="str">
            <v>Mr. Liu: 156.417.246.31</v>
          </cell>
          <cell r="G17" t="str">
            <v>Thu</v>
          </cell>
        </row>
        <row r="18">
          <cell r="B18" t="str">
            <v>UG-AI</v>
          </cell>
          <cell r="C18" t="str">
            <v>AUROMEERA INDUSTRIES (U) LTD</v>
          </cell>
          <cell r="D18" t="str">
            <v>PLOT NO19-25 MASESE INDUSTRIAL ROAD, NEAR BIDCO, P.O.BOX 176 JINJA, UGANDA</v>
          </cell>
          <cell r="E18">
            <v>0</v>
          </cell>
          <cell r="F18" t="str">
            <v>+256 752 910910</v>
          </cell>
          <cell r="G18" t="str">
            <v>Sam</v>
          </cell>
        </row>
        <row r="19">
          <cell r="B19" t="str">
            <v>IN-GR</v>
          </cell>
          <cell r="C19" t="str">
            <v>GIRIVARYA NON WOVEN FABRICS PVT. LTD</v>
          </cell>
          <cell r="D19" t="str">
            <v>SURVEY NO 75 P/4, PLOT NO 1 TO 4,11 TO 14, B/H VANDHESWAR MAHADEV TEMPLE,NH 8 B VILLAGE-BHUNAVA TAL-GODAL  DIS RAJKOT  (GUJARAT) INDIA</v>
          </cell>
          <cell r="E19">
            <v>0</v>
          </cell>
          <cell r="F19" t="str">
            <v>+91 90990 99454</v>
          </cell>
          <cell r="G19" t="str">
            <v>Sam</v>
          </cell>
        </row>
        <row r="20">
          <cell r="B20" t="str">
            <v>PH-KP</v>
          </cell>
          <cell r="C20" t="str">
            <v>KUTSAIRA PLASTIC PLUS CO.LTD</v>
          </cell>
          <cell r="D20" t="str">
            <v>LOT 7 BLOCK 2 PLASTIC CITY INDUSTRIAL VIENTE REALES VALENZUELA CITY PHILIPPINES</v>
          </cell>
          <cell r="E20">
            <v>0</v>
          </cell>
          <cell r="F20" t="str">
            <v>(02) 8356-7008</v>
          </cell>
          <cell r="G20" t="str">
            <v>Sam</v>
          </cell>
        </row>
        <row r="21">
          <cell r="B21" t="str">
            <v>CN-JX</v>
          </cell>
          <cell r="C21" t="str">
            <v>JIANG XI CHENKANG INDUSTRY &amp; TRADING CO.,LTD</v>
          </cell>
          <cell r="D21" t="str">
            <v>NO.404,FLOOR1-2,HAITANGHUACHENG,FENGCHENG,YICHUN,JIANGXI PROVINCE,CHINA</v>
          </cell>
          <cell r="E21">
            <v>0</v>
          </cell>
          <cell r="F21" t="str">
            <v xml:space="preserve">0795 6666779 </v>
          </cell>
          <cell r="G21" t="str">
            <v>Sam</v>
          </cell>
        </row>
        <row r="22">
          <cell r="B22" t="str">
            <v>IN-PE</v>
          </cell>
          <cell r="C22" t="str">
            <v>PEKON ELECTRONICS LTD</v>
          </cell>
          <cell r="D22" t="str">
            <v>10A, MIDDLETON ROW, 2ND FLOOR KOLKATA 700071, INDIA.</v>
          </cell>
          <cell r="E22">
            <v>0</v>
          </cell>
          <cell r="F22">
            <v>0</v>
          </cell>
          <cell r="G22" t="str">
            <v>Sam</v>
          </cell>
        </row>
        <row r="23">
          <cell r="B23" t="str">
            <v>EG-FE</v>
          </cell>
          <cell r="C23" t="str">
            <v>FRESH ELECTRIC FOR HOME APPLIANCES</v>
          </cell>
          <cell r="D23" t="str">
            <v>10TH OF RAMADAN CITY, A3 INDUSTRIAL ZONE, EGYPT</v>
          </cell>
          <cell r="E23">
            <v>0</v>
          </cell>
          <cell r="F23">
            <v>0</v>
          </cell>
          <cell r="G23" t="str">
            <v>NGÂN</v>
          </cell>
        </row>
        <row r="24">
          <cell r="B24" t="str">
            <v>ID-CV</v>
          </cell>
          <cell r="C24" t="str">
            <v>CV SELARAS TODAYA</v>
          </cell>
          <cell r="D24" t="str">
            <v>JALAN PLAJU NO. 14, JAKARTA 10230, INDONESIA</v>
          </cell>
          <cell r="E24">
            <v>0</v>
          </cell>
          <cell r="F24">
            <v>0</v>
          </cell>
          <cell r="G24" t="str">
            <v>SAM</v>
          </cell>
        </row>
        <row r="25">
          <cell r="B25" t="str">
            <v>PK-KR</v>
          </cell>
          <cell r="C25" t="str">
            <v>AI-KARAM PACKAGES (PVT.) LIMITED</v>
          </cell>
          <cell r="D25" t="str">
            <v xml:space="preserve">PLOT # 36-C, FLOOR 3, SHAHBAZ COMMERCIAL, LANE NO.4, PHASE-VI, DHA KARACHI, PAKISTAN </v>
          </cell>
          <cell r="E25">
            <v>0</v>
          </cell>
          <cell r="F25">
            <v>0</v>
          </cell>
          <cell r="G25" t="str">
            <v>MINH</v>
          </cell>
        </row>
        <row r="26">
          <cell r="B26" t="str">
            <v>IN-SN</v>
          </cell>
          <cell r="C26" t="str">
            <v>SUNIL FIBRES PVT.LTD</v>
          </cell>
          <cell r="D26" t="str">
            <v>5001-5005 5TH FLOOR SHREE MAHAVIR TEXTILE MARKET SURAT KADODARA ROAD MAGOB, SURAT
395010, INDIA</v>
          </cell>
          <cell r="E26">
            <v>0</v>
          </cell>
          <cell r="F26" t="str">
            <v>+91-261-6551365</v>
          </cell>
          <cell r="G26" t="str">
            <v>MINH</v>
          </cell>
        </row>
        <row r="27">
          <cell r="B27" t="str">
            <v>ID-POLY</v>
          </cell>
          <cell r="C27" t="str">
            <v xml:space="preserve"> PT. POLY UNION CHEMICALS</v>
          </cell>
          <cell r="D27" t="str">
            <v>WISMA BUMIPUTERA 9TH.FLOOR,
JL. JEND.SUDIRMAN KAV.75,
JAKARTA 12910</v>
          </cell>
          <cell r="E27">
            <v>0</v>
          </cell>
          <cell r="F27">
            <v>0</v>
          </cell>
          <cell r="G27" t="str">
            <v>SAM</v>
          </cell>
        </row>
        <row r="28">
          <cell r="B28" t="str">
            <v>SA-AD</v>
          </cell>
          <cell r="C28" t="str">
            <v>ADVANCED FLEXIBLE PACKAGING CO.</v>
          </cell>
          <cell r="D28" t="str">
            <v>Mekkah St, Dammam 2nd Industrial City, Dammam 34333 Saudi Arabia</v>
          </cell>
          <cell r="E28">
            <v>0</v>
          </cell>
          <cell r="F28" t="str">
            <v>+966 (13) 895 8660</v>
          </cell>
          <cell r="G28" t="str">
            <v>SAM</v>
          </cell>
        </row>
        <row r="29">
          <cell r="B29" t="str">
            <v>PL-BE</v>
          </cell>
          <cell r="C29" t="str">
            <v>BEDEKO EUROPE LTD LP.</v>
          </cell>
          <cell r="D29" t="str">
            <v xml:space="preserve"> 7 Wojska Polskiego Street, 05-850 Macierzysz, Poland</v>
          </cell>
          <cell r="E29">
            <v>0</v>
          </cell>
          <cell r="F29">
            <v>0</v>
          </cell>
          <cell r="G29" t="str">
            <v>SAM</v>
          </cell>
        </row>
        <row r="30">
          <cell r="B30" t="str">
            <v>UAE-KP</v>
          </cell>
          <cell r="C30" t="str">
            <v>KOMRI PLASTIC CO.</v>
          </cell>
          <cell r="D30" t="str">
            <v>RAKEZ FZ, RAK UAE</v>
          </cell>
          <cell r="E30">
            <v>0</v>
          </cell>
          <cell r="F30">
            <v>0</v>
          </cell>
          <cell r="G30" t="str">
            <v>SAM</v>
          </cell>
        </row>
        <row r="31">
          <cell r="B31" t="str">
            <v>IN-AT</v>
          </cell>
          <cell r="C31" t="str">
            <v>ASIAN TRADELINKS PVT LTD</v>
          </cell>
          <cell r="D31" t="str">
            <v>282 RABINDRA SARANI KOLKATA WEST BENGAL 700007</v>
          </cell>
          <cell r="E31" t="str">
            <v>mohit.kvc@gmail.com</v>
          </cell>
          <cell r="F31">
            <v>0</v>
          </cell>
          <cell r="G31" t="str">
            <v>SAM</v>
          </cell>
        </row>
        <row r="32">
          <cell r="B32" t="str">
            <v>TL-VAVA</v>
          </cell>
          <cell r="C32" t="str">
            <v>VAVA PACK CO.,LTD</v>
          </cell>
          <cell r="D32" t="str">
            <v>52 MOO 3 SIKHIU, SIKHIU, SIKHIU NAKHONRAT CHASIMA 30140, THAILAND.</v>
          </cell>
          <cell r="E32">
            <v>0</v>
          </cell>
          <cell r="F32">
            <v>0</v>
          </cell>
          <cell r="G32" t="str">
            <v>SAM</v>
          </cell>
        </row>
        <row r="33">
          <cell r="B33" t="str">
            <v>PL-KB</v>
          </cell>
          <cell r="C33" t="str">
            <v>KATHURIA BROTHER</v>
          </cell>
          <cell r="D33" t="str">
            <v xml:space="preserve"> OFFICE NO.8, MEZZANINE FLOOR, BLOCK 3 SULEMAN ARCADE BMCHS, KARACHI, PAKISTAN.</v>
          </cell>
          <cell r="E33">
            <v>0</v>
          </cell>
          <cell r="F33">
            <v>0</v>
          </cell>
          <cell r="G33" t="str">
            <v>SAM</v>
          </cell>
        </row>
        <row r="34">
          <cell r="B34" t="str">
            <v>CN-GM</v>
          </cell>
          <cell r="C34" t="str">
            <v>GLOBAL NEW MATERIAL LIMITED</v>
          </cell>
          <cell r="D34" t="str">
            <v>RM 19C Lockhart CTR 301-307 Lockhart RD Wan Chai Hong Kong</v>
          </cell>
          <cell r="E34">
            <v>0</v>
          </cell>
          <cell r="F34">
            <v>0</v>
          </cell>
          <cell r="G34" t="str">
            <v>THU</v>
          </cell>
        </row>
        <row r="35">
          <cell r="B35" t="str">
            <v>IN-UI</v>
          </cell>
          <cell r="C35" t="str">
            <v>UNIQUE INTERTRADE PVT LTD</v>
          </cell>
          <cell r="D35" t="str">
            <v>3RD FLOOR &amp; CROMA BUILDING, SS MANOR, NEARKALYANNAGAR, INDIA
GSTIN: 29AARCU4956FZ2, IEC:0813012155</v>
          </cell>
          <cell r="E35">
            <v>0</v>
          </cell>
          <cell r="F35">
            <v>0</v>
          </cell>
          <cell r="G35" t="str">
            <v>SAM</v>
          </cell>
        </row>
        <row r="36">
          <cell r="B36" t="str">
            <v>IN-CP</v>
          </cell>
          <cell r="C36" t="str">
            <v>CHANDRA POLYMER PRIVATE LIMITED</v>
          </cell>
          <cell r="D36" t="str">
            <v xml:space="preserve"> 87, OLD CHINA BAZAR STREET, KOLKATA – 700001, WEST BENGAL, INDIA
PAN – AAECC1061E ; GSTIN - 19AAECC1061E1Z2 ; IEC – 0210026308</v>
          </cell>
          <cell r="E36">
            <v>0</v>
          </cell>
          <cell r="F36">
            <v>0</v>
          </cell>
          <cell r="G36" t="str">
            <v>MINH</v>
          </cell>
        </row>
        <row r="37">
          <cell r="B37" t="str">
            <v>IN-DNS</v>
          </cell>
          <cell r="C37" t="str">
            <v>DNS POLYFAB PVT. LTD</v>
          </cell>
          <cell r="D37" t="str">
            <v>A - 16, II Stage, Peenya Industrial Estate, Bangalore 560 058</v>
          </cell>
          <cell r="E37" t="str">
            <v>piyush@formosasynthetics.in</v>
          </cell>
          <cell r="F37">
            <v>0</v>
          </cell>
          <cell r="G37" t="str">
            <v>SAM</v>
          </cell>
        </row>
        <row r="38">
          <cell r="B38" t="str">
            <v>UG-QT</v>
          </cell>
          <cell r="C38" t="str">
            <v>QATAR PLASTIC INDUSTRIAL LIMITED</v>
          </cell>
          <cell r="D38" t="str">
            <v>PLOT NO. LZ12, INFINITY INDUSTRIAL PARK, EASTERN BYPASS, NAIROBI, KENYA.
P.O.BOX: 13266-00100</v>
          </cell>
          <cell r="E38">
            <v>0</v>
          </cell>
          <cell r="F38">
            <v>0</v>
          </cell>
          <cell r="G38" t="str">
            <v>MINH</v>
          </cell>
        </row>
        <row r="39">
          <cell r="B39" t="str">
            <v>CN-SZ</v>
          </cell>
          <cell r="C39" t="str">
            <v>SHENZHEN JOYANCY TECHNOLOGY&amp;DEVELOPMENT CO.,LTD</v>
          </cell>
          <cell r="D39" t="str">
            <v>UNIT 1309 13/F,TOWN A SOUTH MEILINEXCELLENT CITY NO.128 ZHONGKANG RD. FUTIAN DISTRICT SHENZHEN, CHINA.</v>
          </cell>
          <cell r="E39">
            <v>0</v>
          </cell>
          <cell r="F39">
            <v>0</v>
          </cell>
          <cell r="G39" t="str">
            <v>THU</v>
          </cell>
        </row>
        <row r="40">
          <cell r="B40" t="str">
            <v>KR-HC</v>
          </cell>
          <cell r="C40" t="str">
            <v>HUE CHEM CO.,LTD</v>
          </cell>
          <cell r="D40" t="str">
            <v>Suite 1326, Hagui-ro 282, Dongan-gu, Anyang-si, Gyeonggi-do, Republic of Korea.</v>
          </cell>
          <cell r="E40">
            <v>0</v>
          </cell>
          <cell r="F40">
            <v>0</v>
          </cell>
          <cell r="G40" t="str">
            <v>THU</v>
          </cell>
        </row>
        <row r="41">
          <cell r="B41" t="str">
            <v>PK-RC</v>
          </cell>
          <cell r="C41" t="str">
            <v>REHMAN CHEMICALS</v>
          </cell>
          <cell r="D41" t="str">
            <v>Suite No 7, Al Shabbir Corner Nazimabad No.1, Karachi, Pakistan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IN-PT</v>
          </cell>
          <cell r="C42" t="str">
            <v>PT. BERKAT UTAMA</v>
          </cell>
          <cell r="D42" t="str">
            <v>Jl. Pakis Raya Blok AA 2No.12, Bekasi Selatan, Jawa Barat, 17148, Indonesia</v>
          </cell>
          <cell r="E42">
            <v>0</v>
          </cell>
          <cell r="F42">
            <v>0</v>
          </cell>
          <cell r="G42" t="str">
            <v>SAM</v>
          </cell>
        </row>
        <row r="43">
          <cell r="B43" t="str">
            <v>CB-CC</v>
          </cell>
          <cell r="C43" t="str">
            <v>CAMBODIA CEMENT CHAKREY TING FACTORY CO.,LTD</v>
          </cell>
          <cell r="D43" t="str">
            <v xml:space="preserve">#74 , Street 317, Sangkat Boeung Kak II, Khan Toul Kork , Phnom Penh, Cambodia </v>
          </cell>
          <cell r="E43" t="str">
            <v>Tel: 012493040 Zip Code: 120408</v>
          </cell>
          <cell r="F43">
            <v>0</v>
          </cell>
          <cell r="G43" t="str">
            <v>SAM</v>
          </cell>
        </row>
        <row r="44">
          <cell r="B44" t="str">
            <v>SL-EGO</v>
          </cell>
          <cell r="C44" t="str">
            <v>EGODAMULLA PACKAGING LANKA (P.V.T) LTD</v>
          </cell>
          <cell r="D44" t="str">
            <v>No, 5/131, Egodamulla, Ahungalla,Sri Lanka</v>
          </cell>
          <cell r="E44">
            <v>0</v>
          </cell>
          <cell r="F44">
            <v>0</v>
          </cell>
          <cell r="G44" t="str">
            <v>SAM</v>
          </cell>
        </row>
        <row r="45">
          <cell r="B45" t="str">
            <v>RS-AL</v>
          </cell>
          <cell r="C45" t="str">
            <v>LIMITED LIABILITY COMPANY NIKA GROUP</v>
          </cell>
          <cell r="D45" t="str">
            <v>346800, ROSTOV REGION, MYASNIKOVSKY DISTRICT, SOUTH-EAST INDUSTRIAL ZONE, NO. 16-А
ОГРН 1076164003904
ИНН/КПП 6164263345/612201001
ОКПО 80364762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HK-LC</v>
          </cell>
          <cell r="C46" t="str">
            <v>LICAI PIGMENT COLOR MASTER BATCHES CO.,LIMITED</v>
          </cell>
          <cell r="D46" t="str">
            <v>RM 1904A, 19/F., LUCKY COMMERCIAL CENTRE, NO. 103 DES VOEUX ROAD WEST, HONGKONG</v>
          </cell>
          <cell r="E46">
            <v>0</v>
          </cell>
          <cell r="F46">
            <v>0</v>
          </cell>
          <cell r="G46">
            <v>0</v>
          </cell>
        </row>
        <row r="47">
          <cell r="B47" t="str">
            <v>UAE-PP</v>
          </cell>
          <cell r="C47" t="str">
            <v>PRIYA PLASTIC BAGS MANUFACTURING LLC</v>
          </cell>
          <cell r="D47" t="str">
            <v>P.O. BOX: 16880, NEAR CHINA MALL, AL JURF, AJMAN, UAE</v>
          </cell>
          <cell r="E47">
            <v>0</v>
          </cell>
          <cell r="F47">
            <v>0</v>
          </cell>
          <cell r="G47">
            <v>0</v>
          </cell>
        </row>
        <row r="48">
          <cell r="B48" t="str">
            <v>IN-SP</v>
          </cell>
          <cell r="C48" t="str">
            <v>SUPRIYA PACKERS</v>
          </cell>
          <cell r="D48" t="str">
            <v>PLOT NO 289 SOMPURA INDUSTRIAL, AREA DABASPET BANGALORE RURAL, 562111, INDIA</v>
          </cell>
          <cell r="E48">
            <v>0</v>
          </cell>
          <cell r="F48">
            <v>0</v>
          </cell>
          <cell r="G48">
            <v>0</v>
          </cell>
        </row>
        <row r="49">
          <cell r="B49" t="str">
            <v>INDO-PTC</v>
          </cell>
          <cell r="C49" t="str">
            <v>PT. CENTRAL CHEMICAL INDONESIA</v>
          </cell>
          <cell r="D49" t="str">
            <v>. Puri Anjasmoro Blok H.5 / 33 - 34 Tawangsari, Semarang Barat</v>
          </cell>
          <cell r="E49">
            <v>0</v>
          </cell>
          <cell r="F49">
            <v>0</v>
          </cell>
          <cell r="G49">
            <v>0</v>
          </cell>
        </row>
        <row r="50">
          <cell r="B50" t="str">
            <v>IN-GPP</v>
          </cell>
          <cell r="C50" t="str">
            <v>GIRIRAJ POLY PACK</v>
          </cell>
          <cell r="D50" t="str">
            <v>Survey No 83/3/2 Plot no 3. Rajkot Gondal National Highway
Pin code no: 360311
At- Bhunava Tal-Gondal Dist - Rajkot, Gujarat( India)
E mail ID -girirajpoly@gmail.com
PH NO -91-99795 85687
GST NO -24ANIPB0589Q1ZM
PAN NO -ANIPB0589Q
IEC CODE -2411000618</v>
          </cell>
          <cell r="E50">
            <v>0</v>
          </cell>
          <cell r="F50">
            <v>0</v>
          </cell>
          <cell r="G50">
            <v>0</v>
          </cell>
        </row>
        <row r="51">
          <cell r="B51" t="str">
            <v>SR-JK</v>
          </cell>
          <cell r="C51" t="str">
            <v>J K IMPORT AND EXPORT CO (PVT) LTD</v>
          </cell>
          <cell r="D51" t="str">
            <v>No 105 Bankshall Street Colombo 11, SRILANKA</v>
          </cell>
          <cell r="E51" t="str">
            <v>BRC NO. PV 10823
Phone number. +94 11 2985908</v>
          </cell>
          <cell r="F51">
            <v>0</v>
          </cell>
          <cell r="G51">
            <v>0</v>
          </cell>
        </row>
        <row r="52">
          <cell r="B52" t="str">
            <v>PL-PS</v>
          </cell>
          <cell r="C52" t="str">
            <v>PENNINES SPECIALTY CHEMICALS CORPORATION</v>
          </cell>
          <cell r="D52" t="str">
            <v>3053 F Bautista st. Ugong Valenzuela City 1440, Philippines</v>
          </cell>
          <cell r="E52">
            <v>0</v>
          </cell>
          <cell r="F52">
            <v>0</v>
          </cell>
          <cell r="G52">
            <v>0</v>
          </cell>
        </row>
        <row r="53">
          <cell r="B53" t="str">
            <v>IN-SI</v>
          </cell>
          <cell r="C53" t="str">
            <v>SINGHAL INDUSTRIES PVT. LTD</v>
          </cell>
          <cell r="D53" t="str">
            <v xml:space="preserve"> Block No. 1547, B/H. Mukat Pipes, Khatraj-Kalol Road, Moti Bhoyan Village, Kalol Ta., Gandhinagar-382721, Gujarat, India
</v>
          </cell>
          <cell r="E53" t="str">
            <v>GST NO.: 24AALCS2909N1ZY
IEC NO.: 0807016519
PAN NO.: AALCS2909N</v>
          </cell>
          <cell r="F53">
            <v>0</v>
          </cell>
          <cell r="G53">
            <v>0</v>
          </cell>
        </row>
        <row r="54">
          <cell r="B54" t="str">
            <v>PL-UNI</v>
          </cell>
          <cell r="C54" t="str">
            <v>UNIBAG POLYSACK CORPORATION</v>
          </cell>
          <cell r="D54" t="str">
            <v>401 Centerpoint Bldg, Julia Vargas Ave, Ortigas Center, Pasig 1605, Philippines</v>
          </cell>
          <cell r="E54">
            <v>0</v>
          </cell>
          <cell r="F54">
            <v>0</v>
          </cell>
          <cell r="G54">
            <v>0</v>
          </cell>
        </row>
        <row r="55">
          <cell r="B55" t="str">
            <v>PL-GSP</v>
          </cell>
          <cell r="C55" t="str">
            <v>GRAND SUMMIT PACKAGING CORP</v>
          </cell>
          <cell r="D55" t="str">
            <v>26 ISIDRO FRANCISCO ST, BRGY, MAYSAN VALENZUELA, PHILIPPINES PH</v>
          </cell>
          <cell r="E55">
            <v>0</v>
          </cell>
          <cell r="F55">
            <v>0</v>
          </cell>
          <cell r="G55">
            <v>0</v>
          </cell>
        </row>
        <row r="56">
          <cell r="B56" t="str">
            <v>IN-VAR</v>
          </cell>
          <cell r="C56" t="str">
            <v>VARDHMAN POLY PACK</v>
          </cell>
          <cell r="D56" t="str">
            <v>30 ASPIRE INDUSTRIAL HUB,INSIDE PIRANA GATE NR SWASTIK BUSINESS PARK,, OAD GAM , 200' S.P. RING ROAD KAMOD CIRCLE, AHMEDABAD, AHMADABAD, GUJARAT, 382425</v>
          </cell>
          <cell r="E56">
            <v>0</v>
          </cell>
          <cell r="F56">
            <v>0</v>
          </cell>
          <cell r="G56">
            <v>0</v>
          </cell>
        </row>
        <row r="57">
          <cell r="B57" t="str">
            <v>SL-ARA</v>
          </cell>
          <cell r="C57" t="str">
            <v xml:space="preserve"> ARAVA PRIVATE LIMITED</v>
          </cell>
          <cell r="D57" t="str">
            <v xml:space="preserve"> 1/7,KARIYAWASAM PLACE KALAPALUWAWA, RAJAGIRIYA, SRI LANKA</v>
          </cell>
          <cell r="E57">
            <v>0</v>
          </cell>
          <cell r="F57">
            <v>0</v>
          </cell>
          <cell r="G57">
            <v>0</v>
          </cell>
        </row>
        <row r="58">
          <cell r="B58" t="str">
            <v>TG-SS</v>
          </cell>
          <cell r="C58" t="str">
            <v>SORETRAP SARL.</v>
          </cell>
          <cell r="D58" t="str">
            <v>ZONE INDUSREIELLE 14 BP 54 LOME ,TOGO</v>
          </cell>
          <cell r="E58">
            <v>0</v>
          </cell>
          <cell r="F58">
            <v>0</v>
          </cell>
          <cell r="G58">
            <v>0</v>
          </cell>
        </row>
        <row r="59">
          <cell r="B59" t="str">
            <v>IN-JI</v>
          </cell>
          <cell r="C59" t="str">
            <v xml:space="preserve"> JINDAL INTERNATIONAL PVT LTD</v>
          </cell>
          <cell r="D59" t="str">
            <v>83/85 NETAJI SUBHASH ROAD, KOLKATA 7000001, INDIA</v>
          </cell>
          <cell r="E59" t="str">
            <v>GST-19AABCJ3057G1ZM
IEC 0207020752
EMAIL: MAHESHJINDAL@HOTMAIL.COM</v>
          </cell>
          <cell r="F59">
            <v>0</v>
          </cell>
          <cell r="G59">
            <v>0</v>
          </cell>
        </row>
        <row r="60">
          <cell r="B60" t="str">
            <v>IN-SDR</v>
          </cell>
          <cell r="C60" t="str">
            <v xml:space="preserve"> SDR POLYMERS PRIVATE LIMITED</v>
          </cell>
          <cell r="D60" t="str">
            <v>NO.: 7/55/1, KAMARAJ NAGAR WEST,SERVAIKARANMADAM,SAWYERPURAM POST - 628251,
THOOTHUKUDI DISTRICT.
GST NO: 33AAOCS3736L1ZX
IEC NO.: 3510004663</v>
          </cell>
          <cell r="E60">
            <v>0</v>
          </cell>
          <cell r="F60">
            <v>0</v>
          </cell>
          <cell r="G60">
            <v>0</v>
          </cell>
        </row>
        <row r="61">
          <cell r="B61" t="str">
            <v>ID-RAJA</v>
          </cell>
          <cell r="C61" t="str">
            <v>PT. RAJA ABDI PERKASA</v>
          </cell>
          <cell r="D61" t="str">
            <v>JL. MANGGA DUA RAYA BLOCK A NO. 22 RT. 003 RW. 11 MANGGA DUA SELATAN, SAWAH BESAR JAKARTA 
PUSAT DKI JAKARTA, INDONESIA</v>
          </cell>
          <cell r="E61">
            <v>0</v>
          </cell>
          <cell r="F61">
            <v>0</v>
          </cell>
          <cell r="G61">
            <v>0</v>
          </cell>
        </row>
        <row r="62">
          <cell r="B62" t="str">
            <v>PN-TS</v>
          </cell>
          <cell r="C62" t="str">
            <v>TSONG KAI ENTERPRISES COMPANY LTD</v>
          </cell>
          <cell r="D62" t="str">
            <v>LOT 5 BLK 37 PHASE 2 MANGGA S CLARK, MANOR DAQUIT, MABALACAT CITY PAMPANGA 2010, PHILIPPINES</v>
          </cell>
          <cell r="E62">
            <v>0</v>
          </cell>
          <cell r="F62">
            <v>0</v>
          </cell>
          <cell r="G62" t="str">
            <v>SAM</v>
          </cell>
        </row>
        <row r="63">
          <cell r="B63" t="str">
            <v>ID-SMP</v>
          </cell>
          <cell r="C63" t="str">
            <v>PT. SINAR MULIA PLASINDO LESTAR</v>
          </cell>
          <cell r="D63" t="str">
            <v>JL. CICUKANG 22, HOLIS, BANDUNG 40212</v>
          </cell>
          <cell r="E63">
            <v>0</v>
          </cell>
          <cell r="F63">
            <v>0</v>
          </cell>
          <cell r="G63">
            <v>0</v>
          </cell>
        </row>
        <row r="64">
          <cell r="B64" t="str">
            <v>APCA</v>
          </cell>
          <cell r="C64" t="str">
            <v>AZOV PRODUCTION CORPORATION ALEKO - POLYMERS LLC</v>
          </cell>
          <cell r="D64" t="str">
            <v>47 NEKRASOVA LANE, AZOV, ROSTOV-ON-DON-REGION 346781, RUSSIA</v>
          </cell>
          <cell r="E64">
            <v>0</v>
          </cell>
          <cell r="F64">
            <v>0</v>
          </cell>
          <cell r="G64">
            <v>0</v>
          </cell>
        </row>
        <row r="65">
          <cell r="B65" t="str">
            <v>BPP</v>
          </cell>
          <cell r="C65" t="str">
            <v>BURNPUR POLYFABS PVT. LTD.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 t="str">
            <v>DR</v>
          </cell>
          <cell r="C66" t="str">
            <v>DALIAN RING IMPORT &amp; EXPORT TRADING CO.,LTD</v>
          </cell>
          <cell r="D66" t="str">
            <v>NO.4, FLOOR 36. NO.82 MINGZE STREET ZHONGSHAN DISTRICT DALIAN CITY, LIAONING PROVINCE, CHINA</v>
          </cell>
          <cell r="E66">
            <v>0</v>
          </cell>
          <cell r="F66">
            <v>0</v>
          </cell>
          <cell r="G66">
            <v>0</v>
          </cell>
        </row>
        <row r="67">
          <cell r="B67" t="str">
            <v>PC</v>
          </cell>
          <cell r="C67" t="str">
            <v>PHILPACKAGING CORPORATION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B69" t="str">
            <v>NĐ-MMA</v>
          </cell>
          <cell r="C69" t="str">
            <v>CÔNG TY TNHH NHỰA MMA</v>
          </cell>
          <cell r="D69" t="str">
            <v>Lô E23-E24 đường số 10, cụm CN Hải Sơn, xã Đức Hòa Đông, huyện Đức Hòa, tỉnh Long An</v>
          </cell>
          <cell r="E69">
            <v>0</v>
          </cell>
          <cell r="F69" t="str">
            <v>Mr. Đức : 0909880069</v>
          </cell>
          <cell r="G69" t="str">
            <v>Ms. Vân</v>
          </cell>
        </row>
        <row r="70">
          <cell r="B70" t="str">
            <v>NĐ-RS</v>
          </cell>
          <cell r="C70" t="str">
            <v>CÔNG TY CỔ PHẦN KHOÁNG SẢN REDSTONE</v>
          </cell>
          <cell r="D70" t="str">
            <v>KCn Phía Nam, xã Văn Phú, thành Phố Yên Bái</v>
          </cell>
          <cell r="E70">
            <v>0</v>
          </cell>
          <cell r="F70" t="str">
            <v>Ms. Loan : 0904750078</v>
          </cell>
          <cell r="G70" t="str">
            <v>Ms. Vân</v>
          </cell>
        </row>
        <row r="71">
          <cell r="B71" t="str">
            <v>NĐ-HP</v>
          </cell>
          <cell r="C71" t="str">
            <v>CÔNG TY CỔ PHẦN ĐẦU TƯ HANPAD</v>
          </cell>
          <cell r="D71" t="str">
            <v>22/42 Vũ Ngọc Phan, P. Láng Hạ, Đống Đa, HN</v>
          </cell>
          <cell r="E71">
            <v>0</v>
          </cell>
          <cell r="F71" t="str">
            <v>Ms. Thu : 0975922898</v>
          </cell>
          <cell r="G71" t="str">
            <v>Ms. Vân</v>
          </cell>
        </row>
        <row r="72">
          <cell r="B72" t="str">
            <v>NĐ-GP</v>
          </cell>
          <cell r="C72" t="str">
            <v xml:space="preserve">CÔNG TY CỔ PHẦN GLOBAL PLASTIC </v>
          </cell>
          <cell r="D72" t="str">
            <v>KCn Phía Nam, xã Văn Phú, thành Phố Yên Bái</v>
          </cell>
          <cell r="E72">
            <v>0</v>
          </cell>
          <cell r="F72" t="str">
            <v>Ms. Loan : 0904750078</v>
          </cell>
          <cell r="G72" t="str">
            <v>Ms. Vân</v>
          </cell>
        </row>
        <row r="73">
          <cell r="B73" t="str">
            <v>NĐ-VU</v>
          </cell>
          <cell r="C73" t="str">
            <v>CÔNG TY TNHH SẢN XUẤT THƯƠNG MẠI NHỰA VIỆT ÚC</v>
          </cell>
          <cell r="D73" t="str">
            <v>Số nhà 78, ngõ 106, đường Hoàng Quốc Việt, phường Cổ Nhuế 1, quận Bắc Từ Liêm,TP. Hà Nội</v>
          </cell>
          <cell r="E73">
            <v>0</v>
          </cell>
          <cell r="F73" t="str">
            <v>Ms. Nga 0943333579</v>
          </cell>
          <cell r="G73" t="str">
            <v>Mr. Toán</v>
          </cell>
        </row>
        <row r="74">
          <cell r="B74" t="str">
            <v>NĐ-KM</v>
          </cell>
          <cell r="C74" t="str">
            <v>CÔNG TY CỔ PHẦN KAMURI VIỆT NAM</v>
          </cell>
          <cell r="D74" t="str">
            <v xml:space="preserve"> KCN Châu Sơn, P. Lê Hồng Phong, TP  Phủ Lý, Hà Nam</v>
          </cell>
          <cell r="E74">
            <v>0</v>
          </cell>
          <cell r="F74" t="str">
            <v xml:space="preserve"> Chị Hoài - 0904152349</v>
          </cell>
          <cell r="G74" t="str">
            <v>Mr. Toán</v>
          </cell>
        </row>
        <row r="75">
          <cell r="B75" t="str">
            <v>NĐ-HH</v>
          </cell>
          <cell r="C75" t="str">
            <v>CÔNG TY TNHH NHỰA HUY HOÀN</v>
          </cell>
          <cell r="D75" t="str">
            <v>Đội 4 , Thôn Minh Khai , Thị Trấn Như Quỳnh -H. Văn Lâm - Tỉnh Hưng Yên - Việt Nam</v>
          </cell>
          <cell r="E75">
            <v>0</v>
          </cell>
          <cell r="F75" t="str">
            <v>02216278989</v>
          </cell>
          <cell r="G75" t="str">
            <v>Mr. Toán</v>
          </cell>
        </row>
        <row r="76">
          <cell r="B76" t="str">
            <v>NĐ-NA</v>
          </cell>
          <cell r="C76" t="str">
            <v>CÔNG TY TNHH KHAI THÁC TÀI NGUYÊN NGỌC ANH</v>
          </cell>
          <cell r="D76" t="str">
            <v>Thôn Đoài - Xã Xuy Xá - Huyện Mỹ Đức - TP.Hà Nội</v>
          </cell>
          <cell r="E76">
            <v>0</v>
          </cell>
          <cell r="F76" t="str">
            <v>Anh Oanh - '0364048926</v>
          </cell>
          <cell r="G76" t="str">
            <v>Mr. Toán</v>
          </cell>
        </row>
        <row r="77">
          <cell r="B77" t="str">
            <v>NĐ-KT</v>
          </cell>
          <cell r="C77" t="str">
            <v>CÔNG TY TNHH KHẢI THẦN</v>
          </cell>
          <cell r="D77" t="str">
            <v>thôn Già Khê, thị trấn Đồi Ngô, huyện Lục Nam, tỉnh Bắc Giang, Việt Nam</v>
          </cell>
          <cell r="E77">
            <v>0</v>
          </cell>
          <cell r="F77" t="str">
            <v>Thảo -0901565928</v>
          </cell>
          <cell r="G77" t="str">
            <v>Mr. Toán</v>
          </cell>
        </row>
        <row r="78">
          <cell r="B78" t="str">
            <v>NĐ-CHEMI</v>
          </cell>
          <cell r="C78" t="str">
            <v>CÔNG TY CỔ PHẦN VS CHEMICALS</v>
          </cell>
          <cell r="D78" t="str">
            <v>Số nhà 223, đường Hà Huy Thập, tổ 5, Phường đồng Tâm, thành phố Yên Bái, tỉnh Yên Bái.</v>
          </cell>
          <cell r="E78">
            <v>0</v>
          </cell>
          <cell r="F78" t="str">
            <v>Mr Tuyến: 0965082699</v>
          </cell>
          <cell r="G78" t="str">
            <v>Mr Toán</v>
          </cell>
        </row>
        <row r="79">
          <cell r="B79" t="str">
            <v>NĐ-VSTAR</v>
          </cell>
          <cell r="C79" t="str">
            <v>CÔNG TY TNHH KHOÁNG SẢN V . STAR</v>
          </cell>
          <cell r="D79" t="str">
            <v>Tổ 13, thị trấn Yên Bình, huyện Yên Bình, tỉnh Yên Bái</v>
          </cell>
          <cell r="E79">
            <v>0</v>
          </cell>
          <cell r="F79" t="str">
            <v>Mr Nghị: 0913.590.109</v>
          </cell>
          <cell r="G79" t="str">
            <v>Mr Toán</v>
          </cell>
        </row>
        <row r="80">
          <cell r="B80" t="str">
            <v>NĐ-QC</v>
          </cell>
          <cell r="C80" t="str">
            <v>CÔNG TY TNHH QUAN CHÂU</v>
          </cell>
          <cell r="D80" t="str">
            <v>KCN BẮC CHU LAI, XÃ TAM HIỆP, HUYỆN NÚI THÀNH, TỈNH QUẢNG NAM</v>
          </cell>
          <cell r="E80">
            <v>0</v>
          </cell>
          <cell r="F80" t="str">
            <v>Mr Hoàn: 05102216188</v>
          </cell>
          <cell r="G80" t="str">
            <v>Mr Toán</v>
          </cell>
        </row>
        <row r="81">
          <cell r="B81" t="str">
            <v>NĐ-ECO</v>
          </cell>
          <cell r="C81" t="str">
            <v>CÔNG TY CỔ PHẦN ECO GREEN</v>
          </cell>
          <cell r="D81" t="str">
            <v>Tổ 13, thị trấn Yên Bình, huyện Yên Bình, tỉnh Yên Bái</v>
          </cell>
          <cell r="E81">
            <v>0</v>
          </cell>
          <cell r="F81">
            <v>0</v>
          </cell>
          <cell r="G81" t="str">
            <v>Ms. Vân</v>
          </cell>
        </row>
        <row r="82">
          <cell r="B82" t="str">
            <v>NĐ-AH</v>
          </cell>
          <cell r="C82" t="str">
            <v>A HINH</v>
          </cell>
          <cell r="D82" t="str">
            <v>Cầu Lực Điền, huyện Văn Giang, tỉnh Hưng Yên</v>
          </cell>
          <cell r="E82">
            <v>0</v>
          </cell>
          <cell r="F82" t="str">
            <v>Mr Hinh: 0983975311</v>
          </cell>
          <cell r="G82" t="str">
            <v>Mr Toán</v>
          </cell>
        </row>
        <row r="83">
          <cell r="B83" t="str">
            <v>NĐ-PD</v>
          </cell>
          <cell r="C83" t="str">
            <v>CÔNG TY TNHH PHÚC DIỄN</v>
          </cell>
          <cell r="D83" t="str">
            <v>Số 8, ngõ 108, đường Phúc Diễn, Phường Phúc Diễn, Quận Bắc Từ Liêm, Hà Nội</v>
          </cell>
          <cell r="E83">
            <v>0</v>
          </cell>
          <cell r="F83" t="str">
            <v>Lại Dũng Hà: 0918286933</v>
          </cell>
          <cell r="G83" t="str">
            <v>Mr Toán</v>
          </cell>
        </row>
        <row r="84">
          <cell r="B84" t="str">
            <v>NĐ-HL</v>
          </cell>
          <cell r="C84" t="str">
            <v>CÔNG TY TNHH THƯƠNG MẠI VÀ DỊCH VỤ HIẾU LINH</v>
          </cell>
          <cell r="D84" t="str">
            <v>KM14, Quốc lộ 1A, Ngọc Hồi, Thanh Trì, Hà Nội</v>
          </cell>
          <cell r="E84">
            <v>0</v>
          </cell>
          <cell r="F84" t="str">
            <v>Ms Dung: 0985272788</v>
          </cell>
          <cell r="G84" t="str">
            <v>Ms. Vân</v>
          </cell>
        </row>
        <row r="85">
          <cell r="B85" t="str">
            <v>NĐ-AL</v>
          </cell>
          <cell r="C85" t="str">
            <v>ĐỒNG XUÂN LAN</v>
          </cell>
          <cell r="D85">
            <v>0</v>
          </cell>
          <cell r="E85">
            <v>0</v>
          </cell>
          <cell r="F85" t="str">
            <v>Mr Lan: 0934676129</v>
          </cell>
          <cell r="G85">
            <v>0</v>
          </cell>
        </row>
        <row r="86">
          <cell r="B86" t="str">
            <v>NĐ-AN</v>
          </cell>
          <cell r="C86" t="str">
            <v>A NAM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B87" t="str">
            <v>NĐ-BM</v>
          </cell>
          <cell r="C87" t="str">
            <v>CÔNG TY CỔ PHẦN BAO BÌ BẢO MINH</v>
          </cell>
          <cell r="D87" t="str">
            <v>Thôn Chùa, xã Cổ Loa, huyện Đông Anh, thành phố Hà Nội, Việt Nam.</v>
          </cell>
          <cell r="E87">
            <v>0</v>
          </cell>
          <cell r="F87">
            <v>0</v>
          </cell>
          <cell r="G87" t="str">
            <v>Ms. Vân</v>
          </cell>
        </row>
        <row r="88">
          <cell r="B88" t="str">
            <v>NĐ-HĐ</v>
          </cell>
          <cell r="C88" t="str">
            <v>CÔNG TY TNHH HẢI ĐĂNG - KB</v>
          </cell>
          <cell r="D88" t="str">
            <v>Cụm CN Kim Bình, xã Kim Bình, TP Phủ Lý, tỉnh Hà Nam, Việt Nam.</v>
          </cell>
          <cell r="E88">
            <v>0</v>
          </cell>
          <cell r="F88">
            <v>0</v>
          </cell>
          <cell r="G88" t="str">
            <v>Ms. Vân</v>
          </cell>
        </row>
        <row r="89">
          <cell r="B89" t="str">
            <v>NĐ-NANO</v>
          </cell>
          <cell r="C89" t="str">
            <v>CÔNG TY CỔ PHẦN SILVER NANO VIỆT NAM</v>
          </cell>
          <cell r="D89" t="str">
            <v>Tầng 12, tòa nhà Licogi 13,164 Khuất duy Tiến, P. Nhân Chính, Q. Thanh Xuân, TP Hà Nội.</v>
          </cell>
          <cell r="E89">
            <v>0</v>
          </cell>
          <cell r="F89">
            <v>0</v>
          </cell>
          <cell r="G89" t="str">
            <v>Ms. Vân</v>
          </cell>
        </row>
        <row r="90">
          <cell r="B90" t="str">
            <v>NĐ-ITVN</v>
          </cell>
          <cell r="C90" t="str">
            <v>Công Ty TNHH Thương Mại Và Đầu Tư ITVN</v>
          </cell>
          <cell r="D90" t="str">
            <v>Km8, QL 21B, Huyện Thanh Oai,Hà Nội</v>
          </cell>
          <cell r="E90">
            <v>0</v>
          </cell>
          <cell r="F90" t="str">
            <v>0912 353 454</v>
          </cell>
          <cell r="G90" t="str">
            <v>Ms. Vân</v>
          </cell>
        </row>
        <row r="91">
          <cell r="B91" t="str">
            <v>NĐ-GM</v>
          </cell>
          <cell r="C91" t="str">
            <v>CÔNG TY TNHH PHÁT TRIỂN THƯƠNG MẠI VÀ DỊCH VỤ GIA MỸ</v>
          </cell>
          <cell r="D91" t="str">
            <v>Số 10, ngõ 60 Định Công Hạ, Phường Định Công, Quận Hoàng Mai, thành phố Hà Nội</v>
          </cell>
          <cell r="E91">
            <v>0</v>
          </cell>
          <cell r="F91">
            <v>0</v>
          </cell>
          <cell r="G91">
            <v>0</v>
          </cell>
        </row>
        <row r="92">
          <cell r="B92" t="str">
            <v>NĐ-MP</v>
          </cell>
          <cell r="C92" t="str">
            <v>CÔNG TY MAI PHƯƠNG</v>
          </cell>
          <cell r="D92" t="str">
            <v>Khu công nghiệp Tiên Sơn, Xã Tương Giang, Thi xã Từ Sơn, tỉnh Bắc Ninh</v>
          </cell>
          <cell r="E92">
            <v>0</v>
          </cell>
          <cell r="F92">
            <v>0</v>
          </cell>
          <cell r="G92">
            <v>0</v>
          </cell>
        </row>
        <row r="93">
          <cell r="B93" t="str">
            <v>NĐ-NMP</v>
          </cell>
          <cell r="C93" t="str">
            <v>CÔNG TY TNHH NHẬT MỸ PHÁT</v>
          </cell>
          <cell r="D93" t="str">
            <v>Số 52, Đường Thạnh Mỹ Lợi, Phường Thạnh Mỹ Lợi, tp Thủ Đức, tp Hồ Chí Minh</v>
          </cell>
          <cell r="E93">
            <v>0</v>
          </cell>
          <cell r="F93">
            <v>0</v>
          </cell>
          <cell r="G93">
            <v>0</v>
          </cell>
        </row>
        <row r="94">
          <cell r="B94" t="str">
            <v>NĐ-TV</v>
          </cell>
          <cell r="C94" t="str">
            <v>CÔNG TY TNHH TARPIA VINA</v>
          </cell>
          <cell r="D94" t="str">
            <v>Lô CN8 + CN11, cụm Công nghiệp Tử Đà- An Đạo, xã Bình Phú, huyện Phù Ninh, tỉnh Phú Thọ.</v>
          </cell>
          <cell r="E94">
            <v>0</v>
          </cell>
          <cell r="F94">
            <v>0</v>
          </cell>
          <cell r="G94">
            <v>0</v>
          </cell>
        </row>
        <row r="95">
          <cell r="B95" t="str">
            <v>NĐ-SR</v>
          </cell>
          <cell r="C95" t="str">
            <v>CÔNG TY TNHH SUNRISE COLOURS VIỆT NAM</v>
          </cell>
          <cell r="D95" t="str">
            <v>Lô N3D, Khu Tái định cư X2B, Phường Yên Sở, Quận Hoàng Mai, Thành phố Hà Nội</v>
          </cell>
          <cell r="E95">
            <v>0</v>
          </cell>
          <cell r="F95">
            <v>0</v>
          </cell>
          <cell r="G95">
            <v>0</v>
          </cell>
        </row>
        <row r="96">
          <cell r="B96" t="str">
            <v>NĐ-ĐH</v>
          </cell>
          <cell r="C96" t="str">
            <v>CÔNG TY CỔ PHẦN ĐỨC HIẾU</v>
          </cell>
          <cell r="D96" t="str">
            <v>Thôn Ngọc Lãng, xã Ngọc Lâm, thị xã Mỹ Hào, tỉnh Hưng Yên, Việt Nam</v>
          </cell>
          <cell r="E96">
            <v>0</v>
          </cell>
          <cell r="F96">
            <v>0</v>
          </cell>
          <cell r="G96">
            <v>0</v>
          </cell>
        </row>
        <row r="97">
          <cell r="B97" t="str">
            <v>NĐ-LP</v>
          </cell>
          <cell r="C97" t="str">
            <v xml:space="preserve">CÔNG TY TNHH SẢN XUẤT VÀ THƯƠNG MẠI LINH PHƯƠNG
</v>
          </cell>
          <cell r="D97" t="str">
            <v>Thôn Đọ Xá, Phường Thanh Châu, Thành phố Phủ Lý, Tỉnh Hà Nam</v>
          </cell>
          <cell r="E97" t="str">
            <v>Mr Hà: 0982431057</v>
          </cell>
          <cell r="F97">
            <v>0</v>
          </cell>
          <cell r="G97">
            <v>0</v>
          </cell>
        </row>
        <row r="98">
          <cell r="B98" t="str">
            <v>NĐ-BĐL</v>
          </cell>
          <cell r="C98" t="str">
            <v>CÔNG TY TNHH BÁCH ĐẶC LỢI</v>
          </cell>
          <cell r="D98" t="str">
            <v>Lô B4, KCN Thụy Vân, Việt Trì, Phú Thọ</v>
          </cell>
          <cell r="E98">
            <v>0</v>
          </cell>
          <cell r="F98">
            <v>0</v>
          </cell>
          <cell r="G98">
            <v>0</v>
          </cell>
        </row>
        <row r="99">
          <cell r="B99" t="str">
            <v>NĐ-MB</v>
          </cell>
          <cell r="C99" t="str">
            <v>CÔNG TY CỔ PHẦN KINH DOANH XI MĂNG MIỀN BẮC</v>
          </cell>
          <cell r="D99" t="str">
            <v>Tầng 3 toà nhà CT1 chung cư Ngô Thì Nhậm, Phường Hà Cầu, Quận Hà Đông, Thành phố Hà Nội</v>
          </cell>
          <cell r="E99">
            <v>0</v>
          </cell>
          <cell r="F99">
            <v>0</v>
          </cell>
          <cell r="G99">
            <v>0</v>
          </cell>
        </row>
        <row r="100">
          <cell r="B100" t="str">
            <v>NĐ-BBHL</v>
          </cell>
          <cell r="C100" t="str">
            <v>CÔNG TY TNHH BAO BÌ HOÀNG LONG - CHI NHÁNH THÁI BÌNH</v>
          </cell>
          <cell r="D100" t="str">
            <v>Số 8, Đường Quách Đình Bảo, Cụm Công Nghiệp Phong Phú, Phường Tiền Phong, Thành Phố Thái Bình, Thái Bình</v>
          </cell>
          <cell r="E100" t="str">
            <v>0945978298</v>
          </cell>
          <cell r="F100">
            <v>0</v>
          </cell>
          <cell r="G100">
            <v>0</v>
          </cell>
        </row>
        <row r="101">
          <cell r="B101" t="str">
            <v>NĐ-BG</v>
          </cell>
          <cell r="C101" t="str">
            <v>CÔNG TY TNHH CPH BẮC GIANG</v>
          </cell>
          <cell r="D101" t="str">
            <v>Tổ dân phố Trung, Thị trấn Tân An, Huyện Yên Dũng, Tỉnh Bắc Giang, Việt Nam</v>
          </cell>
          <cell r="E101" t="str">
            <v>0981015583</v>
          </cell>
          <cell r="F101">
            <v>0</v>
          </cell>
          <cell r="G101">
            <v>0</v>
          </cell>
        </row>
        <row r="102">
          <cell r="B102" t="str">
            <v>NĐ-VB</v>
          </cell>
          <cell r="C102" t="str">
            <v>CÔNG TY TNHH BAO BÌ VIỆT BẮC</v>
          </cell>
          <cell r="D102" t="str">
            <v>Số 168 ngõ Trại Cá, đường Trương Định, Phường Trương Định, Quận Hai Bà Trưng, Hà Nội</v>
          </cell>
          <cell r="E102">
            <v>0</v>
          </cell>
          <cell r="F102">
            <v>0</v>
          </cell>
          <cell r="G102">
            <v>0</v>
          </cell>
        </row>
        <row r="103">
          <cell r="B103" t="str">
            <v>NĐ-VT</v>
          </cell>
          <cell r="C103" t="str">
            <v>Công Ty TNHH Sản Xuất Thương Mại Vu Trân</v>
          </cell>
          <cell r="D103" t="str">
            <v>473/3B Lê Văn Quới, Khu Phố 6, P. Bình Trị Đông A, Q. Bình Tân,Tp. Hồ Chí Minh</v>
          </cell>
          <cell r="E103">
            <v>0</v>
          </cell>
          <cell r="F103">
            <v>0</v>
          </cell>
          <cell r="G103">
            <v>0</v>
          </cell>
        </row>
        <row r="104">
          <cell r="B104" t="str">
            <v>NĐ-SV</v>
          </cell>
          <cell r="C104" t="str">
            <v>CÔNG TY TNHH SUNVIET MINERALS</v>
          </cell>
          <cell r="D104" t="str">
            <v>Phòng 204, lô A2D11 Khu đô thị mới Cầu Giấy, Phường Dịch Vọng Hậu, Quận Cầu Giấy, Thành phố Hà Nội</v>
          </cell>
          <cell r="E104">
            <v>0</v>
          </cell>
          <cell r="F104">
            <v>0</v>
          </cell>
          <cell r="G104">
            <v>0</v>
          </cell>
        </row>
        <row r="105">
          <cell r="B105" t="str">
            <v>NĐ-TK</v>
          </cell>
          <cell r="C105" t="str">
            <v>CÔNG TY CỔ PHẦN TRUNG KIÊN</v>
          </cell>
          <cell r="D105" t="str">
            <v xml:space="preserve">Số nhà 38, phố Hồng Hà, Thị Trấn Phú Thái, Huyện Kim Thành, Tỉnh Hải Dương
</v>
          </cell>
          <cell r="E105">
            <v>0</v>
          </cell>
          <cell r="F105">
            <v>0</v>
          </cell>
          <cell r="G105">
            <v>0</v>
          </cell>
        </row>
        <row r="106">
          <cell r="B106" t="str">
            <v>NĐ-HHA</v>
          </cell>
          <cell r="C106" t="str">
            <v>CÔNG TY TNHH HOA HẠ VIỆT NAM</v>
          </cell>
          <cell r="D106" t="str">
            <v>Lô A1 , A2 , KCN Đình Trám , Thị Trấn Nếnh , Huyện Việt Yên , Tỉnh Bắc Giang</v>
          </cell>
          <cell r="E106">
            <v>0</v>
          </cell>
          <cell r="F106">
            <v>0</v>
          </cell>
          <cell r="G106">
            <v>0</v>
          </cell>
        </row>
        <row r="107">
          <cell r="B107" t="str">
            <v>NĐ-KP</v>
          </cell>
          <cell r="C107" t="str">
            <v>CÔNG TY TNHH KHẢI PHÁT VIỆT NAM</v>
          </cell>
          <cell r="D107" t="str">
            <v>KCN  Sông Hậu, xã Tân Thành, huyện Lai Vung, tỉnh Đồng Tháp</v>
          </cell>
          <cell r="E107">
            <v>0</v>
          </cell>
          <cell r="F107">
            <v>0</v>
          </cell>
          <cell r="G107">
            <v>0</v>
          </cell>
        </row>
        <row r="108">
          <cell r="B108" t="str">
            <v>NĐ-TMT</v>
          </cell>
          <cell r="C108" t="str">
            <v>CÔNG TY CỔ PHẦN SẢN XUẤT VÀ THƯƠNG MẠI TMT VINA</v>
          </cell>
          <cell r="D108" t="str">
            <v>Thôn Lưu Quang, thị trấn Gia Khánh, Huyện Bình Xuyên, tỉnh Vĩnh Phúc</v>
          </cell>
          <cell r="E108">
            <v>0</v>
          </cell>
          <cell r="F108">
            <v>0</v>
          </cell>
          <cell r="G108">
            <v>0</v>
          </cell>
        </row>
        <row r="109">
          <cell r="B109" t="str">
            <v>NĐ-VTP</v>
          </cell>
          <cell r="C109" t="str">
            <v>CÔNG TY TNHH VIỆT THỊNH PLASTIC</v>
          </cell>
          <cell r="D109" t="str">
            <v>Lô 13, Cụm công nghiệp Nội Hoàng, Xã Nội Hoàng, Huyện Yên Dũng, Tỉnh Bắc Giang, Việt Nam.</v>
          </cell>
          <cell r="E109">
            <v>0</v>
          </cell>
          <cell r="F109">
            <v>0</v>
          </cell>
          <cell r="G109">
            <v>0</v>
          </cell>
        </row>
        <row r="110">
          <cell r="B110" t="str">
            <v>NĐ-SC</v>
          </cell>
          <cell r="C110" t="str">
            <v>CÔNG TY SÔNG CÔNG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B111" t="str">
            <v>NĐ-ĐL</v>
          </cell>
          <cell r="C111" t="str">
            <v>CÔNG TY TNHH SXTM VÀ DL ĐỨC LONG</v>
          </cell>
          <cell r="D111" t="str">
            <v>Số 9, Phố Minh Khai, TT Như Quỳnh, Huyện Văn Lâm, Tình Hưng Yên, Việt Nam</v>
          </cell>
          <cell r="E111">
            <v>0</v>
          </cell>
          <cell r="F111">
            <v>0</v>
          </cell>
          <cell r="G111">
            <v>0</v>
          </cell>
        </row>
        <row r="112">
          <cell r="B112" t="str">
            <v>NĐ-TMHP</v>
          </cell>
          <cell r="C112" t="str">
            <v>CÔNG TY TNHH SX TM HÒA PHƯƠNG</v>
          </cell>
          <cell r="D112" t="str">
            <v>Âp Bình Tiến 2, xã Đức Hòa Hạ, Huyện Đức Hòa, Long An</v>
          </cell>
          <cell r="E112">
            <v>0</v>
          </cell>
          <cell r="F112">
            <v>0</v>
          </cell>
          <cell r="G112">
            <v>0</v>
          </cell>
        </row>
        <row r="113">
          <cell r="B113" t="str">
            <v>NĐ-BO</v>
          </cell>
          <cell r="C113" t="str">
            <v>CÔNG TY TNHH TÂN THỊNH BIOPLASTIC</v>
          </cell>
          <cell r="D113" t="str">
            <v>Thôn Bùi Xá, Xã Đồng Thanh, Huyện Kim Động, Tỉnh Hưng Yên, Việt Nam</v>
          </cell>
          <cell r="E113">
            <v>0</v>
          </cell>
          <cell r="F113">
            <v>0</v>
          </cell>
          <cell r="G113">
            <v>0</v>
          </cell>
        </row>
        <row r="114">
          <cell r="B114" t="str">
            <v>NĐ-JPV</v>
          </cell>
          <cell r="C114" t="str">
            <v>CÔNG TY TNHH J&amp;P VINA</v>
          </cell>
          <cell r="D114" t="str">
            <v>Lô CN 13, Cụm công nghiệp Từ Đà - An Đạo, Xã Bình Phú, Huyện Phù Ninh, Tỉnh Phú Thọ, Việt Nam</v>
          </cell>
          <cell r="E114">
            <v>0</v>
          </cell>
          <cell r="F114">
            <v>0</v>
          </cell>
          <cell r="G114">
            <v>0</v>
          </cell>
        </row>
        <row r="115">
          <cell r="B115" t="str">
            <v>NĐ-HTX</v>
          </cell>
          <cell r="C115" t="str">
            <v>HTX BÌNH MINH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</row>
        <row r="116">
          <cell r="B116" t="str">
            <v>NĐ-VH</v>
          </cell>
          <cell r="C116" t="str">
            <v>CÔNG TY CP KINH DOANH BAO BÌ VIỆT HƯNG</v>
          </cell>
          <cell r="D116" t="str">
            <v>Lô 23, Khu công nghiệp Quảng Phú, phường Quảng Phú, TP. Quảng Ngãi, tỉnh Quảng Ngãi</v>
          </cell>
          <cell r="E116">
            <v>0</v>
          </cell>
          <cell r="F116">
            <v>0</v>
          </cell>
          <cell r="G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</sheetData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anh thu sales"/>
      <sheetName val="Hợp đồng"/>
      <sheetName val="Thực hiện HĐ"/>
      <sheetName val="PLAN TỔNG"/>
      <sheetName val="BC DOANH THU "/>
      <sheetName val="KH T3.12"/>
      <sheetName val="KH T2.12"/>
      <sheetName val="DHL"/>
      <sheetName val="Khiếu nại khách hàng"/>
      <sheetName val="Tồn kho TP"/>
      <sheetName val="TT SẢN PHẨM"/>
      <sheetName val="TTKH"/>
    </sheetNames>
    <sheetDataSet>
      <sheetData sheetId="0"/>
      <sheetData sheetId="1">
        <row r="7">
          <cell r="C7" t="str">
            <v>NĐ-TMHP</v>
          </cell>
          <cell r="D7" t="str">
            <v>01/HP-FL</v>
          </cell>
          <cell r="E7" t="str">
            <v>23/02/2022</v>
          </cell>
          <cell r="G7">
            <v>7702</v>
          </cell>
          <cell r="H7">
            <v>0</v>
          </cell>
          <cell r="J7">
            <v>54000</v>
          </cell>
          <cell r="K7">
            <v>7849.9999999999991</v>
          </cell>
          <cell r="P7">
            <v>423899999.99999994</v>
          </cell>
        </row>
        <row r="8">
          <cell r="C8" t="str">
            <v>NĐ-TMHP</v>
          </cell>
          <cell r="D8" t="str">
            <v>01/HP-FL</v>
          </cell>
          <cell r="E8" t="str">
            <v>23/02/2022</v>
          </cell>
          <cell r="G8" t="str">
            <v>8M</v>
          </cell>
          <cell r="H8">
            <v>0</v>
          </cell>
          <cell r="J8">
            <v>27000</v>
          </cell>
          <cell r="K8">
            <v>8045.454545454545</v>
          </cell>
          <cell r="P8">
            <v>217227272.72727272</v>
          </cell>
        </row>
        <row r="9">
          <cell r="C9" t="str">
            <v>NĐ-BO</v>
          </cell>
          <cell r="D9" t="str">
            <v>05/TT-FL</v>
          </cell>
          <cell r="E9">
            <v>44807</v>
          </cell>
          <cell r="G9">
            <v>8518</v>
          </cell>
          <cell r="H9">
            <v>0</v>
          </cell>
          <cell r="J9">
            <v>13000</v>
          </cell>
          <cell r="K9">
            <v>7300</v>
          </cell>
          <cell r="P9">
            <v>94900000</v>
          </cell>
        </row>
        <row r="10">
          <cell r="C10" t="str">
            <v>NĐ-MP</v>
          </cell>
          <cell r="D10" t="str">
            <v>02/MP-FL</v>
          </cell>
          <cell r="E10" t="str">
            <v>16/3/2022</v>
          </cell>
          <cell r="G10" t="str">
            <v>PE80</v>
          </cell>
          <cell r="H10">
            <v>0</v>
          </cell>
          <cell r="J10">
            <v>14225</v>
          </cell>
          <cell r="K10">
            <v>8700</v>
          </cell>
          <cell r="P10">
            <v>123757500</v>
          </cell>
        </row>
        <row r="11">
          <cell r="C11" t="str">
            <v>NĐ-HH</v>
          </cell>
          <cell r="D11" t="str">
            <v>05/HH-FL</v>
          </cell>
          <cell r="E11" t="str">
            <v>16/3/2022</v>
          </cell>
          <cell r="G11">
            <v>8514</v>
          </cell>
          <cell r="H11">
            <v>0</v>
          </cell>
          <cell r="J11">
            <v>45000</v>
          </cell>
          <cell r="K11">
            <v>7181.8181818181811</v>
          </cell>
          <cell r="P11">
            <v>323181818.18181813</v>
          </cell>
        </row>
        <row r="12">
          <cell r="C12" t="str">
            <v>NĐ-QC</v>
          </cell>
          <cell r="D12" t="str">
            <v>21032022/FL-QC</v>
          </cell>
          <cell r="E12" t="str">
            <v>21/3/2022</v>
          </cell>
          <cell r="G12" t="str">
            <v xml:space="preserve"> Filler JT30</v>
          </cell>
          <cell r="H12" t="str">
            <v>8803QC</v>
          </cell>
          <cell r="J12">
            <v>27000</v>
          </cell>
          <cell r="K12">
            <v>8000</v>
          </cell>
          <cell r="P12">
            <v>216000000</v>
          </cell>
        </row>
        <row r="13">
          <cell r="C13" t="str">
            <v>NĐ-AH</v>
          </cell>
          <cell r="D13" t="str">
            <v>09/AH-FL</v>
          </cell>
          <cell r="E13" t="str">
            <v>21/3/2022</v>
          </cell>
          <cell r="G13" t="str">
            <v>8518R2</v>
          </cell>
          <cell r="H13">
            <v>0</v>
          </cell>
          <cell r="J13">
            <v>10000</v>
          </cell>
          <cell r="K13">
            <v>6200</v>
          </cell>
          <cell r="P13">
            <v>62000000</v>
          </cell>
        </row>
        <row r="14">
          <cell r="C14" t="str">
            <v>NĐ-TV</v>
          </cell>
          <cell r="D14" t="str">
            <v>03/TV-FL</v>
          </cell>
          <cell r="E14" t="str">
            <v>21/3/2022</v>
          </cell>
          <cell r="G14">
            <v>8805</v>
          </cell>
          <cell r="H14">
            <v>0</v>
          </cell>
          <cell r="J14">
            <v>20000</v>
          </cell>
          <cell r="K14">
            <v>8363.6363636363621</v>
          </cell>
          <cell r="P14">
            <v>167272727.27272725</v>
          </cell>
        </row>
        <row r="15">
          <cell r="C15" t="str">
            <v>NĐ-QC</v>
          </cell>
          <cell r="D15" t="str">
            <v>230322/FL-QC</v>
          </cell>
          <cell r="E15" t="str">
            <v>23/03/2022</v>
          </cell>
          <cell r="G15" t="str">
            <v xml:space="preserve"> Filler JT30</v>
          </cell>
          <cell r="H15" t="str">
            <v>8803QC</v>
          </cell>
          <cell r="J15">
            <v>262300</v>
          </cell>
          <cell r="K15">
            <v>8000</v>
          </cell>
          <cell r="P15">
            <v>2098400000</v>
          </cell>
        </row>
        <row r="16">
          <cell r="C16" t="str">
            <v>NĐ-QC</v>
          </cell>
          <cell r="D16" t="str">
            <v>230322/FL-QC</v>
          </cell>
          <cell r="E16" t="str">
            <v>23/03/2022</v>
          </cell>
          <cell r="G16" t="str">
            <v>8802SCR</v>
          </cell>
          <cell r="H16">
            <v>0</v>
          </cell>
          <cell r="J16">
            <v>7700</v>
          </cell>
          <cell r="K16">
            <v>10750</v>
          </cell>
          <cell r="P16">
            <v>82775000</v>
          </cell>
        </row>
        <row r="17">
          <cell r="C17" t="str">
            <v>PH-KP</v>
          </cell>
          <cell r="D17" t="str">
            <v>VTM01202287</v>
          </cell>
          <cell r="E17" t="str">
            <v>16/3/2022</v>
          </cell>
          <cell r="G17" t="str">
            <v>HD</v>
          </cell>
          <cell r="H17" t="str">
            <v>8514HD</v>
          </cell>
          <cell r="J17">
            <v>110000</v>
          </cell>
          <cell r="L17">
            <v>22700</v>
          </cell>
          <cell r="M17">
            <v>0.34</v>
          </cell>
          <cell r="P17">
            <v>848980000</v>
          </cell>
        </row>
        <row r="18">
          <cell r="C18" t="str">
            <v>PH-KP</v>
          </cell>
          <cell r="D18" t="str">
            <v>VTM01202288</v>
          </cell>
          <cell r="E18" t="str">
            <v>16/3/2022</v>
          </cell>
          <cell r="G18" t="str">
            <v>HD</v>
          </cell>
          <cell r="H18" t="str">
            <v>8514HD</v>
          </cell>
          <cell r="J18">
            <v>220000</v>
          </cell>
          <cell r="L18">
            <v>22700</v>
          </cell>
          <cell r="M18">
            <v>0.34</v>
          </cell>
          <cell r="P18">
            <v>1697960000</v>
          </cell>
        </row>
        <row r="19">
          <cell r="C19" t="str">
            <v>PL-GSP</v>
          </cell>
          <cell r="D19" t="str">
            <v>VTM01202286</v>
          </cell>
          <cell r="E19" t="str">
            <v>11//03/2022</v>
          </cell>
          <cell r="G19" t="str">
            <v>VTP-202</v>
          </cell>
          <cell r="H19" t="str">
            <v>8804S</v>
          </cell>
          <cell r="J19">
            <v>108000</v>
          </cell>
          <cell r="L19">
            <v>22700</v>
          </cell>
          <cell r="M19">
            <v>0.36299999999999999</v>
          </cell>
          <cell r="P19">
            <v>889930800</v>
          </cell>
        </row>
        <row r="20">
          <cell r="C20" t="str">
            <v>NĐ-TK</v>
          </cell>
          <cell r="D20" t="str">
            <v>hàng mẫu</v>
          </cell>
          <cell r="E20" t="str">
            <v>24/3/2022</v>
          </cell>
          <cell r="G20">
            <v>8804</v>
          </cell>
          <cell r="H20">
            <v>0</v>
          </cell>
          <cell r="J20">
            <v>100</v>
          </cell>
          <cell r="P20">
            <v>0</v>
          </cell>
        </row>
        <row r="21">
          <cell r="C21" t="str">
            <v>NĐ-KMTT</v>
          </cell>
          <cell r="D21" t="str">
            <v>hàng mẫu</v>
          </cell>
          <cell r="E21" t="str">
            <v>24/3/2022</v>
          </cell>
          <cell r="G21">
            <v>8805</v>
          </cell>
          <cell r="H21">
            <v>0</v>
          </cell>
          <cell r="J21">
            <v>50</v>
          </cell>
          <cell r="P21">
            <v>0</v>
          </cell>
        </row>
        <row r="22">
          <cell r="C22" t="str">
            <v>IN-SP</v>
          </cell>
          <cell r="D22" t="str">
            <v>FM/SP-1803/02</v>
          </cell>
          <cell r="E22" t="str">
            <v>24/3/2022</v>
          </cell>
          <cell r="G22" t="str">
            <v>SE150</v>
          </cell>
          <cell r="H22">
            <v>0</v>
          </cell>
          <cell r="J22">
            <v>28000</v>
          </cell>
          <cell r="L22">
            <v>22700</v>
          </cell>
          <cell r="M22">
            <v>0.36499999999999999</v>
          </cell>
          <cell r="P22">
            <v>231994000</v>
          </cell>
        </row>
        <row r="23">
          <cell r="C23" t="str">
            <v>NĐ-AH</v>
          </cell>
          <cell r="D23" t="str">
            <v>09/AH-FL</v>
          </cell>
          <cell r="E23" t="str">
            <v>25/3/2022</v>
          </cell>
          <cell r="G23" t="str">
            <v>8518R2</v>
          </cell>
          <cell r="H23">
            <v>0</v>
          </cell>
          <cell r="J23">
            <v>10500</v>
          </cell>
          <cell r="K23">
            <v>6200</v>
          </cell>
          <cell r="P23">
            <v>65100000</v>
          </cell>
        </row>
        <row r="24">
          <cell r="C24" t="str">
            <v>NĐ-AH</v>
          </cell>
          <cell r="D24" t="str">
            <v>09/AH-FL</v>
          </cell>
          <cell r="E24" t="str">
            <v>25/3/2022</v>
          </cell>
          <cell r="G24" t="str">
            <v>8514R</v>
          </cell>
          <cell r="H24">
            <v>0</v>
          </cell>
          <cell r="J24">
            <v>13500</v>
          </cell>
          <cell r="K24">
            <v>6600</v>
          </cell>
          <cell r="P24">
            <v>89100000</v>
          </cell>
        </row>
        <row r="25">
          <cell r="C25" t="str">
            <v>IN-RDB</v>
          </cell>
          <cell r="D25" t="str">
            <v>0203/FMB-RDB</v>
          </cell>
          <cell r="E25">
            <v>44595</v>
          </cell>
          <cell r="G25" t="str">
            <v>F-CMP80</v>
          </cell>
          <cell r="H25">
            <v>0</v>
          </cell>
          <cell r="J25">
            <v>39000</v>
          </cell>
          <cell r="L25">
            <v>22700</v>
          </cell>
          <cell r="M25">
            <v>0.41</v>
          </cell>
          <cell r="P25">
            <v>362972999.99999994</v>
          </cell>
        </row>
        <row r="26">
          <cell r="C26" t="str">
            <v>IN-RDB</v>
          </cell>
          <cell r="D26" t="str">
            <v>0203/FMB-RDB</v>
          </cell>
          <cell r="E26">
            <v>44595</v>
          </cell>
          <cell r="G26" t="str">
            <v>F-CMP782EC</v>
          </cell>
          <cell r="H26">
            <v>0</v>
          </cell>
          <cell r="J26">
            <v>15000</v>
          </cell>
          <cell r="L26">
            <v>22700</v>
          </cell>
          <cell r="M26">
            <v>0.49</v>
          </cell>
          <cell r="P26">
            <v>166845000</v>
          </cell>
        </row>
        <row r="27">
          <cell r="C27" t="str">
            <v>NĐ-BĐL</v>
          </cell>
          <cell r="D27" t="str">
            <v>310322/BĐL-FL</v>
          </cell>
          <cell r="E27" t="str">
            <v>31/3/2022</v>
          </cell>
          <cell r="G27" t="str">
            <v>8808R</v>
          </cell>
          <cell r="H27">
            <v>0</v>
          </cell>
          <cell r="J27">
            <v>15000</v>
          </cell>
          <cell r="K27">
            <v>6272.7272727272721</v>
          </cell>
          <cell r="P27">
            <v>94090909.090909079</v>
          </cell>
        </row>
        <row r="28">
          <cell r="C28" t="str">
            <v>NĐ-BA</v>
          </cell>
          <cell r="D28" t="str">
            <v>Hàng mẫu</v>
          </cell>
          <cell r="E28" t="str">
            <v>31/3/2022</v>
          </cell>
          <cell r="G28" t="str">
            <v>8804S</v>
          </cell>
          <cell r="H28">
            <v>0</v>
          </cell>
          <cell r="J28">
            <v>50</v>
          </cell>
          <cell r="P28">
            <v>0</v>
          </cell>
        </row>
        <row r="29">
          <cell r="C29" t="str">
            <v>NĐ-MP</v>
          </cell>
          <cell r="D29" t="str">
            <v>03/MP-FL</v>
          </cell>
          <cell r="E29">
            <v>44565</v>
          </cell>
          <cell r="G29" t="str">
            <v>PE80</v>
          </cell>
          <cell r="H29">
            <v>0</v>
          </cell>
          <cell r="J29">
            <v>50000</v>
          </cell>
          <cell r="K29">
            <v>8700</v>
          </cell>
          <cell r="P29">
            <v>435000000</v>
          </cell>
        </row>
        <row r="30">
          <cell r="C30" t="str">
            <v>NĐ-ĐL</v>
          </cell>
          <cell r="D30" t="str">
            <v>0204/DDL-FM</v>
          </cell>
          <cell r="E30">
            <v>44596</v>
          </cell>
          <cell r="G30">
            <v>8619</v>
          </cell>
          <cell r="H30">
            <v>0</v>
          </cell>
          <cell r="J30">
            <v>3000</v>
          </cell>
          <cell r="K30">
            <v>6500</v>
          </cell>
          <cell r="P30">
            <v>19500000</v>
          </cell>
        </row>
        <row r="31">
          <cell r="C31" t="str">
            <v>NĐ-ĐL</v>
          </cell>
          <cell r="D31" t="str">
            <v>0204/DDL-FM</v>
          </cell>
          <cell r="E31">
            <v>44596</v>
          </cell>
          <cell r="G31" t="str">
            <v>8619R</v>
          </cell>
          <cell r="H31">
            <v>0</v>
          </cell>
          <cell r="J31">
            <v>3000</v>
          </cell>
          <cell r="K31">
            <v>6700</v>
          </cell>
          <cell r="P31">
            <v>20100000</v>
          </cell>
        </row>
        <row r="32">
          <cell r="C32" t="str">
            <v>NĐ-HH</v>
          </cell>
          <cell r="D32" t="str">
            <v>06/HH-FM</v>
          </cell>
          <cell r="E32">
            <v>44596</v>
          </cell>
          <cell r="G32">
            <v>8616</v>
          </cell>
          <cell r="H32">
            <v>0</v>
          </cell>
          <cell r="J32">
            <v>3000</v>
          </cell>
          <cell r="K32">
            <v>6999.9999999999991</v>
          </cell>
          <cell r="P32">
            <v>20999999.999999996</v>
          </cell>
        </row>
        <row r="33">
          <cell r="C33" t="str">
            <v>NĐ-ITVN</v>
          </cell>
          <cell r="D33" t="str">
            <v>11/ITVN-FL</v>
          </cell>
          <cell r="E33">
            <v>44655</v>
          </cell>
          <cell r="G33">
            <v>8806</v>
          </cell>
          <cell r="H33">
            <v>0</v>
          </cell>
          <cell r="J33">
            <v>10000</v>
          </cell>
          <cell r="K33">
            <v>6999.9999999999991</v>
          </cell>
          <cell r="P33">
            <v>69999999.999999985</v>
          </cell>
        </row>
        <row r="34">
          <cell r="C34" t="str">
            <v>ID-RAJA</v>
          </cell>
          <cell r="D34" t="str">
            <v>VTM01202289</v>
          </cell>
          <cell r="E34">
            <v>44565</v>
          </cell>
          <cell r="G34" t="str">
            <v>VTN-303</v>
          </cell>
          <cell r="H34">
            <v>0</v>
          </cell>
          <cell r="J34">
            <v>54000</v>
          </cell>
          <cell r="L34">
            <v>22700</v>
          </cell>
          <cell r="M34">
            <v>0.48499999999999999</v>
          </cell>
          <cell r="P34">
            <v>594513000</v>
          </cell>
        </row>
        <row r="35">
          <cell r="C35" t="str">
            <v>NĐ-VIC</v>
          </cell>
          <cell r="D35" t="str">
            <v>hàng mẫu</v>
          </cell>
          <cell r="E35" t="str">
            <v>29/3/2022</v>
          </cell>
          <cell r="G35">
            <v>8515</v>
          </cell>
          <cell r="H35">
            <v>0</v>
          </cell>
          <cell r="J35">
            <v>25</v>
          </cell>
          <cell r="P35">
            <v>0</v>
          </cell>
        </row>
        <row r="36">
          <cell r="C36" t="str">
            <v>NĐ-SC</v>
          </cell>
          <cell r="D36" t="str">
            <v>020422/SC-FM</v>
          </cell>
          <cell r="E36">
            <v>44596</v>
          </cell>
          <cell r="G36" t="str">
            <v>8805SC</v>
          </cell>
          <cell r="H36">
            <v>0</v>
          </cell>
          <cell r="J36">
            <v>10000</v>
          </cell>
          <cell r="K36">
            <v>9727.2727272727261</v>
          </cell>
          <cell r="P36">
            <v>97272727.272727266</v>
          </cell>
        </row>
        <row r="37">
          <cell r="C37" t="str">
            <v>NĐ-ĐH</v>
          </cell>
          <cell r="D37" t="str">
            <v>050422/FL-ĐH</v>
          </cell>
          <cell r="E37">
            <v>44685</v>
          </cell>
          <cell r="G37">
            <v>8514</v>
          </cell>
          <cell r="H37">
            <v>0</v>
          </cell>
          <cell r="J37">
            <v>3000</v>
          </cell>
          <cell r="K37">
            <v>10000</v>
          </cell>
          <cell r="P37">
            <v>30000000</v>
          </cell>
        </row>
        <row r="38">
          <cell r="C38" t="str">
            <v>CN-WZ</v>
          </cell>
          <cell r="D38" t="str">
            <v>FM/WJ040422-08</v>
          </cell>
          <cell r="E38">
            <v>44655</v>
          </cell>
          <cell r="G38" t="str">
            <v xml:space="preserve"> JT30 đen</v>
          </cell>
          <cell r="H38">
            <v>8803</v>
          </cell>
          <cell r="J38">
            <v>270000</v>
          </cell>
          <cell r="L38">
            <v>22700</v>
          </cell>
          <cell r="M38">
            <v>0.35499999999999998</v>
          </cell>
          <cell r="P38">
            <v>2175795000</v>
          </cell>
        </row>
        <row r="39">
          <cell r="C39" t="str">
            <v>NĐ-BO</v>
          </cell>
          <cell r="E39">
            <v>44565</v>
          </cell>
          <cell r="G39">
            <v>8616</v>
          </cell>
          <cell r="H39">
            <v>0</v>
          </cell>
          <cell r="J39">
            <v>425</v>
          </cell>
          <cell r="K39">
            <v>7050</v>
          </cell>
          <cell r="P39">
            <v>2996250</v>
          </cell>
        </row>
        <row r="40">
          <cell r="C40" t="str">
            <v>NĐ-AL</v>
          </cell>
          <cell r="E40">
            <v>44685</v>
          </cell>
          <cell r="G40" t="str">
            <v>Vỏ bao</v>
          </cell>
          <cell r="H40">
            <v>0</v>
          </cell>
          <cell r="J40">
            <v>1700</v>
          </cell>
          <cell r="K40">
            <v>6000</v>
          </cell>
          <cell r="P40">
            <v>10200000</v>
          </cell>
        </row>
        <row r="41">
          <cell r="C41" t="str">
            <v>PK-RC</v>
          </cell>
          <cell r="D41" t="str">
            <v>FM/RC-090322/04</v>
          </cell>
          <cell r="E41">
            <v>44807</v>
          </cell>
          <cell r="G41" t="str">
            <v>FCPP0184</v>
          </cell>
          <cell r="H41">
            <v>0</v>
          </cell>
          <cell r="J41">
            <v>56000</v>
          </cell>
          <cell r="L41">
            <v>22700</v>
          </cell>
          <cell r="M41">
            <v>0.37885999999999997</v>
          </cell>
          <cell r="P41">
            <v>481606832</v>
          </cell>
        </row>
        <row r="42">
          <cell r="C42" t="str">
            <v>NĐ-VU</v>
          </cell>
          <cell r="D42" t="str">
            <v>07042022-VUHN23</v>
          </cell>
          <cell r="E42">
            <v>44746</v>
          </cell>
          <cell r="G42" t="str">
            <v>WL1372</v>
          </cell>
          <cell r="H42">
            <v>0</v>
          </cell>
          <cell r="J42">
            <v>3000</v>
          </cell>
          <cell r="K42">
            <v>29090.909090909088</v>
          </cell>
          <cell r="P42">
            <v>87272727.272727266</v>
          </cell>
        </row>
        <row r="43">
          <cell r="C43" t="str">
            <v>NĐ-VU</v>
          </cell>
          <cell r="D43" t="str">
            <v>07042022-VUHN23</v>
          </cell>
          <cell r="E43">
            <v>44777</v>
          </cell>
          <cell r="G43" t="str">
            <v>PP02</v>
          </cell>
          <cell r="H43">
            <v>0</v>
          </cell>
          <cell r="J43">
            <v>10000</v>
          </cell>
          <cell r="K43">
            <v>7090.9090909090901</v>
          </cell>
          <cell r="P43">
            <v>70909090.909090906</v>
          </cell>
        </row>
        <row r="44">
          <cell r="C44" t="str">
            <v>NĐ-HTX</v>
          </cell>
          <cell r="D44" t="str">
            <v>060422/BM-FL</v>
          </cell>
          <cell r="E44">
            <v>44716</v>
          </cell>
          <cell r="G44">
            <v>8318</v>
          </cell>
          <cell r="H44">
            <v>0</v>
          </cell>
          <cell r="J44">
            <v>5000</v>
          </cell>
          <cell r="K44">
            <v>6272.7272727272721</v>
          </cell>
          <cell r="P44">
            <v>31363636.36363636</v>
          </cell>
        </row>
        <row r="45">
          <cell r="C45" t="str">
            <v>IN-PT</v>
          </cell>
          <cell r="D45" t="str">
            <v>VTM01202290</v>
          </cell>
          <cell r="E45">
            <v>44655</v>
          </cell>
          <cell r="G45" t="str">
            <v>BU 7701</v>
          </cell>
          <cell r="H45">
            <v>0</v>
          </cell>
          <cell r="J45">
            <v>54000</v>
          </cell>
          <cell r="L45">
            <v>22700</v>
          </cell>
          <cell r="M45">
            <v>0.35599999999999998</v>
          </cell>
          <cell r="P45">
            <v>436384800</v>
          </cell>
        </row>
        <row r="46">
          <cell r="C46" t="str">
            <v>CN-WZ</v>
          </cell>
          <cell r="D46" t="str">
            <v>FM/WJ080422-09</v>
          </cell>
          <cell r="E46">
            <v>44777</v>
          </cell>
          <cell r="G46" t="str">
            <v>JT30</v>
          </cell>
          <cell r="H46">
            <v>0</v>
          </cell>
          <cell r="J46">
            <v>270000</v>
          </cell>
          <cell r="L46">
            <v>22700</v>
          </cell>
          <cell r="M46">
            <v>0.35499999999999998</v>
          </cell>
          <cell r="P46">
            <v>2175795000</v>
          </cell>
        </row>
        <row r="47">
          <cell r="C47" t="str">
            <v>NĐ-TD</v>
          </cell>
          <cell r="D47" t="str">
            <v>120422/AD-FM</v>
          </cell>
          <cell r="E47">
            <v>44899</v>
          </cell>
          <cell r="G47">
            <v>8805</v>
          </cell>
          <cell r="H47">
            <v>0</v>
          </cell>
          <cell r="J47">
            <v>10000</v>
          </cell>
          <cell r="K47">
            <v>7681.8181818181811</v>
          </cell>
          <cell r="P47">
            <v>76818181.818181813</v>
          </cell>
        </row>
        <row r="48">
          <cell r="C48" t="str">
            <v>NĐ-ĐL</v>
          </cell>
          <cell r="D48" t="str">
            <v>120422/ĐL-FM</v>
          </cell>
          <cell r="E48">
            <v>44899</v>
          </cell>
          <cell r="G48">
            <v>8619</v>
          </cell>
          <cell r="H48">
            <v>0</v>
          </cell>
          <cell r="J48">
            <v>6000</v>
          </cell>
          <cell r="K48">
            <v>6500</v>
          </cell>
          <cell r="P48">
            <v>39000000</v>
          </cell>
        </row>
        <row r="49">
          <cell r="C49" t="str">
            <v>NĐ-ĐL</v>
          </cell>
          <cell r="D49" t="str">
            <v>120422/ĐL-FM</v>
          </cell>
          <cell r="E49">
            <v>44899</v>
          </cell>
          <cell r="G49" t="str">
            <v>8519R</v>
          </cell>
          <cell r="H49">
            <v>0</v>
          </cell>
          <cell r="J49">
            <v>6000</v>
          </cell>
          <cell r="K49">
            <v>6700</v>
          </cell>
          <cell r="P49">
            <v>40200000</v>
          </cell>
        </row>
        <row r="50">
          <cell r="C50" t="str">
            <v>NĐ-VU</v>
          </cell>
          <cell r="D50" t="str">
            <v>12042022-VUHN24</v>
          </cell>
          <cell r="E50">
            <v>44899</v>
          </cell>
          <cell r="G50" t="str">
            <v>WL07011</v>
          </cell>
          <cell r="H50">
            <v>0</v>
          </cell>
          <cell r="J50">
            <v>1000</v>
          </cell>
          <cell r="K50">
            <v>29090.909090909088</v>
          </cell>
          <cell r="P50">
            <v>29090909.09090909</v>
          </cell>
        </row>
        <row r="51">
          <cell r="C51" t="str">
            <v>CN-WZ</v>
          </cell>
          <cell r="D51" t="str">
            <v>FM/WJ120422-10</v>
          </cell>
          <cell r="E51">
            <v>44899</v>
          </cell>
          <cell r="G51" t="str">
            <v xml:space="preserve"> JT30 đen</v>
          </cell>
          <cell r="H51">
            <v>8803</v>
          </cell>
          <cell r="J51">
            <v>162000</v>
          </cell>
          <cell r="L51">
            <v>22700</v>
          </cell>
          <cell r="M51">
            <v>0.35499999999999998</v>
          </cell>
          <cell r="P51">
            <v>1305477000</v>
          </cell>
        </row>
        <row r="52">
          <cell r="C52" t="str">
            <v>NĐ-AT</v>
          </cell>
          <cell r="D52" t="str">
            <v>130422/AT-FM</v>
          </cell>
          <cell r="E52" t="str">
            <v>13/4/2022</v>
          </cell>
          <cell r="G52" t="str">
            <v>PP VKD 3155E5</v>
          </cell>
          <cell r="H52">
            <v>0</v>
          </cell>
          <cell r="J52">
            <v>2000</v>
          </cell>
          <cell r="K52">
            <v>35909.090909090904</v>
          </cell>
          <cell r="P52">
            <v>71818181.818181813</v>
          </cell>
        </row>
        <row r="53">
          <cell r="C53" t="str">
            <v>TMB</v>
          </cell>
          <cell r="D53" t="str">
            <v>hàng mẫu</v>
          </cell>
          <cell r="E53" t="str">
            <v>14/4/2022</v>
          </cell>
          <cell r="G53" t="str">
            <v>TMB Compound 1</v>
          </cell>
          <cell r="H53">
            <v>0</v>
          </cell>
          <cell r="J53">
            <v>2000</v>
          </cell>
          <cell r="P53">
            <v>0</v>
          </cell>
        </row>
        <row r="54">
          <cell r="C54" t="str">
            <v>NĐ-RS</v>
          </cell>
          <cell r="D54" t="str">
            <v>150422/RS-FL</v>
          </cell>
          <cell r="E54" t="str">
            <v>15/4/2022</v>
          </cell>
          <cell r="G54" t="str">
            <v>W8327</v>
          </cell>
          <cell r="H54">
            <v>0</v>
          </cell>
          <cell r="J54">
            <v>500</v>
          </cell>
          <cell r="K54">
            <v>28181.81818181818</v>
          </cell>
          <cell r="P54">
            <v>14090909.09090909</v>
          </cell>
        </row>
        <row r="55">
          <cell r="C55" t="str">
            <v>UG-AI</v>
          </cell>
          <cell r="D55" t="str">
            <v>VTM05202291</v>
          </cell>
          <cell r="E55">
            <v>44899</v>
          </cell>
          <cell r="G55" t="str">
            <v>VTP-204</v>
          </cell>
          <cell r="H55">
            <v>0</v>
          </cell>
          <cell r="J55">
            <v>84000</v>
          </cell>
          <cell r="L55">
            <v>22700</v>
          </cell>
          <cell r="M55">
            <v>0.52700000000000002</v>
          </cell>
          <cell r="P55">
            <v>1004883600</v>
          </cell>
        </row>
        <row r="56">
          <cell r="C56" t="str">
            <v>NĐ-HN</v>
          </cell>
          <cell r="D56" t="str">
            <v>150422/HN-FM</v>
          </cell>
          <cell r="E56" t="str">
            <v>15/4/2022</v>
          </cell>
          <cell r="G56" t="str">
            <v>PE80</v>
          </cell>
          <cell r="H56">
            <v>0</v>
          </cell>
          <cell r="J56">
            <v>5000</v>
          </cell>
          <cell r="K56">
            <v>7727.272727272727</v>
          </cell>
          <cell r="P56">
            <v>38636363.636363633</v>
          </cell>
        </row>
        <row r="57">
          <cell r="C57" t="str">
            <v>NĐ-HH</v>
          </cell>
          <cell r="D57" t="str">
            <v>07/HH-FM</v>
          </cell>
          <cell r="E57" t="str">
            <v>16/4/2022</v>
          </cell>
          <cell r="G57">
            <v>8616</v>
          </cell>
          <cell r="H57">
            <v>0</v>
          </cell>
          <cell r="J57">
            <v>5000</v>
          </cell>
          <cell r="K57">
            <v>6999.9999999999991</v>
          </cell>
          <cell r="P57">
            <v>34999999.999999993</v>
          </cell>
        </row>
        <row r="58">
          <cell r="C58" t="str">
            <v>NĐ-AH</v>
          </cell>
          <cell r="D58" t="str">
            <v>10/AH-FL</v>
          </cell>
          <cell r="E58" t="str">
            <v>18/4/2022</v>
          </cell>
          <cell r="G58" t="str">
            <v>8514R</v>
          </cell>
          <cell r="H58">
            <v>0</v>
          </cell>
          <cell r="J58">
            <v>24000</v>
          </cell>
          <cell r="K58">
            <v>6600</v>
          </cell>
          <cell r="P58">
            <v>158400000</v>
          </cell>
        </row>
        <row r="59">
          <cell r="C59" t="str">
            <v>NĐ-TV</v>
          </cell>
          <cell r="D59" t="str">
            <v>04/TV-FL</v>
          </cell>
          <cell r="E59" t="str">
            <v>20/4/2022</v>
          </cell>
          <cell r="G59">
            <v>8805</v>
          </cell>
          <cell r="H59">
            <v>0</v>
          </cell>
          <cell r="J59">
            <v>30000</v>
          </cell>
          <cell r="K59">
            <v>8363.6363636363621</v>
          </cell>
          <cell r="P59">
            <v>250909090.90909088</v>
          </cell>
        </row>
        <row r="60">
          <cell r="C60" t="str">
            <v>PL-BE</v>
          </cell>
          <cell r="D60" t="str">
            <v>ZD89/FM-BE</v>
          </cell>
          <cell r="E60" t="str">
            <v>19/4/2022</v>
          </cell>
          <cell r="G60" t="str">
            <v>FX85PE-F35</v>
          </cell>
          <cell r="H60">
            <v>0</v>
          </cell>
          <cell r="J60">
            <v>216000</v>
          </cell>
          <cell r="L60">
            <v>22700</v>
          </cell>
          <cell r="M60">
            <v>0.28499999999999998</v>
          </cell>
          <cell r="P60">
            <v>1397411999.9999998</v>
          </cell>
        </row>
        <row r="61">
          <cell r="C61" t="str">
            <v>PL-BE</v>
          </cell>
          <cell r="D61" t="str">
            <v>ZD90/FM-BE</v>
          </cell>
          <cell r="E61" t="str">
            <v>19/4/2022</v>
          </cell>
          <cell r="G61" t="str">
            <v>FX85PE-F35</v>
          </cell>
          <cell r="H61">
            <v>0</v>
          </cell>
          <cell r="J61">
            <v>189000</v>
          </cell>
          <cell r="L61">
            <v>22700</v>
          </cell>
          <cell r="M61">
            <v>0.28499999999999998</v>
          </cell>
          <cell r="P61">
            <v>1222735499.9999998</v>
          </cell>
        </row>
        <row r="62">
          <cell r="C62" t="str">
            <v>PL-BE</v>
          </cell>
          <cell r="D62" t="str">
            <v>ZD90/FM-BE</v>
          </cell>
          <cell r="E62" t="str">
            <v>19/4/2022</v>
          </cell>
          <cell r="G62" t="str">
            <v>FX85PP-F35</v>
          </cell>
          <cell r="H62">
            <v>0</v>
          </cell>
          <cell r="J62">
            <v>54000</v>
          </cell>
          <cell r="L62">
            <v>22700</v>
          </cell>
          <cell r="M62">
            <v>0.28499999999999998</v>
          </cell>
          <cell r="P62">
            <v>349352999.99999994</v>
          </cell>
        </row>
        <row r="63">
          <cell r="C63" t="str">
            <v>PL-BE</v>
          </cell>
          <cell r="D63" t="str">
            <v>ZD90/FM-BE</v>
          </cell>
          <cell r="E63" t="str">
            <v>19/4/2022</v>
          </cell>
          <cell r="G63" t="str">
            <v>FX85PE-F35 BIG BAG</v>
          </cell>
          <cell r="H63">
            <v>0</v>
          </cell>
          <cell r="J63">
            <v>81000</v>
          </cell>
          <cell r="L63">
            <v>22700</v>
          </cell>
          <cell r="M63">
            <v>0.28499999999999998</v>
          </cell>
          <cell r="P63">
            <v>524029499.99999994</v>
          </cell>
        </row>
        <row r="64">
          <cell r="C64" t="str">
            <v>PL-BE</v>
          </cell>
          <cell r="D64" t="str">
            <v>ZD91/FM-BE</v>
          </cell>
          <cell r="E64" t="str">
            <v>19/4/2022</v>
          </cell>
          <cell r="G64" t="str">
            <v>FX85PE-F35</v>
          </cell>
          <cell r="H64">
            <v>0</v>
          </cell>
          <cell r="J64">
            <v>243000</v>
          </cell>
          <cell r="L64">
            <v>27000</v>
          </cell>
          <cell r="M64">
            <v>0.28499999999999998</v>
          </cell>
          <cell r="P64">
            <v>1869885000</v>
          </cell>
        </row>
        <row r="65">
          <cell r="C65" t="str">
            <v>PL-BE</v>
          </cell>
          <cell r="D65" t="str">
            <v>ZD91/FM-BE</v>
          </cell>
          <cell r="E65" t="str">
            <v>19/4/2022</v>
          </cell>
          <cell r="G65" t="str">
            <v>FX85PP-F35</v>
          </cell>
          <cell r="H65">
            <v>0</v>
          </cell>
          <cell r="J65">
            <v>27000</v>
          </cell>
          <cell r="L65">
            <v>27000</v>
          </cell>
          <cell r="M65">
            <v>0.28499999999999998</v>
          </cell>
          <cell r="P65">
            <v>207764999.99999997</v>
          </cell>
        </row>
        <row r="66">
          <cell r="C66" t="str">
            <v>CCIC</v>
          </cell>
          <cell r="D66" t="str">
            <v>VTM01202293</v>
          </cell>
          <cell r="E66" t="str">
            <v>20/4/2022</v>
          </cell>
          <cell r="G66">
            <v>2024</v>
          </cell>
          <cell r="H66">
            <v>0</v>
          </cell>
          <cell r="J66">
            <v>51000</v>
          </cell>
          <cell r="L66">
            <v>27000</v>
          </cell>
          <cell r="M66">
            <v>0.35</v>
          </cell>
          <cell r="P66">
            <v>481950000</v>
          </cell>
        </row>
        <row r="67">
          <cell r="C67" t="str">
            <v>PL-GSP</v>
          </cell>
          <cell r="D67" t="str">
            <v>VTM01202292</v>
          </cell>
          <cell r="E67" t="str">
            <v>19/4/2022</v>
          </cell>
          <cell r="G67" t="str">
            <v>VTP-202</v>
          </cell>
          <cell r="H67" t="str">
            <v>8804S</v>
          </cell>
          <cell r="J67">
            <v>81000</v>
          </cell>
          <cell r="L67">
            <v>27000</v>
          </cell>
          <cell r="M67">
            <v>0.36299999999999999</v>
          </cell>
          <cell r="P67">
            <v>793881000</v>
          </cell>
        </row>
        <row r="68">
          <cell r="C68" t="str">
            <v>PH-KP</v>
          </cell>
          <cell r="D68" t="str">
            <v>VTM01202294</v>
          </cell>
          <cell r="E68" t="str">
            <v>21/4/2022</v>
          </cell>
          <cell r="G68" t="str">
            <v>HD</v>
          </cell>
          <cell r="H68" t="str">
            <v>8514HD</v>
          </cell>
          <cell r="J68">
            <v>165000</v>
          </cell>
          <cell r="L68">
            <v>27000</v>
          </cell>
          <cell r="M68">
            <v>0.34</v>
          </cell>
          <cell r="P68">
            <v>1514700000.0000002</v>
          </cell>
        </row>
        <row r="69">
          <cell r="C69" t="str">
            <v>PN-TS</v>
          </cell>
          <cell r="D69" t="str">
            <v>VTM01202295</v>
          </cell>
          <cell r="E69" t="str">
            <v>21/4/2022</v>
          </cell>
          <cell r="G69" t="str">
            <v>HD</v>
          </cell>
          <cell r="H69" t="str">
            <v>8514HD</v>
          </cell>
          <cell r="J69">
            <v>165000</v>
          </cell>
          <cell r="L69">
            <v>27000</v>
          </cell>
          <cell r="M69">
            <v>0.34</v>
          </cell>
          <cell r="P69">
            <v>1514700000.0000002</v>
          </cell>
        </row>
        <row r="70">
          <cell r="C70" t="str">
            <v>HM</v>
          </cell>
          <cell r="D70" t="str">
            <v>hàng mẫu</v>
          </cell>
          <cell r="G70">
            <v>8519</v>
          </cell>
          <cell r="H70">
            <v>0</v>
          </cell>
          <cell r="J70">
            <v>25</v>
          </cell>
          <cell r="P70">
            <v>0</v>
          </cell>
        </row>
        <row r="71">
          <cell r="C71" t="str">
            <v>NĐ-HĐ</v>
          </cell>
          <cell r="D71" t="str">
            <v>04/FL-HĐ</v>
          </cell>
          <cell r="E71" t="str">
            <v>23/4/2022</v>
          </cell>
          <cell r="G71" t="str">
            <v>PP02S</v>
          </cell>
          <cell r="H71">
            <v>0</v>
          </cell>
          <cell r="J71">
            <v>2000</v>
          </cell>
          <cell r="K71">
            <v>7199.9999999999991</v>
          </cell>
          <cell r="P71">
            <v>14399999.999999998</v>
          </cell>
        </row>
        <row r="72">
          <cell r="C72" t="str">
            <v>NĐ-HĐ</v>
          </cell>
          <cell r="D72" t="str">
            <v>04/FL-HĐ</v>
          </cell>
          <cell r="E72" t="str">
            <v>23/4/2022</v>
          </cell>
          <cell r="G72" t="str">
            <v>8802SCR</v>
          </cell>
          <cell r="H72">
            <v>0</v>
          </cell>
          <cell r="J72">
            <v>5000</v>
          </cell>
          <cell r="K72">
            <v>12899.999999999998</v>
          </cell>
          <cell r="P72">
            <v>64499999.999999993</v>
          </cell>
        </row>
        <row r="73">
          <cell r="C73" t="str">
            <v>NĐ-MP</v>
          </cell>
          <cell r="D73" t="str">
            <v>04/MP-FL</v>
          </cell>
          <cell r="E73" t="str">
            <v>23/4/2022</v>
          </cell>
          <cell r="G73" t="str">
            <v>PE80</v>
          </cell>
          <cell r="H73">
            <v>0</v>
          </cell>
          <cell r="J73">
            <v>50000</v>
          </cell>
          <cell r="K73">
            <v>8700</v>
          </cell>
          <cell r="P73">
            <v>435000000</v>
          </cell>
        </row>
        <row r="74">
          <cell r="C74" t="str">
            <v>NĐ-VU</v>
          </cell>
          <cell r="D74" t="str">
            <v>23042022-VUHN25</v>
          </cell>
          <cell r="E74" t="str">
            <v>23/4/2022</v>
          </cell>
          <cell r="G74" t="str">
            <v>PP02</v>
          </cell>
          <cell r="H74">
            <v>0</v>
          </cell>
          <cell r="J74">
            <v>10000</v>
          </cell>
          <cell r="K74">
            <v>7090.9090909090901</v>
          </cell>
          <cell r="P74">
            <v>70909090.909090906</v>
          </cell>
        </row>
        <row r="75">
          <cell r="C75" t="str">
            <v>NĐ-ITVN</v>
          </cell>
          <cell r="D75" t="str">
            <v>12/ITVN-FL</v>
          </cell>
          <cell r="E75" t="str">
            <v>23/4/2022</v>
          </cell>
          <cell r="G75">
            <v>8806</v>
          </cell>
          <cell r="H75">
            <v>0</v>
          </cell>
          <cell r="J75">
            <v>10000</v>
          </cell>
          <cell r="K75">
            <v>6999.9999999999991</v>
          </cell>
          <cell r="P75">
            <v>69999999.999999985</v>
          </cell>
        </row>
        <row r="76">
          <cell r="C76" t="str">
            <v>NĐ-VTP</v>
          </cell>
          <cell r="D76" t="str">
            <v>2504/VT-FL</v>
          </cell>
          <cell r="E76" t="str">
            <v>25/4/2022</v>
          </cell>
          <cell r="G76" t="str">
            <v xml:space="preserve">Taical </v>
          </cell>
          <cell r="H76">
            <v>0</v>
          </cell>
          <cell r="J76">
            <v>15000</v>
          </cell>
          <cell r="K76">
            <v>6818.181818181818</v>
          </cell>
          <cell r="P76">
            <v>102272727.27272727</v>
          </cell>
        </row>
        <row r="77">
          <cell r="C77" t="str">
            <v>CN-WZ</v>
          </cell>
          <cell r="D77" t="str">
            <v>FM/W250422-11</v>
          </cell>
          <cell r="E77" t="str">
            <v>25/4/2022</v>
          </cell>
          <cell r="G77" t="str">
            <v xml:space="preserve"> JT30 đen</v>
          </cell>
          <cell r="H77">
            <v>8803</v>
          </cell>
          <cell r="J77">
            <v>270000</v>
          </cell>
          <cell r="L77">
            <v>27000</v>
          </cell>
          <cell r="M77">
            <v>0.35499999999999998</v>
          </cell>
          <cell r="P77">
            <v>2587950000</v>
          </cell>
        </row>
        <row r="78">
          <cell r="C78" t="str">
            <v>NĐ-SC</v>
          </cell>
          <cell r="D78" t="str">
            <v>230422/SC-FM</v>
          </cell>
          <cell r="E78" t="str">
            <v>23/4/2022</v>
          </cell>
          <cell r="G78" t="str">
            <v>8805SC</v>
          </cell>
          <cell r="H78">
            <v>0</v>
          </cell>
          <cell r="J78">
            <v>10000</v>
          </cell>
          <cell r="K78">
            <v>9727.2727272727261</v>
          </cell>
          <cell r="P78">
            <v>97272727.272727266</v>
          </cell>
        </row>
        <row r="79">
          <cell r="C79" t="str">
            <v>NĐ-HH</v>
          </cell>
          <cell r="D79" t="str">
            <v>08/HH-FM</v>
          </cell>
          <cell r="E79" t="str">
            <v>27/4/2022</v>
          </cell>
          <cell r="G79">
            <v>8514</v>
          </cell>
          <cell r="H79">
            <v>0</v>
          </cell>
          <cell r="J79">
            <v>24000</v>
          </cell>
          <cell r="K79">
            <v>7800</v>
          </cell>
          <cell r="P79">
            <v>187200000</v>
          </cell>
        </row>
        <row r="80">
          <cell r="C80" t="str">
            <v>PL-AL</v>
          </cell>
          <cell r="D80" t="str">
            <v>1904/FM-AK</v>
          </cell>
          <cell r="E80" t="str">
            <v>19/4/2022</v>
          </cell>
          <cell r="G80" t="str">
            <v>8804S</v>
          </cell>
          <cell r="H80">
            <v>0</v>
          </cell>
          <cell r="J80">
            <v>25000</v>
          </cell>
          <cell r="L80">
            <v>27000</v>
          </cell>
          <cell r="M80">
            <v>0.41499999999999998</v>
          </cell>
          <cell r="P80">
            <v>280125000</v>
          </cell>
        </row>
        <row r="81">
          <cell r="C81" t="str">
            <v>NĐ-QC</v>
          </cell>
          <cell r="D81" t="str">
            <v>280422/FL-QC</v>
          </cell>
          <cell r="E81" t="str">
            <v>28/04/2022</v>
          </cell>
          <cell r="G81" t="str">
            <v xml:space="preserve"> Filler JT30</v>
          </cell>
          <cell r="H81" t="str">
            <v>8803QC</v>
          </cell>
          <cell r="J81">
            <v>14700</v>
          </cell>
          <cell r="K81">
            <v>8000</v>
          </cell>
          <cell r="P81">
            <v>117600000</v>
          </cell>
        </row>
        <row r="82">
          <cell r="C82" t="str">
            <v>NĐ-QC</v>
          </cell>
          <cell r="D82" t="str">
            <v>280422/FL-QC</v>
          </cell>
          <cell r="E82" t="str">
            <v>28/04/2022</v>
          </cell>
          <cell r="G82" t="str">
            <v>8802SCR</v>
          </cell>
          <cell r="H82">
            <v>0</v>
          </cell>
          <cell r="J82">
            <v>12300</v>
          </cell>
          <cell r="K82">
            <v>10750</v>
          </cell>
          <cell r="P82">
            <v>132225000</v>
          </cell>
        </row>
        <row r="83">
          <cell r="C83" t="str">
            <v>NĐ-HT</v>
          </cell>
          <cell r="D83" t="str">
            <v>280422/HT-FM</v>
          </cell>
          <cell r="E83" t="str">
            <v>28/04/2022</v>
          </cell>
          <cell r="G83">
            <v>8515</v>
          </cell>
          <cell r="H83">
            <v>0</v>
          </cell>
          <cell r="J83">
            <v>5000</v>
          </cell>
          <cell r="K83">
            <v>7454.545454545454</v>
          </cell>
          <cell r="P83">
            <v>37272727.272727273</v>
          </cell>
        </row>
        <row r="84">
          <cell r="C84" t="str">
            <v>HM</v>
          </cell>
          <cell r="D84" t="str">
            <v>Hàng mẫu</v>
          </cell>
          <cell r="E84" t="str">
            <v>27/4/2022</v>
          </cell>
          <cell r="G84">
            <v>8616</v>
          </cell>
          <cell r="H84">
            <v>0</v>
          </cell>
          <cell r="J84">
            <v>25</v>
          </cell>
          <cell r="P84">
            <v>0</v>
          </cell>
        </row>
        <row r="85">
          <cell r="C85" t="str">
            <v>NĐ-AL</v>
          </cell>
          <cell r="E85" t="str">
            <v>28/4/2022</v>
          </cell>
          <cell r="G85" t="str">
            <v>Titan R688</v>
          </cell>
          <cell r="H85">
            <v>0</v>
          </cell>
          <cell r="J85">
            <v>25</v>
          </cell>
          <cell r="K85">
            <v>75000</v>
          </cell>
          <cell r="P85">
            <v>1875000</v>
          </cell>
        </row>
        <row r="86">
          <cell r="C86" t="str">
            <v>SA-AD</v>
          </cell>
          <cell r="D86" t="str">
            <v>2704/FM-AFP</v>
          </cell>
          <cell r="E86" t="str">
            <v>27/4/2022</v>
          </cell>
          <cell r="G86" t="str">
            <v>AD-CACO3-GRADE-PE01</v>
          </cell>
          <cell r="H86" t="str">
            <v xml:space="preserve"> - </v>
          </cell>
          <cell r="J86">
            <v>105300</v>
          </cell>
          <cell r="L86">
            <v>27000</v>
          </cell>
          <cell r="M86">
            <v>0.5</v>
          </cell>
          <cell r="P86">
            <v>1421550000</v>
          </cell>
        </row>
        <row r="87">
          <cell r="C87" t="str">
            <v>SA-AD</v>
          </cell>
          <cell r="D87" t="str">
            <v>2704/FM-AFP</v>
          </cell>
          <cell r="E87" t="str">
            <v>27/4/2022</v>
          </cell>
          <cell r="G87" t="str">
            <v>AD-WMB-GRADE-TI55</v>
          </cell>
          <cell r="H87" t="str">
            <v xml:space="preserve"> - </v>
          </cell>
          <cell r="J87">
            <v>1350</v>
          </cell>
          <cell r="L87">
            <v>27000</v>
          </cell>
          <cell r="M87">
            <v>2.7</v>
          </cell>
          <cell r="P87">
            <v>98415000</v>
          </cell>
        </row>
        <row r="88">
          <cell r="C88" t="str">
            <v>SA-AD</v>
          </cell>
          <cell r="D88" t="str">
            <v>2704/FM-AFP</v>
          </cell>
          <cell r="E88" t="str">
            <v>27/4/2022</v>
          </cell>
          <cell r="G88" t="str">
            <v>AD-WMB-GRADE-TI60</v>
          </cell>
          <cell r="H88" t="str">
            <v xml:space="preserve"> - </v>
          </cell>
          <cell r="J88">
            <v>1350</v>
          </cell>
          <cell r="L88">
            <v>27000</v>
          </cell>
          <cell r="M88">
            <v>2.85</v>
          </cell>
          <cell r="P88">
            <v>103882500</v>
          </cell>
        </row>
        <row r="89">
          <cell r="C89" t="str">
            <v>CN-WZ</v>
          </cell>
          <cell r="D89" t="str">
            <v>FM/WJ270422-12</v>
          </cell>
          <cell r="E89" t="str">
            <v>27/4/2022</v>
          </cell>
          <cell r="G89" t="str">
            <v xml:space="preserve"> JT30 đen</v>
          </cell>
          <cell r="H89">
            <v>8803</v>
          </cell>
          <cell r="J89">
            <v>54000</v>
          </cell>
          <cell r="L89">
            <v>27000</v>
          </cell>
          <cell r="M89">
            <v>0.35499999999999998</v>
          </cell>
          <cell r="P89">
            <v>517590000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H103">
            <v>0</v>
          </cell>
        </row>
        <row r="104">
          <cell r="H104">
            <v>0</v>
          </cell>
        </row>
        <row r="105">
          <cell r="H105">
            <v>0</v>
          </cell>
        </row>
        <row r="106">
          <cell r="H106">
            <v>0</v>
          </cell>
        </row>
        <row r="107">
          <cell r="H107">
            <v>0</v>
          </cell>
        </row>
        <row r="108">
          <cell r="H108">
            <v>0</v>
          </cell>
        </row>
        <row r="109">
          <cell r="H109">
            <v>0</v>
          </cell>
        </row>
        <row r="110">
          <cell r="H110">
            <v>0</v>
          </cell>
        </row>
        <row r="111">
          <cell r="H111">
            <v>0</v>
          </cell>
        </row>
        <row r="112">
          <cell r="H112">
            <v>0</v>
          </cell>
        </row>
        <row r="113">
          <cell r="H113">
            <v>0</v>
          </cell>
        </row>
        <row r="114">
          <cell r="H114">
            <v>0</v>
          </cell>
        </row>
        <row r="115">
          <cell r="H115">
            <v>0</v>
          </cell>
        </row>
        <row r="116">
          <cell r="H116">
            <v>0</v>
          </cell>
        </row>
        <row r="117">
          <cell r="H117">
            <v>0</v>
          </cell>
        </row>
        <row r="118">
          <cell r="H118">
            <v>0</v>
          </cell>
        </row>
        <row r="119">
          <cell r="H119">
            <v>0</v>
          </cell>
        </row>
        <row r="120">
          <cell r="H120">
            <v>0</v>
          </cell>
        </row>
        <row r="121">
          <cell r="H121">
            <v>0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0</v>
          </cell>
        </row>
        <row r="126">
          <cell r="H126">
            <v>0</v>
          </cell>
        </row>
      </sheetData>
      <sheetData sheetId="2">
        <row r="7">
          <cell r="I7">
            <v>54000</v>
          </cell>
          <cell r="O7">
            <v>423899999.99999994</v>
          </cell>
        </row>
        <row r="8">
          <cell r="I8">
            <v>27000</v>
          </cell>
          <cell r="O8">
            <v>217227272.72727272</v>
          </cell>
        </row>
        <row r="9">
          <cell r="I9">
            <v>13000</v>
          </cell>
          <cell r="O9">
            <v>94900000</v>
          </cell>
        </row>
        <row r="10">
          <cell r="I10">
            <v>14225</v>
          </cell>
          <cell r="O10">
            <v>123757500</v>
          </cell>
        </row>
        <row r="11">
          <cell r="I11">
            <v>45000</v>
          </cell>
          <cell r="O11">
            <v>323181818.18181813</v>
          </cell>
        </row>
        <row r="12">
          <cell r="I12">
            <v>27000</v>
          </cell>
          <cell r="O12">
            <v>216000000</v>
          </cell>
        </row>
        <row r="13">
          <cell r="I13">
            <v>10000</v>
          </cell>
          <cell r="O13">
            <v>62000000</v>
          </cell>
        </row>
        <row r="14">
          <cell r="I14">
            <v>20000</v>
          </cell>
          <cell r="O14">
            <v>167272727.27272725</v>
          </cell>
        </row>
        <row r="15">
          <cell r="I15">
            <v>135000</v>
          </cell>
          <cell r="O15">
            <v>1080000000</v>
          </cell>
        </row>
        <row r="16">
          <cell r="I16">
            <v>0</v>
          </cell>
          <cell r="O16">
            <v>0</v>
          </cell>
        </row>
        <row r="17">
          <cell r="I17">
            <v>110000</v>
          </cell>
          <cell r="O17">
            <v>848980000</v>
          </cell>
        </row>
        <row r="18">
          <cell r="I18">
            <v>220000</v>
          </cell>
          <cell r="O18">
            <v>1697960000</v>
          </cell>
        </row>
        <row r="19">
          <cell r="I19">
            <v>108000</v>
          </cell>
          <cell r="O19">
            <v>889930800</v>
          </cell>
        </row>
        <row r="20">
          <cell r="I20">
            <v>100</v>
          </cell>
          <cell r="O20">
            <v>0</v>
          </cell>
        </row>
        <row r="21">
          <cell r="I21">
            <v>50</v>
          </cell>
          <cell r="O21">
            <v>0</v>
          </cell>
        </row>
        <row r="22">
          <cell r="I22">
            <v>28000</v>
          </cell>
          <cell r="O22">
            <v>231994000</v>
          </cell>
        </row>
        <row r="23">
          <cell r="I23">
            <v>10500</v>
          </cell>
          <cell r="O23">
            <v>65100000</v>
          </cell>
        </row>
        <row r="24">
          <cell r="I24">
            <v>13500</v>
          </cell>
          <cell r="O24">
            <v>89100000</v>
          </cell>
        </row>
        <row r="25">
          <cell r="I25">
            <v>39000</v>
          </cell>
          <cell r="O25">
            <v>362972999.99999994</v>
          </cell>
        </row>
        <row r="26">
          <cell r="I26">
            <v>15000</v>
          </cell>
          <cell r="O26">
            <v>166845000</v>
          </cell>
        </row>
        <row r="27">
          <cell r="I27">
            <v>15000</v>
          </cell>
          <cell r="O27">
            <v>94090909.090909079</v>
          </cell>
        </row>
        <row r="28">
          <cell r="I28">
            <v>50</v>
          </cell>
          <cell r="O28">
            <v>0</v>
          </cell>
        </row>
        <row r="29">
          <cell r="I29">
            <v>50000</v>
          </cell>
          <cell r="O29">
            <v>435000000</v>
          </cell>
        </row>
        <row r="30">
          <cell r="I30">
            <v>3000</v>
          </cell>
          <cell r="O30">
            <v>19500000</v>
          </cell>
        </row>
        <row r="31">
          <cell r="I31">
            <v>3000</v>
          </cell>
          <cell r="O31">
            <v>20100000</v>
          </cell>
        </row>
        <row r="32">
          <cell r="I32">
            <v>3000</v>
          </cell>
          <cell r="O32">
            <v>20999999.999999996</v>
          </cell>
        </row>
        <row r="33">
          <cell r="I33">
            <v>10000</v>
          </cell>
          <cell r="O33">
            <v>69999999.999999985</v>
          </cell>
        </row>
        <row r="34">
          <cell r="I34">
            <v>54000</v>
          </cell>
          <cell r="O34">
            <v>594513000</v>
          </cell>
        </row>
        <row r="35">
          <cell r="I35">
            <v>25</v>
          </cell>
          <cell r="O35">
            <v>0</v>
          </cell>
        </row>
        <row r="36">
          <cell r="I36">
            <v>10000</v>
          </cell>
          <cell r="O36">
            <v>97272727.272727266</v>
          </cell>
        </row>
        <row r="37">
          <cell r="I37">
            <v>3000</v>
          </cell>
          <cell r="O37">
            <v>30000000</v>
          </cell>
        </row>
        <row r="38">
          <cell r="I38">
            <v>270000</v>
          </cell>
          <cell r="O38">
            <v>2175795000</v>
          </cell>
        </row>
        <row r="39">
          <cell r="I39">
            <v>425</v>
          </cell>
          <cell r="O39">
            <v>2996250</v>
          </cell>
        </row>
        <row r="40">
          <cell r="I40">
            <v>1700</v>
          </cell>
          <cell r="O40">
            <v>10200000</v>
          </cell>
        </row>
        <row r="41">
          <cell r="I41">
            <v>56000</v>
          </cell>
          <cell r="O41">
            <v>481606832</v>
          </cell>
        </row>
        <row r="42">
          <cell r="I42">
            <v>3000</v>
          </cell>
          <cell r="O42">
            <v>87272727.272727266</v>
          </cell>
        </row>
        <row r="43">
          <cell r="I43">
            <v>10000</v>
          </cell>
          <cell r="O43">
            <v>70909090.909090906</v>
          </cell>
        </row>
        <row r="44">
          <cell r="I44">
            <v>5000</v>
          </cell>
          <cell r="O44">
            <v>31363636.36363636</v>
          </cell>
        </row>
        <row r="45">
          <cell r="I45">
            <v>54000</v>
          </cell>
          <cell r="O45">
            <v>436384800</v>
          </cell>
        </row>
        <row r="46">
          <cell r="I46">
            <v>270000</v>
          </cell>
          <cell r="O46">
            <v>2175795000</v>
          </cell>
        </row>
        <row r="47">
          <cell r="I47">
            <v>10000</v>
          </cell>
          <cell r="O47">
            <v>76818181.818181813</v>
          </cell>
        </row>
        <row r="48">
          <cell r="I48">
            <v>6000</v>
          </cell>
          <cell r="O48">
            <v>39000000</v>
          </cell>
        </row>
        <row r="49">
          <cell r="I49">
            <v>6000</v>
          </cell>
          <cell r="O49">
            <v>40200000</v>
          </cell>
        </row>
        <row r="50">
          <cell r="I50">
            <v>1000</v>
          </cell>
          <cell r="O50">
            <v>29090909.09090909</v>
          </cell>
        </row>
        <row r="51">
          <cell r="I51">
            <v>162000</v>
          </cell>
          <cell r="O51">
            <v>1305477000</v>
          </cell>
        </row>
        <row r="52">
          <cell r="I52">
            <v>2000</v>
          </cell>
          <cell r="O52">
            <v>71818181.818181813</v>
          </cell>
        </row>
        <row r="53">
          <cell r="I53">
            <v>0</v>
          </cell>
          <cell r="O53">
            <v>0</v>
          </cell>
        </row>
        <row r="54">
          <cell r="I54">
            <v>300</v>
          </cell>
          <cell r="O54">
            <v>8454545.4545454532</v>
          </cell>
        </row>
        <row r="55">
          <cell r="I55">
            <v>84000</v>
          </cell>
          <cell r="O55">
            <v>1004883600</v>
          </cell>
        </row>
        <row r="56">
          <cell r="I56">
            <v>5000</v>
          </cell>
          <cell r="O56">
            <v>38636363.636363633</v>
          </cell>
        </row>
        <row r="57">
          <cell r="I57">
            <v>5000</v>
          </cell>
          <cell r="O57">
            <v>34999999.999999993</v>
          </cell>
        </row>
        <row r="58">
          <cell r="I58">
            <v>24000</v>
          </cell>
          <cell r="O58">
            <v>158400000</v>
          </cell>
        </row>
        <row r="59">
          <cell r="I59">
            <v>30000</v>
          </cell>
          <cell r="O59">
            <v>250909090.90909088</v>
          </cell>
        </row>
        <row r="60">
          <cell r="I60">
            <v>216000</v>
          </cell>
          <cell r="O60">
            <v>1397411999.9999998</v>
          </cell>
        </row>
        <row r="61">
          <cell r="I61">
            <v>0</v>
          </cell>
          <cell r="O61">
            <v>0</v>
          </cell>
        </row>
        <row r="62">
          <cell r="I62">
            <v>0</v>
          </cell>
          <cell r="O62">
            <v>0</v>
          </cell>
        </row>
        <row r="63">
          <cell r="I63">
            <v>0</v>
          </cell>
          <cell r="O63">
            <v>0</v>
          </cell>
        </row>
        <row r="64">
          <cell r="I64">
            <v>0</v>
          </cell>
          <cell r="O64">
            <v>0</v>
          </cell>
        </row>
        <row r="65">
          <cell r="I65">
            <v>0</v>
          </cell>
          <cell r="O65">
            <v>0</v>
          </cell>
        </row>
        <row r="66">
          <cell r="I66">
            <v>51000</v>
          </cell>
          <cell r="O66">
            <v>481950000</v>
          </cell>
        </row>
        <row r="67">
          <cell r="I67">
            <v>81000</v>
          </cell>
          <cell r="O67">
            <v>793881000</v>
          </cell>
        </row>
        <row r="68">
          <cell r="I68">
            <v>165000</v>
          </cell>
          <cell r="O68">
            <v>1514700000.0000002</v>
          </cell>
        </row>
        <row r="69">
          <cell r="I69">
            <v>0</v>
          </cell>
          <cell r="O69">
            <v>0</v>
          </cell>
        </row>
        <row r="70">
          <cell r="I70">
            <v>0</v>
          </cell>
          <cell r="O70">
            <v>0</v>
          </cell>
        </row>
        <row r="71">
          <cell r="I71">
            <v>2000</v>
          </cell>
          <cell r="O71">
            <v>14399999.999999998</v>
          </cell>
        </row>
        <row r="72">
          <cell r="I72">
            <v>5000</v>
          </cell>
          <cell r="O72">
            <v>64499999.999999993</v>
          </cell>
        </row>
        <row r="73">
          <cell r="I73">
            <v>13775</v>
          </cell>
          <cell r="O73">
            <v>119842500</v>
          </cell>
        </row>
        <row r="74">
          <cell r="I74">
            <v>10000</v>
          </cell>
          <cell r="O74">
            <v>70909090.909090906</v>
          </cell>
        </row>
        <row r="75">
          <cell r="I75">
            <v>10000</v>
          </cell>
          <cell r="O75">
            <v>69999999.999999985</v>
          </cell>
        </row>
        <row r="76">
          <cell r="I76">
            <v>15000</v>
          </cell>
          <cell r="O76">
            <v>102272727.27272727</v>
          </cell>
        </row>
        <row r="77">
          <cell r="I77">
            <v>0</v>
          </cell>
          <cell r="O77">
            <v>0</v>
          </cell>
        </row>
        <row r="78">
          <cell r="I78">
            <v>10000</v>
          </cell>
          <cell r="O78">
            <v>97272727.272727266</v>
          </cell>
        </row>
        <row r="79">
          <cell r="I79">
            <v>24000</v>
          </cell>
          <cell r="O79">
            <v>187200000</v>
          </cell>
        </row>
        <row r="80">
          <cell r="I80">
            <v>25000</v>
          </cell>
          <cell r="O80">
            <v>280125000</v>
          </cell>
        </row>
        <row r="81">
          <cell r="I81">
            <v>0</v>
          </cell>
          <cell r="O81">
            <v>0</v>
          </cell>
        </row>
        <row r="82">
          <cell r="I82">
            <v>0</v>
          </cell>
          <cell r="O82">
            <v>0</v>
          </cell>
        </row>
        <row r="83">
          <cell r="I83">
            <v>5000</v>
          </cell>
          <cell r="O83">
            <v>37272727.272727273</v>
          </cell>
        </row>
        <row r="84">
          <cell r="I84">
            <v>25</v>
          </cell>
          <cell r="O84">
            <v>0</v>
          </cell>
        </row>
        <row r="85">
          <cell r="I85">
            <v>0</v>
          </cell>
          <cell r="O85">
            <v>0</v>
          </cell>
        </row>
        <row r="86">
          <cell r="I86">
            <v>0</v>
          </cell>
          <cell r="O86">
            <v>0</v>
          </cell>
        </row>
        <row r="87">
          <cell r="I87">
            <v>0</v>
          </cell>
          <cell r="O87">
            <v>0</v>
          </cell>
        </row>
        <row r="88">
          <cell r="I88">
            <v>0</v>
          </cell>
          <cell r="O88">
            <v>0</v>
          </cell>
        </row>
        <row r="89">
          <cell r="I89">
            <v>0</v>
          </cell>
          <cell r="O89">
            <v>0</v>
          </cell>
        </row>
      </sheetData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6">
          <cell r="B6" t="str">
            <v xml:space="preserve"> VTP-2031</v>
          </cell>
          <cell r="C6">
            <v>8800</v>
          </cell>
          <cell r="E6" t="str">
            <v xml:space="preserve">Kéo sợi </v>
          </cell>
        </row>
        <row r="7">
          <cell r="B7" t="str">
            <v xml:space="preserve"> VTP-204</v>
          </cell>
          <cell r="C7" t="str">
            <v>8800KH</v>
          </cell>
          <cell r="E7" t="str">
            <v xml:space="preserve">Kéo sợi </v>
          </cell>
        </row>
        <row r="8">
          <cell r="B8" t="str">
            <v xml:space="preserve"> PP02H</v>
          </cell>
          <cell r="C8" t="str">
            <v>8801P</v>
          </cell>
          <cell r="E8" t="str">
            <v xml:space="preserve">Kéo sợi </v>
          </cell>
        </row>
        <row r="9">
          <cell r="B9" t="str">
            <v xml:space="preserve"> VTP-202</v>
          </cell>
          <cell r="C9">
            <v>8802</v>
          </cell>
          <cell r="E9" t="str">
            <v xml:space="preserve">Kéo sợi </v>
          </cell>
        </row>
        <row r="10">
          <cell r="C10" t="str">
            <v>8802SP</v>
          </cell>
          <cell r="E10" t="str">
            <v xml:space="preserve">Kéo sợi </v>
          </cell>
        </row>
        <row r="11">
          <cell r="B11" t="str">
            <v xml:space="preserve"> 8802SCR</v>
          </cell>
          <cell r="C11" t="str">
            <v>8802SCR</v>
          </cell>
          <cell r="E11" t="str">
            <v xml:space="preserve">Kéo sợi </v>
          </cell>
        </row>
        <row r="12">
          <cell r="C12" t="str">
            <v>8803SCR</v>
          </cell>
          <cell r="D12" t="str">
            <v xml:space="preserve"> </v>
          </cell>
          <cell r="E12" t="str">
            <v xml:space="preserve">Kéo sợi </v>
          </cell>
        </row>
        <row r="13">
          <cell r="B13" t="str">
            <v xml:space="preserve"> Filler JT30</v>
          </cell>
          <cell r="C13" t="str">
            <v>8803QC</v>
          </cell>
          <cell r="E13" t="str">
            <v xml:space="preserve">Kéo sợi </v>
          </cell>
        </row>
        <row r="14">
          <cell r="B14" t="str">
            <v xml:space="preserve"> JT30 đen</v>
          </cell>
          <cell r="C14">
            <v>8803</v>
          </cell>
          <cell r="E14" t="str">
            <v xml:space="preserve">Kéo sợi </v>
          </cell>
        </row>
        <row r="15">
          <cell r="C15" t="str">
            <v>8803C</v>
          </cell>
          <cell r="E15" t="str">
            <v xml:space="preserve">Kéo sợi </v>
          </cell>
        </row>
        <row r="16">
          <cell r="C16" t="str">
            <v>8803S</v>
          </cell>
          <cell r="E16" t="str">
            <v xml:space="preserve">Kéo sợi </v>
          </cell>
        </row>
        <row r="17">
          <cell r="C17" t="str">
            <v>8803S1</v>
          </cell>
          <cell r="E17" t="str">
            <v xml:space="preserve">Kéo sợi </v>
          </cell>
        </row>
        <row r="18">
          <cell r="C18" t="str">
            <v>8803SP</v>
          </cell>
          <cell r="E18" t="str">
            <v xml:space="preserve">Kéo sợi </v>
          </cell>
        </row>
        <row r="19">
          <cell r="C19">
            <v>8804</v>
          </cell>
          <cell r="E19" t="str">
            <v xml:space="preserve">Kéo sợi </v>
          </cell>
        </row>
        <row r="20">
          <cell r="B20" t="str">
            <v>VTP-202</v>
          </cell>
          <cell r="C20" t="str">
            <v>8804S</v>
          </cell>
          <cell r="E20" t="str">
            <v xml:space="preserve">Kéo sợi </v>
          </cell>
        </row>
        <row r="21">
          <cell r="C21" t="str">
            <v>8804SP</v>
          </cell>
          <cell r="E21" t="str">
            <v xml:space="preserve">Kéo sợi </v>
          </cell>
        </row>
        <row r="22">
          <cell r="C22" t="str">
            <v>8804FC</v>
          </cell>
          <cell r="E22" t="str">
            <v xml:space="preserve">Kéo sợi </v>
          </cell>
        </row>
        <row r="23">
          <cell r="B23" t="str">
            <v>JT30 xanh</v>
          </cell>
          <cell r="C23">
            <v>8805</v>
          </cell>
          <cell r="E23" t="str">
            <v xml:space="preserve">Kéo sợi </v>
          </cell>
        </row>
        <row r="24">
          <cell r="C24" t="str">
            <v>8805BM</v>
          </cell>
          <cell r="E24" t="str">
            <v xml:space="preserve">Kéo sợi </v>
          </cell>
        </row>
        <row r="25">
          <cell r="C25">
            <v>8806</v>
          </cell>
          <cell r="E25" t="str">
            <v xml:space="preserve">Kéo sợi </v>
          </cell>
        </row>
        <row r="26">
          <cell r="C26" t="str">
            <v>8806S</v>
          </cell>
          <cell r="E26" t="str">
            <v xml:space="preserve">Kéo sợi </v>
          </cell>
        </row>
        <row r="27">
          <cell r="C27" t="str">
            <v>8806S1</v>
          </cell>
          <cell r="E27" t="str">
            <v xml:space="preserve">Kéo sợi </v>
          </cell>
        </row>
        <row r="28">
          <cell r="C28" t="str">
            <v>8806R</v>
          </cell>
          <cell r="E28" t="str">
            <v xml:space="preserve">Kéo sợi </v>
          </cell>
        </row>
        <row r="29">
          <cell r="C29">
            <v>8807</v>
          </cell>
          <cell r="E29" t="str">
            <v xml:space="preserve">Kéo sợi </v>
          </cell>
        </row>
        <row r="30">
          <cell r="C30">
            <v>8808</v>
          </cell>
          <cell r="E30" t="str">
            <v xml:space="preserve">Kéo sợi </v>
          </cell>
        </row>
        <row r="31">
          <cell r="C31" t="str">
            <v>8808R</v>
          </cell>
          <cell r="E31" t="str">
            <v xml:space="preserve">Kéo sợi </v>
          </cell>
        </row>
        <row r="32">
          <cell r="C32">
            <v>8310</v>
          </cell>
          <cell r="E32" t="str">
            <v>Thổi túi HDPE</v>
          </cell>
        </row>
        <row r="33">
          <cell r="C33">
            <v>8311</v>
          </cell>
          <cell r="E33" t="str">
            <v>Thổi túi HDPE</v>
          </cell>
        </row>
        <row r="34">
          <cell r="C34">
            <v>8312</v>
          </cell>
          <cell r="E34" t="str">
            <v>Thổi túi HDPE</v>
          </cell>
        </row>
        <row r="35">
          <cell r="C35">
            <v>8313</v>
          </cell>
          <cell r="E35" t="str">
            <v>Thổi túi HDPE</v>
          </cell>
        </row>
        <row r="36">
          <cell r="C36">
            <v>8314</v>
          </cell>
          <cell r="E36" t="str">
            <v>Thổi túi HDPE</v>
          </cell>
        </row>
        <row r="37">
          <cell r="C37" t="str">
            <v>8314S</v>
          </cell>
          <cell r="E37" t="str">
            <v>Thổi túi HDPE</v>
          </cell>
        </row>
        <row r="38">
          <cell r="C38">
            <v>8335</v>
          </cell>
          <cell r="E38" t="str">
            <v>Thổi túi HDPE</v>
          </cell>
        </row>
        <row r="39">
          <cell r="C39" t="str">
            <v>8315HD</v>
          </cell>
          <cell r="E39" t="str">
            <v>Kéo sợi HD</v>
          </cell>
        </row>
        <row r="40">
          <cell r="C40">
            <v>8318</v>
          </cell>
          <cell r="E40" t="str">
            <v>Thổi túi HDPE</v>
          </cell>
        </row>
        <row r="41">
          <cell r="C41">
            <v>8510</v>
          </cell>
          <cell r="E41" t="str">
            <v>Thổi túi PE</v>
          </cell>
        </row>
        <row r="42">
          <cell r="C42" t="str">
            <v>8510KH</v>
          </cell>
          <cell r="E42" t="str">
            <v>Thổi túi PE</v>
          </cell>
        </row>
        <row r="43">
          <cell r="C43" t="str">
            <v>8510R</v>
          </cell>
          <cell r="E43" t="str">
            <v>Thổi túi PE</v>
          </cell>
        </row>
        <row r="44">
          <cell r="C44">
            <v>8511</v>
          </cell>
          <cell r="E44" t="str">
            <v>Thổi túi PE</v>
          </cell>
        </row>
        <row r="45">
          <cell r="B45" t="str">
            <v>PE80</v>
          </cell>
          <cell r="E45" t="str">
            <v>Thổi túi PE</v>
          </cell>
        </row>
        <row r="46">
          <cell r="C46">
            <v>8512</v>
          </cell>
          <cell r="E46" t="str">
            <v>Thổi túi PE</v>
          </cell>
        </row>
        <row r="47">
          <cell r="C47">
            <v>8513</v>
          </cell>
          <cell r="E47" t="str">
            <v>Thổi túi PE</v>
          </cell>
        </row>
        <row r="48">
          <cell r="C48" t="str">
            <v>8513S</v>
          </cell>
          <cell r="E48" t="str">
            <v>Thổi túi PE</v>
          </cell>
        </row>
        <row r="49">
          <cell r="C49" t="str">
            <v>8513R</v>
          </cell>
          <cell r="E49" t="str">
            <v>Thổi túi PE</v>
          </cell>
        </row>
        <row r="50">
          <cell r="C50">
            <v>8514</v>
          </cell>
          <cell r="E50" t="str">
            <v>Thổi túi PE</v>
          </cell>
        </row>
        <row r="51">
          <cell r="C51" t="str">
            <v>8514HH</v>
          </cell>
          <cell r="E51" t="str">
            <v>Thổi túi PE</v>
          </cell>
        </row>
        <row r="52">
          <cell r="C52" t="str">
            <v>8514S</v>
          </cell>
          <cell r="E52" t="str">
            <v>Thổi túi PE</v>
          </cell>
        </row>
        <row r="53">
          <cell r="C53" t="str">
            <v>8514CTS</v>
          </cell>
          <cell r="E53" t="str">
            <v>Thổi túi PE</v>
          </cell>
        </row>
        <row r="54">
          <cell r="C54" t="str">
            <v>8514R</v>
          </cell>
          <cell r="E54" t="str">
            <v>Thổi túi PE</v>
          </cell>
        </row>
        <row r="55">
          <cell r="C55" t="str">
            <v>8514RR</v>
          </cell>
          <cell r="E55" t="str">
            <v>Thổi túi PE</v>
          </cell>
        </row>
        <row r="56">
          <cell r="B56" t="str">
            <v>HD</v>
          </cell>
          <cell r="C56" t="str">
            <v>8514HD</v>
          </cell>
          <cell r="E56" t="str">
            <v>Thổi túi PE</v>
          </cell>
        </row>
        <row r="57">
          <cell r="C57">
            <v>8515</v>
          </cell>
          <cell r="E57" t="str">
            <v>Thổi túi PE</v>
          </cell>
        </row>
        <row r="58">
          <cell r="C58" t="str">
            <v>8515S</v>
          </cell>
          <cell r="E58" t="str">
            <v>Thổi túi PE</v>
          </cell>
        </row>
        <row r="59">
          <cell r="C59" t="str">
            <v>8515RR</v>
          </cell>
          <cell r="E59" t="str">
            <v>Thổi túi PE</v>
          </cell>
        </row>
        <row r="60">
          <cell r="C60" t="str">
            <v>8515SR</v>
          </cell>
          <cell r="E60" t="str">
            <v>Thổi túi PE</v>
          </cell>
        </row>
        <row r="61">
          <cell r="C61" t="str">
            <v>8515R</v>
          </cell>
          <cell r="E61" t="str">
            <v>Thổi túi PE</v>
          </cell>
        </row>
        <row r="62">
          <cell r="C62">
            <v>8516</v>
          </cell>
          <cell r="E62" t="str">
            <v>Thổi túi PE</v>
          </cell>
        </row>
        <row r="63">
          <cell r="C63" t="str">
            <v>8516R</v>
          </cell>
          <cell r="E63" t="str">
            <v>Thổi túi PE</v>
          </cell>
        </row>
        <row r="64">
          <cell r="C64">
            <v>8517</v>
          </cell>
          <cell r="E64" t="str">
            <v>Thổi túi PE</v>
          </cell>
        </row>
        <row r="65">
          <cell r="C65">
            <v>8518</v>
          </cell>
          <cell r="E65" t="str">
            <v>Thổi túi PE</v>
          </cell>
        </row>
        <row r="66">
          <cell r="B66" t="str">
            <v xml:space="preserve"> FX85PE-F35</v>
          </cell>
          <cell r="C66" t="str">
            <v>8518BD</v>
          </cell>
          <cell r="E66" t="str">
            <v>Thổi túi PE</v>
          </cell>
        </row>
        <row r="67">
          <cell r="C67" t="str">
            <v>8518S</v>
          </cell>
          <cell r="E67" t="str">
            <v>Thổi túi PE</v>
          </cell>
        </row>
        <row r="68">
          <cell r="C68" t="str">
            <v>8518R</v>
          </cell>
          <cell r="E68" t="str">
            <v>Thổi túi PE</v>
          </cell>
        </row>
        <row r="69">
          <cell r="C69" t="str">
            <v>8518R2</v>
          </cell>
          <cell r="E69" t="str">
            <v>Thổi túi PE</v>
          </cell>
        </row>
        <row r="70">
          <cell r="C70">
            <v>8519</v>
          </cell>
          <cell r="E70" t="str">
            <v>Thổi túi PE</v>
          </cell>
        </row>
        <row r="71">
          <cell r="C71" t="str">
            <v>8519R</v>
          </cell>
          <cell r="E71" t="str">
            <v>Thổi túi PE</v>
          </cell>
        </row>
        <row r="72">
          <cell r="C72" t="str">
            <v>8566R</v>
          </cell>
          <cell r="E72" t="str">
            <v>Thổi túi PE</v>
          </cell>
        </row>
        <row r="73">
          <cell r="C73" t="str">
            <v>8566RS</v>
          </cell>
          <cell r="E73" t="str">
            <v>Thổi túi PE</v>
          </cell>
        </row>
        <row r="74">
          <cell r="C74">
            <v>8552</v>
          </cell>
          <cell r="E74" t="str">
            <v>Ép PE</v>
          </cell>
        </row>
        <row r="75">
          <cell r="C75">
            <v>8553</v>
          </cell>
          <cell r="E75" t="str">
            <v>Ép PE</v>
          </cell>
        </row>
        <row r="76">
          <cell r="C76">
            <v>8554</v>
          </cell>
          <cell r="E76" t="str">
            <v>Ép PE</v>
          </cell>
        </row>
        <row r="77">
          <cell r="C77">
            <v>8555</v>
          </cell>
          <cell r="E77" t="str">
            <v>Ép PE</v>
          </cell>
        </row>
        <row r="78">
          <cell r="C78">
            <v>8558</v>
          </cell>
          <cell r="E78" t="str">
            <v>Ép PE</v>
          </cell>
        </row>
        <row r="79">
          <cell r="C79">
            <v>8613</v>
          </cell>
          <cell r="E79" t="str">
            <v>Ép PP</v>
          </cell>
        </row>
        <row r="80">
          <cell r="C80">
            <v>8614</v>
          </cell>
          <cell r="E80" t="str">
            <v>Ép PP</v>
          </cell>
        </row>
        <row r="81">
          <cell r="C81">
            <v>8615</v>
          </cell>
          <cell r="E81" t="str">
            <v>Ép PP</v>
          </cell>
        </row>
        <row r="82">
          <cell r="C82">
            <v>8616</v>
          </cell>
          <cell r="E82" t="str">
            <v>Ép PP</v>
          </cell>
        </row>
        <row r="83">
          <cell r="C83" t="str">
            <v>8616R</v>
          </cell>
          <cell r="E83" t="str">
            <v>Ép PP</v>
          </cell>
        </row>
        <row r="84">
          <cell r="C84">
            <v>8617</v>
          </cell>
          <cell r="E84" t="str">
            <v>Ép PP</v>
          </cell>
        </row>
        <row r="85">
          <cell r="C85">
            <v>8618</v>
          </cell>
          <cell r="E85" t="str">
            <v>Ép PP</v>
          </cell>
        </row>
        <row r="86">
          <cell r="C86">
            <v>8619</v>
          </cell>
          <cell r="E86" t="str">
            <v>Ép PP</v>
          </cell>
        </row>
        <row r="87">
          <cell r="C87" t="str">
            <v>8619R</v>
          </cell>
          <cell r="E87" t="str">
            <v>Ép PP</v>
          </cell>
        </row>
        <row r="88">
          <cell r="C88">
            <v>8623</v>
          </cell>
          <cell r="E88" t="str">
            <v>Ép PP</v>
          </cell>
        </row>
        <row r="89">
          <cell r="C89">
            <v>8352</v>
          </cell>
          <cell r="E89" t="str">
            <v>Thổi túi HDPE</v>
          </cell>
        </row>
        <row r="90">
          <cell r="C90">
            <v>8354</v>
          </cell>
          <cell r="E90" t="str">
            <v>Thổi túi HDPE</v>
          </cell>
        </row>
        <row r="91">
          <cell r="C91" t="str">
            <v>W8320</v>
          </cell>
          <cell r="E91" t="str">
            <v>Phụ gia White</v>
          </cell>
        </row>
        <row r="92">
          <cell r="C92" t="str">
            <v>W8322</v>
          </cell>
          <cell r="E92" t="str">
            <v>Phụ gia White</v>
          </cell>
        </row>
        <row r="93">
          <cell r="C93" t="str">
            <v>W8323</v>
          </cell>
          <cell r="E93" t="str">
            <v>Phụ gia White</v>
          </cell>
        </row>
        <row r="94">
          <cell r="C94" t="str">
            <v>W8325</v>
          </cell>
          <cell r="E94" t="str">
            <v>Phụ gia White</v>
          </cell>
        </row>
        <row r="95">
          <cell r="C95" t="str">
            <v>W8327</v>
          </cell>
          <cell r="E95" t="str">
            <v>Phụ gia White</v>
          </cell>
        </row>
        <row r="96">
          <cell r="C96" t="str">
            <v>W8330</v>
          </cell>
          <cell r="E96" t="str">
            <v>Phụ gia White</v>
          </cell>
        </row>
        <row r="97">
          <cell r="C97" t="str">
            <v>W8340</v>
          </cell>
          <cell r="E97" t="str">
            <v>Phụ gia White</v>
          </cell>
        </row>
        <row r="98">
          <cell r="C98" t="str">
            <v>W8344</v>
          </cell>
          <cell r="E98" t="str">
            <v>Phụ gia White</v>
          </cell>
        </row>
        <row r="99">
          <cell r="C99" t="str">
            <v>W8350</v>
          </cell>
          <cell r="E99" t="str">
            <v>Phụ gia White</v>
          </cell>
        </row>
        <row r="100">
          <cell r="C100" t="str">
            <v>W8355</v>
          </cell>
          <cell r="E100" t="str">
            <v>Phụ gia White</v>
          </cell>
        </row>
        <row r="101">
          <cell r="C101" t="str">
            <v>W8360</v>
          </cell>
          <cell r="E101" t="str">
            <v>Phụ gia White</v>
          </cell>
        </row>
        <row r="102">
          <cell r="C102" t="str">
            <v>W8365</v>
          </cell>
          <cell r="E102" t="str">
            <v>Phụ gia White</v>
          </cell>
        </row>
        <row r="103">
          <cell r="C103" t="str">
            <v>NW80</v>
          </cell>
          <cell r="E103" t="str">
            <v>Vải không dệt</v>
          </cell>
        </row>
        <row r="104">
          <cell r="C104" t="str">
            <v>NW82</v>
          </cell>
          <cell r="E104" t="str">
            <v>Vải không dệt</v>
          </cell>
        </row>
        <row r="105">
          <cell r="C105" t="str">
            <v>EV01</v>
          </cell>
          <cell r="E105" t="str">
            <v>Thổi túi PE</v>
          </cell>
        </row>
        <row r="106">
          <cell r="C106">
            <v>8568</v>
          </cell>
          <cell r="E106" t="str">
            <v>Thổi túi PE</v>
          </cell>
        </row>
        <row r="107">
          <cell r="C107" t="str">
            <v>8568CP</v>
          </cell>
          <cell r="E107" t="str">
            <v>Thổi túi PE</v>
          </cell>
        </row>
      </sheetData>
      <sheetData sheetId="11">
        <row r="6">
          <cell r="B6" t="str">
            <v>LK-DS</v>
          </cell>
          <cell r="C6" t="str">
            <v>DIGITEQ SOLUTIONS (PVT)LTD</v>
          </cell>
          <cell r="D6" t="str">
            <v>71/A , KIRULAPONE AVENUE , KIRULAPONE, COLOMBO 05, SRI LANKA                                                                 
BR No :PV 72469, TIN :114724696</v>
          </cell>
          <cell r="G6" t="str">
            <v>Aktimpex1@akhtarigroup.lk</v>
          </cell>
          <cell r="H6" t="str">
            <v>Minh</v>
          </cell>
        </row>
        <row r="7">
          <cell r="B7" t="str">
            <v>IN-RDB</v>
          </cell>
          <cell r="C7" t="str">
            <v>RDB RASAYANS LTD</v>
          </cell>
          <cell r="D7" t="str">
            <v>126 BASUDEVPUR HPL LINK ROAD, PURBA MEDINIPUR, HALDIA- 721602, WEST BENGAL STATE, INDIA</v>
          </cell>
          <cell r="G7" t="str">
            <v>purchasedbrgroup.in</v>
          </cell>
          <cell r="H7" t="str">
            <v>Minh</v>
          </cell>
        </row>
        <row r="8">
          <cell r="B8" t="str">
            <v>CN-TJ</v>
          </cell>
          <cell r="C8" t="str">
            <v>TIANJIN STATE LETTER TRADE CO.,LTD</v>
          </cell>
          <cell r="D8" t="str">
            <v>No.16,No.20, A District,Xinzhong village, Jinzhong street, Dongli District, Tianjin, China</v>
          </cell>
          <cell r="G8" t="str">
            <v>83280860@qq.com</v>
          </cell>
          <cell r="H8" t="str">
            <v>Ly</v>
          </cell>
        </row>
        <row r="9">
          <cell r="B9" t="str">
            <v>CN-WSM</v>
          </cell>
          <cell r="C9" t="str">
            <v>PT WASAMON MITRA ABADI</v>
          </cell>
          <cell r="D9" t="str">
            <v>Jalan Cengkeh no 17A, Jakarta Barat DKI, Jakarta, Indonesia</v>
          </cell>
          <cell r="G9" t="str">
            <v>stewahyu@aol.com</v>
          </cell>
          <cell r="H9" t="str">
            <v>Ly</v>
          </cell>
        </row>
        <row r="10">
          <cell r="B10" t="str">
            <v>CN-YW</v>
          </cell>
          <cell r="C10" t="str">
            <v>YIWU FILLER NEW MATERIAL CO.,LTD</v>
          </cell>
          <cell r="D10" t="str">
            <v>No 17, Tong zhai, Beiyuan Street, Yiwu, Zhejiang, China.</v>
          </cell>
          <cell r="G10" t="str">
            <v>512776319@qq.com</v>
          </cell>
          <cell r="H10" t="str">
            <v>thu</v>
          </cell>
        </row>
        <row r="11">
          <cell r="B11" t="str">
            <v>CN-WZ</v>
          </cell>
          <cell r="C11" t="str">
            <v>WENZHOU JIATIAN TRADE CO., LTD</v>
          </cell>
          <cell r="D11" t="str">
            <v>Station C04, No.37 Liming Industrial Zone, Binjiang Street, Lucheng District,Wenzhou city, Zhejiang, China
USCI: 91330302MA2H9XP20P</v>
          </cell>
          <cell r="G11" t="str">
            <v>echo.lu@fasticgroup.com</v>
          </cell>
          <cell r="H11" t="str">
            <v>Thu</v>
          </cell>
        </row>
        <row r="12">
          <cell r="B12" t="str">
            <v>CN-CZ</v>
          </cell>
          <cell r="C12" t="str">
            <v>CHUZHOU XINERTE TECHNOLOGY DEVELOPMENT CO.,LTD</v>
          </cell>
          <cell r="D12" t="str">
            <v>West side of the intersection of Fanhua road and Jiaotong Road, Zhangbaling Town, Mingguang City,Chuzhou City,Anhui province, China.</v>
          </cell>
          <cell r="G12" t="str">
            <v xml:space="preserve">dz97@163.com </v>
          </cell>
          <cell r="H12" t="str">
            <v>Thu</v>
          </cell>
        </row>
        <row r="13">
          <cell r="B13" t="str">
            <v>JO-AL</v>
          </cell>
          <cell r="C13" t="str">
            <v>Al GHOFRAN PLASTIC FACTORY</v>
          </cell>
          <cell r="D13" t="str">
            <v>KING ABDALLAH II INDUSTRIAL CITY, AL AZRAQ  ST 250, AMMAN, JORDAN</v>
          </cell>
          <cell r="H13" t="str">
            <v>Minh</v>
          </cell>
        </row>
        <row r="14">
          <cell r="B14" t="str">
            <v>PS-AL</v>
          </cell>
          <cell r="C14" t="str">
            <v>Al- RAHMA FOR PLASTIC INDUSTRIES</v>
          </cell>
          <cell r="D14" t="str">
            <v>HEBERON/WESTBANK/PALESTINE</v>
          </cell>
          <cell r="H14" t="str">
            <v>Minh</v>
          </cell>
        </row>
        <row r="15">
          <cell r="B15" t="str">
            <v>CN-NBXC</v>
          </cell>
          <cell r="C15" t="str">
            <v>NINGBO XIN CHI PLASTIC INDUSTRY CO., LTD</v>
          </cell>
          <cell r="D15" t="str">
            <v>Room 311,3F,Zhenbang Building,No,270 Bachelor Rd,Yinzhou District,Ningbo CIty,Zhejiang Province, China</v>
          </cell>
          <cell r="G15" t="str">
            <v>'470244386@qq.com</v>
          </cell>
          <cell r="H15" t="str">
            <v>Thu</v>
          </cell>
        </row>
        <row r="16">
          <cell r="B16" t="str">
            <v>CN-NBSQ</v>
          </cell>
          <cell r="C16" t="str">
            <v>NINGBO SHANQIU IMP&amp;EXP CO.,LTD</v>
          </cell>
          <cell r="D16" t="str">
            <v>ROOM 2501-2,NO.155 BAOQUAN ROAD,YINZHOU DISTRICT,NINGBO,ZHEJIANG, CHINA.</v>
          </cell>
          <cell r="H16" t="str">
            <v>Sam</v>
          </cell>
        </row>
        <row r="17">
          <cell r="B17" t="str">
            <v>CN-YK</v>
          </cell>
          <cell r="C17" t="str">
            <v>YINGKOU DAZHENG PLASTICS TECHNOLOGY CO., LTD</v>
          </cell>
          <cell r="D17" t="str">
            <v>Xianren Island Chemical Area Gaizhou, Yingkou, Liaoning, China
Tax code: 91210881699413588C</v>
          </cell>
          <cell r="G17" t="str">
            <v>yingkoudazheng@126.com</v>
          </cell>
          <cell r="H17" t="str">
            <v>Thu</v>
          </cell>
        </row>
        <row r="18">
          <cell r="B18" t="str">
            <v>UG-AI</v>
          </cell>
          <cell r="C18" t="str">
            <v>AUROMEERA INDUSTRIES (U) LTD</v>
          </cell>
          <cell r="D18" t="str">
            <v>PLOT NO19-25 MASESE INDUSTRIAL ROAD, NEAR BIDCO, P.O.BOX 176 JINJA, UGANDA</v>
          </cell>
          <cell r="H18" t="str">
            <v>Sam</v>
          </cell>
        </row>
        <row r="19">
          <cell r="B19" t="str">
            <v>IN-GR</v>
          </cell>
          <cell r="C19" t="str">
            <v>GIRIVARYA NON WOVEN FABRICS PVT. LTD</v>
          </cell>
          <cell r="D19" t="str">
            <v>SURVEY NO 75 P/4, PLOT NO 1 TO 4,11 TO 14, B/H VANDHESWAR MAHADEV TEMPLE,NH 8 B VILLAGE-BHUNAVA TAL-GODAL  DIS RAJKOT  (GUJARAT) INDIA</v>
          </cell>
          <cell r="H19" t="str">
            <v>Sam</v>
          </cell>
        </row>
        <row r="20">
          <cell r="B20" t="str">
            <v>PH-KP</v>
          </cell>
          <cell r="C20" t="str">
            <v>KUTSAIRA PLASTIC PLUS CO.LTD</v>
          </cell>
          <cell r="D20" t="str">
            <v>LOT 7 BLOCK 2 PLASTIC CITY INDUSTRIAL VIENTE REALES VALENZUELA CITY PHILIPPINES</v>
          </cell>
          <cell r="H20" t="str">
            <v>Sam</v>
          </cell>
        </row>
        <row r="21">
          <cell r="B21" t="str">
            <v>CN-JX</v>
          </cell>
          <cell r="C21" t="str">
            <v>JIANG XI CHENKANG INDUSTRY &amp; TRADING CO.,LTD</v>
          </cell>
          <cell r="D21" t="str">
            <v>NO.404,FLOOR1-2,HAITANGHUACHENG,FENGCHENG,YICHUN,JIANGXI PROVINCE,CHINA</v>
          </cell>
          <cell r="H21" t="str">
            <v>Sam</v>
          </cell>
        </row>
        <row r="22">
          <cell r="B22" t="str">
            <v>IN-PE</v>
          </cell>
          <cell r="C22" t="str">
            <v>PEKON ELECTRONICS LTD</v>
          </cell>
          <cell r="D22" t="str">
            <v>10A, MIDDLETON ROW, 2ND FLOOR KOLKATA 700071, INDIA.</v>
          </cell>
          <cell r="H22" t="str">
            <v>Sam</v>
          </cell>
        </row>
        <row r="23">
          <cell r="B23" t="str">
            <v>EG-FE</v>
          </cell>
          <cell r="C23" t="str">
            <v>FRESH ELECTRIC FOR HOME APPLIANCES</v>
          </cell>
          <cell r="D23" t="str">
            <v>10TH OF RAMADAN CITY, A3 INDUSTRIAL ZONE, EGYPT</v>
          </cell>
          <cell r="H23" t="str">
            <v>NGÂN</v>
          </cell>
        </row>
        <row r="24">
          <cell r="B24" t="str">
            <v>ID-CV</v>
          </cell>
          <cell r="C24" t="str">
            <v>CV SELARAS TODAYA</v>
          </cell>
          <cell r="D24" t="str">
            <v>JALAN PLAJU NO. 14, JAKARTA 10230, INDONESIA</v>
          </cell>
          <cell r="H24" t="str">
            <v>SAM</v>
          </cell>
        </row>
        <row r="25">
          <cell r="B25" t="str">
            <v>PK-KR</v>
          </cell>
          <cell r="C25" t="str">
            <v>AI-KARAM PACKAGES (PVT.) LIMITED</v>
          </cell>
          <cell r="D25" t="str">
            <v xml:space="preserve">PLOT # 36-C, FLOOR 3, SHAHBAZ COMMERCIAL, LANE NO.4, PHASE-VI, DHA KARACHI, PAKISTAN </v>
          </cell>
          <cell r="H25" t="str">
            <v>MINH</v>
          </cell>
        </row>
        <row r="26">
          <cell r="B26" t="str">
            <v>IN-SN</v>
          </cell>
          <cell r="C26" t="str">
            <v>SUNIL FIBRES PVT.LTD</v>
          </cell>
          <cell r="D26" t="str">
            <v>5001-5005 5TH FLOOR SHREE MAHAVIR TEXTILE MARKET SURAT KADODARA ROAD MAGOB, SURAT
395010, INDIA</v>
          </cell>
          <cell r="H26" t="str">
            <v>MINH</v>
          </cell>
        </row>
        <row r="27">
          <cell r="B27" t="str">
            <v>ID-POLY</v>
          </cell>
          <cell r="C27" t="str">
            <v xml:space="preserve"> PT. POLY UNION CHEMICALS</v>
          </cell>
          <cell r="D27" t="str">
            <v>WISMA BUMIPUTERA 9TH.FLOOR,
JL. JEND.SUDIRMAN KAV.75,
JAKARTA 12910</v>
          </cell>
          <cell r="H27" t="str">
            <v>SAM</v>
          </cell>
        </row>
        <row r="28">
          <cell r="B28" t="str">
            <v>SA-AD</v>
          </cell>
          <cell r="C28" t="str">
            <v>ADVANCED FLEXIBLE PACKAGING CO.</v>
          </cell>
          <cell r="D28" t="str">
            <v>Mekkah St, Dammam 2nd Industrial City, Dammam 34333 Saudi Arabia</v>
          </cell>
          <cell r="H28" t="str">
            <v>SAM</v>
          </cell>
        </row>
        <row r="29">
          <cell r="B29" t="str">
            <v>PL-BE</v>
          </cell>
          <cell r="C29" t="str">
            <v>BEDEKO EUROPE LTD LP.</v>
          </cell>
          <cell r="D29" t="str">
            <v xml:space="preserve"> 7 Wojska Polskiego Street, 05-850 Macierzysz, Poland</v>
          </cell>
          <cell r="H29" t="str">
            <v>SAM</v>
          </cell>
        </row>
        <row r="30">
          <cell r="B30" t="str">
            <v>UAE-KP</v>
          </cell>
          <cell r="C30" t="str">
            <v>KOMRI PLASTIC CO.</v>
          </cell>
          <cell r="D30" t="str">
            <v>RAKEZ FZ, RAK UAE</v>
          </cell>
          <cell r="H30" t="str">
            <v>SAM</v>
          </cell>
        </row>
        <row r="31">
          <cell r="B31" t="str">
            <v>IN-AT</v>
          </cell>
          <cell r="C31" t="str">
            <v>ASIAN TRADELINKS PVT LTD</v>
          </cell>
          <cell r="D31" t="str">
            <v>282 RABINDRA SARANI KOLKATA WEST BENGAL 700007</v>
          </cell>
          <cell r="G31" t="str">
            <v>mohit.kvc@gmail.com</v>
          </cell>
          <cell r="H31" t="str">
            <v>SAM</v>
          </cell>
        </row>
        <row r="32">
          <cell r="B32" t="str">
            <v>TL-VAVA</v>
          </cell>
          <cell r="C32" t="str">
            <v>VAVA PACK CO.,LTD</v>
          </cell>
          <cell r="D32" t="str">
            <v>52 MOO 3 SIKHIU, SIKHIU, SIKHIU NAKHONRAT CHASIMA 30140, THAILAND.</v>
          </cell>
          <cell r="H32" t="str">
            <v>SAM</v>
          </cell>
        </row>
        <row r="33">
          <cell r="B33" t="str">
            <v>PL-KB</v>
          </cell>
          <cell r="C33" t="str">
            <v>KATHURIA BROTHER</v>
          </cell>
          <cell r="D33" t="str">
            <v xml:space="preserve"> OFFICE NO.8, MEZZANINE FLOOR, BLOCK 3 SULEMAN ARCADE BMCHS, KARACHI, PAKISTAN.</v>
          </cell>
          <cell r="H33" t="str">
            <v>SAM</v>
          </cell>
        </row>
        <row r="34">
          <cell r="B34" t="str">
            <v>CN-GM</v>
          </cell>
          <cell r="C34" t="str">
            <v>GLOBAL NEW MATERIAL LIMITED</v>
          </cell>
          <cell r="D34" t="str">
            <v>RM 19C Lockhart CTR 301-307 Lockhart RD Wan Chai Hong Kong</v>
          </cell>
          <cell r="H34" t="str">
            <v>THU</v>
          </cell>
        </row>
        <row r="35">
          <cell r="B35" t="str">
            <v>IN-UI</v>
          </cell>
          <cell r="C35" t="str">
            <v>UNIQUE INTERTRADE PVT LTD</v>
          </cell>
          <cell r="D35" t="str">
            <v>3RD FLOOR &amp; CROMA BUILDING, SS MANOR, NEARKALYANNAGAR, INDIA
GSTIN: 29AARCU4956FZ2, IEC:0813012155</v>
          </cell>
          <cell r="H35" t="str">
            <v>SAM</v>
          </cell>
        </row>
        <row r="36">
          <cell r="B36" t="str">
            <v>IN-CP</v>
          </cell>
          <cell r="C36" t="str">
            <v>CHANDRA POLYMER PRIVATE LIMITED</v>
          </cell>
          <cell r="D36" t="str">
            <v xml:space="preserve"> 87, OLD CHINA BAZAR STREET, KOLKATA – 700001, WEST BENGAL, INDIA
PAN – AAECC1061E ; GSTIN - 19AAECC1061E1Z2 ; IEC – 0210026308</v>
          </cell>
          <cell r="H36" t="str">
            <v>MINH</v>
          </cell>
        </row>
        <row r="37">
          <cell r="B37" t="str">
            <v>IN-DNS</v>
          </cell>
          <cell r="C37" t="str">
            <v>DNS POLYFAB PVT. LTD</v>
          </cell>
          <cell r="D37" t="str">
            <v>A - 16, II Stage, Peenya Industrial Estate, Bangalore 560 058</v>
          </cell>
          <cell r="G37" t="str">
            <v>piyush@formosasynthetics.in</v>
          </cell>
          <cell r="H37" t="str">
            <v>SAM</v>
          </cell>
        </row>
        <row r="38">
          <cell r="B38" t="str">
            <v>UG-QT</v>
          </cell>
          <cell r="C38" t="str">
            <v>QATAR PLASTIC INDUSTRIAL LIMITED</v>
          </cell>
          <cell r="D38" t="str">
            <v>PLOT NO. LZ12, INFINITY INDUSTRIAL PARK, EASTERN BYPASS, NAIROBI, KENYA.
P.O.BOX: 13266-00100</v>
          </cell>
          <cell r="H38" t="str">
            <v>MINH</v>
          </cell>
        </row>
        <row r="39">
          <cell r="B39" t="str">
            <v>CN-SZ</v>
          </cell>
          <cell r="C39" t="str">
            <v>SHENZHEN JOYANCY TECHNOLOGY&amp;DEVELOPMENT CO.,LTD</v>
          </cell>
          <cell r="D39" t="str">
            <v>UNIT 1309 13/F,TOWN A SOUTH MEILINEXCELLENT CITY NO.128 ZHONGKANG RD. FUTIAN DISTRICT SHENZHEN, CHINA.</v>
          </cell>
          <cell r="H39" t="str">
            <v>THU</v>
          </cell>
        </row>
        <row r="40">
          <cell r="B40" t="str">
            <v>KR-HC</v>
          </cell>
          <cell r="C40" t="str">
            <v>HUE CHEM CO.,LTD</v>
          </cell>
          <cell r="D40" t="str">
            <v>Suite 1326, Hagui-ro 282, Dongan-gu, Anyang-si, Gyeonggi-do, Republic of Korea.</v>
          </cell>
          <cell r="H40" t="str">
            <v>THU</v>
          </cell>
        </row>
        <row r="41">
          <cell r="B41" t="str">
            <v>PK-RC</v>
          </cell>
          <cell r="C41" t="str">
            <v>REHMAN CHEMICALS</v>
          </cell>
          <cell r="D41" t="str">
            <v>Suite No 7, Al Shabbir Corner Nazimabad No.1, Karachi, Pakistan</v>
          </cell>
        </row>
        <row r="42">
          <cell r="B42" t="str">
            <v>IN-PT</v>
          </cell>
          <cell r="C42" t="str">
            <v>PT. BERKAT UTAMA</v>
          </cell>
          <cell r="D42" t="str">
            <v>Jl. Pakis Raya Blok AA 2No.12, Bekasi Selatan, Jawa Barat, 17148, Indonesia</v>
          </cell>
          <cell r="H42" t="str">
            <v>SAM</v>
          </cell>
        </row>
        <row r="43">
          <cell r="B43" t="str">
            <v>CB-CC</v>
          </cell>
          <cell r="C43" t="str">
            <v>CAMBODIA CEMENT CHAKREY TING FACTORY CO.,LTD</v>
          </cell>
          <cell r="D43" t="str">
            <v xml:space="preserve">#74 , Street 317, Sangkat Boeung Kak II, Khan Toul Kork , Phnom Penh, Cambodia </v>
          </cell>
          <cell r="G43" t="str">
            <v>Tel: 012493040 Zip Code: 120408</v>
          </cell>
          <cell r="H43" t="str">
            <v>SAM</v>
          </cell>
        </row>
        <row r="44">
          <cell r="B44" t="str">
            <v>SL-EGO</v>
          </cell>
          <cell r="C44" t="str">
            <v>EGODAMULLA PACKAGING LANKA (P.V.T) LTD</v>
          </cell>
          <cell r="D44" t="str">
            <v>No, 5/131, Egodamulla, Ahungalla,Sri Lanka</v>
          </cell>
          <cell r="H44" t="str">
            <v>SAM</v>
          </cell>
        </row>
        <row r="45">
          <cell r="B45" t="str">
            <v>RS-AL</v>
          </cell>
          <cell r="C45" t="str">
            <v>LIMITED LIABILITY COMPANY NIKA GROUP</v>
          </cell>
          <cell r="D45" t="str">
            <v>346800, ROSTOV REGION, MYASNIKOVSKY DISTRICT, SOUTH-EAST INDUSTRIAL ZONE, NO. 16-А
ОГРН 1076164003904
ИНН/КПП 6164263345/612201001
ОКПО 80364762</v>
          </cell>
        </row>
        <row r="46">
          <cell r="B46" t="str">
            <v>HK-LC</v>
          </cell>
          <cell r="C46" t="str">
            <v>LICAI PIGMENT COLOR MASTER BATCHES CO.,LIMITED</v>
          </cell>
          <cell r="D46" t="str">
            <v>RM 1904A, 19/F., LUCKY COMMERCIAL CENTRE, NO. 103 DES VOEUX ROAD WEST, HONGKONG</v>
          </cell>
        </row>
        <row r="47">
          <cell r="B47" t="str">
            <v>UAE-PP</v>
          </cell>
          <cell r="C47" t="str">
            <v>PRIYA PLASTIC BAGS MANUFACTURING LLC</v>
          </cell>
          <cell r="D47" t="str">
            <v>P.O. BOX: 16880, NEAR CHINA MALL, AL JURF, AJMAN, UAE</v>
          </cell>
        </row>
        <row r="48">
          <cell r="B48" t="str">
            <v>IN-SP</v>
          </cell>
          <cell r="C48" t="str">
            <v>SUPRIYA PACKERS</v>
          </cell>
          <cell r="D48" t="str">
            <v>PLOT NO 289 SOMPURA INDUSTRIAL, AREA DABASPET BANGALORE RURAL, 562111, INDIA</v>
          </cell>
        </row>
        <row r="49">
          <cell r="B49" t="str">
            <v>INDO-PTC</v>
          </cell>
          <cell r="C49" t="str">
            <v>PT. CENTRAL CHEMICAL INDONESIA</v>
          </cell>
          <cell r="D49" t="str">
            <v>. Puri Anjasmoro Blok H.5 / 33 - 34 Tawangsari, Semarang Barat</v>
          </cell>
        </row>
        <row r="50">
          <cell r="B50" t="str">
            <v>IN-GPP</v>
          </cell>
          <cell r="C50" t="str">
            <v>GIRIRAJ POLY PACK</v>
          </cell>
          <cell r="D50" t="str">
            <v>Survey No 83/3/2 Plot no 3. Rajkot Gondal National Highway
Pin code no: 360311
At- Bhunava Tal-Gondal Dist - Rajkot, Gujarat( India)
E mail ID -girirajpoly@gmail.com
PH NO -91-99795 85687
GST NO -24ANIPB0589Q1ZM
PAN NO -ANIPB0589Q
IEC CODE -2411000618</v>
          </cell>
        </row>
        <row r="51">
          <cell r="B51" t="str">
            <v>SR-JK</v>
          </cell>
          <cell r="C51" t="str">
            <v>J K IMPORT AND EXPORT CO (PVT) LTD</v>
          </cell>
          <cell r="D51" t="str">
            <v>No 105 Bankshall Street Colombo 11, SRILANKA</v>
          </cell>
          <cell r="G51" t="str">
            <v>BRC NO. PV 10823
Phone number. +94 11 2985908</v>
          </cell>
        </row>
        <row r="52">
          <cell r="B52" t="str">
            <v>PL-PS</v>
          </cell>
          <cell r="C52" t="str">
            <v>PENNINES SPECIALTY CHEMICALS CORPORATION</v>
          </cell>
          <cell r="D52" t="str">
            <v>3053 F Bautista st. Ugong Valenzuela City 1440, Philippines</v>
          </cell>
        </row>
        <row r="53">
          <cell r="B53" t="str">
            <v>IN-SI</v>
          </cell>
          <cell r="C53" t="str">
            <v>SINGHAL INDUSTRIES PVT. LTD</v>
          </cell>
          <cell r="D53" t="str">
            <v xml:space="preserve"> Block No. 1547, B/H. Mukat Pipes, Khatraj-Kalol Road, Moti Bhoyan Village, Kalol Ta., Gandhinagar-382721, Gujarat, India
</v>
          </cell>
          <cell r="G53" t="str">
            <v>GST NO.: 24AALCS2909N1ZY
IEC NO.: 0807016519
PAN NO.: AALCS2909N</v>
          </cell>
        </row>
        <row r="54">
          <cell r="B54" t="str">
            <v>PL-UNI</v>
          </cell>
          <cell r="C54" t="str">
            <v>UNIBAG POLYSACK CORPORATION</v>
          </cell>
          <cell r="D54" t="str">
            <v>401 Centerpoint Bldg, Julia Vargas Ave, Ortigas Center, Pasig 1605, Philippines</v>
          </cell>
        </row>
        <row r="55">
          <cell r="B55" t="str">
            <v>PL-GSP</v>
          </cell>
          <cell r="C55" t="str">
            <v>GRAND SUMMIT PACKAGING CORP</v>
          </cell>
          <cell r="D55" t="str">
            <v>26 ISIDRO FRANCISCO ST, BRGY, MAYSAN VALENZUELA, PHILIPPINES PH</v>
          </cell>
        </row>
        <row r="56">
          <cell r="B56" t="str">
            <v>IN-VAR</v>
          </cell>
          <cell r="C56" t="str">
            <v>VARDHMAN POLY PACK</v>
          </cell>
          <cell r="D56" t="str">
            <v>30 ASPIRE INDUSTRIAL HUB,INSIDE PIRANA GATE NR SWASTIK BUSINESS PARK,, OAD GAM , 200' S.P. RING ROAD KAMOD CIRCLE, AHMEDABAD, AHMADABAD, GUJARAT, 382425</v>
          </cell>
        </row>
        <row r="57">
          <cell r="B57" t="str">
            <v>SL-ARA</v>
          </cell>
          <cell r="C57" t="str">
            <v xml:space="preserve"> ARAVA PRIVATE LIMITED</v>
          </cell>
          <cell r="D57" t="str">
            <v xml:space="preserve"> 1/7,KARIYAWASAM PLACE KALAPALUWAWA, RAJAGIRIYA, SRI LANKA</v>
          </cell>
        </row>
        <row r="58">
          <cell r="B58" t="str">
            <v>TG-SS</v>
          </cell>
          <cell r="C58" t="str">
            <v>SORETRAP SARL.</v>
          </cell>
          <cell r="D58" t="str">
            <v>ZONE INDUSREIELLE 14 BP 54 LOME ,TOGO</v>
          </cell>
        </row>
        <row r="59">
          <cell r="B59" t="str">
            <v>IN-JI</v>
          </cell>
          <cell r="C59" t="str">
            <v xml:space="preserve"> JINDAL INTERNATIONAL PVT LTD</v>
          </cell>
          <cell r="D59" t="str">
            <v>83/85 NETAJI SUBHASH ROAD, KOLKATA 7000001, INDIA</v>
          </cell>
          <cell r="G59" t="str">
            <v>GST-19AABCJ3057G1ZM
IEC 0207020752
EMAIL: MAHESHJINDAL@HOTMAIL.COM</v>
          </cell>
        </row>
        <row r="60">
          <cell r="B60" t="str">
            <v>IN-SDR</v>
          </cell>
          <cell r="C60" t="str">
            <v xml:space="preserve"> SDR POLYMERS PRIVATE LIMITED</v>
          </cell>
          <cell r="D60" t="str">
            <v>NO.: 7/55/1, KAMARAJ NAGAR WEST,SERVAIKARANMADAM,SAWYERPURAM POST - 628251,
THOOTHUKUDI DISTRICT.
GST NO: 33AAOCS3736L1ZX
IEC NO.: 3510004663</v>
          </cell>
        </row>
        <row r="61">
          <cell r="B61" t="str">
            <v>ID-RAJA</v>
          </cell>
          <cell r="C61" t="str">
            <v>PT. RAJA ABDI PERKASA</v>
          </cell>
          <cell r="D61" t="str">
            <v>JL. MANGGA DUA RAYA BLOCK A NO. 22 RT. 003 RW. 11 MANGGA DUA SELATAN, SAWAH BESAR JAKARTA 
PUSAT DKI JAKARTA, INDONESIA</v>
          </cell>
        </row>
        <row r="62">
          <cell r="B62" t="str">
            <v>PN-TS</v>
          </cell>
          <cell r="C62" t="str">
            <v>TSONG KAI ENTERPRISES COMPANY LTD</v>
          </cell>
          <cell r="D62" t="str">
            <v>LOT 5 BLK 37 PHASE 2 MANGGA S CLARK, MANOR DAQUIT, MABALACAT CITY PAMPANGA 2010, PHILIPPINES</v>
          </cell>
          <cell r="H62" t="str">
            <v>SAM</v>
          </cell>
        </row>
        <row r="63">
          <cell r="B63" t="str">
            <v>ID-SMP</v>
          </cell>
          <cell r="C63" t="str">
            <v>PT. SINAR MULIA PLASINDO LESTAR</v>
          </cell>
          <cell r="D63" t="str">
            <v>JL. CICUKANG 22, HOLIS, BANDUNG 40212</v>
          </cell>
        </row>
        <row r="64">
          <cell r="B64" t="str">
            <v>APCA</v>
          </cell>
          <cell r="C64" t="str">
            <v>AZOV PRODUCTION CORPORATION ALEKO - POLYMERS LLC</v>
          </cell>
          <cell r="D64" t="str">
            <v>47 NEKRASOVA LANE, AZOV, ROSTOV-ON-DON-REGION 346781, RUSSIA</v>
          </cell>
        </row>
        <row r="65">
          <cell r="B65" t="str">
            <v>BPP</v>
          </cell>
          <cell r="C65" t="str">
            <v>BURNPUR POLYFABS PVT. LTD.</v>
          </cell>
        </row>
        <row r="66">
          <cell r="B66" t="str">
            <v>DR</v>
          </cell>
          <cell r="C66" t="str">
            <v>DALIAN RING IMPORT &amp; EXPORT TRADING CO.,LTD</v>
          </cell>
          <cell r="D66" t="str">
            <v>NO.4, FLOOR 36. NO.82 MINGZE STREET ZHONGSHAN DISTRICT DALIAN CITY, LIAONING PROVINCE, CHINA</v>
          </cell>
        </row>
        <row r="67">
          <cell r="B67" t="str">
            <v>CCIC</v>
          </cell>
          <cell r="C67" t="str">
            <v>COLORSTAR CHEMICAL INDUSTRIAL CORPORATION</v>
          </cell>
          <cell r="D67" t="str">
            <v>3053 F Bautista st. Ugong Valenzuela City 1440, Philippinnes</v>
          </cell>
        </row>
        <row r="68">
          <cell r="B68" t="str">
            <v>TMB</v>
          </cell>
          <cell r="C68" t="str">
            <v>TMB CO.,LTD</v>
          </cell>
        </row>
        <row r="69">
          <cell r="B69" t="str">
            <v>PC</v>
          </cell>
          <cell r="C69" t="str">
            <v>PHILPACKAGING CORPORATION</v>
          </cell>
        </row>
        <row r="70">
          <cell r="G70" t="e">
            <v>#N/A</v>
          </cell>
          <cell r="H70" t="e">
            <v>#N/A</v>
          </cell>
        </row>
        <row r="71">
          <cell r="B71" t="str">
            <v>NĐ-MMA</v>
          </cell>
          <cell r="C71" t="str">
            <v>CÔNG TY TNHH NHỰA MMA</v>
          </cell>
          <cell r="D71" t="str">
            <v>Lô E23-E24 đường số 10, cụm CN Hải Sơn, xã Đức Hòa Đông, huyện Đức Hòa, tỉnh Long An</v>
          </cell>
          <cell r="H71" t="str">
            <v>Ms. Vân</v>
          </cell>
        </row>
        <row r="72">
          <cell r="B72" t="str">
            <v>NĐ-RS</v>
          </cell>
          <cell r="C72" t="str">
            <v>CÔNG TY CỔ PHẦN KHOÁNG SẢN REDSTONE</v>
          </cell>
          <cell r="D72" t="str">
            <v>KCn Phía Nam, xã Văn Phú, thành Phố Yên Bái</v>
          </cell>
          <cell r="H72" t="str">
            <v>Ms. Vân</v>
          </cell>
        </row>
        <row r="73">
          <cell r="B73" t="str">
            <v>NĐ-HP</v>
          </cell>
          <cell r="C73" t="str">
            <v>CÔNG TY CỔ PHẦN ĐẦU TƯ HANPAD</v>
          </cell>
          <cell r="D73" t="str">
            <v>22/42 Vũ Ngọc Phan, P. Láng Hạ, Đống Đa, HN</v>
          </cell>
          <cell r="H73" t="str">
            <v>Ms. Vân</v>
          </cell>
        </row>
        <row r="74">
          <cell r="B74" t="str">
            <v>NĐ-GP</v>
          </cell>
          <cell r="C74" t="str">
            <v xml:space="preserve">CÔNG TY CỔ PHẦN GLOBAL PLASTIC </v>
          </cell>
          <cell r="D74" t="str">
            <v>KCn Phía Nam, xã Văn Phú, thành Phố Yên Bái</v>
          </cell>
          <cell r="H74" t="str">
            <v>Ms. Vân</v>
          </cell>
        </row>
        <row r="75">
          <cell r="B75" t="str">
            <v>NĐ-VU</v>
          </cell>
          <cell r="C75" t="str">
            <v>CÔNG TY TNHH SẢN XUẤT THƯƠNG MẠI NHỰA VIỆT ÚC</v>
          </cell>
          <cell r="D75" t="str">
            <v>Số nhà 78, ngõ 106, đường Hoàng Quốc Việt, phường Cổ Nhuế 1, quận Bắc Từ Liêm,TP. Hà Nội</v>
          </cell>
          <cell r="H75" t="str">
            <v>Mr. Toán</v>
          </cell>
        </row>
        <row r="76">
          <cell r="B76" t="str">
            <v>NĐ-KM</v>
          </cell>
          <cell r="C76" t="str">
            <v>CÔNG TY CỔ PHẦN KAMURI VIỆT NAM</v>
          </cell>
          <cell r="D76" t="str">
            <v xml:space="preserve"> KCN Châu Sơn, P. Lê Hồng Phong, TP  Phủ Lý, Hà Nam</v>
          </cell>
          <cell r="H76" t="str">
            <v>Mr. Toán</v>
          </cell>
        </row>
        <row r="77">
          <cell r="B77" t="str">
            <v>NĐ-HH</v>
          </cell>
          <cell r="C77" t="str">
            <v>CÔNG TY TNHH NHỰA HUY HOÀN</v>
          </cell>
          <cell r="D77" t="str">
            <v>Đội 4 , Thôn Minh Khai , Thị Trấn Như Quỳnh -H. Văn Lâm - Tỉnh Hưng Yên - Việt Nam</v>
          </cell>
          <cell r="H77" t="str">
            <v>Mr. Toán</v>
          </cell>
        </row>
        <row r="78">
          <cell r="B78" t="str">
            <v>NĐ-NA</v>
          </cell>
          <cell r="C78" t="str">
            <v>CÔNG TY TNHH KHAI THÁC TÀI NGUYÊN NGỌC ANH</v>
          </cell>
          <cell r="D78" t="str">
            <v>Thôn Đoài - Xã Xuy Xá - Huyện Mỹ Đức - TP.Hà Nội</v>
          </cell>
          <cell r="H78" t="str">
            <v>Mr. Toán</v>
          </cell>
        </row>
        <row r="79">
          <cell r="B79" t="str">
            <v>NĐ-KT</v>
          </cell>
          <cell r="C79" t="str">
            <v>CÔNG TY TNHH KHẢI THẦN</v>
          </cell>
          <cell r="D79" t="str">
            <v>thôn Già Khê, thị trấn Đồi Ngô, huyện Lục Nam, tỉnh Bắc Giang, Việt Nam</v>
          </cell>
          <cell r="H79" t="str">
            <v>Mr. Toán</v>
          </cell>
        </row>
        <row r="80">
          <cell r="B80" t="str">
            <v>NĐ-CHEMI</v>
          </cell>
          <cell r="C80" t="str">
            <v>CÔNG TY CỔ PHẦN VS CHEMICALS</v>
          </cell>
          <cell r="D80" t="str">
            <v>Số nhà 223, đường Hà Huy Thập, tổ 5, Phường đồng Tâm, thành phố Yên Bái, tỉnh Yên Bái.</v>
          </cell>
          <cell r="H80" t="str">
            <v>Mr Toán</v>
          </cell>
        </row>
        <row r="81">
          <cell r="B81" t="str">
            <v>NĐ-VSTAR</v>
          </cell>
          <cell r="C81" t="str">
            <v>CÔNG TY TNHH KHOÁNG SẢN V . STAR</v>
          </cell>
          <cell r="D81" t="str">
            <v>Tổ 13, thị trấn Yên Bình, huyện Yên Bình, tỉnh Yên Bái</v>
          </cell>
          <cell r="H81" t="str">
            <v>Mr Toán</v>
          </cell>
        </row>
        <row r="82">
          <cell r="B82" t="str">
            <v>NĐ-QC</v>
          </cell>
          <cell r="C82" t="str">
            <v>CÔNG TY TNHH QUAN CHÂU</v>
          </cell>
          <cell r="D82" t="str">
            <v>KCN BẮC CHU LAI, XÃ TAM HIỆP, HUYỆN NÚI THÀNH, TỈNH QUẢNG NAM</v>
          </cell>
          <cell r="H82" t="str">
            <v>Mr Toán</v>
          </cell>
        </row>
        <row r="83">
          <cell r="B83" t="str">
            <v>NĐ-ECO</v>
          </cell>
          <cell r="C83" t="str">
            <v>CÔNG TY CỔ PHẦN ECO GREEN</v>
          </cell>
          <cell r="D83" t="str">
            <v>Tổ 13, thị trấn Yên Bình, huyện Yên Bình, tỉnh Yên Bái</v>
          </cell>
          <cell r="H83" t="str">
            <v>Ms. Vân</v>
          </cell>
        </row>
        <row r="84">
          <cell r="B84" t="str">
            <v>NĐ-AH</v>
          </cell>
          <cell r="C84" t="str">
            <v>A HINH</v>
          </cell>
          <cell r="D84" t="str">
            <v>Cầu Lực Điền, huyện Văn Giang, tỉnh Hưng Yên</v>
          </cell>
          <cell r="H84" t="str">
            <v>Mr Toán</v>
          </cell>
        </row>
        <row r="85">
          <cell r="B85" t="str">
            <v>NĐ-PD</v>
          </cell>
          <cell r="C85" t="str">
            <v>CÔNG TY TNHH PHÚC DIỄN</v>
          </cell>
          <cell r="D85" t="str">
            <v>Số 8, ngõ 108, đường Phúc Diễn, Phường Phúc Diễn, Quận Bắc Từ Liêm, Hà Nội</v>
          </cell>
          <cell r="H85" t="str">
            <v>Mr Toán</v>
          </cell>
        </row>
        <row r="86">
          <cell r="B86" t="str">
            <v>NĐ-HL</v>
          </cell>
          <cell r="C86" t="str">
            <v>CÔNG TY TNHH THƯƠNG MẠI VÀ DỊCH VỤ HIẾU LINH</v>
          </cell>
          <cell r="D86" t="str">
            <v>KM14, Quốc lộ 1A, Ngọc Hồi, Thanh Trì, Hà Nội</v>
          </cell>
          <cell r="H86" t="str">
            <v>Ms. Vân</v>
          </cell>
        </row>
        <row r="87">
          <cell r="B87" t="str">
            <v>NĐ-AL</v>
          </cell>
          <cell r="C87" t="str">
            <v>ĐỒNG XUÂN LAN</v>
          </cell>
        </row>
        <row r="88">
          <cell r="B88" t="str">
            <v>NĐ-AN</v>
          </cell>
          <cell r="C88" t="str">
            <v>A NAM</v>
          </cell>
        </row>
        <row r="89">
          <cell r="B89" t="str">
            <v>NĐ-BM</v>
          </cell>
          <cell r="C89" t="str">
            <v>CÔNG TY CỔ PHẦN BAO BÌ BẢO MINH</v>
          </cell>
          <cell r="D89" t="str">
            <v>Thôn Chùa, xã Cổ Loa, huyện Đông Anh, thành phố Hà Nội, Việt Nam.</v>
          </cell>
          <cell r="H89" t="str">
            <v>Ms. Vân</v>
          </cell>
        </row>
        <row r="90">
          <cell r="B90" t="str">
            <v>NĐ-HĐ</v>
          </cell>
          <cell r="C90" t="str">
            <v>CÔNG TY TNHH HẢI ĐĂNG - KB</v>
          </cell>
          <cell r="D90" t="str">
            <v>Cụm CN Kim Bình, xã Kim Bình, TP Phủ Lý, tỉnh Hà Nam, Việt Nam.</v>
          </cell>
          <cell r="H90" t="str">
            <v>Ms. Vân</v>
          </cell>
        </row>
        <row r="91">
          <cell r="B91" t="str">
            <v>NĐ-NANO</v>
          </cell>
          <cell r="C91" t="str">
            <v>CÔNG TY CỔ PHẦN SILVER NANO VIỆT NAM</v>
          </cell>
          <cell r="D91" t="str">
            <v>Tầng 12, tòa nhà Licogi 13,164 Khuất duy Tiến, P. Nhân Chính, Q. Thanh Xuân, TP Hà Nội.</v>
          </cell>
          <cell r="H91" t="str">
            <v>Ms. Vân</v>
          </cell>
        </row>
        <row r="92">
          <cell r="B92" t="str">
            <v>NĐ-ITVN</v>
          </cell>
          <cell r="C92" t="str">
            <v>Công Ty TNHH Thương Mại Và Đầu Tư ITVN</v>
          </cell>
          <cell r="D92" t="str">
            <v>Km8, QL 21B, Huyện Thanh Oai,Hà Nội</v>
          </cell>
          <cell r="H92" t="str">
            <v>Ms. Vân</v>
          </cell>
        </row>
        <row r="93">
          <cell r="B93" t="str">
            <v>NĐ-GM</v>
          </cell>
          <cell r="C93" t="str">
            <v>CÔNG TY TNHH PHÁT TRIỂN THƯƠNG MẠI VÀ DỊCH VỤ GIA MỸ</v>
          </cell>
          <cell r="D93" t="str">
            <v>Số 10, ngõ 60 Định Công Hạ, Phường Định Công, Quận Hoàng Mai, thành phố Hà Nội</v>
          </cell>
        </row>
        <row r="94">
          <cell r="B94" t="str">
            <v>NĐ-MP</v>
          </cell>
          <cell r="C94" t="str">
            <v>CÔNG TY MAI PHƯƠNG</v>
          </cell>
          <cell r="D94" t="str">
            <v>Khu công nghiệp Tiên Sơn, Xã Tương Giang, Thi xã Từ Sơn, tỉnh Bắc Ninh</v>
          </cell>
        </row>
        <row r="95">
          <cell r="B95" t="str">
            <v>NĐ-NMP</v>
          </cell>
          <cell r="C95" t="str">
            <v>CÔNG TY TNHH NHẬT MỸ PHÁT</v>
          </cell>
          <cell r="D95" t="str">
            <v>Số 52, Đường Thạnh Mỹ Lợi, Phường Thạnh Mỹ Lợi, tp Thủ Đức, tp Hồ Chí Minh</v>
          </cell>
        </row>
        <row r="96">
          <cell r="B96" t="str">
            <v>NĐ-TV</v>
          </cell>
          <cell r="C96" t="str">
            <v>CÔNG TY TNHH TARPIA VINA</v>
          </cell>
          <cell r="D96" t="str">
            <v>Lô CN8 + CN11, cụm Công nghiệp Tử Đà- An Đạo, xã Bình Phú, huyện Phù Ninh, tỉnh Phú Thọ.</v>
          </cell>
        </row>
        <row r="97">
          <cell r="B97" t="str">
            <v>NĐ-SR</v>
          </cell>
          <cell r="C97" t="str">
            <v>CÔNG TY TNHH SUNRISE COLOURS VIỆT NAM</v>
          </cell>
          <cell r="D97" t="str">
            <v>Lô N3D, Khu Tái định cư X2B, Phường Yên Sở, Quận Hoàng Mai, Thành phố Hà Nội</v>
          </cell>
        </row>
        <row r="98">
          <cell r="B98" t="str">
            <v>NĐ-ĐH</v>
          </cell>
          <cell r="C98" t="str">
            <v>CÔNG TY CỔ PHẦN ĐỨC HIẾU</v>
          </cell>
          <cell r="D98" t="str">
            <v>Thôn Ngọc Lãng, xã Ngọc Lâm, thị xã Mỹ Hào, tỉnh Hưng Yên, Việt Nam</v>
          </cell>
        </row>
        <row r="99">
          <cell r="B99" t="str">
            <v>NĐ-LP</v>
          </cell>
          <cell r="C99" t="str">
            <v xml:space="preserve">CÔNG TY TNHH SẢN XUẤT VÀ THƯƠNG MẠI LINH PHƯƠNG
</v>
          </cell>
          <cell r="D99" t="str">
            <v>Thôn Đọ Xá, Phường Thanh Châu, Thành phố Phủ Lý, Tỉnh Hà Nam</v>
          </cell>
          <cell r="G99" t="str">
            <v>Mr Hà: 0982431057</v>
          </cell>
        </row>
        <row r="100">
          <cell r="B100" t="str">
            <v>NĐ-BĐL</v>
          </cell>
          <cell r="C100" t="str">
            <v>CÔNG TY TNHH BÁCH ĐẶC LỢI</v>
          </cell>
          <cell r="D100" t="str">
            <v>Lô B4, KCN Thụy Vân, Việt Trì, Phú Thọ</v>
          </cell>
        </row>
        <row r="101">
          <cell r="B101" t="str">
            <v>NĐ-MB</v>
          </cell>
          <cell r="C101" t="str">
            <v>CÔNG TY CỔ PHẦN KINH DOANH XI MĂNG MIỀN BẮC</v>
          </cell>
          <cell r="D101" t="str">
            <v>Tầng 3 toà nhà CT1 chung cư Ngô Thì Nhậm, Phường Hà Cầu, Quận Hà Đông, Thành phố Hà Nội</v>
          </cell>
        </row>
        <row r="102">
          <cell r="B102" t="str">
            <v>NĐ-BBHL</v>
          </cell>
          <cell r="C102" t="str">
            <v>CÔNG TY TNHH BAO BÌ HOÀNG LONG - CHI NHÁNH THÁI BÌNH</v>
          </cell>
          <cell r="D102" t="str">
            <v>Số 8, Đường Quách Đình Bảo, Cụm Công Nghiệp Phong Phú, Phường Tiền Phong, Thành Phố Thái Bình, Thái Bình</v>
          </cell>
          <cell r="G102" t="str">
            <v>0945978298</v>
          </cell>
        </row>
        <row r="103">
          <cell r="B103" t="str">
            <v>NĐ-BG</v>
          </cell>
          <cell r="C103" t="str">
            <v>CÔNG TY TNHH CPH BẮC GIANG</v>
          </cell>
          <cell r="D103" t="str">
            <v>Tổ dân phố Trung, Thị trấn Tân An, Huyện Yên Dũng, Tỉnh Bắc Giang, Việt Nam</v>
          </cell>
          <cell r="G103" t="str">
            <v>0981015583</v>
          </cell>
        </row>
        <row r="104">
          <cell r="B104" t="str">
            <v>NĐ-VB</v>
          </cell>
          <cell r="C104" t="str">
            <v>CÔNG TY TNHH BAO BÌ VIỆT BẮC</v>
          </cell>
          <cell r="D104" t="str">
            <v>Số 168 ngõ Trại Cá, đường Trương Định, Phường Trương Định, Quận Hai Bà Trưng, Hà Nội</v>
          </cell>
        </row>
        <row r="105">
          <cell r="B105" t="str">
            <v>NĐ-VT</v>
          </cell>
          <cell r="C105" t="str">
            <v>Công Ty TNHH Sản Xuất Thương Mại Vu Trân</v>
          </cell>
          <cell r="D105" t="str">
            <v>473/3B Lê Văn Quới, Khu Phố 6, P. Bình Trị Đông A, Q. Bình Tân,Tp. Hồ Chí Minh</v>
          </cell>
        </row>
        <row r="106">
          <cell r="B106" t="str">
            <v>NĐ-SV</v>
          </cell>
          <cell r="C106" t="str">
            <v>CÔNG TY TNHH SUNVIET MINERALS</v>
          </cell>
          <cell r="D106" t="str">
            <v>Phòng 204, lô A2D11 Khu đô thị mới Cầu Giấy, Phường Dịch Vọng Hậu, Quận Cầu Giấy, Thành phố Hà Nội</v>
          </cell>
        </row>
        <row r="107">
          <cell r="B107" t="str">
            <v>NĐ-TK</v>
          </cell>
          <cell r="C107" t="str">
            <v>CÔNG TY CỔ PHẦN TRUNG KIÊN</v>
          </cell>
          <cell r="D107" t="str">
            <v xml:space="preserve">Số nhà 38, phố Hồng Hà, Thị Trấn Phú Thái, Huyện Kim Thành, Tỉnh Hải Dương
</v>
          </cell>
        </row>
        <row r="108">
          <cell r="B108" t="str">
            <v>NĐ-HHA</v>
          </cell>
          <cell r="C108" t="str">
            <v>CÔNG TY TNHH HOA HẠ VIỆT NAM</v>
          </cell>
          <cell r="D108" t="str">
            <v>Lô A1 , A2 , KCN Đình Trám , Thị Trấn Nếnh , Huyện Việt Yên , Tỉnh Bắc Giang</v>
          </cell>
        </row>
        <row r="109">
          <cell r="B109" t="str">
            <v>NĐ-KP</v>
          </cell>
          <cell r="C109" t="str">
            <v>CÔNG TY TNHH KHẢI PHÁT VIỆT NAM</v>
          </cell>
          <cell r="D109" t="str">
            <v>KCN  Sông Hậu, xã Tân Thành, huyện Lai Vung, tỉnh Đồng Tháp</v>
          </cell>
        </row>
        <row r="110">
          <cell r="B110" t="str">
            <v>NĐ-TMT</v>
          </cell>
          <cell r="C110" t="str">
            <v>CÔNG TY CỔ PHẦN SẢN XUẤT VÀ THƯƠNG MẠI TMT VINA</v>
          </cell>
          <cell r="D110" t="str">
            <v>Thôn Lưu Quang, thị trấn Gia Khánh, Huyện Bình Xuyên, tỉnh Vĩnh Phúc</v>
          </cell>
        </row>
        <row r="111">
          <cell r="B111" t="str">
            <v>NĐ-VTP</v>
          </cell>
          <cell r="C111" t="str">
            <v>CÔNG TY TNHH VIỆT THỊNH PLASTIC</v>
          </cell>
          <cell r="D111" t="str">
            <v>Lô 13, Cụm công nghiệp Nội Hoàng, Xã Nội Hoàng, Huyện Yên Dũng, Tỉnh Bắc Giang, Việt Nam.</v>
          </cell>
        </row>
        <row r="112">
          <cell r="B112" t="str">
            <v>NĐ-SC</v>
          </cell>
          <cell r="C112" t="str">
            <v>CÔNG TY SÔNG CÔNG</v>
          </cell>
        </row>
        <row r="113">
          <cell r="B113" t="str">
            <v>NĐ-ĐL</v>
          </cell>
          <cell r="C113" t="str">
            <v>CÔNG TY TNHH SXTM VÀ DL ĐỨC LONG</v>
          </cell>
          <cell r="D113" t="str">
            <v>Số 9, Phố Minh Khai, TT Như Quỳnh, Huyện Văn Lâm, Tình Hưng Yên, Việt Nam</v>
          </cell>
        </row>
        <row r="114">
          <cell r="B114" t="str">
            <v>NĐ-TMHP</v>
          </cell>
          <cell r="C114" t="str">
            <v>CÔNG TY TNHH SX TM HÒA PHƯƠNG</v>
          </cell>
          <cell r="D114" t="str">
            <v>Âp Bình Tiến 2, xã Đức Hòa Hạ, Huyện Đức Hòa, Long An</v>
          </cell>
        </row>
        <row r="115">
          <cell r="B115" t="str">
            <v>NĐ-BO</v>
          </cell>
          <cell r="C115" t="str">
            <v>CÔNG TY TNHH TÂN THỊNH BIOPLASTIC</v>
          </cell>
          <cell r="D115" t="str">
            <v>Thôn Bùi Xá, Xã Đồng Thanh, Huyện Kim Động, Tỉnh Hưng Yên, Việt Nam</v>
          </cell>
        </row>
        <row r="116">
          <cell r="B116" t="str">
            <v>NĐ-JPV</v>
          </cell>
          <cell r="C116" t="str">
            <v>CÔNG TY TNHH J&amp;P VINA</v>
          </cell>
          <cell r="D116" t="str">
            <v>Lô CN 13, Cụm công nghiệp Từ Đà - An Đạo, Xã Bình Phú, Huyện Phù Ninh, Tỉnh Phú Thọ, Việt Nam</v>
          </cell>
        </row>
        <row r="117">
          <cell r="B117" t="str">
            <v>NĐ-HTX</v>
          </cell>
          <cell r="C117" t="str">
            <v>HTX BÌNH MINH</v>
          </cell>
        </row>
        <row r="118">
          <cell r="B118" t="str">
            <v>NĐ-VH</v>
          </cell>
          <cell r="C118" t="str">
            <v>CÔNG TY CP KINH DOANH BAO BÌ VIỆT HƯNG</v>
          </cell>
          <cell r="D118" t="str">
            <v>Lô 23, Khu công nghiệp Quảng Phú, phường Quảng Phú, TP. Quảng Ngãi, tỉnh Quảng Ngãi</v>
          </cell>
        </row>
        <row r="119">
          <cell r="B119" t="str">
            <v>NĐ-BA</v>
          </cell>
          <cell r="C119" t="str">
            <v>CÔNG TY TNHH Y TẾ BÌNH AN</v>
          </cell>
          <cell r="D119" t="str">
            <v>Số 437 - phường Kim Sơn - thị xã Đông Triều - tỉnh Quảng Ninh</v>
          </cell>
        </row>
        <row r="120">
          <cell r="B120" t="str">
            <v>NĐ-KMTT</v>
          </cell>
          <cell r="C120" t="str">
            <v>CÔNG TY TNHH KMTT</v>
          </cell>
          <cell r="D120" t="str">
            <v>Văn Lâm -Hưng Yên</v>
          </cell>
        </row>
        <row r="121">
          <cell r="B121" t="str">
            <v>NĐ-VIC</v>
          </cell>
          <cell r="C121" t="str">
            <v>VICOMIN</v>
          </cell>
        </row>
        <row r="122">
          <cell r="B122" t="str">
            <v>NĐ-AT</v>
          </cell>
          <cell r="C122" t="str">
            <v>CÔNG TY CỔ PHẦN AN TIẾN  INDUSTRIES</v>
          </cell>
        </row>
        <row r="123">
          <cell r="B123" t="str">
            <v>NĐ-TD</v>
          </cell>
          <cell r="C123" t="str">
            <v>CÔNG TY CỔ PHẦN BAO BÌ TAM DƯƠNG</v>
          </cell>
        </row>
        <row r="124">
          <cell r="B124" t="str">
            <v>NĐ-HN</v>
          </cell>
          <cell r="C124" t="str">
            <v>CÔNG TY CỔ PHẦN SẢN XUẤT THƯƠNG MẠI BAO BÌ HẢI NAM</v>
          </cell>
        </row>
        <row r="125">
          <cell r="B125" t="str">
            <v>PL-AL</v>
          </cell>
          <cell r="C125" t="str">
            <v>AL-KARAM PACKAGES (PVT)LIMITED</v>
          </cell>
        </row>
        <row r="126">
          <cell r="B126" t="str">
            <v>NĐ-HT</v>
          </cell>
          <cell r="C126" t="str">
            <v>CÔNG TY CỔ PHẦN HOKI TECH VIỆT NAM</v>
          </cell>
        </row>
        <row r="127">
          <cell r="B127" t="str">
            <v>HM</v>
          </cell>
          <cell r="C127" t="str">
            <v>Mr. Hùng</v>
          </cell>
        </row>
        <row r="128">
          <cell r="B128" t="str">
            <v>HM1</v>
          </cell>
          <cell r="C128" t="str">
            <v>Mr. Phương</v>
          </cell>
        </row>
        <row r="129">
          <cell r="B129" t="str">
            <v>HM2</v>
          </cell>
          <cell r="C129" t="str">
            <v>Ms. Thu</v>
          </cell>
        </row>
        <row r="130">
          <cell r="B130" t="str">
            <v>HM3</v>
          </cell>
          <cell r="C130" t="str">
            <v>Ms. Linh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mailto:470244386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D85"/>
  <sheetViews>
    <sheetView zoomScale="90" zoomScaleNormal="90" workbookViewId="0">
      <pane ySplit="1" topLeftCell="A8" activePane="bottomLeft" state="frozen"/>
      <selection pane="bottomLeft" activeCell="M17" sqref="M17"/>
    </sheetView>
  </sheetViews>
  <sheetFormatPr defaultColWidth="9.109375" defaultRowHeight="18"/>
  <cols>
    <col min="1" max="1" width="5" style="1073" customWidth="1"/>
    <col min="2" max="2" width="51.44140625" style="1074" customWidth="1"/>
    <col min="3" max="3" width="10" style="1074" customWidth="1"/>
    <col min="4" max="4" width="15.33203125" style="1075" customWidth="1"/>
    <col min="5" max="5" width="17.33203125" style="1074" customWidth="1"/>
    <col min="6" max="6" width="33.109375" style="1074" customWidth="1"/>
    <col min="7" max="7" width="14.44140625" style="1076" customWidth="1"/>
    <col min="8" max="8" width="11.5546875" style="1077" customWidth="1"/>
    <col min="9" max="9" width="12.44140625" style="1077" customWidth="1"/>
    <col min="10" max="10" width="13.44140625" style="1078" customWidth="1"/>
    <col min="11" max="11" width="16.44140625" style="1073" customWidth="1"/>
    <col min="12" max="12" width="10.44140625" style="1079" customWidth="1"/>
    <col min="13" max="13" width="13.109375" style="1080" customWidth="1"/>
    <col min="14" max="14" width="16.88671875" style="1080" customWidth="1"/>
    <col min="15" max="15" width="19" style="1073" bestFit="1" customWidth="1"/>
    <col min="16" max="16" width="17.88671875" style="1073" bestFit="1" customWidth="1"/>
    <col min="17" max="17" width="19.88671875" style="1073" customWidth="1"/>
    <col min="18" max="18" width="17.33203125" style="1073" customWidth="1"/>
    <col min="19" max="19" width="16.33203125" style="1073" customWidth="1"/>
    <col min="20" max="20" width="16" style="1073" bestFit="1" customWidth="1"/>
    <col min="21" max="21" width="14.88671875" style="1073" customWidth="1"/>
    <col min="22" max="22" width="17.88671875" style="1073" bestFit="1" customWidth="1"/>
    <col min="23" max="23" width="15.6640625" style="1073" customWidth="1"/>
    <col min="24" max="24" width="16.88671875" style="1073" bestFit="1" customWidth="1"/>
    <col min="25" max="25" width="21" style="1073" bestFit="1" customWidth="1"/>
    <col min="26" max="26" width="21.5546875" style="1073" customWidth="1"/>
    <col min="27" max="28" width="9.33203125" style="1073" bestFit="1" customWidth="1"/>
    <col min="29" max="29" width="9.109375" style="1073"/>
    <col min="30" max="30" width="13.5546875" style="1073" bestFit="1" customWidth="1"/>
    <col min="31" max="16384" width="9.109375" style="1073"/>
  </cols>
  <sheetData>
    <row r="1" spans="1:30" ht="19.5" customHeight="1"/>
    <row r="2" spans="1:30" ht="24.6">
      <c r="A2" s="1210" t="s">
        <v>1455</v>
      </c>
      <c r="B2" s="1210"/>
      <c r="C2" s="1210"/>
      <c r="D2" s="1210"/>
      <c r="E2" s="1210"/>
      <c r="F2" s="1210"/>
      <c r="G2" s="1210"/>
      <c r="H2" s="1210"/>
      <c r="I2" s="1210"/>
      <c r="J2" s="1210"/>
      <c r="K2" s="1210"/>
      <c r="L2" s="1210"/>
      <c r="M2" s="1210"/>
      <c r="N2" s="1210"/>
      <c r="O2" s="1210"/>
    </row>
    <row r="3" spans="1:30" ht="15.75" customHeight="1"/>
    <row r="4" spans="1:30" s="1084" customFormat="1" ht="46.5" customHeight="1">
      <c r="A4" s="1211" t="s">
        <v>1</v>
      </c>
      <c r="B4" s="1211" t="s">
        <v>530</v>
      </c>
      <c r="C4" s="1081" t="s">
        <v>1456</v>
      </c>
      <c r="D4" s="1211" t="s">
        <v>557</v>
      </c>
      <c r="E4" s="1211" t="s">
        <v>768</v>
      </c>
      <c r="F4" s="1211" t="s">
        <v>1457</v>
      </c>
      <c r="G4" s="1212" t="s">
        <v>1049</v>
      </c>
      <c r="H4" s="1082"/>
      <c r="I4" s="1082"/>
      <c r="J4" s="1213" t="s">
        <v>1458</v>
      </c>
      <c r="K4" s="1215" t="s">
        <v>1459</v>
      </c>
      <c r="L4" s="1217" t="s">
        <v>1460</v>
      </c>
      <c r="M4" s="1218"/>
      <c r="N4" s="1218"/>
      <c r="O4" s="1219"/>
      <c r="P4" s="1204" t="s">
        <v>1461</v>
      </c>
      <c r="Q4" s="1205"/>
      <c r="R4" s="1205"/>
      <c r="S4" s="1205"/>
      <c r="T4" s="1205"/>
      <c r="U4" s="1205"/>
      <c r="V4" s="1205"/>
      <c r="W4" s="1205"/>
      <c r="X4" s="1206"/>
      <c r="Y4" s="1207" t="s">
        <v>1462</v>
      </c>
      <c r="Z4" s="1208" t="s">
        <v>1463</v>
      </c>
      <c r="AA4" s="1083"/>
      <c r="AB4" s="1083"/>
    </row>
    <row r="5" spans="1:30" s="1084" customFormat="1" ht="64.5" customHeight="1">
      <c r="A5" s="1211"/>
      <c r="B5" s="1211"/>
      <c r="C5" s="1081" t="s">
        <v>1464</v>
      </c>
      <c r="D5" s="1211"/>
      <c r="E5" s="1211"/>
      <c r="F5" s="1211"/>
      <c r="G5" s="1212"/>
      <c r="H5" s="1085" t="s">
        <v>538</v>
      </c>
      <c r="I5" s="1085" t="s">
        <v>1465</v>
      </c>
      <c r="J5" s="1214"/>
      <c r="K5" s="1216"/>
      <c r="L5" s="1086" t="s">
        <v>1466</v>
      </c>
      <c r="M5" s="1087" t="s">
        <v>1467</v>
      </c>
      <c r="N5" s="1087" t="s">
        <v>534</v>
      </c>
      <c r="O5" s="1087" t="s">
        <v>535</v>
      </c>
      <c r="P5" s="1088" t="s">
        <v>1468</v>
      </c>
      <c r="Q5" s="1088" t="s">
        <v>1469</v>
      </c>
      <c r="R5" s="1088" t="s">
        <v>1470</v>
      </c>
      <c r="S5" s="1088" t="s">
        <v>1471</v>
      </c>
      <c r="T5" s="1088" t="s">
        <v>1472</v>
      </c>
      <c r="U5" s="1088" t="s">
        <v>1473</v>
      </c>
      <c r="V5" s="1088" t="s">
        <v>1474</v>
      </c>
      <c r="W5" s="1088" t="s">
        <v>1475</v>
      </c>
      <c r="X5" s="1088" t="s">
        <v>1476</v>
      </c>
      <c r="Y5" s="1207"/>
      <c r="Z5" s="1208"/>
      <c r="AA5" s="1083"/>
      <c r="AB5" s="1083"/>
    </row>
    <row r="6" spans="1:30" ht="18" customHeight="1">
      <c r="A6" s="1089"/>
      <c r="B6" s="1090"/>
      <c r="C6" s="1090"/>
      <c r="D6" s="1091"/>
      <c r="E6" s="1092"/>
      <c r="F6" s="1093"/>
      <c r="G6" s="1094">
        <f>SUM(G7:G60)</f>
        <v>2068000</v>
      </c>
      <c r="H6" s="1095"/>
      <c r="I6" s="1095"/>
      <c r="J6" s="1096"/>
      <c r="K6" s="1097" t="e">
        <f>SUM(K7:K83)</f>
        <v>#VALUE!</v>
      </c>
      <c r="L6" s="1098"/>
      <c r="M6" s="1099"/>
      <c r="N6" s="1099"/>
      <c r="O6" s="1100">
        <f>SUBTOTAL(9,O7:O83)</f>
        <v>16146298467.040478</v>
      </c>
      <c r="P6" s="1100">
        <f t="shared" ref="P6:W6" si="0">SUBTOTAL(9,P7:P83)</f>
        <v>661760000</v>
      </c>
      <c r="Q6" s="1100">
        <f t="shared" si="0"/>
        <v>31020000</v>
      </c>
      <c r="R6" s="1100">
        <f t="shared" si="0"/>
        <v>113151919.99999997</v>
      </c>
      <c r="S6" s="1100">
        <f t="shared" si="0"/>
        <v>159461200.00000003</v>
      </c>
      <c r="T6" s="1100">
        <f t="shared" si="0"/>
        <v>756888000</v>
      </c>
      <c r="U6" s="1100">
        <f t="shared" si="0"/>
        <v>20680000</v>
      </c>
      <c r="V6" s="1100">
        <f t="shared" si="0"/>
        <v>349503999.99999988</v>
      </c>
      <c r="W6" s="1100">
        <f t="shared" si="0"/>
        <v>102666800.00000003</v>
      </c>
      <c r="X6" s="1101">
        <f>SUM(X7:X83)</f>
        <v>0</v>
      </c>
      <c r="Y6" s="1102">
        <f>SUM(Y7:Y83)</f>
        <v>18341430387.040482</v>
      </c>
      <c r="Z6" s="1102" t="e">
        <f>K6-Y6</f>
        <v>#VALUE!</v>
      </c>
      <c r="AA6" s="1074"/>
      <c r="AB6" s="1074"/>
      <c r="AD6" s="1103">
        <f>W6+V6+T6+S6+R6</f>
        <v>1481671920</v>
      </c>
    </row>
    <row r="7" spans="1:30" ht="18" customHeight="1">
      <c r="A7" s="1104">
        <v>1</v>
      </c>
      <c r="B7" s="1105" t="s">
        <v>91</v>
      </c>
      <c r="C7" s="1105" t="s">
        <v>1477</v>
      </c>
      <c r="D7" s="1106">
        <v>8802</v>
      </c>
      <c r="E7" s="1105">
        <v>8802</v>
      </c>
      <c r="F7" s="1107" t="str">
        <f>"Hạt phụ gia "&amp;E7</f>
        <v>Hạt phụ gia 8802</v>
      </c>
      <c r="G7" s="1108">
        <v>135000</v>
      </c>
      <c r="H7" s="1109">
        <v>0.373</v>
      </c>
      <c r="I7" s="1110">
        <v>22770</v>
      </c>
      <c r="J7" s="1111">
        <f>H7*I7</f>
        <v>8493.2099999999991</v>
      </c>
      <c r="K7" s="1112">
        <f t="shared" ref="K7:K17" si="1">G7*J7</f>
        <v>1146583350</v>
      </c>
      <c r="L7" s="1113">
        <v>382.30933623314485</v>
      </c>
      <c r="M7" s="1114">
        <f>L7*22770/1000</f>
        <v>8705.1835860287083</v>
      </c>
      <c r="N7" s="1115">
        <f>M7+L7</f>
        <v>9087.4929222618539</v>
      </c>
      <c r="O7" s="1116">
        <f>M7*G7</f>
        <v>1175199784.1138756</v>
      </c>
      <c r="P7" s="1116">
        <f>320*G7</f>
        <v>43200000</v>
      </c>
      <c r="Q7" s="1116">
        <f t="shared" ref="Q7:Q70" si="2">15*G7</f>
        <v>2025000</v>
      </c>
      <c r="R7" s="1117">
        <f>113151920*G7/2068000</f>
        <v>7386609.8646034813</v>
      </c>
      <c r="S7" s="1117">
        <f>159461200*G7/2068000</f>
        <v>10409701.160541587</v>
      </c>
      <c r="T7" s="1116">
        <f t="shared" ref="T7:T70" si="3">366*G7</f>
        <v>49410000</v>
      </c>
      <c r="U7" s="1116">
        <f t="shared" ref="U7:U70" si="4">10*G7</f>
        <v>1350000</v>
      </c>
      <c r="V7" s="1117">
        <f>349504000*G7/2068000</f>
        <v>22815783.365570601</v>
      </c>
      <c r="W7" s="1117">
        <f>102666800*G7/2068000</f>
        <v>6702136.3636363633</v>
      </c>
      <c r="X7" s="1118"/>
      <c r="Y7" s="1117">
        <f>SUM(O7:X7)</f>
        <v>1318499014.8682275</v>
      </c>
      <c r="Z7" s="1117">
        <f>K7-Y7</f>
        <v>-171915664.86822748</v>
      </c>
      <c r="AA7" s="1119">
        <f t="shared" ref="AA7:AA70" si="5">Z7/G7</f>
        <v>-1273.4493693942777</v>
      </c>
      <c r="AB7" s="1074"/>
      <c r="AD7" s="1073">
        <f>AD6/G6</f>
        <v>716.47578336557058</v>
      </c>
    </row>
    <row r="8" spans="1:30" ht="18" customHeight="1">
      <c r="A8" s="1104">
        <v>2</v>
      </c>
      <c r="B8" s="1120" t="s">
        <v>209</v>
      </c>
      <c r="C8" s="1120" t="s">
        <v>1477</v>
      </c>
      <c r="D8" s="1106" t="s">
        <v>1434</v>
      </c>
      <c r="E8" s="1105" t="s">
        <v>879</v>
      </c>
      <c r="F8" s="1107" t="str">
        <f t="shared" ref="F8:F42" si="6">"Hạt phụ gia "&amp;E8</f>
        <v>Hạt phụ gia VTP-203</v>
      </c>
      <c r="G8" s="1108">
        <v>28000</v>
      </c>
      <c r="H8" s="1110">
        <v>0.36299999999999999</v>
      </c>
      <c r="I8" s="1110">
        <v>22770</v>
      </c>
      <c r="J8" s="1111">
        <f>H8*I8</f>
        <v>8265.51</v>
      </c>
      <c r="K8" s="1112">
        <f t="shared" si="1"/>
        <v>231434280</v>
      </c>
      <c r="L8" s="1113">
        <v>382.30933623314485</v>
      </c>
      <c r="M8" s="1114">
        <f t="shared" ref="M8:M48" si="7">L8*22770/1000</f>
        <v>8705.1835860287083</v>
      </c>
      <c r="N8" s="1115">
        <f t="shared" ref="N8:N71" si="8">M8+L8</f>
        <v>9087.4929222618539</v>
      </c>
      <c r="O8" s="1116">
        <f t="shared" ref="O8:O57" si="9">M8*G8</f>
        <v>243745140.40880382</v>
      </c>
      <c r="P8" s="1116">
        <f t="shared" ref="P8:P71" si="10">320*G8</f>
        <v>8960000</v>
      </c>
      <c r="Q8" s="1116">
        <f t="shared" si="2"/>
        <v>420000</v>
      </c>
      <c r="R8" s="1117">
        <f t="shared" ref="R8:R51" si="11">113151920*G8/2068000</f>
        <v>1532037.6015473888</v>
      </c>
      <c r="S8" s="1117">
        <f t="shared" ref="S8:S55" si="12">159461200*G8/2068000</f>
        <v>2159049.1295938105</v>
      </c>
      <c r="T8" s="1116">
        <f t="shared" si="3"/>
        <v>10248000</v>
      </c>
      <c r="U8" s="1116">
        <f t="shared" si="4"/>
        <v>280000</v>
      </c>
      <c r="V8" s="1117">
        <f t="shared" ref="V8:V58" si="13">349504000*G8/2068000</f>
        <v>4732162.4758220501</v>
      </c>
      <c r="W8" s="1117">
        <f t="shared" ref="W8:W59" si="14">102666800*G8/2068000</f>
        <v>1390072.7272727273</v>
      </c>
      <c r="X8" s="1118"/>
      <c r="Y8" s="1117">
        <f t="shared" ref="Y8:Y83" si="15">SUM(O8:X8)</f>
        <v>273466462.34303981</v>
      </c>
      <c r="Z8" s="1117">
        <f t="shared" ref="Z8:Z83" si="16">K8-Y8</f>
        <v>-42032182.343039811</v>
      </c>
      <c r="AA8" s="1119">
        <f t="shared" si="5"/>
        <v>-1501.1493693942789</v>
      </c>
      <c r="AB8" s="1074"/>
      <c r="AD8" s="1073">
        <f>AD6/3000000</f>
        <v>493.89064000000002</v>
      </c>
    </row>
    <row r="9" spans="1:30" ht="18" customHeight="1">
      <c r="A9" s="1104">
        <v>3</v>
      </c>
      <c r="B9" s="1120" t="s">
        <v>338</v>
      </c>
      <c r="C9" s="1120" t="s">
        <v>1477</v>
      </c>
      <c r="D9" s="1106" t="str">
        <f ca="1">IFERROR(VLOOKUP($D9,'[2]THÔNG TIN SP'!$B$6:$K$79,5,0),"-")</f>
        <v>8802SCR</v>
      </c>
      <c r="E9" s="1105" t="s">
        <v>428</v>
      </c>
      <c r="F9" s="1107" t="str">
        <f t="shared" si="6"/>
        <v>Hạt phụ gia 8802SCR</v>
      </c>
      <c r="G9" s="1108">
        <v>10000</v>
      </c>
      <c r="H9" s="1110"/>
      <c r="I9" s="1110"/>
      <c r="J9" s="1121">
        <f>12100/1.1</f>
        <v>11000</v>
      </c>
      <c r="K9" s="1112">
        <f t="shared" si="1"/>
        <v>110000000</v>
      </c>
      <c r="L9" s="1113">
        <v>476.57203479773813</v>
      </c>
      <c r="M9" s="1114">
        <f t="shared" si="7"/>
        <v>10851.545232344497</v>
      </c>
      <c r="N9" s="1115">
        <f t="shared" si="8"/>
        <v>11328.117267142236</v>
      </c>
      <c r="O9" s="1116">
        <f t="shared" si="9"/>
        <v>108515452.32344496</v>
      </c>
      <c r="P9" s="1116">
        <f t="shared" si="10"/>
        <v>3200000</v>
      </c>
      <c r="Q9" s="1116">
        <f t="shared" si="2"/>
        <v>150000</v>
      </c>
      <c r="R9" s="1117">
        <f t="shared" si="11"/>
        <v>547156.28626692458</v>
      </c>
      <c r="S9" s="1117">
        <f t="shared" si="12"/>
        <v>771088.97485493228</v>
      </c>
      <c r="T9" s="1116">
        <f t="shared" si="3"/>
        <v>3660000</v>
      </c>
      <c r="U9" s="1116">
        <f t="shared" si="4"/>
        <v>100000</v>
      </c>
      <c r="V9" s="1117">
        <f t="shared" si="13"/>
        <v>1690058.0270793037</v>
      </c>
      <c r="W9" s="1117">
        <f t="shared" si="14"/>
        <v>496454.54545454547</v>
      </c>
      <c r="X9" s="1118"/>
      <c r="Y9" s="1117">
        <f t="shared" si="15"/>
        <v>119130210.15710066</v>
      </c>
      <c r="Z9" s="1117">
        <f t="shared" si="16"/>
        <v>-9130210.1571006626</v>
      </c>
      <c r="AA9" s="1119">
        <f t="shared" si="5"/>
        <v>-913.02101571006631</v>
      </c>
      <c r="AB9" s="1074"/>
      <c r="AD9" s="1073">
        <f>AD7-AD8</f>
        <v>222.58514336557056</v>
      </c>
    </row>
    <row r="10" spans="1:30" ht="18" customHeight="1">
      <c r="A10" s="1104">
        <v>4</v>
      </c>
      <c r="B10" s="1120" t="s">
        <v>1391</v>
      </c>
      <c r="C10" s="1120" t="s">
        <v>1477</v>
      </c>
      <c r="D10" s="1106" t="str">
        <f ca="1">IFERROR(VLOOKUP($D10,'[2]THÔNG TIN SP'!$B$6:$K$79,5,0),"-")</f>
        <v>8802SCR</v>
      </c>
      <c r="E10" s="1105" t="s">
        <v>428</v>
      </c>
      <c r="F10" s="1107" t="str">
        <f t="shared" si="6"/>
        <v>Hạt phụ gia 8802SCR</v>
      </c>
      <c r="G10" s="1108">
        <v>2000</v>
      </c>
      <c r="H10" s="1110"/>
      <c r="I10" s="1110"/>
      <c r="J10" s="1121">
        <f>14600/1.1</f>
        <v>13272.727272727272</v>
      </c>
      <c r="K10" s="1112">
        <f t="shared" si="1"/>
        <v>26545454.545454543</v>
      </c>
      <c r="L10" s="1113">
        <v>476.57203479773813</v>
      </c>
      <c r="M10" s="1114">
        <f t="shared" si="7"/>
        <v>10851.545232344497</v>
      </c>
      <c r="N10" s="1115">
        <f t="shared" si="8"/>
        <v>11328.117267142236</v>
      </c>
      <c r="O10" s="1116">
        <f t="shared" si="9"/>
        <v>21703090.464688994</v>
      </c>
      <c r="P10" s="1116">
        <f t="shared" si="10"/>
        <v>640000</v>
      </c>
      <c r="Q10" s="1116">
        <f t="shared" si="2"/>
        <v>30000</v>
      </c>
      <c r="R10" s="1117">
        <f t="shared" si="11"/>
        <v>109431.25725338492</v>
      </c>
      <c r="S10" s="1117">
        <f t="shared" si="12"/>
        <v>154217.79497098646</v>
      </c>
      <c r="T10" s="1116">
        <f t="shared" si="3"/>
        <v>732000</v>
      </c>
      <c r="U10" s="1116">
        <f t="shared" si="4"/>
        <v>20000</v>
      </c>
      <c r="V10" s="1117">
        <f t="shared" si="13"/>
        <v>338011.60541586071</v>
      </c>
      <c r="W10" s="1117">
        <f t="shared" si="14"/>
        <v>99290.909090909088</v>
      </c>
      <c r="X10" s="1118"/>
      <c r="Y10" s="1117">
        <f t="shared" si="15"/>
        <v>23826042.031420138</v>
      </c>
      <c r="Z10" s="1117">
        <f t="shared" si="16"/>
        <v>2719412.5140344054</v>
      </c>
      <c r="AA10" s="1119">
        <f t="shared" si="5"/>
        <v>1359.7062570172027</v>
      </c>
      <c r="AB10" s="1074"/>
    </row>
    <row r="11" spans="1:30" ht="18" customHeight="1">
      <c r="A11" s="1104">
        <v>5</v>
      </c>
      <c r="B11" s="1120" t="s">
        <v>263</v>
      </c>
      <c r="C11" s="1120" t="s">
        <v>1477</v>
      </c>
      <c r="D11" s="1106" t="str">
        <f ca="1">IFERROR(VLOOKUP($D11,'[2]THÔNG TIN SP'!$B$6:$K$79,5,0),"-")</f>
        <v>8802SCR</v>
      </c>
      <c r="E11" s="1105" t="s">
        <v>428</v>
      </c>
      <c r="F11" s="1107" t="str">
        <f t="shared" si="6"/>
        <v>Hạt phụ gia 8802SCR</v>
      </c>
      <c r="G11" s="1108">
        <v>27000</v>
      </c>
      <c r="H11" s="1110"/>
      <c r="I11" s="1110"/>
      <c r="J11" s="1121">
        <v>10750</v>
      </c>
      <c r="K11" s="1112">
        <f t="shared" si="1"/>
        <v>290250000</v>
      </c>
      <c r="L11" s="1113">
        <v>476.57203479773813</v>
      </c>
      <c r="M11" s="1114">
        <f t="shared" si="7"/>
        <v>10851.545232344497</v>
      </c>
      <c r="N11" s="1115">
        <f t="shared" si="8"/>
        <v>11328.117267142236</v>
      </c>
      <c r="O11" s="1116">
        <f t="shared" si="9"/>
        <v>292991721.27330142</v>
      </c>
      <c r="P11" s="1116">
        <f t="shared" si="10"/>
        <v>8640000</v>
      </c>
      <c r="Q11" s="1116">
        <f t="shared" si="2"/>
        <v>405000</v>
      </c>
      <c r="R11" s="1117">
        <f t="shared" si="11"/>
        <v>1477321.9729206963</v>
      </c>
      <c r="S11" s="1117">
        <f t="shared" si="12"/>
        <v>2081940.2321083173</v>
      </c>
      <c r="T11" s="1116">
        <f t="shared" si="3"/>
        <v>9882000</v>
      </c>
      <c r="U11" s="1116">
        <f t="shared" si="4"/>
        <v>270000</v>
      </c>
      <c r="V11" s="1117">
        <f t="shared" si="13"/>
        <v>4563156.67311412</v>
      </c>
      <c r="W11" s="1117">
        <f t="shared" si="14"/>
        <v>1340427.2727272727</v>
      </c>
      <c r="X11" s="1118"/>
      <c r="Y11" s="1117">
        <f t="shared" si="15"/>
        <v>321651567.42417181</v>
      </c>
      <c r="Z11" s="1117">
        <f t="shared" si="16"/>
        <v>-31401567.424171805</v>
      </c>
      <c r="AA11" s="1119">
        <f t="shared" si="5"/>
        <v>-1163.0210157100669</v>
      </c>
      <c r="AB11" s="1074"/>
    </row>
    <row r="12" spans="1:30" ht="32.25" customHeight="1">
      <c r="A12" s="1104">
        <v>6</v>
      </c>
      <c r="B12" s="1120" t="s">
        <v>284</v>
      </c>
      <c r="C12" s="1120" t="s">
        <v>1477</v>
      </c>
      <c r="D12" s="1106" t="str">
        <f ca="1">IFERROR(VLOOKUP($D12,'[2]THÔNG TIN SP'!$B$6:$K$79,5,0),"-")</f>
        <v>8802SCR</v>
      </c>
      <c r="E12" s="1105" t="s">
        <v>428</v>
      </c>
      <c r="F12" s="1107" t="str">
        <f t="shared" si="6"/>
        <v>Hạt phụ gia 8802SCR</v>
      </c>
      <c r="G12" s="1108">
        <v>5000</v>
      </c>
      <c r="H12" s="1110"/>
      <c r="I12" s="1110"/>
      <c r="J12" s="1121">
        <f>14190/1.1</f>
        <v>12899.999999999998</v>
      </c>
      <c r="K12" s="1112">
        <f t="shared" si="1"/>
        <v>64499999.999999993</v>
      </c>
      <c r="L12" s="1113">
        <v>476.57203479773813</v>
      </c>
      <c r="M12" s="1114">
        <f t="shared" si="7"/>
        <v>10851.545232344497</v>
      </c>
      <c r="N12" s="1122">
        <f t="shared" si="8"/>
        <v>11328.117267142236</v>
      </c>
      <c r="O12" s="1116">
        <f t="shared" si="9"/>
        <v>54257726.161722481</v>
      </c>
      <c r="P12" s="1116">
        <f t="shared" si="10"/>
        <v>1600000</v>
      </c>
      <c r="Q12" s="1116">
        <f t="shared" si="2"/>
        <v>75000</v>
      </c>
      <c r="R12" s="1117">
        <f t="shared" si="11"/>
        <v>273578.14313346229</v>
      </c>
      <c r="S12" s="1117">
        <f t="shared" si="12"/>
        <v>385544.48742746614</v>
      </c>
      <c r="T12" s="1116">
        <f t="shared" si="3"/>
        <v>1830000</v>
      </c>
      <c r="U12" s="1116">
        <f t="shared" si="4"/>
        <v>50000</v>
      </c>
      <c r="V12" s="1117">
        <f t="shared" si="13"/>
        <v>845029.01353965187</v>
      </c>
      <c r="W12" s="1117">
        <f t="shared" si="14"/>
        <v>248227.27272727274</v>
      </c>
      <c r="X12" s="1118"/>
      <c r="Y12" s="1117">
        <f t="shared" si="15"/>
        <v>59565105.078550331</v>
      </c>
      <c r="Z12" s="1117">
        <f t="shared" si="16"/>
        <v>4934894.9214496613</v>
      </c>
      <c r="AA12" s="1119">
        <f t="shared" si="5"/>
        <v>986.97898428993221</v>
      </c>
      <c r="AB12" s="1074"/>
    </row>
    <row r="13" spans="1:30" ht="18" customHeight="1">
      <c r="A13" s="1104">
        <v>7</v>
      </c>
      <c r="B13" s="1120" t="s">
        <v>263</v>
      </c>
      <c r="C13" s="1120" t="s">
        <v>1477</v>
      </c>
      <c r="D13" s="1106">
        <f ca="1">IFERROR(VLOOKUP($D13,'[2]THÔNG TIN SP'!$B$6:$K$79,5,0),"-")</f>
        <v>8803</v>
      </c>
      <c r="E13" s="1105" t="s">
        <v>648</v>
      </c>
      <c r="F13" s="1107" t="str">
        <f t="shared" si="6"/>
        <v>Hạt phụ gia JT30</v>
      </c>
      <c r="G13" s="1108">
        <v>270000</v>
      </c>
      <c r="H13" s="1110"/>
      <c r="I13" s="1110"/>
      <c r="J13" s="1121">
        <v>8000</v>
      </c>
      <c r="K13" s="1112">
        <f t="shared" si="1"/>
        <v>2160000000</v>
      </c>
      <c r="L13" s="1123">
        <v>355.82638277511961</v>
      </c>
      <c r="M13" s="1114">
        <f t="shared" si="7"/>
        <v>8102.166735789473</v>
      </c>
      <c r="N13" s="1115">
        <f t="shared" si="8"/>
        <v>8457.9931185645928</v>
      </c>
      <c r="O13" s="1116">
        <f t="shared" si="9"/>
        <v>2187585018.6631579</v>
      </c>
      <c r="P13" s="1116">
        <f t="shared" si="10"/>
        <v>86400000</v>
      </c>
      <c r="Q13" s="1116">
        <f t="shared" si="2"/>
        <v>4050000</v>
      </c>
      <c r="R13" s="1117">
        <f t="shared" si="11"/>
        <v>14773219.729206963</v>
      </c>
      <c r="S13" s="1117">
        <f t="shared" si="12"/>
        <v>20819402.321083173</v>
      </c>
      <c r="T13" s="1116">
        <f t="shared" si="3"/>
        <v>98820000</v>
      </c>
      <c r="U13" s="1116">
        <f t="shared" si="4"/>
        <v>2700000</v>
      </c>
      <c r="V13" s="1117">
        <f t="shared" si="13"/>
        <v>45631566.731141202</v>
      </c>
      <c r="W13" s="1117">
        <f t="shared" si="14"/>
        <v>13404272.727272727</v>
      </c>
      <c r="X13" s="1118"/>
      <c r="Y13" s="1117">
        <f t="shared" si="15"/>
        <v>2474183480.1718616</v>
      </c>
      <c r="Z13" s="1117">
        <f t="shared" si="16"/>
        <v>-314183480.17186165</v>
      </c>
      <c r="AA13" s="1119">
        <f t="shared" si="5"/>
        <v>-1163.6425191550431</v>
      </c>
      <c r="AB13" s="1074"/>
    </row>
    <row r="14" spans="1:30" ht="20.25" customHeight="1">
      <c r="A14" s="1104">
        <v>8</v>
      </c>
      <c r="B14" s="1105" t="s">
        <v>193</v>
      </c>
      <c r="C14" s="1105" t="s">
        <v>1477</v>
      </c>
      <c r="D14" s="1124">
        <v>8804</v>
      </c>
      <c r="E14" s="1105">
        <v>8804</v>
      </c>
      <c r="F14" s="1107" t="str">
        <f t="shared" si="6"/>
        <v>Hạt phụ gia 8804</v>
      </c>
      <c r="G14" s="1108">
        <v>56000</v>
      </c>
      <c r="H14" s="1109">
        <v>0.35299999999999998</v>
      </c>
      <c r="I14" s="1110">
        <v>22770</v>
      </c>
      <c r="J14" s="1111">
        <f>H14*I14</f>
        <v>8037.8099999999995</v>
      </c>
      <c r="K14" s="1112">
        <f t="shared" si="1"/>
        <v>450117360</v>
      </c>
      <c r="L14" s="1113">
        <v>345.34975380600258</v>
      </c>
      <c r="M14" s="1114">
        <f t="shared" si="7"/>
        <v>7863.6138941626787</v>
      </c>
      <c r="N14" s="1115">
        <f t="shared" si="8"/>
        <v>8208.9636479686815</v>
      </c>
      <c r="O14" s="1116">
        <f t="shared" si="9"/>
        <v>440362378.07310998</v>
      </c>
      <c r="P14" s="1116">
        <f t="shared" si="10"/>
        <v>17920000</v>
      </c>
      <c r="Q14" s="1116">
        <f t="shared" si="2"/>
        <v>840000</v>
      </c>
      <c r="R14" s="1117">
        <f t="shared" si="11"/>
        <v>3064075.2030947777</v>
      </c>
      <c r="S14" s="1117">
        <f t="shared" si="12"/>
        <v>4318098.2591876211</v>
      </c>
      <c r="T14" s="1116">
        <f t="shared" si="3"/>
        <v>20496000</v>
      </c>
      <c r="U14" s="1116">
        <f t="shared" si="4"/>
        <v>560000</v>
      </c>
      <c r="V14" s="1117">
        <f t="shared" si="13"/>
        <v>9464324.9516441002</v>
      </c>
      <c r="W14" s="1117">
        <f t="shared" si="14"/>
        <v>2780145.4545454546</v>
      </c>
      <c r="X14" s="1118"/>
      <c r="Y14" s="1117">
        <f t="shared" si="15"/>
        <v>499805021.94158196</v>
      </c>
      <c r="Z14" s="1117">
        <f t="shared" si="16"/>
        <v>-49687661.941581964</v>
      </c>
      <c r="AA14" s="1119">
        <f t="shared" si="5"/>
        <v>-887.27967752824941</v>
      </c>
      <c r="AB14" s="1074"/>
    </row>
    <row r="15" spans="1:30" ht="18" customHeight="1">
      <c r="A15" s="1104">
        <v>9</v>
      </c>
      <c r="B15" s="1120" t="s">
        <v>1391</v>
      </c>
      <c r="C15" s="1120" t="s">
        <v>1477</v>
      </c>
      <c r="D15" s="1106">
        <v>8804</v>
      </c>
      <c r="E15" s="1105" t="s">
        <v>626</v>
      </c>
      <c r="F15" s="1107" t="str">
        <f t="shared" si="6"/>
        <v>Hạt phụ gia 8805SC</v>
      </c>
      <c r="G15" s="1108">
        <v>8000</v>
      </c>
      <c r="H15" s="1110"/>
      <c r="I15" s="1110"/>
      <c r="J15" s="1121">
        <f>10700/1.1</f>
        <v>9727.2727272727261</v>
      </c>
      <c r="K15" s="1112">
        <f t="shared" si="1"/>
        <v>77818181.818181813</v>
      </c>
      <c r="L15" s="1113">
        <v>345.34975380600258</v>
      </c>
      <c r="M15" s="1114">
        <f t="shared" si="7"/>
        <v>7863.6138941626787</v>
      </c>
      <c r="N15" s="1115">
        <f t="shared" si="8"/>
        <v>8208.9636479686815</v>
      </c>
      <c r="O15" s="1116">
        <f t="shared" si="9"/>
        <v>62908911.153301433</v>
      </c>
      <c r="P15" s="1116">
        <f t="shared" si="10"/>
        <v>2560000</v>
      </c>
      <c r="Q15" s="1116">
        <f t="shared" si="2"/>
        <v>120000</v>
      </c>
      <c r="R15" s="1117">
        <f t="shared" si="11"/>
        <v>437725.02901353966</v>
      </c>
      <c r="S15" s="1117">
        <f t="shared" si="12"/>
        <v>616871.17988394585</v>
      </c>
      <c r="T15" s="1116">
        <f t="shared" si="3"/>
        <v>2928000</v>
      </c>
      <c r="U15" s="1116">
        <f t="shared" si="4"/>
        <v>80000</v>
      </c>
      <c r="V15" s="1117">
        <f t="shared" si="13"/>
        <v>1352046.4216634429</v>
      </c>
      <c r="W15" s="1117">
        <f t="shared" si="14"/>
        <v>397163.63636363635</v>
      </c>
      <c r="X15" s="1118"/>
      <c r="Y15" s="1117">
        <f t="shared" si="15"/>
        <v>71400717.420226008</v>
      </c>
      <c r="Z15" s="1117">
        <f t="shared" si="16"/>
        <v>6417464.3979558051</v>
      </c>
      <c r="AA15" s="1119">
        <f t="shared" si="5"/>
        <v>802.18304974447562</v>
      </c>
      <c r="AB15" s="1074"/>
    </row>
    <row r="16" spans="1:30" ht="18" customHeight="1">
      <c r="A16" s="1104">
        <v>10</v>
      </c>
      <c r="B16" s="1125" t="s">
        <v>184</v>
      </c>
      <c r="C16" s="1125" t="s">
        <v>1478</v>
      </c>
      <c r="D16" s="1106" t="s">
        <v>444</v>
      </c>
      <c r="E16" s="1125" t="s">
        <v>443</v>
      </c>
      <c r="F16" s="1107" t="str">
        <f t="shared" si="6"/>
        <v>Hạt phụ gia VTP-202</v>
      </c>
      <c r="G16" s="1108">
        <v>54000</v>
      </c>
      <c r="H16" s="1110">
        <v>0.33200000000000002</v>
      </c>
      <c r="I16" s="1110">
        <v>22770</v>
      </c>
      <c r="J16" s="1111">
        <f t="shared" ref="J16:J17" si="17">H16*I16</f>
        <v>7559.64</v>
      </c>
      <c r="K16" s="1112">
        <f t="shared" si="1"/>
        <v>408220560</v>
      </c>
      <c r="L16" s="1126">
        <v>358.76104567203129</v>
      </c>
      <c r="M16" s="1114">
        <f t="shared" si="7"/>
        <v>8168.9890099521517</v>
      </c>
      <c r="N16" s="1115">
        <f t="shared" si="8"/>
        <v>8527.750055624183</v>
      </c>
      <c r="O16" s="1116">
        <f t="shared" si="9"/>
        <v>441125406.53741622</v>
      </c>
      <c r="P16" s="1116">
        <f t="shared" si="10"/>
        <v>17280000</v>
      </c>
      <c r="Q16" s="1116">
        <f t="shared" si="2"/>
        <v>810000</v>
      </c>
      <c r="R16" s="1117">
        <f t="shared" si="11"/>
        <v>2954643.9458413925</v>
      </c>
      <c r="S16" s="1117">
        <f t="shared" si="12"/>
        <v>4163880.4642166346</v>
      </c>
      <c r="T16" s="1116">
        <f t="shared" si="3"/>
        <v>19764000</v>
      </c>
      <c r="U16" s="1116">
        <f t="shared" si="4"/>
        <v>540000</v>
      </c>
      <c r="V16" s="1117">
        <f t="shared" si="13"/>
        <v>9126313.3462282401</v>
      </c>
      <c r="W16" s="1117">
        <f t="shared" si="14"/>
        <v>2680854.5454545454</v>
      </c>
      <c r="X16" s="1118"/>
      <c r="Y16" s="1117">
        <f t="shared" si="15"/>
        <v>498445098.83915704</v>
      </c>
      <c r="Z16" s="1117">
        <f t="shared" si="16"/>
        <v>-90224538.839157045</v>
      </c>
      <c r="AA16" s="1119">
        <f t="shared" si="5"/>
        <v>-1670.8247933177231</v>
      </c>
      <c r="AB16" s="1074"/>
    </row>
    <row r="17" spans="1:28" ht="18" customHeight="1">
      <c r="A17" s="1104">
        <v>11</v>
      </c>
      <c r="B17" s="1120" t="s">
        <v>209</v>
      </c>
      <c r="C17" s="1120" t="s">
        <v>1477</v>
      </c>
      <c r="D17" s="1106" t="s">
        <v>444</v>
      </c>
      <c r="E17" s="1105" t="s">
        <v>443</v>
      </c>
      <c r="F17" s="1107" t="str">
        <f t="shared" si="6"/>
        <v>Hạt phụ gia VTP-202</v>
      </c>
      <c r="G17" s="1108">
        <v>28000</v>
      </c>
      <c r="H17" s="1110">
        <v>0.32500000000000001</v>
      </c>
      <c r="I17" s="1110">
        <v>22770</v>
      </c>
      <c r="J17" s="1111">
        <f t="shared" si="17"/>
        <v>7400.25</v>
      </c>
      <c r="K17" s="1112">
        <f t="shared" si="1"/>
        <v>207207000</v>
      </c>
      <c r="L17" s="1113">
        <v>351.67601652892557</v>
      </c>
      <c r="M17" s="1114">
        <f t="shared" si="7"/>
        <v>8007.6628963636358</v>
      </c>
      <c r="N17" s="1115">
        <f t="shared" si="8"/>
        <v>8359.338912892561</v>
      </c>
      <c r="O17" s="1116">
        <f t="shared" si="9"/>
        <v>224214561.09818181</v>
      </c>
      <c r="P17" s="1116">
        <f t="shared" si="10"/>
        <v>8960000</v>
      </c>
      <c r="Q17" s="1116">
        <f t="shared" si="2"/>
        <v>420000</v>
      </c>
      <c r="R17" s="1117">
        <f t="shared" si="11"/>
        <v>1532037.6015473888</v>
      </c>
      <c r="S17" s="1117">
        <f t="shared" si="12"/>
        <v>2159049.1295938105</v>
      </c>
      <c r="T17" s="1116">
        <f t="shared" si="3"/>
        <v>10248000</v>
      </c>
      <c r="U17" s="1116">
        <f t="shared" si="4"/>
        <v>280000</v>
      </c>
      <c r="V17" s="1117">
        <f t="shared" si="13"/>
        <v>4732162.4758220501</v>
      </c>
      <c r="W17" s="1117">
        <f t="shared" si="14"/>
        <v>1390072.7272727273</v>
      </c>
      <c r="X17" s="1118"/>
      <c r="Y17" s="1117">
        <f t="shared" si="15"/>
        <v>253935883.0324178</v>
      </c>
      <c r="Z17" s="1117">
        <f t="shared" si="16"/>
        <v>-46728883.032417804</v>
      </c>
      <c r="AA17" s="1119">
        <f t="shared" si="5"/>
        <v>-1668.8886797292073</v>
      </c>
      <c r="AB17" s="1074"/>
    </row>
    <row r="18" spans="1:28" ht="27.75" customHeight="1">
      <c r="A18" s="1104">
        <v>12</v>
      </c>
      <c r="B18" s="1120" t="s">
        <v>244</v>
      </c>
      <c r="C18" s="1120" t="s">
        <v>1477</v>
      </c>
      <c r="D18" s="1106" t="s">
        <v>444</v>
      </c>
      <c r="E18" s="1105" t="s">
        <v>444</v>
      </c>
      <c r="F18" s="1107" t="str">
        <f t="shared" si="6"/>
        <v>Hạt phụ gia 8804S</v>
      </c>
      <c r="G18" s="1108">
        <v>75000</v>
      </c>
      <c r="H18" s="1110"/>
      <c r="I18" s="1110"/>
      <c r="J18" s="1121">
        <f>7900/1.1</f>
        <v>7181.8181818181811</v>
      </c>
      <c r="K18" s="1112">
        <f>J18*G18</f>
        <v>538636363.63636363</v>
      </c>
      <c r="L18" s="1113">
        <v>351.67601652892557</v>
      </c>
      <c r="M18" s="1114">
        <f t="shared" si="7"/>
        <v>8007.6628963636358</v>
      </c>
      <c r="N18" s="1115">
        <f t="shared" si="8"/>
        <v>8359.338912892561</v>
      </c>
      <c r="O18" s="1116">
        <f t="shared" si="9"/>
        <v>600574717.22727263</v>
      </c>
      <c r="P18" s="1116">
        <f t="shared" si="10"/>
        <v>24000000</v>
      </c>
      <c r="Q18" s="1116">
        <f t="shared" si="2"/>
        <v>1125000</v>
      </c>
      <c r="R18" s="1117">
        <f t="shared" si="11"/>
        <v>4103672.1470019342</v>
      </c>
      <c r="S18" s="1117">
        <f t="shared" si="12"/>
        <v>5783167.3114119926</v>
      </c>
      <c r="T18" s="1116">
        <f t="shared" si="3"/>
        <v>27450000</v>
      </c>
      <c r="U18" s="1116">
        <f t="shared" si="4"/>
        <v>750000</v>
      </c>
      <c r="V18" s="1117">
        <f t="shared" si="13"/>
        <v>12675435.203094777</v>
      </c>
      <c r="W18" s="1117">
        <f t="shared" si="14"/>
        <v>3723409.0909090908</v>
      </c>
      <c r="X18" s="1118"/>
      <c r="Y18" s="1117">
        <f t="shared" si="15"/>
        <v>680185400.97969043</v>
      </c>
      <c r="Z18" s="1117">
        <f t="shared" si="16"/>
        <v>-141549037.34332681</v>
      </c>
      <c r="AA18" s="1119">
        <f t="shared" si="5"/>
        <v>-1887.3204979110242</v>
      </c>
      <c r="AB18" s="1074"/>
    </row>
    <row r="19" spans="1:28" ht="18" customHeight="1">
      <c r="A19" s="1104">
        <v>13</v>
      </c>
      <c r="B19" s="1105" t="s">
        <v>19</v>
      </c>
      <c r="C19" s="1105" t="s">
        <v>1478</v>
      </c>
      <c r="D19" s="1124">
        <v>8805</v>
      </c>
      <c r="E19" s="1105">
        <v>8805</v>
      </c>
      <c r="F19" s="1107" t="str">
        <f t="shared" si="6"/>
        <v>Hạt phụ gia 8805</v>
      </c>
      <c r="G19" s="1108">
        <v>54000</v>
      </c>
      <c r="H19" s="1127" t="s">
        <v>1479</v>
      </c>
      <c r="I19" s="1110">
        <v>22770</v>
      </c>
      <c r="J19" s="1111" t="e">
        <f>H19*I19</f>
        <v>#VALUE!</v>
      </c>
      <c r="K19" s="1112" t="e">
        <f t="shared" ref="K19:K73" si="18">G19*J19</f>
        <v>#VALUE!</v>
      </c>
      <c r="L19" s="1128">
        <v>358.76104567203129</v>
      </c>
      <c r="M19" s="1114">
        <f t="shared" si="7"/>
        <v>8168.9890099521517</v>
      </c>
      <c r="N19" s="1115">
        <f t="shared" si="8"/>
        <v>8527.750055624183</v>
      </c>
      <c r="O19" s="1116">
        <f t="shared" si="9"/>
        <v>441125406.53741622</v>
      </c>
      <c r="P19" s="1116">
        <f t="shared" si="10"/>
        <v>17280000</v>
      </c>
      <c r="Q19" s="1116">
        <f t="shared" si="2"/>
        <v>810000</v>
      </c>
      <c r="R19" s="1117">
        <f t="shared" si="11"/>
        <v>2954643.9458413925</v>
      </c>
      <c r="S19" s="1117">
        <f t="shared" si="12"/>
        <v>4163880.4642166346</v>
      </c>
      <c r="T19" s="1116">
        <f t="shared" si="3"/>
        <v>19764000</v>
      </c>
      <c r="U19" s="1116">
        <f t="shared" si="4"/>
        <v>540000</v>
      </c>
      <c r="V19" s="1117">
        <f t="shared" si="13"/>
        <v>9126313.3462282401</v>
      </c>
      <c r="W19" s="1117">
        <f t="shared" si="14"/>
        <v>2680854.5454545454</v>
      </c>
      <c r="X19" s="1118"/>
      <c r="Y19" s="1117">
        <f t="shared" si="15"/>
        <v>498445098.83915704</v>
      </c>
      <c r="Z19" s="1117" t="e">
        <f t="shared" si="16"/>
        <v>#VALUE!</v>
      </c>
      <c r="AA19" s="1119" t="e">
        <f t="shared" si="5"/>
        <v>#VALUE!</v>
      </c>
      <c r="AB19" s="1074"/>
    </row>
    <row r="20" spans="1:28" ht="18" customHeight="1">
      <c r="A20" s="1104">
        <v>14</v>
      </c>
      <c r="B20" s="1120" t="s">
        <v>284</v>
      </c>
      <c r="C20" s="1120" t="s">
        <v>1477</v>
      </c>
      <c r="D20" s="1106">
        <f ca="1">IFERROR(VLOOKUP($D20,'[2]THÔNG TIN SP'!$B$6:$K$79,5,0),"-")</f>
        <v>8805</v>
      </c>
      <c r="E20" s="1105" t="s">
        <v>708</v>
      </c>
      <c r="F20" s="1107" t="str">
        <f t="shared" si="6"/>
        <v>Hạt phụ gia PP02S</v>
      </c>
      <c r="G20" s="1108">
        <v>3000</v>
      </c>
      <c r="H20" s="1110"/>
      <c r="I20" s="1110"/>
      <c r="J20" s="1121">
        <f>7920/1.1</f>
        <v>7199.9999999999991</v>
      </c>
      <c r="K20" s="1112">
        <f t="shared" si="18"/>
        <v>21599999.999999996</v>
      </c>
      <c r="L20" s="1113">
        <v>332.47499347542413</v>
      </c>
      <c r="M20" s="1114">
        <f t="shared" si="7"/>
        <v>7570.4556014354075</v>
      </c>
      <c r="N20" s="1115">
        <f t="shared" si="8"/>
        <v>7902.930594910832</v>
      </c>
      <c r="O20" s="1116">
        <f t="shared" si="9"/>
        <v>22711366.804306224</v>
      </c>
      <c r="P20" s="1116">
        <f t="shared" si="10"/>
        <v>960000</v>
      </c>
      <c r="Q20" s="1116">
        <f t="shared" si="2"/>
        <v>45000</v>
      </c>
      <c r="R20" s="1117">
        <f t="shared" si="11"/>
        <v>164146.88588007737</v>
      </c>
      <c r="S20" s="1117">
        <f t="shared" si="12"/>
        <v>231326.69245647968</v>
      </c>
      <c r="T20" s="1116">
        <f t="shared" si="3"/>
        <v>1098000</v>
      </c>
      <c r="U20" s="1116">
        <f t="shared" si="4"/>
        <v>30000</v>
      </c>
      <c r="V20" s="1117">
        <f t="shared" si="13"/>
        <v>507017.4081237911</v>
      </c>
      <c r="W20" s="1117">
        <f t="shared" si="14"/>
        <v>148936.36363636365</v>
      </c>
      <c r="X20" s="1118"/>
      <c r="Y20" s="1117">
        <f t="shared" si="15"/>
        <v>25895794.154402938</v>
      </c>
      <c r="Z20" s="1117">
        <f t="shared" si="16"/>
        <v>-4295794.1544029415</v>
      </c>
      <c r="AA20" s="1119">
        <f t="shared" si="5"/>
        <v>-1431.9313848009806</v>
      </c>
      <c r="AB20" s="1074"/>
    </row>
    <row r="21" spans="1:28" ht="18" customHeight="1">
      <c r="A21" s="1104">
        <v>15</v>
      </c>
      <c r="B21" s="1120" t="s">
        <v>1382</v>
      </c>
      <c r="C21" s="1120" t="s">
        <v>1478</v>
      </c>
      <c r="D21" s="1106">
        <f ca="1">IFERROR(VLOOKUP($D21,'[2]THÔNG TIN SP'!$B$6:$K$79,5,0),"-")</f>
        <v>8805</v>
      </c>
      <c r="E21" s="1105">
        <v>8805</v>
      </c>
      <c r="F21" s="1107" t="str">
        <f t="shared" si="6"/>
        <v>Hạt phụ gia 8805</v>
      </c>
      <c r="G21" s="1108">
        <v>15000</v>
      </c>
      <c r="H21" s="1110"/>
      <c r="I21" s="1110"/>
      <c r="J21" s="1121">
        <f>9200/1.1</f>
        <v>8363.6363636363621</v>
      </c>
      <c r="K21" s="1112">
        <f t="shared" si="18"/>
        <v>125454545.45454544</v>
      </c>
      <c r="L21" s="1128">
        <v>339.56002261852984</v>
      </c>
      <c r="M21" s="1114">
        <f t="shared" si="7"/>
        <v>7731.7817150239243</v>
      </c>
      <c r="N21" s="1115">
        <f t="shared" si="8"/>
        <v>8071.3417376424541</v>
      </c>
      <c r="O21" s="1116">
        <f t="shared" si="9"/>
        <v>115976725.72535886</v>
      </c>
      <c r="P21" s="1116">
        <f t="shared" si="10"/>
        <v>4800000</v>
      </c>
      <c r="Q21" s="1116">
        <f t="shared" si="2"/>
        <v>225000</v>
      </c>
      <c r="R21" s="1117">
        <f t="shared" si="11"/>
        <v>820734.42940038687</v>
      </c>
      <c r="S21" s="1117">
        <f t="shared" si="12"/>
        <v>1156633.4622823985</v>
      </c>
      <c r="T21" s="1116">
        <f t="shared" si="3"/>
        <v>5490000</v>
      </c>
      <c r="U21" s="1116">
        <f t="shared" si="4"/>
        <v>150000</v>
      </c>
      <c r="V21" s="1117">
        <f t="shared" si="13"/>
        <v>2535087.0406189556</v>
      </c>
      <c r="W21" s="1117">
        <f t="shared" si="14"/>
        <v>744681.81818181823</v>
      </c>
      <c r="X21" s="1118"/>
      <c r="Y21" s="1117">
        <f t="shared" si="15"/>
        <v>131898862.47584242</v>
      </c>
      <c r="Z21" s="1117">
        <f t="shared" si="16"/>
        <v>-6444317.021296978</v>
      </c>
      <c r="AA21" s="1119">
        <f t="shared" si="5"/>
        <v>-429.62113475313186</v>
      </c>
      <c r="AB21" s="1074"/>
    </row>
    <row r="22" spans="1:28" ht="18" customHeight="1">
      <c r="A22" s="1104">
        <v>16</v>
      </c>
      <c r="B22" s="1120" t="s">
        <v>37</v>
      </c>
      <c r="C22" s="1120" t="s">
        <v>1478</v>
      </c>
      <c r="D22" s="1106">
        <v>8805</v>
      </c>
      <c r="E22" s="1105" t="s">
        <v>648</v>
      </c>
      <c r="F22" s="1107" t="str">
        <f t="shared" si="6"/>
        <v>Hạt phụ gia JT30</v>
      </c>
      <c r="G22" s="1108">
        <v>270000</v>
      </c>
      <c r="H22" s="1127" t="s">
        <v>1479</v>
      </c>
      <c r="I22" s="1110">
        <v>22770</v>
      </c>
      <c r="J22" s="1111" t="e">
        <f t="shared" ref="J22:J24" si="19">H22*I22</f>
        <v>#VALUE!</v>
      </c>
      <c r="K22" s="1112" t="e">
        <f t="shared" si="18"/>
        <v>#VALUE!</v>
      </c>
      <c r="L22" s="1128">
        <v>339.56002261852984</v>
      </c>
      <c r="M22" s="1114">
        <f t="shared" si="7"/>
        <v>7731.7817150239243</v>
      </c>
      <c r="N22" s="1115">
        <f t="shared" si="8"/>
        <v>8071.3417376424541</v>
      </c>
      <c r="O22" s="1116">
        <f t="shared" si="9"/>
        <v>2087581063.0564597</v>
      </c>
      <c r="P22" s="1116">
        <f t="shared" si="10"/>
        <v>86400000</v>
      </c>
      <c r="Q22" s="1116">
        <f t="shared" si="2"/>
        <v>4050000</v>
      </c>
      <c r="R22" s="1117">
        <f t="shared" si="11"/>
        <v>14773219.729206963</v>
      </c>
      <c r="S22" s="1117">
        <f t="shared" si="12"/>
        <v>20819402.321083173</v>
      </c>
      <c r="T22" s="1116">
        <f t="shared" si="3"/>
        <v>98820000</v>
      </c>
      <c r="U22" s="1116">
        <f t="shared" si="4"/>
        <v>2700000</v>
      </c>
      <c r="V22" s="1117">
        <f t="shared" si="13"/>
        <v>45631566.731141202</v>
      </c>
      <c r="W22" s="1117">
        <f t="shared" si="14"/>
        <v>13404272.727272727</v>
      </c>
      <c r="X22" s="1118"/>
      <c r="Y22" s="1117">
        <f t="shared" si="15"/>
        <v>2374179524.5651631</v>
      </c>
      <c r="Z22" s="1117" t="e">
        <f t="shared" si="16"/>
        <v>#VALUE!</v>
      </c>
      <c r="AA22" s="1119" t="e">
        <f t="shared" si="5"/>
        <v>#VALUE!</v>
      </c>
      <c r="AB22" s="1074"/>
    </row>
    <row r="23" spans="1:28" ht="18" customHeight="1">
      <c r="A23" s="1104">
        <v>17</v>
      </c>
      <c r="B23" s="1125" t="s">
        <v>67</v>
      </c>
      <c r="C23" s="1125" t="s">
        <v>1477</v>
      </c>
      <c r="D23" s="1129">
        <v>8805</v>
      </c>
      <c r="E23" s="1125" t="s">
        <v>443</v>
      </c>
      <c r="F23" s="1107" t="str">
        <f t="shared" si="6"/>
        <v>Hạt phụ gia VTP-202</v>
      </c>
      <c r="G23" s="1108">
        <v>84000</v>
      </c>
      <c r="H23" s="1110">
        <v>0.313</v>
      </c>
      <c r="I23" s="1110">
        <v>22770</v>
      </c>
      <c r="J23" s="1111">
        <f t="shared" si="19"/>
        <v>7127.01</v>
      </c>
      <c r="K23" s="1112">
        <f t="shared" si="18"/>
        <v>598668840</v>
      </c>
      <c r="L23" s="1113">
        <v>332.47499347542413</v>
      </c>
      <c r="M23" s="1114">
        <f t="shared" si="7"/>
        <v>7570.4556014354075</v>
      </c>
      <c r="N23" s="1115">
        <f t="shared" si="8"/>
        <v>7902.930594910832</v>
      </c>
      <c r="O23" s="1116">
        <f t="shared" si="9"/>
        <v>635918270.52057421</v>
      </c>
      <c r="P23" s="1116">
        <f t="shared" si="10"/>
        <v>26880000</v>
      </c>
      <c r="Q23" s="1116">
        <f t="shared" si="2"/>
        <v>1260000</v>
      </c>
      <c r="R23" s="1117">
        <f t="shared" si="11"/>
        <v>4596112.804642166</v>
      </c>
      <c r="S23" s="1117">
        <f t="shared" si="12"/>
        <v>6477147.3887814311</v>
      </c>
      <c r="T23" s="1116">
        <f t="shared" si="3"/>
        <v>30744000</v>
      </c>
      <c r="U23" s="1116">
        <f t="shared" si="4"/>
        <v>840000</v>
      </c>
      <c r="V23" s="1117">
        <f t="shared" si="13"/>
        <v>14196487.42746615</v>
      </c>
      <c r="W23" s="1117">
        <f t="shared" si="14"/>
        <v>4170218.1818181816</v>
      </c>
      <c r="X23" s="1118"/>
      <c r="Y23" s="1117">
        <f t="shared" si="15"/>
        <v>725082236.32328212</v>
      </c>
      <c r="Z23" s="1117">
        <f t="shared" si="16"/>
        <v>-126413396.32328212</v>
      </c>
      <c r="AA23" s="1119">
        <f t="shared" si="5"/>
        <v>-1504.9213848009776</v>
      </c>
      <c r="AB23" s="1074"/>
    </row>
    <row r="24" spans="1:28" ht="18" customHeight="1">
      <c r="A24" s="1104">
        <v>18</v>
      </c>
      <c r="B24" s="1125" t="s">
        <v>1480</v>
      </c>
      <c r="C24" s="1125" t="s">
        <v>1477</v>
      </c>
      <c r="D24" s="1129">
        <v>8806</v>
      </c>
      <c r="E24" s="1130" t="s">
        <v>1481</v>
      </c>
      <c r="F24" s="1107" t="str">
        <f t="shared" si="6"/>
        <v>Hạt phụ gia SP120</v>
      </c>
      <c r="G24" s="1108">
        <v>56000</v>
      </c>
      <c r="H24" s="1131">
        <v>0.311</v>
      </c>
      <c r="I24" s="1110">
        <v>22770</v>
      </c>
      <c r="J24" s="1111">
        <f t="shared" si="19"/>
        <v>7081.47</v>
      </c>
      <c r="K24" s="1112">
        <f t="shared" si="18"/>
        <v>396562320</v>
      </c>
      <c r="L24" s="1113">
        <v>321.83624706394079</v>
      </c>
      <c r="M24" s="1114">
        <f t="shared" si="7"/>
        <v>7328.2113456459319</v>
      </c>
      <c r="N24" s="1115">
        <f t="shared" si="8"/>
        <v>7650.0475927098723</v>
      </c>
      <c r="O24" s="1116">
        <f t="shared" si="9"/>
        <v>410379835.3561722</v>
      </c>
      <c r="P24" s="1116">
        <f t="shared" si="10"/>
        <v>17920000</v>
      </c>
      <c r="Q24" s="1116">
        <f t="shared" si="2"/>
        <v>840000</v>
      </c>
      <c r="R24" s="1117">
        <f t="shared" si="11"/>
        <v>3064075.2030947777</v>
      </c>
      <c r="S24" s="1117">
        <f t="shared" si="12"/>
        <v>4318098.2591876211</v>
      </c>
      <c r="T24" s="1116">
        <f t="shared" si="3"/>
        <v>20496000</v>
      </c>
      <c r="U24" s="1116">
        <f t="shared" si="4"/>
        <v>560000</v>
      </c>
      <c r="V24" s="1117">
        <f t="shared" si="13"/>
        <v>9464324.9516441002</v>
      </c>
      <c r="W24" s="1117">
        <f t="shared" si="14"/>
        <v>2780145.4545454546</v>
      </c>
      <c r="X24" s="1118"/>
      <c r="Y24" s="1117">
        <f t="shared" si="15"/>
        <v>469822479.22464418</v>
      </c>
      <c r="Z24" s="1117">
        <f t="shared" si="16"/>
        <v>-73260159.224644184</v>
      </c>
      <c r="AA24" s="1119">
        <f t="shared" si="5"/>
        <v>-1308.2171290115032</v>
      </c>
      <c r="AB24" s="1074"/>
    </row>
    <row r="25" spans="1:28" ht="18" customHeight="1">
      <c r="A25" s="1104">
        <v>19</v>
      </c>
      <c r="B25" s="1120" t="s">
        <v>1392</v>
      </c>
      <c r="C25" s="1120" t="s">
        <v>1478</v>
      </c>
      <c r="D25" s="1106">
        <f ca="1">IFERROR(VLOOKUP($D25,'[2]THÔNG TIN SP'!$B$6:$K$79,5,0),"-")</f>
        <v>8806</v>
      </c>
      <c r="E25" s="1105">
        <v>8806</v>
      </c>
      <c r="F25" s="1107" t="str">
        <f t="shared" si="6"/>
        <v>Hạt phụ gia 8806</v>
      </c>
      <c r="G25" s="1108">
        <v>20000</v>
      </c>
      <c r="H25" s="1110"/>
      <c r="I25" s="1110"/>
      <c r="J25" s="1121">
        <f>7700/1.1</f>
        <v>6999.9999999999991</v>
      </c>
      <c r="K25" s="1112">
        <f t="shared" si="18"/>
        <v>139999999.99999997</v>
      </c>
      <c r="L25" s="1128">
        <v>328.9212762070465</v>
      </c>
      <c r="M25" s="1114">
        <f t="shared" si="7"/>
        <v>7489.5374592344488</v>
      </c>
      <c r="N25" s="1115">
        <f t="shared" si="8"/>
        <v>7818.4587354414953</v>
      </c>
      <c r="O25" s="1116">
        <f t="shared" si="9"/>
        <v>149790749.18468899</v>
      </c>
      <c r="P25" s="1116">
        <f t="shared" si="10"/>
        <v>6400000</v>
      </c>
      <c r="Q25" s="1116">
        <f t="shared" si="2"/>
        <v>300000</v>
      </c>
      <c r="R25" s="1117">
        <f t="shared" si="11"/>
        <v>1094312.5725338492</v>
      </c>
      <c r="S25" s="1117">
        <f t="shared" si="12"/>
        <v>1542177.9497098646</v>
      </c>
      <c r="T25" s="1116">
        <f t="shared" si="3"/>
        <v>7320000</v>
      </c>
      <c r="U25" s="1116">
        <f t="shared" si="4"/>
        <v>200000</v>
      </c>
      <c r="V25" s="1117">
        <f t="shared" si="13"/>
        <v>3380116.0541586075</v>
      </c>
      <c r="W25" s="1117">
        <f t="shared" si="14"/>
        <v>992909.09090909094</v>
      </c>
      <c r="X25" s="1118"/>
      <c r="Y25" s="1117">
        <f t="shared" si="15"/>
        <v>171020264.85200039</v>
      </c>
      <c r="Z25" s="1117">
        <f t="shared" si="16"/>
        <v>-31020264.852000415</v>
      </c>
      <c r="AA25" s="1119">
        <f t="shared" si="5"/>
        <v>-1551.0132426000207</v>
      </c>
      <c r="AB25" s="1074"/>
    </row>
    <row r="26" spans="1:28" ht="18" customHeight="1">
      <c r="A26" s="1104">
        <v>20</v>
      </c>
      <c r="B26" s="1120" t="s">
        <v>139</v>
      </c>
      <c r="C26" s="1120" t="s">
        <v>1478</v>
      </c>
      <c r="D26" s="1129">
        <v>8807</v>
      </c>
      <c r="E26" s="1130" t="s">
        <v>1420</v>
      </c>
      <c r="F26" s="1107" t="str">
        <f t="shared" si="6"/>
        <v>Hạt phụ gia  FCPP0184</v>
      </c>
      <c r="G26" s="1108">
        <v>56000</v>
      </c>
      <c r="H26" s="1132">
        <v>0.315</v>
      </c>
      <c r="I26" s="1110">
        <v>22770</v>
      </c>
      <c r="J26" s="1111">
        <f>H26*I26</f>
        <v>7172.55</v>
      </c>
      <c r="K26" s="1112">
        <f t="shared" si="18"/>
        <v>401662800</v>
      </c>
      <c r="L26" s="1128">
        <v>313.64953806002603</v>
      </c>
      <c r="M26" s="1114">
        <f t="shared" si="7"/>
        <v>7141.7999816267929</v>
      </c>
      <c r="N26" s="1115">
        <f t="shared" si="8"/>
        <v>7455.4495196868193</v>
      </c>
      <c r="O26" s="1116">
        <f t="shared" si="9"/>
        <v>399940798.97110039</v>
      </c>
      <c r="P26" s="1116">
        <f t="shared" si="10"/>
        <v>17920000</v>
      </c>
      <c r="Q26" s="1116">
        <f t="shared" si="2"/>
        <v>840000</v>
      </c>
      <c r="R26" s="1117">
        <f t="shared" si="11"/>
        <v>3064075.2030947777</v>
      </c>
      <c r="S26" s="1117">
        <f t="shared" si="12"/>
        <v>4318098.2591876211</v>
      </c>
      <c r="T26" s="1116">
        <f t="shared" si="3"/>
        <v>20496000</v>
      </c>
      <c r="U26" s="1116">
        <f t="shared" si="4"/>
        <v>560000</v>
      </c>
      <c r="V26" s="1117">
        <f t="shared" si="13"/>
        <v>9464324.9516441002</v>
      </c>
      <c r="W26" s="1117">
        <f t="shared" si="14"/>
        <v>2780145.4545454546</v>
      </c>
      <c r="X26" s="1118"/>
      <c r="Y26" s="1117">
        <f t="shared" si="15"/>
        <v>459383442.83957237</v>
      </c>
      <c r="Z26" s="1117">
        <f t="shared" si="16"/>
        <v>-57720642.83957237</v>
      </c>
      <c r="AA26" s="1119">
        <f t="shared" si="5"/>
        <v>-1030.7257649923638</v>
      </c>
      <c r="AB26" s="1074"/>
    </row>
    <row r="27" spans="1:28" ht="18" customHeight="1">
      <c r="A27" s="1104">
        <v>21</v>
      </c>
      <c r="B27" s="1120" t="s">
        <v>315</v>
      </c>
      <c r="C27" s="1120" t="s">
        <v>1477</v>
      </c>
      <c r="D27" s="1106" t="str">
        <f ca="1">IFERROR(VLOOKUP($D27,'[2]THÔNG TIN SP'!$B$6:$K$79,5,0),"-")</f>
        <v>8808R</v>
      </c>
      <c r="E27" s="1105" t="s">
        <v>456</v>
      </c>
      <c r="F27" s="1107" t="str">
        <f t="shared" si="6"/>
        <v>Hạt phụ gia 8808R</v>
      </c>
      <c r="G27" s="1108">
        <v>15000</v>
      </c>
      <c r="H27" s="1110"/>
      <c r="I27" s="1110"/>
      <c r="J27" s="1111">
        <f>6900/1.1</f>
        <v>6272.7272727272721</v>
      </c>
      <c r="K27" s="1112">
        <f t="shared" si="18"/>
        <v>94090909.090909079</v>
      </c>
      <c r="L27" s="1113">
        <v>268.10026011309265</v>
      </c>
      <c r="M27" s="1114">
        <f t="shared" si="7"/>
        <v>6104.6429227751196</v>
      </c>
      <c r="N27" s="1115">
        <f t="shared" si="8"/>
        <v>6372.7431828882127</v>
      </c>
      <c r="O27" s="1116">
        <f t="shared" si="9"/>
        <v>91569643.841626793</v>
      </c>
      <c r="P27" s="1116">
        <f t="shared" si="10"/>
        <v>4800000</v>
      </c>
      <c r="Q27" s="1116">
        <f t="shared" si="2"/>
        <v>225000</v>
      </c>
      <c r="R27" s="1117">
        <f t="shared" si="11"/>
        <v>820734.42940038687</v>
      </c>
      <c r="S27" s="1117">
        <f t="shared" si="12"/>
        <v>1156633.4622823985</v>
      </c>
      <c r="T27" s="1116">
        <f t="shared" si="3"/>
        <v>5490000</v>
      </c>
      <c r="U27" s="1116">
        <f t="shared" si="4"/>
        <v>150000</v>
      </c>
      <c r="V27" s="1117">
        <f t="shared" si="13"/>
        <v>2535087.0406189556</v>
      </c>
      <c r="W27" s="1117">
        <f t="shared" si="14"/>
        <v>744681.81818181823</v>
      </c>
      <c r="X27" s="1118"/>
      <c r="Y27" s="1117">
        <f t="shared" si="15"/>
        <v>107491780.59211035</v>
      </c>
      <c r="Z27" s="1117">
        <f t="shared" si="16"/>
        <v>-13400871.501201272</v>
      </c>
      <c r="AA27" s="1119">
        <f t="shared" si="5"/>
        <v>-893.3914334134181</v>
      </c>
      <c r="AB27" s="1074"/>
    </row>
    <row r="28" spans="1:28" ht="18" customHeight="1">
      <c r="A28" s="1104">
        <v>22</v>
      </c>
      <c r="B28" s="1120" t="s">
        <v>1393</v>
      </c>
      <c r="C28" s="1120" t="s">
        <v>1478</v>
      </c>
      <c r="D28" s="1106" t="str">
        <f ca="1">IFERROR(VLOOKUP($D28,'[2]THÔNG TIN SP'!$B$6:$K$79,5,0),"-")</f>
        <v>8511S</v>
      </c>
      <c r="E28" s="1105" t="s">
        <v>465</v>
      </c>
      <c r="F28" s="1107" t="str">
        <f t="shared" si="6"/>
        <v>Hạt phụ gia PE80</v>
      </c>
      <c r="G28" s="1108">
        <v>50000</v>
      </c>
      <c r="H28" s="1110"/>
      <c r="I28" s="1110"/>
      <c r="J28" s="1121">
        <f>9570/1.1</f>
        <v>8700</v>
      </c>
      <c r="K28" s="1112">
        <f t="shared" si="18"/>
        <v>435000000</v>
      </c>
      <c r="L28" s="1128">
        <v>417.00167029143108</v>
      </c>
      <c r="M28" s="1114">
        <f t="shared" si="7"/>
        <v>9495.1280325358857</v>
      </c>
      <c r="N28" s="1115">
        <f t="shared" si="8"/>
        <v>9912.1297028273166</v>
      </c>
      <c r="O28" s="1116">
        <f t="shared" si="9"/>
        <v>474756401.62679428</v>
      </c>
      <c r="P28" s="1116">
        <f t="shared" si="10"/>
        <v>16000000</v>
      </c>
      <c r="Q28" s="1116">
        <f t="shared" si="2"/>
        <v>750000</v>
      </c>
      <c r="R28" s="1117">
        <f t="shared" si="11"/>
        <v>2735781.4313346227</v>
      </c>
      <c r="S28" s="1117">
        <f t="shared" si="12"/>
        <v>3855444.8742746613</v>
      </c>
      <c r="T28" s="1116">
        <f t="shared" si="3"/>
        <v>18300000</v>
      </c>
      <c r="U28" s="1116">
        <f t="shared" si="4"/>
        <v>500000</v>
      </c>
      <c r="V28" s="1117">
        <f t="shared" si="13"/>
        <v>8450290.1353965178</v>
      </c>
      <c r="W28" s="1117">
        <f t="shared" si="14"/>
        <v>2482272.7272727271</v>
      </c>
      <c r="X28" s="1118"/>
      <c r="Y28" s="1117">
        <f t="shared" si="15"/>
        <v>527830190.79507285</v>
      </c>
      <c r="Z28" s="1117">
        <f t="shared" si="16"/>
        <v>-92830190.795072854</v>
      </c>
      <c r="AA28" s="1119">
        <f t="shared" si="5"/>
        <v>-1856.603815901457</v>
      </c>
      <c r="AB28" s="1074"/>
    </row>
    <row r="29" spans="1:28" ht="18" customHeight="1">
      <c r="A29" s="1104">
        <v>23</v>
      </c>
      <c r="B29" s="1120" t="s">
        <v>1375</v>
      </c>
      <c r="C29" s="1120" t="s">
        <v>1478</v>
      </c>
      <c r="D29" s="1106">
        <f ca="1">IFERROR(VLOOKUP($D29,'[2]THÔNG TIN SP'!$B$6:$K$79,5,0),"-")</f>
        <v>8514</v>
      </c>
      <c r="E29" s="1105">
        <v>8514</v>
      </c>
      <c r="F29" s="1107" t="str">
        <f t="shared" si="6"/>
        <v>Hạt phụ gia 8514</v>
      </c>
      <c r="G29" s="1108">
        <v>96000</v>
      </c>
      <c r="H29" s="1105"/>
      <c r="I29" s="1121"/>
      <c r="J29" s="1121">
        <f>7900/1.1</f>
        <v>7181.8181818181811</v>
      </c>
      <c r="K29" s="1112">
        <f t="shared" si="18"/>
        <v>689454545.45454538</v>
      </c>
      <c r="L29" s="1128">
        <v>372.75390169638968</v>
      </c>
      <c r="M29" s="1114">
        <f t="shared" si="7"/>
        <v>8487.6063416267934</v>
      </c>
      <c r="N29" s="1115">
        <f t="shared" si="8"/>
        <v>8860.3602433231827</v>
      </c>
      <c r="O29" s="1116">
        <f t="shared" si="9"/>
        <v>814810208.79617214</v>
      </c>
      <c r="P29" s="1116">
        <f t="shared" si="10"/>
        <v>30720000</v>
      </c>
      <c r="Q29" s="1116">
        <f t="shared" si="2"/>
        <v>1440000</v>
      </c>
      <c r="R29" s="1117">
        <f t="shared" si="11"/>
        <v>5252700.348162476</v>
      </c>
      <c r="S29" s="1117">
        <f t="shared" si="12"/>
        <v>7402454.1586073497</v>
      </c>
      <c r="T29" s="1116">
        <f t="shared" si="3"/>
        <v>35136000</v>
      </c>
      <c r="U29" s="1116">
        <f t="shared" si="4"/>
        <v>960000</v>
      </c>
      <c r="V29" s="1117">
        <f t="shared" si="13"/>
        <v>16224557.059961315</v>
      </c>
      <c r="W29" s="1117">
        <f t="shared" si="14"/>
        <v>4765963.6363636367</v>
      </c>
      <c r="X29" s="1118"/>
      <c r="Y29" s="1117">
        <f t="shared" si="15"/>
        <v>916711883.99926698</v>
      </c>
      <c r="Z29" s="1117">
        <f t="shared" si="16"/>
        <v>-227257338.5447216</v>
      </c>
      <c r="AA29" s="1119">
        <f t="shared" si="5"/>
        <v>-2367.2639431741832</v>
      </c>
      <c r="AB29" s="1074"/>
    </row>
    <row r="30" spans="1:28" ht="18" customHeight="1">
      <c r="A30" s="1104">
        <v>24</v>
      </c>
      <c r="B30" s="1133" t="s">
        <v>1482</v>
      </c>
      <c r="C30" s="1133" t="s">
        <v>1478</v>
      </c>
      <c r="D30" s="1129">
        <v>8514</v>
      </c>
      <c r="E30" s="1130" t="s">
        <v>1483</v>
      </c>
      <c r="F30" s="1107" t="str">
        <f t="shared" si="6"/>
        <v>Hạt phụ gia SE120</v>
      </c>
      <c r="G30" s="1108">
        <v>2000</v>
      </c>
      <c r="H30" s="1131">
        <v>0.35499999999999998</v>
      </c>
      <c r="I30" s="1110">
        <v>22770</v>
      </c>
      <c r="J30" s="1111">
        <f>H30*I30</f>
        <v>8083.3499999999995</v>
      </c>
      <c r="K30" s="1112">
        <f t="shared" si="18"/>
        <v>16166699.999999998</v>
      </c>
      <c r="L30" s="1128">
        <v>372.75390169638968</v>
      </c>
      <c r="M30" s="1114">
        <f t="shared" si="7"/>
        <v>8487.6063416267934</v>
      </c>
      <c r="N30" s="1115">
        <f t="shared" si="8"/>
        <v>8860.3602433231827</v>
      </c>
      <c r="O30" s="1116">
        <f t="shared" si="9"/>
        <v>16975212.683253586</v>
      </c>
      <c r="P30" s="1116">
        <f t="shared" si="10"/>
        <v>640000</v>
      </c>
      <c r="Q30" s="1116">
        <f t="shared" si="2"/>
        <v>30000</v>
      </c>
      <c r="R30" s="1117">
        <f t="shared" si="11"/>
        <v>109431.25725338492</v>
      </c>
      <c r="S30" s="1117">
        <f t="shared" si="12"/>
        <v>154217.79497098646</v>
      </c>
      <c r="T30" s="1116">
        <f t="shared" si="3"/>
        <v>732000</v>
      </c>
      <c r="U30" s="1116">
        <f t="shared" si="4"/>
        <v>20000</v>
      </c>
      <c r="V30" s="1117">
        <f t="shared" si="13"/>
        <v>338011.60541586071</v>
      </c>
      <c r="W30" s="1117">
        <f t="shared" si="14"/>
        <v>99290.909090909088</v>
      </c>
      <c r="X30" s="1118"/>
      <c r="Y30" s="1117">
        <f t="shared" si="15"/>
        <v>19098164.24998473</v>
      </c>
      <c r="Z30" s="1117">
        <f t="shared" si="16"/>
        <v>-2931464.2499847319</v>
      </c>
      <c r="AA30" s="1119">
        <f t="shared" si="5"/>
        <v>-1465.7321249923659</v>
      </c>
      <c r="AB30" s="1074"/>
    </row>
    <row r="31" spans="1:28" ht="18" customHeight="1">
      <c r="A31" s="1104">
        <v>25</v>
      </c>
      <c r="B31" s="1120" t="s">
        <v>325</v>
      </c>
      <c r="C31" s="1120" t="s">
        <v>1477</v>
      </c>
      <c r="D31" s="1106">
        <f ca="1">IFERROR(VLOOKUP($D31,'[2]THÔNG TIN SP'!$B$6:$K$79,5,0),"-")</f>
        <v>8514</v>
      </c>
      <c r="E31" s="1105">
        <v>8514</v>
      </c>
      <c r="F31" s="1107" t="str">
        <f t="shared" si="6"/>
        <v>Hạt phụ gia 8514</v>
      </c>
      <c r="G31" s="1108">
        <v>6000</v>
      </c>
      <c r="H31" s="1110"/>
      <c r="I31" s="1110"/>
      <c r="J31" s="1121">
        <v>8600</v>
      </c>
      <c r="K31" s="1112">
        <f t="shared" si="18"/>
        <v>51600000</v>
      </c>
      <c r="L31" s="1113">
        <v>365.66887255328402</v>
      </c>
      <c r="M31" s="1114">
        <f t="shared" si="7"/>
        <v>8326.2802280382766</v>
      </c>
      <c r="N31" s="1115">
        <f t="shared" si="8"/>
        <v>8691.9491005915606</v>
      </c>
      <c r="O31" s="1116">
        <f t="shared" si="9"/>
        <v>49957681.368229657</v>
      </c>
      <c r="P31" s="1116">
        <f t="shared" si="10"/>
        <v>1920000</v>
      </c>
      <c r="Q31" s="1116">
        <f t="shared" si="2"/>
        <v>90000</v>
      </c>
      <c r="R31" s="1117">
        <f t="shared" si="11"/>
        <v>328293.77176015475</v>
      </c>
      <c r="S31" s="1117">
        <f t="shared" si="12"/>
        <v>462653.38491295936</v>
      </c>
      <c r="T31" s="1116">
        <f t="shared" si="3"/>
        <v>2196000</v>
      </c>
      <c r="U31" s="1116">
        <f t="shared" si="4"/>
        <v>60000</v>
      </c>
      <c r="V31" s="1117">
        <f t="shared" si="13"/>
        <v>1014034.8162475822</v>
      </c>
      <c r="W31" s="1117">
        <f t="shared" si="14"/>
        <v>297872.72727272729</v>
      </c>
      <c r="X31" s="1118"/>
      <c r="Y31" s="1117">
        <f t="shared" si="15"/>
        <v>56326536.068423085</v>
      </c>
      <c r="Z31" s="1117">
        <f t="shared" si="16"/>
        <v>-4726536.0684230849</v>
      </c>
      <c r="AA31" s="1119">
        <f t="shared" si="5"/>
        <v>-787.75601140384754</v>
      </c>
      <c r="AB31" s="1074"/>
    </row>
    <row r="32" spans="1:28" ht="18" customHeight="1">
      <c r="A32" s="1104">
        <v>26</v>
      </c>
      <c r="B32" s="1120" t="s">
        <v>268</v>
      </c>
      <c r="C32" s="1120" t="s">
        <v>1478</v>
      </c>
      <c r="D32" s="1106" t="str">
        <f ca="1">IFERROR(VLOOKUP($D32,'[2]THÔNG TIN SP'!$B$6:$K$79,5,0),"-")</f>
        <v>8514R</v>
      </c>
      <c r="E32" s="1105" t="s">
        <v>472</v>
      </c>
      <c r="F32" s="1107" t="str">
        <f t="shared" si="6"/>
        <v>Hạt phụ gia 8514R</v>
      </c>
      <c r="G32" s="1108">
        <v>40000</v>
      </c>
      <c r="H32" s="1110"/>
      <c r="I32" s="1110"/>
      <c r="J32" s="1121">
        <v>6600</v>
      </c>
      <c r="K32" s="1112">
        <f t="shared" si="18"/>
        <v>264000000</v>
      </c>
      <c r="L32" s="1128">
        <v>329.54920400173984</v>
      </c>
      <c r="M32" s="1114">
        <f t="shared" si="7"/>
        <v>7503.8353751196164</v>
      </c>
      <c r="N32" s="1115">
        <f t="shared" si="8"/>
        <v>7833.3845791213562</v>
      </c>
      <c r="O32" s="1116">
        <f t="shared" si="9"/>
        <v>300153415.00478464</v>
      </c>
      <c r="P32" s="1116">
        <f t="shared" si="10"/>
        <v>12800000</v>
      </c>
      <c r="Q32" s="1116">
        <f t="shared" si="2"/>
        <v>600000</v>
      </c>
      <c r="R32" s="1117">
        <f t="shared" si="11"/>
        <v>2188625.1450676983</v>
      </c>
      <c r="S32" s="1117">
        <f t="shared" si="12"/>
        <v>3084355.8994197291</v>
      </c>
      <c r="T32" s="1116">
        <f t="shared" si="3"/>
        <v>14640000</v>
      </c>
      <c r="U32" s="1116">
        <f t="shared" si="4"/>
        <v>400000</v>
      </c>
      <c r="V32" s="1117">
        <f t="shared" si="13"/>
        <v>6760232.108317215</v>
      </c>
      <c r="W32" s="1117">
        <f t="shared" si="14"/>
        <v>1985818.1818181819</v>
      </c>
      <c r="X32" s="1118"/>
      <c r="Y32" s="1117">
        <f t="shared" si="15"/>
        <v>342612446.33940744</v>
      </c>
      <c r="Z32" s="1117">
        <f t="shared" si="16"/>
        <v>-78612446.339407444</v>
      </c>
      <c r="AA32" s="1119">
        <f t="shared" si="5"/>
        <v>-1965.3111584851861</v>
      </c>
      <c r="AB32" s="1074"/>
    </row>
    <row r="33" spans="1:28" ht="18" customHeight="1">
      <c r="A33" s="1104">
        <v>27</v>
      </c>
      <c r="B33" s="1120" t="s">
        <v>70</v>
      </c>
      <c r="C33" s="1120" t="s">
        <v>1477</v>
      </c>
      <c r="D33" s="1106" t="s">
        <v>472</v>
      </c>
      <c r="E33" s="1105" t="s">
        <v>474</v>
      </c>
      <c r="F33" s="1107" t="str">
        <f t="shared" si="6"/>
        <v>Hạt phụ gia HD</v>
      </c>
      <c r="G33" s="1108">
        <v>165000</v>
      </c>
      <c r="H33" s="1110">
        <v>0.315</v>
      </c>
      <c r="I33" s="1110">
        <v>22770</v>
      </c>
      <c r="J33" s="1111">
        <f t="shared" ref="J33:J37" si="20">H33*I33</f>
        <v>7172.55</v>
      </c>
      <c r="K33" s="1112">
        <f t="shared" si="18"/>
        <v>1183470750</v>
      </c>
      <c r="L33" s="1113">
        <v>322.46417485863412</v>
      </c>
      <c r="M33" s="1114">
        <f t="shared" si="7"/>
        <v>7342.5092615310987</v>
      </c>
      <c r="N33" s="1115">
        <f t="shared" si="8"/>
        <v>7664.9734363897333</v>
      </c>
      <c r="O33" s="1116">
        <f t="shared" si="9"/>
        <v>1211514028.1526313</v>
      </c>
      <c r="P33" s="1116">
        <f t="shared" si="10"/>
        <v>52800000</v>
      </c>
      <c r="Q33" s="1116">
        <f t="shared" si="2"/>
        <v>2475000</v>
      </c>
      <c r="R33" s="1117">
        <f t="shared" si="11"/>
        <v>9028078.7234042548</v>
      </c>
      <c r="S33" s="1117">
        <f t="shared" si="12"/>
        <v>12722968.085106382</v>
      </c>
      <c r="T33" s="1116">
        <f t="shared" si="3"/>
        <v>60390000</v>
      </c>
      <c r="U33" s="1116">
        <f t="shared" si="4"/>
        <v>1650000</v>
      </c>
      <c r="V33" s="1117">
        <f t="shared" si="13"/>
        <v>27885957.44680851</v>
      </c>
      <c r="W33" s="1117">
        <f t="shared" si="14"/>
        <v>8191500</v>
      </c>
      <c r="X33" s="1118"/>
      <c r="Y33" s="1117">
        <f t="shared" si="15"/>
        <v>1386657532.4079504</v>
      </c>
      <c r="Z33" s="1117">
        <f t="shared" si="16"/>
        <v>-203186782.4079504</v>
      </c>
      <c r="AA33" s="1119">
        <f t="shared" si="5"/>
        <v>-1231.4350448966691</v>
      </c>
      <c r="AB33" s="1074"/>
    </row>
    <row r="34" spans="1:28" ht="18" customHeight="1">
      <c r="A34" s="1104">
        <v>28</v>
      </c>
      <c r="B34" s="1120" t="s">
        <v>70</v>
      </c>
      <c r="C34" s="1120" t="s">
        <v>1477</v>
      </c>
      <c r="D34" s="1106" t="s">
        <v>472</v>
      </c>
      <c r="E34" s="1105" t="s">
        <v>474</v>
      </c>
      <c r="F34" s="1107" t="str">
        <f t="shared" si="6"/>
        <v>Hạt phụ gia HD</v>
      </c>
      <c r="G34" s="1108">
        <v>165000</v>
      </c>
      <c r="H34" s="1110">
        <v>0.315</v>
      </c>
      <c r="I34" s="1110">
        <v>22770</v>
      </c>
      <c r="J34" s="1111">
        <f t="shared" si="20"/>
        <v>7172.55</v>
      </c>
      <c r="K34" s="1112">
        <f t="shared" si="18"/>
        <v>1183470750</v>
      </c>
      <c r="L34" s="1113">
        <v>322.46417485863412</v>
      </c>
      <c r="M34" s="1114">
        <f t="shared" si="7"/>
        <v>7342.5092615310987</v>
      </c>
      <c r="N34" s="1115">
        <f t="shared" si="8"/>
        <v>7664.9734363897333</v>
      </c>
      <c r="O34" s="1116">
        <f t="shared" si="9"/>
        <v>1211514028.1526313</v>
      </c>
      <c r="P34" s="1116">
        <f t="shared" si="10"/>
        <v>52800000</v>
      </c>
      <c r="Q34" s="1116">
        <f t="shared" si="2"/>
        <v>2475000</v>
      </c>
      <c r="R34" s="1117">
        <f t="shared" si="11"/>
        <v>9028078.7234042548</v>
      </c>
      <c r="S34" s="1117">
        <f t="shared" si="12"/>
        <v>12722968.085106382</v>
      </c>
      <c r="T34" s="1116">
        <f t="shared" si="3"/>
        <v>60390000</v>
      </c>
      <c r="U34" s="1116">
        <f t="shared" si="4"/>
        <v>1650000</v>
      </c>
      <c r="V34" s="1117">
        <f t="shared" si="13"/>
        <v>27885957.44680851</v>
      </c>
      <c r="W34" s="1117">
        <f t="shared" si="14"/>
        <v>8191500</v>
      </c>
      <c r="X34" s="1118"/>
      <c r="Y34" s="1117">
        <f t="shared" si="15"/>
        <v>1386657532.4079504</v>
      </c>
      <c r="Z34" s="1117">
        <f t="shared" si="16"/>
        <v>-203186782.4079504</v>
      </c>
      <c r="AA34" s="1119">
        <f t="shared" si="5"/>
        <v>-1231.4350448966691</v>
      </c>
      <c r="AB34" s="1074"/>
    </row>
    <row r="35" spans="1:28" ht="18" customHeight="1">
      <c r="A35" s="1104">
        <v>29</v>
      </c>
      <c r="B35" s="1120" t="s">
        <v>142</v>
      </c>
      <c r="C35" s="1120" t="s">
        <v>1478</v>
      </c>
      <c r="D35" s="1106">
        <v>8515</v>
      </c>
      <c r="E35" s="1105" t="s">
        <v>1412</v>
      </c>
      <c r="F35" s="1107" t="str">
        <f t="shared" si="6"/>
        <v>Hạt phụ gia BU8705</v>
      </c>
      <c r="G35" s="1108">
        <v>54000</v>
      </c>
      <c r="H35" s="1110">
        <v>0.318</v>
      </c>
      <c r="I35" s="1110">
        <v>22770</v>
      </c>
      <c r="J35" s="1111">
        <f t="shared" si="20"/>
        <v>7240.86</v>
      </c>
      <c r="K35" s="1112">
        <f t="shared" si="18"/>
        <v>391006440</v>
      </c>
      <c r="L35" s="1128">
        <v>361.03605828621136</v>
      </c>
      <c r="M35" s="1114">
        <f t="shared" si="7"/>
        <v>8220.7910471770319</v>
      </c>
      <c r="N35" s="1115">
        <f t="shared" si="8"/>
        <v>8581.8271054632442</v>
      </c>
      <c r="O35" s="1116">
        <f t="shared" si="9"/>
        <v>443922716.54755974</v>
      </c>
      <c r="P35" s="1116">
        <f t="shared" si="10"/>
        <v>17280000</v>
      </c>
      <c r="Q35" s="1116">
        <f t="shared" si="2"/>
        <v>810000</v>
      </c>
      <c r="R35" s="1117">
        <f t="shared" si="11"/>
        <v>2954643.9458413925</v>
      </c>
      <c r="S35" s="1117">
        <f t="shared" si="12"/>
        <v>4163880.4642166346</v>
      </c>
      <c r="T35" s="1116">
        <f t="shared" si="3"/>
        <v>19764000</v>
      </c>
      <c r="U35" s="1116">
        <f t="shared" si="4"/>
        <v>540000</v>
      </c>
      <c r="V35" s="1117">
        <f t="shared" si="13"/>
        <v>9126313.3462282401</v>
      </c>
      <c r="W35" s="1117">
        <f t="shared" si="14"/>
        <v>2680854.5454545454</v>
      </c>
      <c r="X35" s="1118"/>
      <c r="Y35" s="1117">
        <f t="shared" si="15"/>
        <v>501242408.84930056</v>
      </c>
      <c r="Z35" s="1117">
        <f t="shared" si="16"/>
        <v>-110235968.84930056</v>
      </c>
      <c r="AA35" s="1119">
        <f t="shared" si="5"/>
        <v>-2041.4068305426031</v>
      </c>
      <c r="AB35" s="1074"/>
    </row>
    <row r="36" spans="1:28" ht="18" customHeight="1">
      <c r="A36" s="1104">
        <v>30</v>
      </c>
      <c r="B36" s="1105" t="s">
        <v>14</v>
      </c>
      <c r="C36" s="1105" t="s">
        <v>1477</v>
      </c>
      <c r="D36" s="1124">
        <v>8515</v>
      </c>
      <c r="E36" s="1105">
        <v>8515</v>
      </c>
      <c r="F36" s="1107" t="str">
        <f t="shared" si="6"/>
        <v>Hạt phụ gia 8515</v>
      </c>
      <c r="G36" s="1108">
        <v>84000</v>
      </c>
      <c r="H36" s="1109">
        <v>0.32100000000000001</v>
      </c>
      <c r="I36" s="1110">
        <v>22770</v>
      </c>
      <c r="J36" s="1111">
        <f t="shared" si="20"/>
        <v>7309.17</v>
      </c>
      <c r="K36" s="1112">
        <f t="shared" si="18"/>
        <v>613970280</v>
      </c>
      <c r="L36" s="1113">
        <v>353.95102914310564</v>
      </c>
      <c r="M36" s="1114">
        <f t="shared" si="7"/>
        <v>8059.4649335885151</v>
      </c>
      <c r="N36" s="1115">
        <f t="shared" si="8"/>
        <v>8413.4159627316203</v>
      </c>
      <c r="O36" s="1116">
        <f t="shared" si="9"/>
        <v>676995054.42143524</v>
      </c>
      <c r="P36" s="1116">
        <f t="shared" si="10"/>
        <v>26880000</v>
      </c>
      <c r="Q36" s="1116">
        <f t="shared" si="2"/>
        <v>1260000</v>
      </c>
      <c r="R36" s="1117">
        <f t="shared" si="11"/>
        <v>4596112.804642166</v>
      </c>
      <c r="S36" s="1117">
        <f t="shared" si="12"/>
        <v>6477147.3887814311</v>
      </c>
      <c r="T36" s="1116">
        <f t="shared" si="3"/>
        <v>30744000</v>
      </c>
      <c r="U36" s="1116">
        <f t="shared" si="4"/>
        <v>840000</v>
      </c>
      <c r="V36" s="1117">
        <f t="shared" si="13"/>
        <v>14196487.42746615</v>
      </c>
      <c r="W36" s="1117">
        <f t="shared" si="14"/>
        <v>4170218.1818181816</v>
      </c>
      <c r="X36" s="1118"/>
      <c r="Y36" s="1117">
        <f t="shared" si="15"/>
        <v>766159020.22414315</v>
      </c>
      <c r="Z36" s="1117">
        <f t="shared" si="16"/>
        <v>-152188740.22414315</v>
      </c>
      <c r="AA36" s="1119">
        <f t="shared" si="5"/>
        <v>-1811.7707169540852</v>
      </c>
      <c r="AB36" s="1074"/>
    </row>
    <row r="37" spans="1:28" ht="32.25" customHeight="1">
      <c r="A37" s="1104">
        <v>31</v>
      </c>
      <c r="B37" s="1120" t="s">
        <v>161</v>
      </c>
      <c r="C37" s="1120" t="s">
        <v>1477</v>
      </c>
      <c r="D37" s="1129">
        <v>8516</v>
      </c>
      <c r="E37" s="1130" t="s">
        <v>596</v>
      </c>
      <c r="F37" s="1107" t="str">
        <f t="shared" si="6"/>
        <v>Hạt phụ gia SE150</v>
      </c>
      <c r="G37" s="1108">
        <v>28000</v>
      </c>
      <c r="H37" s="1134">
        <v>0.313</v>
      </c>
      <c r="I37" s="1110">
        <v>22770</v>
      </c>
      <c r="J37" s="1111">
        <f t="shared" si="20"/>
        <v>7127.01</v>
      </c>
      <c r="K37" s="1112">
        <f t="shared" si="18"/>
        <v>199556280</v>
      </c>
      <c r="L37" s="1113">
        <v>336.17095171813833</v>
      </c>
      <c r="M37" s="1114">
        <f t="shared" si="7"/>
        <v>7654.6125706220091</v>
      </c>
      <c r="N37" s="1122">
        <f t="shared" si="8"/>
        <v>7990.7835223401471</v>
      </c>
      <c r="O37" s="1116">
        <f t="shared" si="9"/>
        <v>214329151.97741625</v>
      </c>
      <c r="P37" s="1116">
        <f t="shared" si="10"/>
        <v>8960000</v>
      </c>
      <c r="Q37" s="1116">
        <f t="shared" si="2"/>
        <v>420000</v>
      </c>
      <c r="R37" s="1117">
        <f t="shared" si="11"/>
        <v>1532037.6015473888</v>
      </c>
      <c r="S37" s="1117">
        <f t="shared" si="12"/>
        <v>2159049.1295938105</v>
      </c>
      <c r="T37" s="1116">
        <f t="shared" si="3"/>
        <v>10248000</v>
      </c>
      <c r="U37" s="1116">
        <f t="shared" si="4"/>
        <v>280000</v>
      </c>
      <c r="V37" s="1117">
        <f t="shared" si="13"/>
        <v>4732162.4758220501</v>
      </c>
      <c r="W37" s="1117">
        <f t="shared" si="14"/>
        <v>1390072.7272727273</v>
      </c>
      <c r="X37" s="1118"/>
      <c r="Y37" s="1117">
        <f t="shared" si="15"/>
        <v>244050473.91165224</v>
      </c>
      <c r="Z37" s="1117">
        <f t="shared" si="16"/>
        <v>-44494193.911652237</v>
      </c>
      <c r="AA37" s="1119">
        <f t="shared" si="5"/>
        <v>-1589.0783539875799</v>
      </c>
      <c r="AB37" s="1074"/>
    </row>
    <row r="38" spans="1:28" ht="18" customHeight="1">
      <c r="A38" s="1104">
        <v>32</v>
      </c>
      <c r="B38" s="1120" t="s">
        <v>268</v>
      </c>
      <c r="C38" s="1120" t="s">
        <v>1478</v>
      </c>
      <c r="D38" s="1106" t="s">
        <v>485</v>
      </c>
      <c r="E38" s="1105" t="s">
        <v>485</v>
      </c>
      <c r="F38" s="1107" t="str">
        <f t="shared" si="6"/>
        <v>Hạt phụ gia 8518R2</v>
      </c>
      <c r="G38" s="1108">
        <v>40000</v>
      </c>
      <c r="H38" s="1110"/>
      <c r="I38" s="1110"/>
      <c r="J38" s="1121">
        <v>6200</v>
      </c>
      <c r="K38" s="1112">
        <f t="shared" si="18"/>
        <v>248000000</v>
      </c>
      <c r="L38" s="1128">
        <v>280.28990343627663</v>
      </c>
      <c r="M38" s="1114">
        <f t="shared" si="7"/>
        <v>6382.2011012440189</v>
      </c>
      <c r="N38" s="1115">
        <f t="shared" si="8"/>
        <v>6662.4910046802952</v>
      </c>
      <c r="O38" s="1116">
        <f t="shared" si="9"/>
        <v>255288044.04976076</v>
      </c>
      <c r="P38" s="1116">
        <f t="shared" si="10"/>
        <v>12800000</v>
      </c>
      <c r="Q38" s="1116">
        <f t="shared" si="2"/>
        <v>600000</v>
      </c>
      <c r="R38" s="1117">
        <f t="shared" si="11"/>
        <v>2188625.1450676983</v>
      </c>
      <c r="S38" s="1117">
        <f t="shared" si="12"/>
        <v>3084355.8994197291</v>
      </c>
      <c r="T38" s="1116">
        <f t="shared" si="3"/>
        <v>14640000</v>
      </c>
      <c r="U38" s="1116">
        <f t="shared" si="4"/>
        <v>400000</v>
      </c>
      <c r="V38" s="1117">
        <f t="shared" si="13"/>
        <v>6760232.108317215</v>
      </c>
      <c r="W38" s="1117">
        <f t="shared" si="14"/>
        <v>1985818.1818181819</v>
      </c>
      <c r="X38" s="1118"/>
      <c r="Y38" s="1117">
        <f t="shared" si="15"/>
        <v>297747075.38438356</v>
      </c>
      <c r="Z38" s="1117">
        <f t="shared" si="16"/>
        <v>-49747075.384383559</v>
      </c>
      <c r="AA38" s="1119">
        <f t="shared" si="5"/>
        <v>-1243.676884609589</v>
      </c>
      <c r="AB38" s="1074"/>
    </row>
    <row r="39" spans="1:28" ht="18" customHeight="1">
      <c r="A39" s="1104">
        <v>33</v>
      </c>
      <c r="B39" s="1120" t="s">
        <v>1395</v>
      </c>
      <c r="C39" s="1120" t="s">
        <v>1477</v>
      </c>
      <c r="D39" s="1106">
        <f ca="1">IFERROR(VLOOKUP($D39,'[2]THÔNG TIN SP'!$B$6:$K$79,5,0),"-")</f>
        <v>8518</v>
      </c>
      <c r="E39" s="1105">
        <v>8518</v>
      </c>
      <c r="F39" s="1107" t="str">
        <f t="shared" si="6"/>
        <v>Hạt phụ gia 8518</v>
      </c>
      <c r="G39" s="1108">
        <v>10000</v>
      </c>
      <c r="H39" s="1110"/>
      <c r="I39" s="1110"/>
      <c r="J39" s="1121">
        <v>7500</v>
      </c>
      <c r="K39" s="1112">
        <f t="shared" si="18"/>
        <v>75000000</v>
      </c>
      <c r="L39" s="1113">
        <v>287.8738851674641</v>
      </c>
      <c r="M39" s="1114">
        <f t="shared" si="7"/>
        <v>6554.8883652631575</v>
      </c>
      <c r="N39" s="1115">
        <f t="shared" si="8"/>
        <v>6842.7622504306219</v>
      </c>
      <c r="O39" s="1116">
        <f t="shared" si="9"/>
        <v>65548883.652631573</v>
      </c>
      <c r="P39" s="1116">
        <f t="shared" si="10"/>
        <v>3200000</v>
      </c>
      <c r="Q39" s="1116">
        <f t="shared" si="2"/>
        <v>150000</v>
      </c>
      <c r="R39" s="1117">
        <f t="shared" si="11"/>
        <v>547156.28626692458</v>
      </c>
      <c r="S39" s="1117">
        <f t="shared" si="12"/>
        <v>771088.97485493228</v>
      </c>
      <c r="T39" s="1116">
        <f t="shared" si="3"/>
        <v>3660000</v>
      </c>
      <c r="U39" s="1116">
        <f t="shared" si="4"/>
        <v>100000</v>
      </c>
      <c r="V39" s="1117">
        <f t="shared" si="13"/>
        <v>1690058.0270793037</v>
      </c>
      <c r="W39" s="1117">
        <f t="shared" si="14"/>
        <v>496454.54545454547</v>
      </c>
      <c r="X39" s="1118"/>
      <c r="Y39" s="1117">
        <f t="shared" si="15"/>
        <v>76163641.486287281</v>
      </c>
      <c r="Z39" s="1117">
        <f t="shared" si="16"/>
        <v>-1163641.4862872809</v>
      </c>
      <c r="AA39" s="1119">
        <f t="shared" si="5"/>
        <v>-116.36414862872809</v>
      </c>
      <c r="AB39" s="1074"/>
    </row>
    <row r="40" spans="1:28" ht="18" customHeight="1">
      <c r="A40" s="1104">
        <v>34</v>
      </c>
      <c r="B40" s="1120" t="s">
        <v>1375</v>
      </c>
      <c r="C40" s="1120" t="s">
        <v>1478</v>
      </c>
      <c r="D40" s="1106">
        <v>8616</v>
      </c>
      <c r="E40" s="1105">
        <v>8616</v>
      </c>
      <c r="F40" s="1107" t="str">
        <f t="shared" si="6"/>
        <v>Hạt phụ gia 8616</v>
      </c>
      <c r="G40" s="1108">
        <v>6000</v>
      </c>
      <c r="H40" s="1105"/>
      <c r="I40" s="1121"/>
      <c r="J40" s="1121">
        <f>7700/1.1</f>
        <v>6999.9999999999991</v>
      </c>
      <c r="K40" s="1112">
        <f t="shared" si="18"/>
        <v>41999999.999999993</v>
      </c>
      <c r="L40" s="1128">
        <v>318.56661244019136</v>
      </c>
      <c r="M40" s="1114">
        <f t="shared" si="7"/>
        <v>7253.761765263157</v>
      </c>
      <c r="N40" s="1115">
        <f t="shared" si="8"/>
        <v>7572.3283777033485</v>
      </c>
      <c r="O40" s="1116">
        <f t="shared" si="9"/>
        <v>43522570.591578946</v>
      </c>
      <c r="P40" s="1116">
        <f t="shared" si="10"/>
        <v>1920000</v>
      </c>
      <c r="Q40" s="1116">
        <f t="shared" si="2"/>
        <v>90000</v>
      </c>
      <c r="R40" s="1117">
        <f t="shared" si="11"/>
        <v>328293.77176015475</v>
      </c>
      <c r="S40" s="1117">
        <f t="shared" si="12"/>
        <v>462653.38491295936</v>
      </c>
      <c r="T40" s="1116">
        <f t="shared" si="3"/>
        <v>2196000</v>
      </c>
      <c r="U40" s="1116">
        <f t="shared" si="4"/>
        <v>60000</v>
      </c>
      <c r="V40" s="1117">
        <f t="shared" si="13"/>
        <v>1014034.8162475822</v>
      </c>
      <c r="W40" s="1117">
        <f t="shared" si="14"/>
        <v>297872.72727272729</v>
      </c>
      <c r="X40" s="1118"/>
      <c r="Y40" s="1117">
        <f t="shared" si="15"/>
        <v>49891425.291772373</v>
      </c>
      <c r="Z40" s="1117">
        <f t="shared" si="16"/>
        <v>-7891425.2917723805</v>
      </c>
      <c r="AA40" s="1119">
        <f t="shared" si="5"/>
        <v>-1315.2375486287301</v>
      </c>
      <c r="AB40" s="1074"/>
    </row>
    <row r="41" spans="1:28" ht="18" customHeight="1">
      <c r="A41" s="1104">
        <v>35</v>
      </c>
      <c r="B41" s="1120" t="s">
        <v>350</v>
      </c>
      <c r="C41" s="1120" t="s">
        <v>1478</v>
      </c>
      <c r="D41" s="1106">
        <f ca="1">IFERROR(VLOOKUP($D41,'[2]THÔNG TIN SP'!$B$6:$K$79,5,0),"-")</f>
        <v>8618</v>
      </c>
      <c r="E41" s="1105">
        <v>8618</v>
      </c>
      <c r="F41" s="1107" t="str">
        <f t="shared" si="6"/>
        <v>Hạt phụ gia 8618</v>
      </c>
      <c r="G41" s="1108">
        <v>15000</v>
      </c>
      <c r="H41" s="1110"/>
      <c r="I41" s="1110"/>
      <c r="J41" s="1111">
        <f>7500/1.1</f>
        <v>6818.181818181818</v>
      </c>
      <c r="K41" s="1112">
        <f t="shared" si="18"/>
        <v>102272727.27272727</v>
      </c>
      <c r="L41" s="1128">
        <v>293.36418268812531</v>
      </c>
      <c r="M41" s="1114">
        <f t="shared" si="7"/>
        <v>6679.902439808614</v>
      </c>
      <c r="N41" s="1115">
        <f t="shared" si="8"/>
        <v>6973.2666224967397</v>
      </c>
      <c r="O41" s="1116">
        <f t="shared" si="9"/>
        <v>100198536.59712921</v>
      </c>
      <c r="P41" s="1116">
        <f t="shared" si="10"/>
        <v>4800000</v>
      </c>
      <c r="Q41" s="1116">
        <f t="shared" si="2"/>
        <v>225000</v>
      </c>
      <c r="R41" s="1117">
        <f t="shared" si="11"/>
        <v>820734.42940038687</v>
      </c>
      <c r="S41" s="1117">
        <f t="shared" si="12"/>
        <v>1156633.4622823985</v>
      </c>
      <c r="T41" s="1116">
        <f t="shared" si="3"/>
        <v>5490000</v>
      </c>
      <c r="U41" s="1116">
        <f t="shared" si="4"/>
        <v>150000</v>
      </c>
      <c r="V41" s="1117">
        <f t="shared" si="13"/>
        <v>2535087.0406189556</v>
      </c>
      <c r="W41" s="1117">
        <f t="shared" si="14"/>
        <v>744681.81818181823</v>
      </c>
      <c r="X41" s="1118"/>
      <c r="Y41" s="1117">
        <f t="shared" si="15"/>
        <v>116120673.34761277</v>
      </c>
      <c r="Z41" s="1117">
        <f t="shared" si="16"/>
        <v>-13847946.074885502</v>
      </c>
      <c r="AA41" s="1119">
        <f t="shared" si="5"/>
        <v>-923.19640499236687</v>
      </c>
      <c r="AB41" s="1074"/>
    </row>
    <row r="42" spans="1:28" ht="18" customHeight="1">
      <c r="A42" s="1104">
        <v>36</v>
      </c>
      <c r="B42" s="1120" t="s">
        <v>1484</v>
      </c>
      <c r="C42" s="1120" t="s">
        <v>1477</v>
      </c>
      <c r="D42" s="1106">
        <v>8317</v>
      </c>
      <c r="E42" s="1105">
        <v>8317</v>
      </c>
      <c r="F42" s="1107" t="str">
        <f t="shared" si="6"/>
        <v>Hạt phụ gia 8317</v>
      </c>
      <c r="G42" s="1108">
        <v>10000</v>
      </c>
      <c r="H42" s="1110"/>
      <c r="I42" s="1110"/>
      <c r="J42" s="1111">
        <f>7100/1.1</f>
        <v>6454.545454545454</v>
      </c>
      <c r="K42" s="1112">
        <f t="shared" si="18"/>
        <v>64545454.545454539</v>
      </c>
      <c r="L42" s="1113">
        <v>257.50885341452801</v>
      </c>
      <c r="M42" s="1114">
        <f t="shared" si="7"/>
        <v>5863.4765922488032</v>
      </c>
      <c r="N42" s="1115">
        <f t="shared" si="8"/>
        <v>6120.9854456633311</v>
      </c>
      <c r="O42" s="1116">
        <f t="shared" si="9"/>
        <v>58634765.922488034</v>
      </c>
      <c r="P42" s="1116">
        <f t="shared" si="10"/>
        <v>3200000</v>
      </c>
      <c r="Q42" s="1116">
        <f t="shared" si="2"/>
        <v>150000</v>
      </c>
      <c r="R42" s="1117">
        <f t="shared" si="11"/>
        <v>547156.28626692458</v>
      </c>
      <c r="S42" s="1117">
        <f t="shared" si="12"/>
        <v>771088.97485493228</v>
      </c>
      <c r="T42" s="1116">
        <f t="shared" si="3"/>
        <v>3660000</v>
      </c>
      <c r="U42" s="1116">
        <f t="shared" si="4"/>
        <v>100000</v>
      </c>
      <c r="V42" s="1117">
        <f t="shared" si="13"/>
        <v>1690058.0270793037</v>
      </c>
      <c r="W42" s="1117">
        <f t="shared" si="14"/>
        <v>496454.54545454547</v>
      </c>
      <c r="X42" s="1118"/>
      <c r="Y42" s="1117">
        <f t="shared" si="15"/>
        <v>69249523.756143734</v>
      </c>
      <c r="Z42" s="1117">
        <f t="shared" si="16"/>
        <v>-4704069.2106891945</v>
      </c>
      <c r="AA42" s="1119">
        <f t="shared" si="5"/>
        <v>-470.40692106891947</v>
      </c>
      <c r="AB42" s="1074"/>
    </row>
    <row r="43" spans="1:28" ht="18" customHeight="1">
      <c r="A43" s="1104">
        <v>37</v>
      </c>
      <c r="B43" s="1120" t="s">
        <v>100</v>
      </c>
      <c r="C43" s="1120" t="s">
        <v>1478</v>
      </c>
      <c r="D43" s="1129" t="s">
        <v>1485</v>
      </c>
      <c r="E43" s="1135" t="s">
        <v>1486</v>
      </c>
      <c r="F43" s="1107" t="s">
        <v>1487</v>
      </c>
      <c r="G43" s="1108">
        <v>15000</v>
      </c>
      <c r="H43" s="1134">
        <v>2.68</v>
      </c>
      <c r="I43" s="1110">
        <v>22770</v>
      </c>
      <c r="J43" s="1111">
        <f t="shared" ref="J43:J45" si="21">H43*I43</f>
        <v>61023.600000000006</v>
      </c>
      <c r="K43" s="1112">
        <f t="shared" si="18"/>
        <v>915354000.00000012</v>
      </c>
      <c r="L43" s="1136"/>
      <c r="M43" s="1114">
        <f t="shared" si="7"/>
        <v>0</v>
      </c>
      <c r="N43" s="1115">
        <f t="shared" si="8"/>
        <v>0</v>
      </c>
      <c r="O43" s="1116">
        <f t="shared" si="9"/>
        <v>0</v>
      </c>
      <c r="P43" s="1116">
        <f t="shared" si="10"/>
        <v>4800000</v>
      </c>
      <c r="Q43" s="1116">
        <f t="shared" si="2"/>
        <v>225000</v>
      </c>
      <c r="R43" s="1117">
        <f t="shared" si="11"/>
        <v>820734.42940038687</v>
      </c>
      <c r="S43" s="1117">
        <f t="shared" si="12"/>
        <v>1156633.4622823985</v>
      </c>
      <c r="T43" s="1116">
        <f t="shared" si="3"/>
        <v>5490000</v>
      </c>
      <c r="U43" s="1116">
        <f t="shared" si="4"/>
        <v>150000</v>
      </c>
      <c r="V43" s="1117">
        <f t="shared" si="13"/>
        <v>2535087.0406189556</v>
      </c>
      <c r="W43" s="1117">
        <f t="shared" si="14"/>
        <v>744681.81818181823</v>
      </c>
      <c r="X43" s="1118"/>
      <c r="Y43" s="1117">
        <f t="shared" si="15"/>
        <v>15922136.750483559</v>
      </c>
      <c r="Z43" s="1117">
        <f t="shared" si="16"/>
        <v>899431863.24951661</v>
      </c>
      <c r="AA43" s="1119">
        <f t="shared" si="5"/>
        <v>59962.124216634438</v>
      </c>
      <c r="AB43" s="1074"/>
    </row>
    <row r="44" spans="1:28" ht="18" customHeight="1">
      <c r="A44" s="1104">
        <v>38</v>
      </c>
      <c r="B44" s="1120" t="s">
        <v>100</v>
      </c>
      <c r="C44" s="1120" t="s">
        <v>1478</v>
      </c>
      <c r="D44" s="1129" t="s">
        <v>1488</v>
      </c>
      <c r="E44" s="1135" t="s">
        <v>1489</v>
      </c>
      <c r="F44" s="1107" t="s">
        <v>1490</v>
      </c>
      <c r="G44" s="1108">
        <v>10000</v>
      </c>
      <c r="H44" s="1131">
        <f>2980/1000</f>
        <v>2.98</v>
      </c>
      <c r="I44" s="1110">
        <v>22770</v>
      </c>
      <c r="J44" s="1111">
        <f t="shared" si="21"/>
        <v>67854.600000000006</v>
      </c>
      <c r="K44" s="1112">
        <f t="shared" si="18"/>
        <v>678546000</v>
      </c>
      <c r="L44" s="1136"/>
      <c r="M44" s="1114">
        <f t="shared" si="7"/>
        <v>0</v>
      </c>
      <c r="N44" s="1115">
        <f t="shared" si="8"/>
        <v>0</v>
      </c>
      <c r="O44" s="1116">
        <f t="shared" si="9"/>
        <v>0</v>
      </c>
      <c r="P44" s="1116">
        <f t="shared" si="10"/>
        <v>3200000</v>
      </c>
      <c r="Q44" s="1116">
        <f t="shared" si="2"/>
        <v>150000</v>
      </c>
      <c r="R44" s="1117">
        <f t="shared" si="11"/>
        <v>547156.28626692458</v>
      </c>
      <c r="S44" s="1117">
        <f t="shared" si="12"/>
        <v>771088.97485493228</v>
      </c>
      <c r="T44" s="1116">
        <f t="shared" si="3"/>
        <v>3660000</v>
      </c>
      <c r="U44" s="1116">
        <f t="shared" si="4"/>
        <v>100000</v>
      </c>
      <c r="V44" s="1117">
        <f t="shared" si="13"/>
        <v>1690058.0270793037</v>
      </c>
      <c r="W44" s="1117">
        <f t="shared" si="14"/>
        <v>496454.54545454547</v>
      </c>
      <c r="X44" s="1118"/>
      <c r="Y44" s="1117">
        <f t="shared" si="15"/>
        <v>10614757.833655706</v>
      </c>
      <c r="Z44" s="1117">
        <f t="shared" si="16"/>
        <v>667931242.16634429</v>
      </c>
      <c r="AA44" s="1119">
        <f t="shared" si="5"/>
        <v>66793.124216634431</v>
      </c>
      <c r="AB44" s="1074"/>
    </row>
    <row r="45" spans="1:28" ht="18" customHeight="1">
      <c r="A45" s="1104">
        <v>39</v>
      </c>
      <c r="B45" s="1133" t="s">
        <v>1482</v>
      </c>
      <c r="C45" s="1133" t="s">
        <v>1478</v>
      </c>
      <c r="D45" s="1129" t="s">
        <v>504</v>
      </c>
      <c r="E45" s="1137" t="s">
        <v>1491</v>
      </c>
      <c r="F45" s="1107" t="str">
        <f t="shared" ref="F45" si="22">"Hạt phụ gia "&amp;E45</f>
        <v>Hạt phụ gia SW30</v>
      </c>
      <c r="G45" s="1108">
        <v>1000</v>
      </c>
      <c r="H45" s="1131">
        <v>1.45</v>
      </c>
      <c r="I45" s="1110">
        <v>22770</v>
      </c>
      <c r="J45" s="1111">
        <f t="shared" si="21"/>
        <v>33016.5</v>
      </c>
      <c r="K45" s="1112">
        <f t="shared" si="18"/>
        <v>33016500</v>
      </c>
      <c r="L45" s="1136"/>
      <c r="M45" s="1114">
        <f t="shared" si="7"/>
        <v>0</v>
      </c>
      <c r="N45" s="1115">
        <f t="shared" si="8"/>
        <v>0</v>
      </c>
      <c r="O45" s="1116">
        <f t="shared" si="9"/>
        <v>0</v>
      </c>
      <c r="P45" s="1116">
        <f t="shared" si="10"/>
        <v>320000</v>
      </c>
      <c r="Q45" s="1116">
        <f t="shared" si="2"/>
        <v>15000</v>
      </c>
      <c r="R45" s="1117">
        <f t="shared" si="11"/>
        <v>54715.628626692458</v>
      </c>
      <c r="S45" s="1117">
        <f t="shared" si="12"/>
        <v>77108.897485493231</v>
      </c>
      <c r="T45" s="1116">
        <f t="shared" si="3"/>
        <v>366000</v>
      </c>
      <c r="U45" s="1116">
        <f t="shared" si="4"/>
        <v>10000</v>
      </c>
      <c r="V45" s="1117">
        <f t="shared" si="13"/>
        <v>169005.80270793036</v>
      </c>
      <c r="W45" s="1117">
        <f t="shared" si="14"/>
        <v>49645.454545454544</v>
      </c>
      <c r="X45" s="1118"/>
      <c r="Y45" s="1117">
        <f t="shared" si="15"/>
        <v>1061475.7833655705</v>
      </c>
      <c r="Z45" s="1117">
        <f t="shared" si="16"/>
        <v>31955024.21663443</v>
      </c>
      <c r="AA45" s="1119">
        <f t="shared" si="5"/>
        <v>31955.024216634429</v>
      </c>
      <c r="AB45" s="1074"/>
    </row>
    <row r="46" spans="1:28" ht="18" customHeight="1">
      <c r="A46" s="1104">
        <v>40</v>
      </c>
      <c r="B46" s="1107"/>
      <c r="C46" s="1107"/>
      <c r="D46" s="1138"/>
      <c r="E46" s="1125"/>
      <c r="F46" s="1107"/>
      <c r="G46" s="1139"/>
      <c r="H46" s="1140"/>
      <c r="I46" s="1140"/>
      <c r="J46" s="1141"/>
      <c r="K46" s="1112">
        <f t="shared" si="18"/>
        <v>0</v>
      </c>
      <c r="L46" s="1136"/>
      <c r="M46" s="1114">
        <f t="shared" si="7"/>
        <v>0</v>
      </c>
      <c r="N46" s="1115">
        <f t="shared" si="8"/>
        <v>0</v>
      </c>
      <c r="O46" s="1116">
        <f t="shared" si="9"/>
        <v>0</v>
      </c>
      <c r="P46" s="1116">
        <f t="shared" si="10"/>
        <v>0</v>
      </c>
      <c r="Q46" s="1116">
        <f t="shared" si="2"/>
        <v>0</v>
      </c>
      <c r="R46" s="1117">
        <f t="shared" si="11"/>
        <v>0</v>
      </c>
      <c r="S46" s="1117">
        <f t="shared" si="12"/>
        <v>0</v>
      </c>
      <c r="T46" s="1116">
        <f t="shared" si="3"/>
        <v>0</v>
      </c>
      <c r="U46" s="1116">
        <f t="shared" si="4"/>
        <v>0</v>
      </c>
      <c r="V46" s="1117">
        <f t="shared" si="13"/>
        <v>0</v>
      </c>
      <c r="W46" s="1117">
        <f t="shared" si="14"/>
        <v>0</v>
      </c>
      <c r="X46" s="1118"/>
      <c r="Y46" s="1117">
        <f t="shared" si="15"/>
        <v>0</v>
      </c>
      <c r="Z46" s="1117">
        <f t="shared" si="16"/>
        <v>0</v>
      </c>
      <c r="AA46" s="1119" t="e">
        <f t="shared" si="5"/>
        <v>#DIV/0!</v>
      </c>
      <c r="AB46" s="1074">
        <v>1008</v>
      </c>
    </row>
    <row r="47" spans="1:28" ht="32.25" customHeight="1">
      <c r="A47" s="1104">
        <v>41</v>
      </c>
      <c r="B47" s="1107"/>
      <c r="C47" s="1107"/>
      <c r="D47" s="1138"/>
      <c r="E47" s="1125"/>
      <c r="F47" s="1107"/>
      <c r="G47" s="1139"/>
      <c r="H47" s="1140"/>
      <c r="I47" s="1140"/>
      <c r="J47" s="1141"/>
      <c r="K47" s="1112">
        <f t="shared" si="18"/>
        <v>0</v>
      </c>
      <c r="L47" s="1136"/>
      <c r="M47" s="1114">
        <f t="shared" si="7"/>
        <v>0</v>
      </c>
      <c r="N47" s="1115">
        <f t="shared" si="8"/>
        <v>0</v>
      </c>
      <c r="O47" s="1116">
        <f t="shared" si="9"/>
        <v>0</v>
      </c>
      <c r="P47" s="1116">
        <f t="shared" si="10"/>
        <v>0</v>
      </c>
      <c r="Q47" s="1116">
        <f t="shared" si="2"/>
        <v>0</v>
      </c>
      <c r="R47" s="1117">
        <f t="shared" si="11"/>
        <v>0</v>
      </c>
      <c r="S47" s="1117">
        <f t="shared" si="12"/>
        <v>0</v>
      </c>
      <c r="T47" s="1116">
        <f t="shared" si="3"/>
        <v>0</v>
      </c>
      <c r="U47" s="1116">
        <f t="shared" si="4"/>
        <v>0</v>
      </c>
      <c r="V47" s="1117">
        <f t="shared" si="13"/>
        <v>0</v>
      </c>
      <c r="W47" s="1117">
        <f t="shared" si="14"/>
        <v>0</v>
      </c>
      <c r="X47" s="1118"/>
      <c r="Y47" s="1117">
        <f t="shared" si="15"/>
        <v>0</v>
      </c>
      <c r="Z47" s="1117">
        <f t="shared" si="16"/>
        <v>0</v>
      </c>
      <c r="AA47" s="1119" t="e">
        <f t="shared" si="5"/>
        <v>#DIV/0!</v>
      </c>
      <c r="AB47" s="1074"/>
    </row>
    <row r="48" spans="1:28" ht="18" customHeight="1">
      <c r="A48" s="1104">
        <v>42</v>
      </c>
      <c r="B48" s="1107"/>
      <c r="C48" s="1107"/>
      <c r="D48" s="1138"/>
      <c r="E48" s="1125"/>
      <c r="F48" s="1107"/>
      <c r="G48" s="1139"/>
      <c r="H48" s="1140"/>
      <c r="I48" s="1140"/>
      <c r="J48" s="1141"/>
      <c r="K48" s="1112">
        <f t="shared" si="18"/>
        <v>0</v>
      </c>
      <c r="L48" s="1136"/>
      <c r="M48" s="1114">
        <f t="shared" si="7"/>
        <v>0</v>
      </c>
      <c r="N48" s="1115">
        <f t="shared" si="8"/>
        <v>0</v>
      </c>
      <c r="O48" s="1116">
        <f t="shared" si="9"/>
        <v>0</v>
      </c>
      <c r="P48" s="1116">
        <f t="shared" si="10"/>
        <v>0</v>
      </c>
      <c r="Q48" s="1116">
        <f t="shared" si="2"/>
        <v>0</v>
      </c>
      <c r="R48" s="1117">
        <f t="shared" si="11"/>
        <v>0</v>
      </c>
      <c r="S48" s="1117">
        <f t="shared" si="12"/>
        <v>0</v>
      </c>
      <c r="T48" s="1116">
        <f t="shared" si="3"/>
        <v>0</v>
      </c>
      <c r="U48" s="1116">
        <f t="shared" si="4"/>
        <v>0</v>
      </c>
      <c r="V48" s="1117">
        <f t="shared" si="13"/>
        <v>0</v>
      </c>
      <c r="W48" s="1117">
        <f t="shared" si="14"/>
        <v>0</v>
      </c>
      <c r="X48" s="1118"/>
      <c r="Y48" s="1117">
        <f t="shared" si="15"/>
        <v>0</v>
      </c>
      <c r="Z48" s="1117">
        <f t="shared" si="16"/>
        <v>0</v>
      </c>
      <c r="AA48" s="1119" t="e">
        <f t="shared" si="5"/>
        <v>#DIV/0!</v>
      </c>
      <c r="AB48" s="1074"/>
    </row>
    <row r="49" spans="1:28">
      <c r="A49" s="1104">
        <v>43</v>
      </c>
      <c r="B49" s="1107"/>
      <c r="C49" s="1107"/>
      <c r="D49" s="1138"/>
      <c r="E49" s="1125"/>
      <c r="F49" s="1107"/>
      <c r="G49" s="1139"/>
      <c r="H49" s="1140"/>
      <c r="I49" s="1140"/>
      <c r="J49" s="1141"/>
      <c r="K49" s="1112">
        <f t="shared" si="18"/>
        <v>0</v>
      </c>
      <c r="L49" s="1136"/>
      <c r="M49" s="1114">
        <f t="shared" ref="M49:M51" si="23">L49*23000/1000</f>
        <v>0</v>
      </c>
      <c r="N49" s="1115">
        <f t="shared" si="8"/>
        <v>0</v>
      </c>
      <c r="O49" s="1116">
        <f t="shared" si="9"/>
        <v>0</v>
      </c>
      <c r="P49" s="1116">
        <f t="shared" si="10"/>
        <v>0</v>
      </c>
      <c r="Q49" s="1116">
        <f t="shared" si="2"/>
        <v>0</v>
      </c>
      <c r="R49" s="1117">
        <f t="shared" si="11"/>
        <v>0</v>
      </c>
      <c r="S49" s="1117">
        <f t="shared" si="12"/>
        <v>0</v>
      </c>
      <c r="T49" s="1116">
        <f t="shared" si="3"/>
        <v>0</v>
      </c>
      <c r="U49" s="1116">
        <f t="shared" si="4"/>
        <v>0</v>
      </c>
      <c r="V49" s="1117">
        <f t="shared" si="13"/>
        <v>0</v>
      </c>
      <c r="W49" s="1117">
        <f t="shared" si="14"/>
        <v>0</v>
      </c>
      <c r="X49" s="1118"/>
      <c r="Y49" s="1117">
        <f t="shared" si="15"/>
        <v>0</v>
      </c>
      <c r="Z49" s="1117">
        <f t="shared" si="16"/>
        <v>0</v>
      </c>
      <c r="AA49" s="1119" t="e">
        <f t="shared" si="5"/>
        <v>#DIV/0!</v>
      </c>
      <c r="AB49" s="1074"/>
    </row>
    <row r="50" spans="1:28" ht="18" customHeight="1">
      <c r="A50" s="1104">
        <v>44</v>
      </c>
      <c r="B50" s="1107"/>
      <c r="C50" s="1107"/>
      <c r="D50" s="1138"/>
      <c r="E50" s="1125"/>
      <c r="F50" s="1107"/>
      <c r="G50" s="1139"/>
      <c r="H50" s="1140"/>
      <c r="I50" s="1140"/>
      <c r="J50" s="1141"/>
      <c r="K50" s="1112">
        <f t="shared" si="18"/>
        <v>0</v>
      </c>
      <c r="L50" s="1136"/>
      <c r="M50" s="1114">
        <f t="shared" si="23"/>
        <v>0</v>
      </c>
      <c r="N50" s="1115">
        <f t="shared" si="8"/>
        <v>0</v>
      </c>
      <c r="O50" s="1116">
        <f t="shared" si="9"/>
        <v>0</v>
      </c>
      <c r="P50" s="1116">
        <f t="shared" si="10"/>
        <v>0</v>
      </c>
      <c r="Q50" s="1116">
        <f t="shared" si="2"/>
        <v>0</v>
      </c>
      <c r="R50" s="1117">
        <f t="shared" si="11"/>
        <v>0</v>
      </c>
      <c r="S50" s="1117">
        <f t="shared" si="12"/>
        <v>0</v>
      </c>
      <c r="T50" s="1116">
        <f t="shared" si="3"/>
        <v>0</v>
      </c>
      <c r="U50" s="1116">
        <f t="shared" si="4"/>
        <v>0</v>
      </c>
      <c r="V50" s="1117">
        <f t="shared" si="13"/>
        <v>0</v>
      </c>
      <c r="W50" s="1117">
        <f t="shared" si="14"/>
        <v>0</v>
      </c>
      <c r="X50" s="1118"/>
      <c r="Y50" s="1117">
        <f t="shared" si="15"/>
        <v>0</v>
      </c>
      <c r="Z50" s="1117">
        <f t="shared" si="16"/>
        <v>0</v>
      </c>
      <c r="AA50" s="1119" t="e">
        <f t="shared" si="5"/>
        <v>#DIV/0!</v>
      </c>
      <c r="AB50" s="1074"/>
    </row>
    <row r="51" spans="1:28" ht="18" customHeight="1">
      <c r="A51" s="1104">
        <v>45</v>
      </c>
      <c r="B51" s="1107"/>
      <c r="C51" s="1107"/>
      <c r="D51" s="1138"/>
      <c r="E51" s="1125"/>
      <c r="F51" s="1107"/>
      <c r="G51" s="1139"/>
      <c r="H51" s="1140"/>
      <c r="I51" s="1140"/>
      <c r="J51" s="1141"/>
      <c r="K51" s="1112">
        <f t="shared" si="18"/>
        <v>0</v>
      </c>
      <c r="L51" s="1136"/>
      <c r="M51" s="1114">
        <f t="shared" si="23"/>
        <v>0</v>
      </c>
      <c r="N51" s="1115">
        <f t="shared" si="8"/>
        <v>0</v>
      </c>
      <c r="O51" s="1116">
        <f t="shared" si="9"/>
        <v>0</v>
      </c>
      <c r="P51" s="1116">
        <f t="shared" si="10"/>
        <v>0</v>
      </c>
      <c r="Q51" s="1116">
        <f t="shared" si="2"/>
        <v>0</v>
      </c>
      <c r="R51" s="1117">
        <f t="shared" si="11"/>
        <v>0</v>
      </c>
      <c r="S51" s="1117">
        <f t="shared" si="12"/>
        <v>0</v>
      </c>
      <c r="T51" s="1116">
        <f t="shared" si="3"/>
        <v>0</v>
      </c>
      <c r="U51" s="1116">
        <f t="shared" si="4"/>
        <v>0</v>
      </c>
      <c r="V51" s="1117">
        <f t="shared" si="13"/>
        <v>0</v>
      </c>
      <c r="W51" s="1117">
        <f t="shared" si="14"/>
        <v>0</v>
      </c>
      <c r="X51" s="1118"/>
      <c r="Y51" s="1117">
        <f t="shared" si="15"/>
        <v>0</v>
      </c>
      <c r="Z51" s="1117">
        <f t="shared" si="16"/>
        <v>0</v>
      </c>
      <c r="AA51" s="1119" t="e">
        <f t="shared" si="5"/>
        <v>#DIV/0!</v>
      </c>
      <c r="AB51" s="1074"/>
    </row>
    <row r="52" spans="1:28" ht="18" customHeight="1">
      <c r="A52" s="1104">
        <v>46</v>
      </c>
      <c r="B52" s="1107"/>
      <c r="C52" s="1107"/>
      <c r="D52" s="1138"/>
      <c r="E52" s="1125"/>
      <c r="F52" s="1107"/>
      <c r="G52" s="1139"/>
      <c r="H52" s="1140"/>
      <c r="I52" s="1140"/>
      <c r="J52" s="1141"/>
      <c r="K52" s="1112">
        <f t="shared" si="18"/>
        <v>0</v>
      </c>
      <c r="L52" s="1136"/>
      <c r="M52" s="1114"/>
      <c r="N52" s="1115">
        <f t="shared" si="8"/>
        <v>0</v>
      </c>
      <c r="O52" s="1116">
        <f t="shared" si="9"/>
        <v>0</v>
      </c>
      <c r="P52" s="1116">
        <f t="shared" si="10"/>
        <v>0</v>
      </c>
      <c r="Q52" s="1116">
        <f t="shared" si="2"/>
        <v>0</v>
      </c>
      <c r="R52" s="1117">
        <f t="shared" ref="R52:R69" si="24">113151920*G52/3050760</f>
        <v>0</v>
      </c>
      <c r="S52" s="1117">
        <f t="shared" si="12"/>
        <v>0</v>
      </c>
      <c r="T52" s="1116">
        <f t="shared" si="3"/>
        <v>0</v>
      </c>
      <c r="U52" s="1116">
        <f t="shared" si="4"/>
        <v>0</v>
      </c>
      <c r="V52" s="1117">
        <f t="shared" si="13"/>
        <v>0</v>
      </c>
      <c r="W52" s="1117">
        <f t="shared" si="14"/>
        <v>0</v>
      </c>
      <c r="X52" s="1118"/>
      <c r="Y52" s="1117">
        <f t="shared" si="15"/>
        <v>0</v>
      </c>
      <c r="Z52" s="1117">
        <f t="shared" si="16"/>
        <v>0</v>
      </c>
      <c r="AA52" s="1119" t="e">
        <f t="shared" si="5"/>
        <v>#DIV/0!</v>
      </c>
      <c r="AB52" s="1074"/>
    </row>
    <row r="53" spans="1:28" ht="18" customHeight="1">
      <c r="A53" s="1104">
        <v>47</v>
      </c>
      <c r="B53" s="1142"/>
      <c r="C53" s="1142"/>
      <c r="D53" s="1143"/>
      <c r="E53" s="1125"/>
      <c r="F53" s="1107"/>
      <c r="G53" s="1139"/>
      <c r="H53" s="1144"/>
      <c r="I53" s="1140"/>
      <c r="J53" s="1145"/>
      <c r="K53" s="1112">
        <f t="shared" si="18"/>
        <v>0</v>
      </c>
      <c r="L53" s="1136"/>
      <c r="M53" s="1114"/>
      <c r="N53" s="1115">
        <f t="shared" si="8"/>
        <v>0</v>
      </c>
      <c r="O53" s="1116">
        <f t="shared" si="9"/>
        <v>0</v>
      </c>
      <c r="P53" s="1116">
        <f t="shared" si="10"/>
        <v>0</v>
      </c>
      <c r="Q53" s="1116">
        <f t="shared" si="2"/>
        <v>0</v>
      </c>
      <c r="R53" s="1117">
        <f t="shared" si="24"/>
        <v>0</v>
      </c>
      <c r="S53" s="1117">
        <f t="shared" si="12"/>
        <v>0</v>
      </c>
      <c r="T53" s="1116">
        <f t="shared" si="3"/>
        <v>0</v>
      </c>
      <c r="U53" s="1116">
        <f t="shared" si="4"/>
        <v>0</v>
      </c>
      <c r="V53" s="1117">
        <f t="shared" si="13"/>
        <v>0</v>
      </c>
      <c r="W53" s="1117">
        <f t="shared" si="14"/>
        <v>0</v>
      </c>
      <c r="X53" s="1118"/>
      <c r="Y53" s="1117">
        <f t="shared" si="15"/>
        <v>0</v>
      </c>
      <c r="Z53" s="1117">
        <f t="shared" si="16"/>
        <v>0</v>
      </c>
      <c r="AA53" s="1119" t="e">
        <f t="shared" si="5"/>
        <v>#DIV/0!</v>
      </c>
      <c r="AB53" s="1074"/>
    </row>
    <row r="54" spans="1:28">
      <c r="A54" s="1104">
        <v>48</v>
      </c>
      <c r="B54" s="1146"/>
      <c r="C54" s="1146"/>
      <c r="D54" s="1138"/>
      <c r="E54" s="1147"/>
      <c r="F54" s="1107"/>
      <c r="G54" s="1148"/>
      <c r="H54" s="1140"/>
      <c r="I54" s="1149"/>
      <c r="J54" s="1145"/>
      <c r="K54" s="1112">
        <f t="shared" si="18"/>
        <v>0</v>
      </c>
      <c r="L54" s="1136"/>
      <c r="M54" s="1114"/>
      <c r="N54" s="1115">
        <f t="shared" si="8"/>
        <v>0</v>
      </c>
      <c r="O54" s="1116">
        <f t="shared" si="9"/>
        <v>0</v>
      </c>
      <c r="P54" s="1116">
        <f t="shared" si="10"/>
        <v>0</v>
      </c>
      <c r="Q54" s="1116">
        <f t="shared" si="2"/>
        <v>0</v>
      </c>
      <c r="R54" s="1117">
        <f t="shared" si="24"/>
        <v>0</v>
      </c>
      <c r="S54" s="1117">
        <f t="shared" si="12"/>
        <v>0</v>
      </c>
      <c r="T54" s="1116">
        <f t="shared" si="3"/>
        <v>0</v>
      </c>
      <c r="U54" s="1116">
        <f t="shared" si="4"/>
        <v>0</v>
      </c>
      <c r="V54" s="1117">
        <f t="shared" si="13"/>
        <v>0</v>
      </c>
      <c r="W54" s="1117">
        <f t="shared" si="14"/>
        <v>0</v>
      </c>
      <c r="X54" s="1118"/>
      <c r="Y54" s="1117">
        <f t="shared" si="15"/>
        <v>0</v>
      </c>
      <c r="Z54" s="1117">
        <f t="shared" si="16"/>
        <v>0</v>
      </c>
      <c r="AA54" s="1119" t="e">
        <f t="shared" si="5"/>
        <v>#DIV/0!</v>
      </c>
      <c r="AB54" s="1074"/>
    </row>
    <row r="55" spans="1:28" ht="18" customHeight="1">
      <c r="A55" s="1104">
        <v>49</v>
      </c>
      <c r="B55" s="1107"/>
      <c r="C55" s="1107"/>
      <c r="D55" s="1138"/>
      <c r="E55" s="1147"/>
      <c r="F55" s="1107"/>
      <c r="G55" s="1150"/>
      <c r="H55" s="1140"/>
      <c r="I55" s="1149"/>
      <c r="J55" s="1145"/>
      <c r="K55" s="1112">
        <f t="shared" si="18"/>
        <v>0</v>
      </c>
      <c r="L55" s="1136"/>
      <c r="M55" s="1114"/>
      <c r="N55" s="1115">
        <f t="shared" si="8"/>
        <v>0</v>
      </c>
      <c r="O55" s="1116">
        <f t="shared" si="9"/>
        <v>0</v>
      </c>
      <c r="P55" s="1116">
        <f t="shared" si="10"/>
        <v>0</v>
      </c>
      <c r="Q55" s="1116">
        <f t="shared" si="2"/>
        <v>0</v>
      </c>
      <c r="R55" s="1117">
        <f t="shared" si="24"/>
        <v>0</v>
      </c>
      <c r="S55" s="1117">
        <f t="shared" si="12"/>
        <v>0</v>
      </c>
      <c r="T55" s="1116">
        <f t="shared" si="3"/>
        <v>0</v>
      </c>
      <c r="U55" s="1116">
        <f t="shared" si="4"/>
        <v>0</v>
      </c>
      <c r="V55" s="1117">
        <f t="shared" si="13"/>
        <v>0</v>
      </c>
      <c r="W55" s="1117">
        <f t="shared" si="14"/>
        <v>0</v>
      </c>
      <c r="X55" s="1118"/>
      <c r="Y55" s="1117">
        <f t="shared" si="15"/>
        <v>0</v>
      </c>
      <c r="Z55" s="1117">
        <f t="shared" si="16"/>
        <v>0</v>
      </c>
      <c r="AA55" s="1119" t="e">
        <f t="shared" si="5"/>
        <v>#DIV/0!</v>
      </c>
      <c r="AB55" s="1074"/>
    </row>
    <row r="56" spans="1:28" ht="18" customHeight="1">
      <c r="A56" s="1104">
        <v>50</v>
      </c>
      <c r="B56" s="1107"/>
      <c r="C56" s="1107"/>
      <c r="D56" s="1138"/>
      <c r="E56" s="1125"/>
      <c r="F56" s="1107"/>
      <c r="G56" s="1139"/>
      <c r="H56" s="1140"/>
      <c r="I56" s="1140"/>
      <c r="J56" s="1151"/>
      <c r="K56" s="1112">
        <f t="shared" si="18"/>
        <v>0</v>
      </c>
      <c r="L56" s="1136"/>
      <c r="M56" s="1114"/>
      <c r="N56" s="1115">
        <f t="shared" si="8"/>
        <v>0</v>
      </c>
      <c r="O56" s="1116">
        <f t="shared" si="9"/>
        <v>0</v>
      </c>
      <c r="P56" s="1116">
        <f t="shared" si="10"/>
        <v>0</v>
      </c>
      <c r="Q56" s="1116">
        <f t="shared" si="2"/>
        <v>0</v>
      </c>
      <c r="R56" s="1117">
        <f t="shared" si="24"/>
        <v>0</v>
      </c>
      <c r="S56" s="1117">
        <f t="shared" ref="S56:S80" si="25">159461200*G56/3050760</f>
        <v>0</v>
      </c>
      <c r="T56" s="1116">
        <f t="shared" si="3"/>
        <v>0</v>
      </c>
      <c r="U56" s="1116">
        <f t="shared" si="4"/>
        <v>0</v>
      </c>
      <c r="V56" s="1117">
        <f t="shared" si="13"/>
        <v>0</v>
      </c>
      <c r="W56" s="1117">
        <f t="shared" si="14"/>
        <v>0</v>
      </c>
      <c r="X56" s="1118"/>
      <c r="Y56" s="1117">
        <f t="shared" si="15"/>
        <v>0</v>
      </c>
      <c r="Z56" s="1117">
        <f t="shared" si="16"/>
        <v>0</v>
      </c>
      <c r="AA56" s="1119" t="e">
        <f t="shared" si="5"/>
        <v>#DIV/0!</v>
      </c>
      <c r="AB56" s="1074"/>
    </row>
    <row r="57" spans="1:28" ht="18" customHeight="1">
      <c r="A57" s="1104">
        <v>51</v>
      </c>
      <c r="B57" s="1107"/>
      <c r="C57" s="1107"/>
      <c r="D57" s="1138"/>
      <c r="E57" s="1152"/>
      <c r="F57" s="1107"/>
      <c r="G57" s="1139"/>
      <c r="H57" s="1132"/>
      <c r="I57" s="1140"/>
      <c r="J57" s="1145"/>
      <c r="K57" s="1112">
        <f t="shared" si="18"/>
        <v>0</v>
      </c>
      <c r="L57" s="1136"/>
      <c r="M57" s="1114"/>
      <c r="N57" s="1115">
        <f t="shared" si="8"/>
        <v>0</v>
      </c>
      <c r="O57" s="1116">
        <f t="shared" si="9"/>
        <v>0</v>
      </c>
      <c r="P57" s="1116">
        <f t="shared" si="10"/>
        <v>0</v>
      </c>
      <c r="Q57" s="1116">
        <f t="shared" si="2"/>
        <v>0</v>
      </c>
      <c r="R57" s="1117">
        <f t="shared" si="24"/>
        <v>0</v>
      </c>
      <c r="S57" s="1117">
        <f t="shared" si="25"/>
        <v>0</v>
      </c>
      <c r="T57" s="1116">
        <f t="shared" si="3"/>
        <v>0</v>
      </c>
      <c r="U57" s="1116">
        <f t="shared" si="4"/>
        <v>0</v>
      </c>
      <c r="V57" s="1117">
        <f t="shared" si="13"/>
        <v>0</v>
      </c>
      <c r="W57" s="1117">
        <f t="shared" si="14"/>
        <v>0</v>
      </c>
      <c r="X57" s="1118"/>
      <c r="Y57" s="1117">
        <f t="shared" si="15"/>
        <v>0</v>
      </c>
      <c r="Z57" s="1117">
        <f t="shared" si="16"/>
        <v>0</v>
      </c>
      <c r="AA57" s="1119" t="e">
        <f t="shared" si="5"/>
        <v>#DIV/0!</v>
      </c>
      <c r="AB57" s="1074"/>
    </row>
    <row r="58" spans="1:28" ht="18" customHeight="1">
      <c r="A58" s="1104">
        <v>52</v>
      </c>
      <c r="B58" s="1107"/>
      <c r="C58" s="1107"/>
      <c r="D58" s="1138"/>
      <c r="E58" s="1153"/>
      <c r="F58" s="1107"/>
      <c r="G58" s="1150"/>
      <c r="H58" s="1140"/>
      <c r="I58" s="1140"/>
      <c r="J58" s="1145"/>
      <c r="K58" s="1112">
        <f t="shared" si="18"/>
        <v>0</v>
      </c>
      <c r="L58" s="1154"/>
      <c r="M58" s="1115"/>
      <c r="N58" s="1115">
        <f t="shared" si="8"/>
        <v>0</v>
      </c>
      <c r="O58" s="1116">
        <f t="shared" ref="O58:O73" si="26">N58*G58</f>
        <v>0</v>
      </c>
      <c r="P58" s="1116">
        <f t="shared" si="10"/>
        <v>0</v>
      </c>
      <c r="Q58" s="1116">
        <f t="shared" si="2"/>
        <v>0</v>
      </c>
      <c r="R58" s="1117">
        <f t="shared" si="24"/>
        <v>0</v>
      </c>
      <c r="S58" s="1117">
        <f t="shared" si="25"/>
        <v>0</v>
      </c>
      <c r="T58" s="1116">
        <f t="shared" si="3"/>
        <v>0</v>
      </c>
      <c r="U58" s="1116">
        <f t="shared" si="4"/>
        <v>0</v>
      </c>
      <c r="V58" s="1117">
        <f t="shared" si="13"/>
        <v>0</v>
      </c>
      <c r="W58" s="1117">
        <f t="shared" si="14"/>
        <v>0</v>
      </c>
      <c r="X58" s="1118"/>
      <c r="Y58" s="1117">
        <f t="shared" si="15"/>
        <v>0</v>
      </c>
      <c r="Z58" s="1117">
        <f t="shared" si="16"/>
        <v>0</v>
      </c>
      <c r="AA58" s="1119" t="e">
        <f t="shared" si="5"/>
        <v>#DIV/0!</v>
      </c>
      <c r="AB58" s="1074"/>
    </row>
    <row r="59" spans="1:28" ht="18" customHeight="1">
      <c r="A59" s="1104">
        <v>53</v>
      </c>
      <c r="B59" s="1107"/>
      <c r="C59" s="1107"/>
      <c r="D59" s="1138"/>
      <c r="E59" s="1153"/>
      <c r="F59" s="1107"/>
      <c r="G59" s="1150"/>
      <c r="H59" s="1140"/>
      <c r="I59" s="1140"/>
      <c r="J59" s="1145"/>
      <c r="K59" s="1112">
        <f t="shared" si="18"/>
        <v>0</v>
      </c>
      <c r="L59" s="1154"/>
      <c r="M59" s="1122"/>
      <c r="N59" s="1115">
        <f t="shared" si="8"/>
        <v>0</v>
      </c>
      <c r="O59" s="1116">
        <f t="shared" si="26"/>
        <v>0</v>
      </c>
      <c r="P59" s="1116">
        <f t="shared" si="10"/>
        <v>0</v>
      </c>
      <c r="Q59" s="1116">
        <f t="shared" si="2"/>
        <v>0</v>
      </c>
      <c r="R59" s="1117">
        <f t="shared" si="24"/>
        <v>0</v>
      </c>
      <c r="S59" s="1117">
        <f t="shared" si="25"/>
        <v>0</v>
      </c>
      <c r="T59" s="1116">
        <f t="shared" si="3"/>
        <v>0</v>
      </c>
      <c r="U59" s="1116">
        <f t="shared" si="4"/>
        <v>0</v>
      </c>
      <c r="V59" s="1117">
        <f t="shared" ref="V59:V76" si="27">349504000*G59/3050760</f>
        <v>0</v>
      </c>
      <c r="W59" s="1117">
        <f t="shared" si="14"/>
        <v>0</v>
      </c>
      <c r="X59" s="1118"/>
      <c r="Y59" s="1117">
        <f t="shared" si="15"/>
        <v>0</v>
      </c>
      <c r="Z59" s="1117">
        <f t="shared" si="16"/>
        <v>0</v>
      </c>
      <c r="AA59" s="1119" t="e">
        <f t="shared" si="5"/>
        <v>#DIV/0!</v>
      </c>
      <c r="AB59" s="1074"/>
    </row>
    <row r="60" spans="1:28" ht="22.5" customHeight="1">
      <c r="A60" s="1104">
        <v>54</v>
      </c>
      <c r="B60" s="1142"/>
      <c r="C60" s="1142"/>
      <c r="D60" s="1138"/>
      <c r="E60" s="1125"/>
      <c r="F60" s="1107"/>
      <c r="G60" s="1150"/>
      <c r="H60" s="1144"/>
      <c r="I60" s="1140"/>
      <c r="J60" s="1145"/>
      <c r="K60" s="1112">
        <f t="shared" si="18"/>
        <v>0</v>
      </c>
      <c r="L60" s="1136"/>
      <c r="M60" s="1114"/>
      <c r="N60" s="1115">
        <f t="shared" si="8"/>
        <v>0</v>
      </c>
      <c r="O60" s="1116">
        <f t="shared" si="26"/>
        <v>0</v>
      </c>
      <c r="P60" s="1116">
        <f t="shared" si="10"/>
        <v>0</v>
      </c>
      <c r="Q60" s="1116">
        <f t="shared" si="2"/>
        <v>0</v>
      </c>
      <c r="R60" s="1117">
        <f t="shared" si="24"/>
        <v>0</v>
      </c>
      <c r="S60" s="1117">
        <f t="shared" si="25"/>
        <v>0</v>
      </c>
      <c r="T60" s="1116">
        <f t="shared" si="3"/>
        <v>0</v>
      </c>
      <c r="U60" s="1116">
        <f t="shared" si="4"/>
        <v>0</v>
      </c>
      <c r="V60" s="1117">
        <f t="shared" si="27"/>
        <v>0</v>
      </c>
      <c r="W60" s="1117">
        <f t="shared" ref="W60:W81" si="28">102666800*G60/3050760</f>
        <v>0</v>
      </c>
      <c r="X60" s="1118"/>
      <c r="Y60" s="1117">
        <f t="shared" si="15"/>
        <v>0</v>
      </c>
      <c r="Z60" s="1117">
        <f t="shared" si="16"/>
        <v>0</v>
      </c>
      <c r="AA60" s="1119" t="e">
        <f t="shared" si="5"/>
        <v>#DIV/0!</v>
      </c>
      <c r="AB60" s="1074"/>
    </row>
    <row r="61" spans="1:28" ht="18" customHeight="1">
      <c r="A61" s="1104">
        <v>55</v>
      </c>
      <c r="B61" s="1142"/>
      <c r="C61" s="1142"/>
      <c r="D61" s="1143"/>
      <c r="E61" s="1125"/>
      <c r="F61" s="1107"/>
      <c r="G61" s="1150"/>
      <c r="H61" s="1155"/>
      <c r="I61" s="1140"/>
      <c r="J61" s="1145"/>
      <c r="K61" s="1112">
        <f t="shared" si="18"/>
        <v>0</v>
      </c>
      <c r="L61" s="1136"/>
      <c r="M61" s="1114"/>
      <c r="N61" s="1115">
        <f t="shared" si="8"/>
        <v>0</v>
      </c>
      <c r="O61" s="1116">
        <f t="shared" si="26"/>
        <v>0</v>
      </c>
      <c r="P61" s="1116">
        <f t="shared" si="10"/>
        <v>0</v>
      </c>
      <c r="Q61" s="1116">
        <f t="shared" si="2"/>
        <v>0</v>
      </c>
      <c r="R61" s="1117">
        <f t="shared" si="24"/>
        <v>0</v>
      </c>
      <c r="S61" s="1117">
        <f t="shared" si="25"/>
        <v>0</v>
      </c>
      <c r="T61" s="1116">
        <f t="shared" si="3"/>
        <v>0</v>
      </c>
      <c r="U61" s="1116">
        <f t="shared" si="4"/>
        <v>0</v>
      </c>
      <c r="V61" s="1117">
        <f t="shared" si="27"/>
        <v>0</v>
      </c>
      <c r="W61" s="1117">
        <f t="shared" si="28"/>
        <v>0</v>
      </c>
      <c r="X61" s="1118"/>
      <c r="Y61" s="1117">
        <f t="shared" si="15"/>
        <v>0</v>
      </c>
      <c r="Z61" s="1117">
        <f t="shared" si="16"/>
        <v>0</v>
      </c>
      <c r="AA61" s="1119" t="e">
        <f t="shared" si="5"/>
        <v>#DIV/0!</v>
      </c>
      <c r="AB61" s="1074"/>
    </row>
    <row r="62" spans="1:28">
      <c r="A62" s="1104">
        <v>56</v>
      </c>
      <c r="B62" s="1146"/>
      <c r="C62" s="1146"/>
      <c r="D62" s="1138"/>
      <c r="E62" s="1147"/>
      <c r="F62" s="1107"/>
      <c r="G62" s="1148"/>
      <c r="H62" s="1140"/>
      <c r="I62" s="1149"/>
      <c r="J62" s="1145"/>
      <c r="K62" s="1112">
        <f t="shared" si="18"/>
        <v>0</v>
      </c>
      <c r="L62" s="1136"/>
      <c r="M62" s="1114"/>
      <c r="N62" s="1115">
        <f t="shared" si="8"/>
        <v>0</v>
      </c>
      <c r="O62" s="1116">
        <f t="shared" si="26"/>
        <v>0</v>
      </c>
      <c r="P62" s="1116">
        <f t="shared" si="10"/>
        <v>0</v>
      </c>
      <c r="Q62" s="1116">
        <f t="shared" si="2"/>
        <v>0</v>
      </c>
      <c r="R62" s="1117">
        <f t="shared" si="24"/>
        <v>0</v>
      </c>
      <c r="S62" s="1117">
        <f t="shared" si="25"/>
        <v>0</v>
      </c>
      <c r="T62" s="1116">
        <f t="shared" si="3"/>
        <v>0</v>
      </c>
      <c r="U62" s="1116">
        <f t="shared" si="4"/>
        <v>0</v>
      </c>
      <c r="V62" s="1117">
        <f t="shared" si="27"/>
        <v>0</v>
      </c>
      <c r="W62" s="1117">
        <f t="shared" si="28"/>
        <v>0</v>
      </c>
      <c r="X62" s="1118"/>
      <c r="Y62" s="1117">
        <f t="shared" si="15"/>
        <v>0</v>
      </c>
      <c r="Z62" s="1117">
        <f t="shared" si="16"/>
        <v>0</v>
      </c>
      <c r="AA62" s="1119" t="e">
        <f t="shared" si="5"/>
        <v>#DIV/0!</v>
      </c>
      <c r="AB62" s="1074"/>
    </row>
    <row r="63" spans="1:28" ht="18" customHeight="1">
      <c r="A63" s="1104" t="s">
        <v>1492</v>
      </c>
      <c r="B63" s="1146"/>
      <c r="C63" s="1146"/>
      <c r="D63" s="1138"/>
      <c r="E63" s="1147"/>
      <c r="F63" s="1107"/>
      <c r="G63" s="1150"/>
      <c r="H63" s="1140"/>
      <c r="I63" s="1149"/>
      <c r="J63" s="1145"/>
      <c r="K63" s="1112">
        <f t="shared" si="18"/>
        <v>0</v>
      </c>
      <c r="L63" s="1136"/>
      <c r="M63" s="1114"/>
      <c r="N63" s="1115">
        <f t="shared" si="8"/>
        <v>0</v>
      </c>
      <c r="O63" s="1116">
        <f t="shared" si="26"/>
        <v>0</v>
      </c>
      <c r="P63" s="1116">
        <f t="shared" si="10"/>
        <v>0</v>
      </c>
      <c r="Q63" s="1116">
        <f t="shared" si="2"/>
        <v>0</v>
      </c>
      <c r="R63" s="1117">
        <f t="shared" si="24"/>
        <v>0</v>
      </c>
      <c r="S63" s="1117">
        <f t="shared" si="25"/>
        <v>0</v>
      </c>
      <c r="T63" s="1116">
        <f t="shared" si="3"/>
        <v>0</v>
      </c>
      <c r="U63" s="1116">
        <f t="shared" si="4"/>
        <v>0</v>
      </c>
      <c r="V63" s="1117">
        <f t="shared" si="27"/>
        <v>0</v>
      </c>
      <c r="W63" s="1117">
        <f t="shared" si="28"/>
        <v>0</v>
      </c>
      <c r="X63" s="1118"/>
      <c r="Y63" s="1117">
        <f t="shared" si="15"/>
        <v>0</v>
      </c>
      <c r="Z63" s="1117">
        <f t="shared" si="16"/>
        <v>0</v>
      </c>
      <c r="AA63" s="1119" t="e">
        <f t="shared" si="5"/>
        <v>#DIV/0!</v>
      </c>
      <c r="AB63" s="1074"/>
    </row>
    <row r="64" spans="1:28" ht="18" customHeight="1">
      <c r="A64" s="1104">
        <v>58</v>
      </c>
      <c r="B64" s="1142"/>
      <c r="C64" s="1142"/>
      <c r="D64" s="1138"/>
      <c r="E64" s="1147"/>
      <c r="F64" s="1107"/>
      <c r="G64" s="1150"/>
      <c r="H64" s="1140"/>
      <c r="I64" s="1149"/>
      <c r="J64" s="1145"/>
      <c r="K64" s="1112">
        <f t="shared" si="18"/>
        <v>0</v>
      </c>
      <c r="L64" s="1136"/>
      <c r="M64" s="1114"/>
      <c r="N64" s="1115">
        <f t="shared" si="8"/>
        <v>0</v>
      </c>
      <c r="O64" s="1116">
        <f t="shared" si="26"/>
        <v>0</v>
      </c>
      <c r="P64" s="1116">
        <f t="shared" si="10"/>
        <v>0</v>
      </c>
      <c r="Q64" s="1116">
        <f t="shared" si="2"/>
        <v>0</v>
      </c>
      <c r="R64" s="1117">
        <f t="shared" si="24"/>
        <v>0</v>
      </c>
      <c r="S64" s="1117">
        <f t="shared" si="25"/>
        <v>0</v>
      </c>
      <c r="T64" s="1116">
        <f t="shared" si="3"/>
        <v>0</v>
      </c>
      <c r="U64" s="1116">
        <f t="shared" si="4"/>
        <v>0</v>
      </c>
      <c r="V64" s="1117">
        <f t="shared" si="27"/>
        <v>0</v>
      </c>
      <c r="W64" s="1117">
        <f t="shared" si="28"/>
        <v>0</v>
      </c>
      <c r="X64" s="1118"/>
      <c r="Y64" s="1117">
        <f t="shared" si="15"/>
        <v>0</v>
      </c>
      <c r="Z64" s="1117">
        <f t="shared" si="16"/>
        <v>0</v>
      </c>
      <c r="AA64" s="1119" t="e">
        <f t="shared" si="5"/>
        <v>#DIV/0!</v>
      </c>
      <c r="AB64" s="1074"/>
    </row>
    <row r="65" spans="1:28" ht="18" customHeight="1">
      <c r="A65" s="1104">
        <v>59</v>
      </c>
      <c r="B65" s="1146"/>
      <c r="C65" s="1146"/>
      <c r="D65" s="1138"/>
      <c r="E65" s="1147"/>
      <c r="F65" s="1107"/>
      <c r="G65" s="1150"/>
      <c r="H65" s="1140"/>
      <c r="I65" s="1149"/>
      <c r="J65" s="1145"/>
      <c r="K65" s="1112">
        <f t="shared" si="18"/>
        <v>0</v>
      </c>
      <c r="L65" s="1154"/>
      <c r="M65" s="1122"/>
      <c r="N65" s="1115">
        <f t="shared" si="8"/>
        <v>0</v>
      </c>
      <c r="O65" s="1116">
        <f t="shared" si="26"/>
        <v>0</v>
      </c>
      <c r="P65" s="1116">
        <f t="shared" si="10"/>
        <v>0</v>
      </c>
      <c r="Q65" s="1116">
        <f t="shared" si="2"/>
        <v>0</v>
      </c>
      <c r="R65" s="1117">
        <f t="shared" si="24"/>
        <v>0</v>
      </c>
      <c r="S65" s="1117">
        <f t="shared" si="25"/>
        <v>0</v>
      </c>
      <c r="T65" s="1116">
        <f t="shared" si="3"/>
        <v>0</v>
      </c>
      <c r="U65" s="1116">
        <f t="shared" si="4"/>
        <v>0</v>
      </c>
      <c r="V65" s="1117">
        <f t="shared" si="27"/>
        <v>0</v>
      </c>
      <c r="W65" s="1117">
        <f t="shared" si="28"/>
        <v>0</v>
      </c>
      <c r="X65" s="1118"/>
      <c r="Y65" s="1117">
        <f t="shared" si="15"/>
        <v>0</v>
      </c>
      <c r="Z65" s="1117">
        <f t="shared" si="16"/>
        <v>0</v>
      </c>
      <c r="AA65" s="1119" t="e">
        <f t="shared" si="5"/>
        <v>#DIV/0!</v>
      </c>
      <c r="AB65" s="1074"/>
    </row>
    <row r="66" spans="1:28" ht="18" customHeight="1">
      <c r="A66" s="1104">
        <v>60</v>
      </c>
      <c r="B66" s="1142"/>
      <c r="C66" s="1142"/>
      <c r="D66" s="1138"/>
      <c r="E66" s="1147"/>
      <c r="F66" s="1107"/>
      <c r="G66" s="1156"/>
      <c r="H66" s="1140"/>
      <c r="I66" s="1149"/>
      <c r="J66" s="1145"/>
      <c r="K66" s="1112">
        <f t="shared" si="18"/>
        <v>0</v>
      </c>
      <c r="L66" s="1136"/>
      <c r="M66" s="1114"/>
      <c r="N66" s="1115">
        <f t="shared" si="8"/>
        <v>0</v>
      </c>
      <c r="O66" s="1116">
        <f t="shared" si="26"/>
        <v>0</v>
      </c>
      <c r="P66" s="1116">
        <f t="shared" si="10"/>
        <v>0</v>
      </c>
      <c r="Q66" s="1116">
        <f t="shared" si="2"/>
        <v>0</v>
      </c>
      <c r="R66" s="1117">
        <f t="shared" si="24"/>
        <v>0</v>
      </c>
      <c r="S66" s="1117">
        <f t="shared" si="25"/>
        <v>0</v>
      </c>
      <c r="T66" s="1116">
        <f t="shared" si="3"/>
        <v>0</v>
      </c>
      <c r="U66" s="1116">
        <f t="shared" si="4"/>
        <v>0</v>
      </c>
      <c r="V66" s="1117">
        <f t="shared" si="27"/>
        <v>0</v>
      </c>
      <c r="W66" s="1117">
        <f t="shared" si="28"/>
        <v>0</v>
      </c>
      <c r="X66" s="1118"/>
      <c r="Y66" s="1117">
        <f t="shared" si="15"/>
        <v>0</v>
      </c>
      <c r="Z66" s="1117">
        <f t="shared" si="16"/>
        <v>0</v>
      </c>
      <c r="AA66" s="1119" t="e">
        <f t="shared" si="5"/>
        <v>#DIV/0!</v>
      </c>
      <c r="AB66" s="1074"/>
    </row>
    <row r="67" spans="1:28" ht="18" customHeight="1">
      <c r="A67" s="1104">
        <v>61</v>
      </c>
      <c r="B67" s="1142"/>
      <c r="C67" s="1142"/>
      <c r="D67" s="1138"/>
      <c r="E67" s="1147"/>
      <c r="F67" s="1107"/>
      <c r="G67" s="1156"/>
      <c r="H67" s="1140"/>
      <c r="I67" s="1149"/>
      <c r="J67" s="1145"/>
      <c r="K67" s="1112">
        <f t="shared" si="18"/>
        <v>0</v>
      </c>
      <c r="L67" s="1136"/>
      <c r="M67" s="1114"/>
      <c r="N67" s="1115">
        <f t="shared" si="8"/>
        <v>0</v>
      </c>
      <c r="O67" s="1116">
        <f t="shared" si="26"/>
        <v>0</v>
      </c>
      <c r="P67" s="1116">
        <f t="shared" si="10"/>
        <v>0</v>
      </c>
      <c r="Q67" s="1116">
        <f t="shared" si="2"/>
        <v>0</v>
      </c>
      <c r="R67" s="1117">
        <f t="shared" si="24"/>
        <v>0</v>
      </c>
      <c r="S67" s="1117">
        <f t="shared" si="25"/>
        <v>0</v>
      </c>
      <c r="T67" s="1116">
        <f t="shared" si="3"/>
        <v>0</v>
      </c>
      <c r="U67" s="1116">
        <f t="shared" si="4"/>
        <v>0</v>
      </c>
      <c r="V67" s="1117">
        <f t="shared" si="27"/>
        <v>0</v>
      </c>
      <c r="W67" s="1117">
        <f t="shared" si="28"/>
        <v>0</v>
      </c>
      <c r="X67" s="1118"/>
      <c r="Y67" s="1117">
        <f t="shared" si="15"/>
        <v>0</v>
      </c>
      <c r="Z67" s="1117">
        <f t="shared" si="16"/>
        <v>0</v>
      </c>
      <c r="AA67" s="1119" t="e">
        <f t="shared" si="5"/>
        <v>#DIV/0!</v>
      </c>
      <c r="AB67" s="1074"/>
    </row>
    <row r="68" spans="1:28" ht="33" customHeight="1">
      <c r="A68" s="1104">
        <v>62</v>
      </c>
      <c r="B68" s="1157"/>
      <c r="C68" s="1157"/>
      <c r="D68" s="1138"/>
      <c r="E68" s="1125"/>
      <c r="F68" s="1107"/>
      <c r="G68" s="1158"/>
      <c r="H68" s="1140"/>
      <c r="I68" s="1159"/>
      <c r="J68" s="1160"/>
      <c r="K68" s="1112">
        <f t="shared" si="18"/>
        <v>0</v>
      </c>
      <c r="L68" s="1154"/>
      <c r="M68" s="1122"/>
      <c r="N68" s="1122">
        <f t="shared" si="8"/>
        <v>0</v>
      </c>
      <c r="O68" s="1116">
        <f t="shared" si="26"/>
        <v>0</v>
      </c>
      <c r="P68" s="1116">
        <f t="shared" si="10"/>
        <v>0</v>
      </c>
      <c r="Q68" s="1116">
        <f t="shared" si="2"/>
        <v>0</v>
      </c>
      <c r="R68" s="1117">
        <f t="shared" si="24"/>
        <v>0</v>
      </c>
      <c r="S68" s="1117">
        <f t="shared" si="25"/>
        <v>0</v>
      </c>
      <c r="T68" s="1116">
        <f t="shared" si="3"/>
        <v>0</v>
      </c>
      <c r="U68" s="1116">
        <f t="shared" si="4"/>
        <v>0</v>
      </c>
      <c r="V68" s="1117">
        <f t="shared" si="27"/>
        <v>0</v>
      </c>
      <c r="W68" s="1117">
        <f t="shared" si="28"/>
        <v>0</v>
      </c>
      <c r="X68" s="1118"/>
      <c r="Y68" s="1117">
        <f t="shared" si="15"/>
        <v>0</v>
      </c>
      <c r="Z68" s="1117">
        <f t="shared" si="16"/>
        <v>0</v>
      </c>
      <c r="AA68" s="1119" t="e">
        <f t="shared" si="5"/>
        <v>#DIV/0!</v>
      </c>
      <c r="AB68" s="1074"/>
    </row>
    <row r="69" spans="1:28" ht="18" customHeight="1">
      <c r="A69" s="1104">
        <v>63</v>
      </c>
      <c r="B69" s="1157"/>
      <c r="C69" s="1157"/>
      <c r="D69" s="1161"/>
      <c r="E69" s="1162"/>
      <c r="F69" s="1107"/>
      <c r="G69" s="1158"/>
      <c r="H69" s="1163"/>
      <c r="I69" s="1159"/>
      <c r="J69" s="1160"/>
      <c r="K69" s="1112">
        <f t="shared" si="18"/>
        <v>0</v>
      </c>
      <c r="L69" s="1154"/>
      <c r="M69" s="1122"/>
      <c r="N69" s="1115">
        <f t="shared" si="8"/>
        <v>0</v>
      </c>
      <c r="O69" s="1116">
        <f t="shared" si="26"/>
        <v>0</v>
      </c>
      <c r="P69" s="1116">
        <f t="shared" si="10"/>
        <v>0</v>
      </c>
      <c r="Q69" s="1116">
        <f t="shared" si="2"/>
        <v>0</v>
      </c>
      <c r="R69" s="1117">
        <f t="shared" si="24"/>
        <v>0</v>
      </c>
      <c r="S69" s="1117">
        <f t="shared" si="25"/>
        <v>0</v>
      </c>
      <c r="T69" s="1116">
        <f t="shared" si="3"/>
        <v>0</v>
      </c>
      <c r="U69" s="1116">
        <f t="shared" si="4"/>
        <v>0</v>
      </c>
      <c r="V69" s="1117">
        <f t="shared" si="27"/>
        <v>0</v>
      </c>
      <c r="W69" s="1117">
        <f t="shared" si="28"/>
        <v>0</v>
      </c>
      <c r="X69" s="1118"/>
      <c r="Y69" s="1117">
        <f t="shared" si="15"/>
        <v>0</v>
      </c>
      <c r="Z69" s="1117">
        <f t="shared" si="16"/>
        <v>0</v>
      </c>
      <c r="AA69" s="1119" t="e">
        <f t="shared" si="5"/>
        <v>#DIV/0!</v>
      </c>
      <c r="AB69" s="1074"/>
    </row>
    <row r="70" spans="1:28" ht="18" customHeight="1">
      <c r="A70" s="1104">
        <v>64</v>
      </c>
      <c r="B70" s="1157"/>
      <c r="C70" s="1157"/>
      <c r="D70" s="1161"/>
      <c r="E70" s="1164"/>
      <c r="F70" s="1107"/>
      <c r="G70" s="1158"/>
      <c r="H70" s="1163"/>
      <c r="I70" s="1159"/>
      <c r="J70" s="1160"/>
      <c r="K70" s="1112">
        <f t="shared" si="18"/>
        <v>0</v>
      </c>
      <c r="L70" s="1154"/>
      <c r="M70" s="1122"/>
      <c r="N70" s="1115">
        <f t="shared" si="8"/>
        <v>0</v>
      </c>
      <c r="O70" s="1116">
        <f t="shared" si="26"/>
        <v>0</v>
      </c>
      <c r="P70" s="1116">
        <f t="shared" si="10"/>
        <v>0</v>
      </c>
      <c r="Q70" s="1116">
        <f t="shared" si="2"/>
        <v>0</v>
      </c>
      <c r="R70" s="1117">
        <f>113151920*G70/2767000</f>
        <v>0</v>
      </c>
      <c r="S70" s="1117">
        <f t="shared" si="25"/>
        <v>0</v>
      </c>
      <c r="T70" s="1116">
        <f t="shared" si="3"/>
        <v>0</v>
      </c>
      <c r="U70" s="1116">
        <f t="shared" si="4"/>
        <v>0</v>
      </c>
      <c r="V70" s="1117">
        <f t="shared" si="27"/>
        <v>0</v>
      </c>
      <c r="W70" s="1117">
        <f t="shared" si="28"/>
        <v>0</v>
      </c>
      <c r="X70" s="1118"/>
      <c r="Y70" s="1117">
        <f t="shared" si="15"/>
        <v>0</v>
      </c>
      <c r="Z70" s="1117">
        <f t="shared" si="16"/>
        <v>0</v>
      </c>
      <c r="AA70" s="1119" t="e">
        <f t="shared" si="5"/>
        <v>#DIV/0!</v>
      </c>
      <c r="AB70" s="1074"/>
    </row>
    <row r="71" spans="1:28" ht="18" customHeight="1">
      <c r="A71" s="1104">
        <v>65</v>
      </c>
      <c r="B71" s="1157"/>
      <c r="C71" s="1157"/>
      <c r="D71" s="1161"/>
      <c r="E71" s="1164"/>
      <c r="F71" s="1107"/>
      <c r="G71" s="1158"/>
      <c r="H71" s="1165"/>
      <c r="I71" s="1159"/>
      <c r="J71" s="1160"/>
      <c r="K71" s="1112">
        <f t="shared" si="18"/>
        <v>0</v>
      </c>
      <c r="L71" s="1154"/>
      <c r="M71" s="1122"/>
      <c r="N71" s="1115">
        <f t="shared" si="8"/>
        <v>0</v>
      </c>
      <c r="O71" s="1116">
        <f t="shared" si="26"/>
        <v>0</v>
      </c>
      <c r="P71" s="1116">
        <f t="shared" si="10"/>
        <v>0</v>
      </c>
      <c r="Q71" s="1116">
        <f t="shared" ref="Q71:Q73" si="29">15*G71</f>
        <v>0</v>
      </c>
      <c r="R71" s="1117">
        <f>113151920*G71/2767000</f>
        <v>0</v>
      </c>
      <c r="S71" s="1117">
        <f t="shared" si="25"/>
        <v>0</v>
      </c>
      <c r="T71" s="1116">
        <f t="shared" ref="T71:T73" si="30">366*G71</f>
        <v>0</v>
      </c>
      <c r="U71" s="1116">
        <f t="shared" ref="U71:U73" si="31">10*G71</f>
        <v>0</v>
      </c>
      <c r="V71" s="1117">
        <f t="shared" si="27"/>
        <v>0</v>
      </c>
      <c r="W71" s="1117">
        <f t="shared" si="28"/>
        <v>0</v>
      </c>
      <c r="X71" s="1118"/>
      <c r="Y71" s="1117">
        <f t="shared" si="15"/>
        <v>0</v>
      </c>
      <c r="Z71" s="1117">
        <f t="shared" si="16"/>
        <v>0</v>
      </c>
      <c r="AA71" s="1119" t="e">
        <f t="shared" ref="AA71:AA83" si="32">Z71/G71</f>
        <v>#DIV/0!</v>
      </c>
      <c r="AB71" s="1074"/>
    </row>
    <row r="72" spans="1:28" ht="30.75" customHeight="1">
      <c r="A72" s="1104">
        <v>66</v>
      </c>
      <c r="B72" s="1157"/>
      <c r="C72" s="1157"/>
      <c r="D72" s="1161"/>
      <c r="E72" s="1164"/>
      <c r="F72" s="1107"/>
      <c r="G72" s="1158"/>
      <c r="H72" s="1163"/>
      <c r="I72" s="1159"/>
      <c r="J72" s="1160"/>
      <c r="K72" s="1112">
        <f t="shared" si="18"/>
        <v>0</v>
      </c>
      <c r="L72" s="1154"/>
      <c r="M72" s="1122"/>
      <c r="N72" s="1122">
        <f t="shared" ref="N72:N73" si="33">M72+L72</f>
        <v>0</v>
      </c>
      <c r="O72" s="1116">
        <f t="shared" si="26"/>
        <v>0</v>
      </c>
      <c r="P72" s="1116">
        <f t="shared" ref="P72:P73" si="34">320*G72</f>
        <v>0</v>
      </c>
      <c r="Q72" s="1116">
        <f t="shared" si="29"/>
        <v>0</v>
      </c>
      <c r="R72" s="1117">
        <f>113151920*G72/2767000</f>
        <v>0</v>
      </c>
      <c r="S72" s="1117">
        <f t="shared" si="25"/>
        <v>0</v>
      </c>
      <c r="T72" s="1116">
        <f t="shared" si="30"/>
        <v>0</v>
      </c>
      <c r="U72" s="1116">
        <f t="shared" si="31"/>
        <v>0</v>
      </c>
      <c r="V72" s="1117">
        <f t="shared" si="27"/>
        <v>0</v>
      </c>
      <c r="W72" s="1117">
        <f t="shared" si="28"/>
        <v>0</v>
      </c>
      <c r="X72" s="1118"/>
      <c r="Y72" s="1117">
        <f>SUM(O72:X72)</f>
        <v>0</v>
      </c>
      <c r="Z72" s="1117">
        <f t="shared" si="16"/>
        <v>0</v>
      </c>
      <c r="AA72" s="1119" t="e">
        <f t="shared" si="32"/>
        <v>#DIV/0!</v>
      </c>
      <c r="AB72" s="1074"/>
    </row>
    <row r="73" spans="1:28" ht="18" customHeight="1">
      <c r="A73" s="1104">
        <v>67</v>
      </c>
      <c r="B73" s="1157"/>
      <c r="C73" s="1157"/>
      <c r="D73" s="1161"/>
      <c r="E73" s="1164"/>
      <c r="F73" s="1107"/>
      <c r="G73" s="1166"/>
      <c r="H73" s="1163"/>
      <c r="I73" s="1159"/>
      <c r="J73" s="1160"/>
      <c r="K73" s="1112">
        <f t="shared" si="18"/>
        <v>0</v>
      </c>
      <c r="L73" s="1154"/>
      <c r="M73" s="1122"/>
      <c r="N73" s="1115">
        <f t="shared" si="33"/>
        <v>0</v>
      </c>
      <c r="O73" s="1116">
        <f t="shared" si="26"/>
        <v>0</v>
      </c>
      <c r="P73" s="1116">
        <f t="shared" si="34"/>
        <v>0</v>
      </c>
      <c r="Q73" s="1116">
        <f t="shared" si="29"/>
        <v>0</v>
      </c>
      <c r="R73" s="1117">
        <f>113151920*G73/2767000</f>
        <v>0</v>
      </c>
      <c r="S73" s="1117">
        <f t="shared" si="25"/>
        <v>0</v>
      </c>
      <c r="T73" s="1116">
        <f t="shared" si="30"/>
        <v>0</v>
      </c>
      <c r="U73" s="1116">
        <f t="shared" si="31"/>
        <v>0</v>
      </c>
      <c r="V73" s="1117">
        <f t="shared" si="27"/>
        <v>0</v>
      </c>
      <c r="W73" s="1117">
        <f t="shared" si="28"/>
        <v>0</v>
      </c>
      <c r="X73" s="1118"/>
      <c r="Y73" s="1117">
        <f t="shared" si="15"/>
        <v>0</v>
      </c>
      <c r="Z73" s="1117">
        <f t="shared" si="16"/>
        <v>0</v>
      </c>
      <c r="AA73" s="1119" t="e">
        <f t="shared" si="32"/>
        <v>#DIV/0!</v>
      </c>
      <c r="AB73" s="1074"/>
    </row>
    <row r="74" spans="1:28" ht="18" customHeight="1">
      <c r="A74" s="1104">
        <v>68</v>
      </c>
      <c r="B74" s="1167"/>
      <c r="C74" s="1167"/>
      <c r="D74" s="1168"/>
      <c r="E74" s="1167"/>
      <c r="F74" s="1107"/>
      <c r="G74" s="1169"/>
      <c r="H74" s="1170"/>
      <c r="I74" s="1171"/>
      <c r="J74" s="1172"/>
      <c r="K74" s="1112"/>
      <c r="L74" s="1154"/>
      <c r="M74" s="1173"/>
      <c r="N74" s="1174"/>
      <c r="O74" s="1116"/>
      <c r="P74" s="1116"/>
      <c r="Q74" s="1116"/>
      <c r="R74" s="1116"/>
      <c r="S74" s="1117">
        <f t="shared" si="25"/>
        <v>0</v>
      </c>
      <c r="T74" s="1116"/>
      <c r="U74" s="1116"/>
      <c r="V74" s="1117">
        <f t="shared" si="27"/>
        <v>0</v>
      </c>
      <c r="W74" s="1117">
        <f t="shared" si="28"/>
        <v>0</v>
      </c>
      <c r="X74" s="1118"/>
      <c r="Y74" s="1117">
        <f t="shared" si="15"/>
        <v>0</v>
      </c>
      <c r="Z74" s="1117">
        <f t="shared" si="16"/>
        <v>0</v>
      </c>
      <c r="AA74" s="1119" t="e">
        <f t="shared" si="32"/>
        <v>#DIV/0!</v>
      </c>
      <c r="AB74" s="1074"/>
    </row>
    <row r="75" spans="1:28" ht="18" customHeight="1">
      <c r="A75" s="1104">
        <v>69</v>
      </c>
      <c r="B75" s="1167"/>
      <c r="C75" s="1167"/>
      <c r="D75" s="1168"/>
      <c r="E75" s="1167"/>
      <c r="F75" s="1107"/>
      <c r="G75" s="1169"/>
      <c r="H75" s="1170"/>
      <c r="I75" s="1171"/>
      <c r="J75" s="1172"/>
      <c r="K75" s="1112"/>
      <c r="L75" s="1154"/>
      <c r="M75" s="1173"/>
      <c r="N75" s="1174"/>
      <c r="O75" s="1116"/>
      <c r="P75" s="1116"/>
      <c r="Q75" s="1116"/>
      <c r="R75" s="1116"/>
      <c r="S75" s="1117">
        <f t="shared" si="25"/>
        <v>0</v>
      </c>
      <c r="T75" s="1116"/>
      <c r="U75" s="1116"/>
      <c r="V75" s="1117">
        <f t="shared" si="27"/>
        <v>0</v>
      </c>
      <c r="W75" s="1117">
        <f t="shared" si="28"/>
        <v>0</v>
      </c>
      <c r="X75" s="1118"/>
      <c r="Y75" s="1117">
        <f t="shared" si="15"/>
        <v>0</v>
      </c>
      <c r="Z75" s="1117">
        <f t="shared" si="16"/>
        <v>0</v>
      </c>
      <c r="AA75" s="1119" t="e">
        <f t="shared" si="32"/>
        <v>#DIV/0!</v>
      </c>
      <c r="AB75" s="1074"/>
    </row>
    <row r="76" spans="1:28" ht="18" customHeight="1">
      <c r="A76" s="1104">
        <v>70</v>
      </c>
      <c r="B76" s="1167"/>
      <c r="C76" s="1167"/>
      <c r="D76" s="1168"/>
      <c r="E76" s="1167"/>
      <c r="F76" s="1107"/>
      <c r="G76" s="1169"/>
      <c r="H76" s="1170"/>
      <c r="I76" s="1171"/>
      <c r="J76" s="1172"/>
      <c r="K76" s="1112"/>
      <c r="L76" s="1154"/>
      <c r="M76" s="1173"/>
      <c r="N76" s="1174"/>
      <c r="O76" s="1116"/>
      <c r="P76" s="1116"/>
      <c r="Q76" s="1116"/>
      <c r="R76" s="1116"/>
      <c r="S76" s="1117">
        <f t="shared" si="25"/>
        <v>0</v>
      </c>
      <c r="T76" s="1116"/>
      <c r="U76" s="1116"/>
      <c r="V76" s="1117">
        <f t="shared" si="27"/>
        <v>0</v>
      </c>
      <c r="W76" s="1117">
        <f t="shared" si="28"/>
        <v>0</v>
      </c>
      <c r="X76" s="1118"/>
      <c r="Y76" s="1117">
        <f t="shared" si="15"/>
        <v>0</v>
      </c>
      <c r="Z76" s="1117">
        <f t="shared" si="16"/>
        <v>0</v>
      </c>
      <c r="AA76" s="1119" t="e">
        <f t="shared" si="32"/>
        <v>#DIV/0!</v>
      </c>
      <c r="AB76" s="1074"/>
    </row>
    <row r="77" spans="1:28" ht="18" customHeight="1">
      <c r="A77" s="1104">
        <v>71</v>
      </c>
      <c r="B77" s="1167"/>
      <c r="C77" s="1167"/>
      <c r="D77" s="1168"/>
      <c r="E77" s="1167"/>
      <c r="F77" s="1107"/>
      <c r="G77" s="1169"/>
      <c r="H77" s="1170"/>
      <c r="I77" s="1171"/>
      <c r="J77" s="1172"/>
      <c r="K77" s="1112"/>
      <c r="L77" s="1154"/>
      <c r="M77" s="1173"/>
      <c r="N77" s="1174"/>
      <c r="O77" s="1116"/>
      <c r="P77" s="1116"/>
      <c r="Q77" s="1116"/>
      <c r="R77" s="1116"/>
      <c r="S77" s="1117">
        <f t="shared" si="25"/>
        <v>0</v>
      </c>
      <c r="T77" s="1116"/>
      <c r="U77" s="1116"/>
      <c r="V77" s="1116"/>
      <c r="W77" s="1117">
        <f t="shared" si="28"/>
        <v>0</v>
      </c>
      <c r="X77" s="1118"/>
      <c r="Y77" s="1117">
        <f t="shared" si="15"/>
        <v>0</v>
      </c>
      <c r="Z77" s="1117">
        <f t="shared" si="16"/>
        <v>0</v>
      </c>
      <c r="AA77" s="1119" t="e">
        <f t="shared" si="32"/>
        <v>#DIV/0!</v>
      </c>
      <c r="AB77" s="1074"/>
    </row>
    <row r="78" spans="1:28" ht="18" customHeight="1">
      <c r="A78" s="1104">
        <v>72</v>
      </c>
      <c r="B78" s="1167"/>
      <c r="C78" s="1167"/>
      <c r="D78" s="1168"/>
      <c r="E78" s="1167"/>
      <c r="F78" s="1107"/>
      <c r="G78" s="1169"/>
      <c r="H78" s="1170"/>
      <c r="I78" s="1171"/>
      <c r="J78" s="1172"/>
      <c r="K78" s="1112"/>
      <c r="L78" s="1154"/>
      <c r="M78" s="1173"/>
      <c r="N78" s="1174"/>
      <c r="O78" s="1116"/>
      <c r="P78" s="1116"/>
      <c r="Q78" s="1116"/>
      <c r="R78" s="1116"/>
      <c r="S78" s="1117">
        <f t="shared" si="25"/>
        <v>0</v>
      </c>
      <c r="T78" s="1116"/>
      <c r="U78" s="1116"/>
      <c r="V78" s="1116"/>
      <c r="W78" s="1117">
        <f t="shared" si="28"/>
        <v>0</v>
      </c>
      <c r="X78" s="1118"/>
      <c r="Y78" s="1117">
        <f t="shared" si="15"/>
        <v>0</v>
      </c>
      <c r="Z78" s="1117">
        <f t="shared" si="16"/>
        <v>0</v>
      </c>
      <c r="AA78" s="1119" t="e">
        <f t="shared" si="32"/>
        <v>#DIV/0!</v>
      </c>
      <c r="AB78" s="1074"/>
    </row>
    <row r="79" spans="1:28" ht="18" customHeight="1">
      <c r="A79" s="1104">
        <v>73</v>
      </c>
      <c r="B79" s="1167"/>
      <c r="C79" s="1167"/>
      <c r="D79" s="1168"/>
      <c r="E79" s="1167"/>
      <c r="F79" s="1107"/>
      <c r="G79" s="1169"/>
      <c r="H79" s="1170"/>
      <c r="I79" s="1171"/>
      <c r="J79" s="1172"/>
      <c r="K79" s="1112"/>
      <c r="L79" s="1154"/>
      <c r="M79" s="1173"/>
      <c r="N79" s="1174"/>
      <c r="O79" s="1116"/>
      <c r="P79" s="1116"/>
      <c r="Q79" s="1116"/>
      <c r="R79" s="1116"/>
      <c r="S79" s="1117">
        <f t="shared" si="25"/>
        <v>0</v>
      </c>
      <c r="T79" s="1116"/>
      <c r="U79" s="1116"/>
      <c r="V79" s="1116"/>
      <c r="W79" s="1117">
        <f t="shared" si="28"/>
        <v>0</v>
      </c>
      <c r="X79" s="1118"/>
      <c r="Y79" s="1117">
        <f t="shared" si="15"/>
        <v>0</v>
      </c>
      <c r="Z79" s="1117">
        <f t="shared" si="16"/>
        <v>0</v>
      </c>
      <c r="AA79" s="1119" t="e">
        <f t="shared" si="32"/>
        <v>#DIV/0!</v>
      </c>
      <c r="AB79" s="1074"/>
    </row>
    <row r="80" spans="1:28">
      <c r="A80" s="1104">
        <v>74</v>
      </c>
      <c r="B80" s="1175"/>
      <c r="C80" s="1175"/>
      <c r="D80" s="1168"/>
      <c r="E80" s="1167"/>
      <c r="F80" s="1107"/>
      <c r="G80" s="1169"/>
      <c r="H80" s="1170"/>
      <c r="I80" s="1171"/>
      <c r="J80" s="1172"/>
      <c r="K80" s="1112"/>
      <c r="L80" s="1154"/>
      <c r="M80" s="1173"/>
      <c r="N80" s="1174"/>
      <c r="O80" s="1116"/>
      <c r="P80" s="1116"/>
      <c r="Q80" s="1116"/>
      <c r="R80" s="1116"/>
      <c r="S80" s="1117">
        <f t="shared" si="25"/>
        <v>0</v>
      </c>
      <c r="T80" s="1116"/>
      <c r="U80" s="1116"/>
      <c r="V80" s="1116"/>
      <c r="W80" s="1117">
        <f t="shared" si="28"/>
        <v>0</v>
      </c>
      <c r="X80" s="1118"/>
      <c r="Y80" s="1117">
        <f t="shared" si="15"/>
        <v>0</v>
      </c>
      <c r="Z80" s="1117">
        <f t="shared" si="16"/>
        <v>0</v>
      </c>
      <c r="AA80" s="1119" t="e">
        <f t="shared" si="32"/>
        <v>#DIV/0!</v>
      </c>
      <c r="AB80" s="1074"/>
    </row>
    <row r="81" spans="1:28" ht="18" customHeight="1">
      <c r="A81" s="1104">
        <v>75</v>
      </c>
      <c r="B81" s="1167"/>
      <c r="C81" s="1167"/>
      <c r="D81" s="1168"/>
      <c r="E81" s="1167"/>
      <c r="F81" s="1107"/>
      <c r="G81" s="1169"/>
      <c r="H81" s="1170"/>
      <c r="I81" s="1171"/>
      <c r="J81" s="1172"/>
      <c r="K81" s="1112"/>
      <c r="L81" s="1154"/>
      <c r="M81" s="1115"/>
      <c r="N81" s="1174"/>
      <c r="O81" s="1116"/>
      <c r="P81" s="1116"/>
      <c r="Q81" s="1116"/>
      <c r="R81" s="1116"/>
      <c r="S81" s="1116"/>
      <c r="T81" s="1116"/>
      <c r="U81" s="1116"/>
      <c r="V81" s="1116"/>
      <c r="W81" s="1117">
        <f t="shared" si="28"/>
        <v>0</v>
      </c>
      <c r="X81" s="1176"/>
      <c r="Y81" s="1117">
        <f t="shared" si="15"/>
        <v>0</v>
      </c>
      <c r="Z81" s="1117">
        <f t="shared" si="16"/>
        <v>0</v>
      </c>
      <c r="AA81" s="1119" t="e">
        <f t="shared" si="32"/>
        <v>#DIV/0!</v>
      </c>
      <c r="AB81" s="1074"/>
    </row>
    <row r="82" spans="1:28" ht="18" customHeight="1">
      <c r="A82" s="1104">
        <v>76</v>
      </c>
      <c r="B82" s="1167"/>
      <c r="C82" s="1167"/>
      <c r="D82" s="1168"/>
      <c r="E82" s="1167"/>
      <c r="F82" s="1107" t="str">
        <f>IFERROR(VLOOKUP($E82,'[3]THÔNG TIN SP'!$B$6:$K$300,2,0),"-")</f>
        <v>-</v>
      </c>
      <c r="G82" s="1177"/>
      <c r="H82" s="1171"/>
      <c r="I82" s="1171"/>
      <c r="J82" s="1172"/>
      <c r="K82" s="1112"/>
      <c r="L82" s="1154"/>
      <c r="M82" s="1115"/>
      <c r="N82" s="1174"/>
      <c r="O82" s="1116"/>
      <c r="P82" s="1116"/>
      <c r="Q82" s="1116"/>
      <c r="R82" s="1116"/>
      <c r="S82" s="1116"/>
      <c r="T82" s="1116"/>
      <c r="U82" s="1116"/>
      <c r="V82" s="1116"/>
      <c r="W82" s="1116"/>
      <c r="X82" s="1176"/>
      <c r="Y82" s="1117">
        <f t="shared" si="15"/>
        <v>0</v>
      </c>
      <c r="Z82" s="1117">
        <f t="shared" si="16"/>
        <v>0</v>
      </c>
      <c r="AA82" s="1119" t="e">
        <f t="shared" si="32"/>
        <v>#DIV/0!</v>
      </c>
      <c r="AB82" s="1074"/>
    </row>
    <row r="83" spans="1:28" ht="18" customHeight="1">
      <c r="A83" s="1104">
        <v>77</v>
      </c>
      <c r="B83" s="1167"/>
      <c r="C83" s="1167"/>
      <c r="D83" s="1168"/>
      <c r="E83" s="1167"/>
      <c r="F83" s="1178"/>
      <c r="G83" s="1177"/>
      <c r="H83" s="1171"/>
      <c r="I83" s="1171"/>
      <c r="J83" s="1172"/>
      <c r="K83" s="1112"/>
      <c r="L83" s="1154"/>
      <c r="M83" s="1115"/>
      <c r="N83" s="1174"/>
      <c r="O83" s="1116"/>
      <c r="P83" s="1116"/>
      <c r="Q83" s="1116"/>
      <c r="R83" s="1116"/>
      <c r="S83" s="1116"/>
      <c r="T83" s="1116"/>
      <c r="U83" s="1116"/>
      <c r="V83" s="1116"/>
      <c r="W83" s="1116"/>
      <c r="X83" s="1176"/>
      <c r="Y83" s="1117">
        <f t="shared" si="15"/>
        <v>0</v>
      </c>
      <c r="Z83" s="1117">
        <f t="shared" si="16"/>
        <v>0</v>
      </c>
      <c r="AA83" s="1119" t="e">
        <f t="shared" si="32"/>
        <v>#DIV/0!</v>
      </c>
      <c r="AB83" s="1074"/>
    </row>
    <row r="84" spans="1:28">
      <c r="A84" s="1179"/>
      <c r="B84" s="1180"/>
      <c r="C84" s="1180"/>
      <c r="D84" s="1181"/>
      <c r="E84" s="1182"/>
      <c r="F84" s="1182"/>
      <c r="G84" s="1183"/>
      <c r="H84" s="1184"/>
      <c r="I84" s="1184"/>
      <c r="J84" s="1185"/>
      <c r="K84" s="1186"/>
      <c r="L84" s="1187"/>
      <c r="M84" s="1188"/>
      <c r="N84" s="1189"/>
      <c r="O84" s="1190"/>
      <c r="P84" s="1190"/>
      <c r="R84" s="1191"/>
    </row>
    <row r="85" spans="1:28" ht="18" customHeight="1">
      <c r="A85" s="1209" t="s">
        <v>1493</v>
      </c>
      <c r="B85" s="1209"/>
      <c r="C85" s="1192"/>
      <c r="D85" s="1193"/>
      <c r="E85" s="1194"/>
      <c r="F85" s="1194"/>
      <c r="G85" s="1195"/>
      <c r="H85" s="1196"/>
      <c r="I85" s="1196"/>
      <c r="J85" s="1197"/>
      <c r="K85" s="1198"/>
      <c r="R85" s="1073" t="s">
        <v>1494</v>
      </c>
      <c r="Z85" s="1199"/>
    </row>
  </sheetData>
  <autoFilter ref="A6:F85"/>
  <mergeCells count="14">
    <mergeCell ref="P4:X4"/>
    <mergeCell ref="Y4:Y5"/>
    <mergeCell ref="Z4:Z5"/>
    <mergeCell ref="A85:B85"/>
    <mergeCell ref="A2:O2"/>
    <mergeCell ref="A4:A5"/>
    <mergeCell ref="B4:B5"/>
    <mergeCell ref="D4:D5"/>
    <mergeCell ref="E4:E5"/>
    <mergeCell ref="F4:F5"/>
    <mergeCell ref="G4:G5"/>
    <mergeCell ref="J4:J5"/>
    <mergeCell ref="K4:K5"/>
    <mergeCell ref="L4:O4"/>
  </mergeCells>
  <conditionalFormatting sqref="G73 G71">
    <cfRule type="cellIs" dxfId="41" priority="5" operator="greaterThan">
      <formula>0</formula>
    </cfRule>
  </conditionalFormatting>
  <conditionalFormatting sqref="G70 G72">
    <cfRule type="cellIs" dxfId="40" priority="4" operator="greaterThan">
      <formula>0</formula>
    </cfRule>
  </conditionalFormatting>
  <conditionalFormatting sqref="G68:G69">
    <cfRule type="cellIs" dxfId="39" priority="3" operator="greaterThan">
      <formula>0</formula>
    </cfRule>
  </conditionalFormatting>
  <conditionalFormatting sqref="G58:G60">
    <cfRule type="cellIs" dxfId="38" priority="2" operator="greaterThan">
      <formula>0</formula>
    </cfRule>
  </conditionalFormatting>
  <conditionalFormatting sqref="G61">
    <cfRule type="cellIs" dxfId="37" priority="1" operator="greater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G162"/>
  <sheetViews>
    <sheetView view="pageBreakPreview" topLeftCell="B1" zoomScaleNormal="90" zoomScaleSheetLayoutView="100" workbookViewId="0">
      <pane xSplit="3" ySplit="4" topLeftCell="E52" activePane="bottomRight" state="frozen"/>
      <selection activeCell="B1" sqref="B1"/>
      <selection pane="topRight" activeCell="G1" sqref="G1"/>
      <selection pane="bottomLeft" activeCell="B7" sqref="B7"/>
      <selection pane="bottomRight" activeCell="H61" sqref="H61"/>
    </sheetView>
  </sheetViews>
  <sheetFormatPr defaultColWidth="8.88671875" defaultRowHeight="18"/>
  <cols>
    <col min="1" max="1" width="4.6640625" style="1041" hidden="1" customWidth="1"/>
    <col min="2" max="2" width="16.44140625" style="1041" customWidth="1"/>
    <col min="3" max="3" width="24.6640625" style="1041" customWidth="1"/>
    <col min="4" max="4" width="57.109375" style="1041" customWidth="1"/>
    <col min="5" max="5" width="20.5546875" style="1042" customWidth="1"/>
    <col min="6" max="6" width="23.5546875" style="1041" customWidth="1"/>
    <col min="7" max="7" width="13.5546875" style="1041" bestFit="1" customWidth="1"/>
    <col min="8" max="16384" width="8.88671875" style="1041"/>
  </cols>
  <sheetData>
    <row r="1" spans="2:7" ht="0.9" customHeight="1"/>
    <row r="2" spans="2:7" ht="51" customHeight="1">
      <c r="B2" s="1220" t="s">
        <v>1441</v>
      </c>
      <c r="C2" s="1220"/>
      <c r="D2" s="1220"/>
      <c r="E2" s="1220"/>
      <c r="F2" s="1220"/>
    </row>
    <row r="3" spans="2:7" s="1045" customFormat="1" ht="54" customHeight="1">
      <c r="B3" s="1043" t="s">
        <v>398</v>
      </c>
      <c r="C3" s="1221" t="s">
        <v>1363</v>
      </c>
      <c r="D3" s="1221"/>
      <c r="E3" s="1044" t="s">
        <v>557</v>
      </c>
      <c r="F3" s="1044" t="s">
        <v>560</v>
      </c>
    </row>
    <row r="4" spans="2:7" s="1045" customFormat="1" ht="20.100000000000001" customHeight="1">
      <c r="B4" s="1043"/>
      <c r="C4" s="1043" t="s">
        <v>1372</v>
      </c>
      <c r="D4" s="1043" t="s">
        <v>1373</v>
      </c>
      <c r="E4" s="1044"/>
      <c r="F4" s="1046">
        <v>3050760</v>
      </c>
      <c r="G4" s="1047"/>
    </row>
    <row r="5" spans="2:7" ht="20.25" customHeight="1">
      <c r="B5" s="1043">
        <v>1</v>
      </c>
      <c r="C5" s="1048">
        <v>8514</v>
      </c>
      <c r="D5" s="1049" t="str">
        <f>IFERROR(VLOOKUP($C5,'[4]THÔNG TIN SP'!$B$6:$K$202,2,0),"-")</f>
        <v>Hạt phụ gia 8514</v>
      </c>
      <c r="E5" s="1044">
        <v>8514</v>
      </c>
      <c r="F5" s="1050">
        <v>102000</v>
      </c>
    </row>
    <row r="6" spans="2:7" ht="20.25" customHeight="1">
      <c r="B6" s="1043">
        <v>2</v>
      </c>
      <c r="C6" s="1048" t="s">
        <v>1377</v>
      </c>
      <c r="D6" s="1049" t="s">
        <v>1378</v>
      </c>
      <c r="E6" s="1044">
        <v>8514</v>
      </c>
      <c r="F6" s="1050">
        <v>56000</v>
      </c>
    </row>
    <row r="7" spans="2:7" ht="20.25" customHeight="1">
      <c r="B7" s="1043"/>
      <c r="C7" s="1048"/>
      <c r="D7" s="1049">
        <f>IFERROR(VLOOKUP($C7,'[4]THÔNG TIN SP'!$B$6:$K$202,2,0),"-")</f>
        <v>0</v>
      </c>
      <c r="E7" s="1044"/>
      <c r="F7" s="1050"/>
    </row>
    <row r="8" spans="2:7" ht="20.25" customHeight="1">
      <c r="B8" s="1043">
        <v>3</v>
      </c>
      <c r="C8" s="1048">
        <v>8805</v>
      </c>
      <c r="D8" s="1049" t="str">
        <f>IFERROR(VLOOKUP($C8,'[4]THÔNG TIN SP'!$B$6:$K$202,2,0),"-")</f>
        <v>Hạt phụ gia 8805</v>
      </c>
      <c r="E8" s="1044">
        <v>8805</v>
      </c>
      <c r="F8" s="1050">
        <v>89000</v>
      </c>
    </row>
    <row r="9" spans="2:7" ht="20.100000000000001" customHeight="1">
      <c r="B9" s="1043">
        <v>4</v>
      </c>
      <c r="C9" s="882" t="s">
        <v>708</v>
      </c>
      <c r="D9" s="1049" t="str">
        <f>IFERROR(VLOOKUP($C9,'[4]THÔNG TIN SP'!$B$6:$K$202,2,0),"-")</f>
        <v>Hạt phụ gia PP02S</v>
      </c>
      <c r="E9" s="1044">
        <v>8805</v>
      </c>
      <c r="F9" s="1051">
        <v>3000</v>
      </c>
    </row>
    <row r="10" spans="2:7" ht="20.100000000000001" customHeight="1">
      <c r="B10" s="1043">
        <v>5</v>
      </c>
      <c r="C10" s="882" t="s">
        <v>444</v>
      </c>
      <c r="D10" s="1049" t="str">
        <f>IFERROR(VLOOKUP($C10,'[4]THÔNG TIN SP'!$B$6:$K$202,2,0),"-")</f>
        <v>Hạt phụ gia 8804S</v>
      </c>
      <c r="E10" s="1044">
        <v>8805</v>
      </c>
      <c r="F10" s="1051">
        <v>75000</v>
      </c>
    </row>
    <row r="11" spans="2:7" ht="20.100000000000001" customHeight="1">
      <c r="B11" s="1043">
        <v>6</v>
      </c>
      <c r="C11" s="882" t="s">
        <v>648</v>
      </c>
      <c r="D11" s="1049" t="str">
        <f>IFERROR(VLOOKUP($C11,'[4]THÔNG TIN SP'!$B$6:$K$202,2,0),"-")</f>
        <v>Hạt phụ gia JT30</v>
      </c>
      <c r="E11" s="1044">
        <v>8805</v>
      </c>
      <c r="F11" s="1051">
        <v>270000</v>
      </c>
    </row>
    <row r="12" spans="2:7" ht="20.100000000000001" customHeight="1">
      <c r="B12" s="1043">
        <v>7</v>
      </c>
      <c r="C12" s="882" t="s">
        <v>443</v>
      </c>
      <c r="D12" s="1049" t="s">
        <v>1442</v>
      </c>
      <c r="E12" s="1044">
        <v>8805</v>
      </c>
      <c r="F12" s="1051">
        <v>140000</v>
      </c>
    </row>
    <row r="13" spans="2:7" ht="20.100000000000001" customHeight="1">
      <c r="B13" s="1043"/>
      <c r="C13" s="1048"/>
      <c r="D13" s="1049">
        <f>IFERROR(VLOOKUP($C13,'[4]THÔNG TIN SP'!$B$6:$K$202,2,0),"-")</f>
        <v>0</v>
      </c>
      <c r="E13" s="1044"/>
      <c r="F13" s="1050"/>
    </row>
    <row r="14" spans="2:7" ht="18.75" customHeight="1">
      <c r="B14" s="1043">
        <v>8</v>
      </c>
      <c r="C14" s="882" t="s">
        <v>472</v>
      </c>
      <c r="D14" s="1049" t="str">
        <f>IFERROR(VLOOKUP($C14,'[4]THÔNG TIN SP'!$B$6:$K$202,2,0),"-")</f>
        <v>Hạt phụ gia 8514R</v>
      </c>
      <c r="E14" s="1052" t="s">
        <v>472</v>
      </c>
      <c r="F14" s="1050">
        <v>72000</v>
      </c>
    </row>
    <row r="15" spans="2:7" ht="18.75" customHeight="1">
      <c r="B15" s="1043">
        <v>9</v>
      </c>
      <c r="C15" s="882" t="s">
        <v>474</v>
      </c>
      <c r="D15" s="1049" t="s">
        <v>1443</v>
      </c>
      <c r="E15" s="1052" t="s">
        <v>472</v>
      </c>
      <c r="F15" s="1050">
        <v>165000</v>
      </c>
    </row>
    <row r="16" spans="2:7">
      <c r="B16" s="1043">
        <v>10</v>
      </c>
      <c r="C16" s="1053"/>
      <c r="D16" s="1049">
        <f>IFERROR(VLOOKUP($C16,'[4]THÔNG TIN SP'!$B$6:$K$202,2,0),"-")</f>
        <v>0</v>
      </c>
      <c r="E16" s="1044"/>
      <c r="F16" s="1050"/>
    </row>
    <row r="17" spans="2:6" ht="20.100000000000001" customHeight="1">
      <c r="B17" s="1043">
        <v>11</v>
      </c>
      <c r="C17" s="882" t="s">
        <v>626</v>
      </c>
      <c r="D17" s="1049" t="s">
        <v>1390</v>
      </c>
      <c r="E17" s="1044">
        <v>8804</v>
      </c>
      <c r="F17" s="1050">
        <v>8000</v>
      </c>
    </row>
    <row r="18" spans="2:6" ht="20.100000000000001" customHeight="1">
      <c r="B18" s="1043">
        <v>12</v>
      </c>
      <c r="C18" s="882">
        <v>8804</v>
      </c>
      <c r="D18" s="1049" t="s">
        <v>1444</v>
      </c>
      <c r="E18" s="1044">
        <v>8804</v>
      </c>
      <c r="F18" s="1050">
        <v>56000</v>
      </c>
    </row>
    <row r="19" spans="2:6" ht="20.100000000000001" customHeight="1">
      <c r="B19" s="1043"/>
      <c r="C19" s="1048"/>
      <c r="D19" s="1049">
        <f>IFERROR(VLOOKUP($C19,'[4]THÔNG TIN SP'!$B$6:$K$202,2,0),"-")</f>
        <v>0</v>
      </c>
      <c r="E19" s="1044"/>
      <c r="F19" s="1050"/>
    </row>
    <row r="20" spans="2:6" ht="20.100000000000001" customHeight="1">
      <c r="B20" s="1043">
        <v>13</v>
      </c>
      <c r="C20" s="1048" t="s">
        <v>428</v>
      </c>
      <c r="D20" s="1049" t="str">
        <f>IFERROR(VLOOKUP($C20,'[4]THÔNG TIN SP'!$B$6:$K$202,2,0),"-")</f>
        <v>Hạt phụ gia 8802SCR</v>
      </c>
      <c r="E20" s="1043" t="s">
        <v>428</v>
      </c>
      <c r="F20" s="1050">
        <v>44000</v>
      </c>
    </row>
    <row r="21" spans="2:6">
      <c r="B21" s="1043"/>
      <c r="C21" s="1048"/>
      <c r="D21" s="1049">
        <f>IFERROR(VLOOKUP($C21,'[4]THÔNG TIN SP'!$B$6:$K$202,2,0),"-")</f>
        <v>0</v>
      </c>
      <c r="E21" s="1044"/>
      <c r="F21" s="1050"/>
    </row>
    <row r="22" spans="2:6">
      <c r="B22" s="1043">
        <v>14</v>
      </c>
      <c r="C22" s="882" t="s">
        <v>638</v>
      </c>
      <c r="D22" s="1049" t="str">
        <f>IFERROR(VLOOKUP($C22,'[4]THÔNG TIN SP'!$B$6:$K$202,2,0),"-")</f>
        <v>Hạt phụ gia màu trắng WL1372</v>
      </c>
      <c r="E22" s="1044" t="s">
        <v>503</v>
      </c>
      <c r="F22" s="1050">
        <v>2000</v>
      </c>
    </row>
    <row r="23" spans="2:6">
      <c r="B23" s="1043"/>
      <c r="C23" s="1048"/>
      <c r="D23" s="1049">
        <f>IFERROR(VLOOKUP($C23,'[4]THÔNG TIN SP'!$B$6:$K$202,2,0),"-")</f>
        <v>0</v>
      </c>
      <c r="E23" s="1044"/>
      <c r="F23" s="1050"/>
    </row>
    <row r="24" spans="2:6">
      <c r="B24" s="1043">
        <v>15</v>
      </c>
      <c r="C24" s="1053" t="s">
        <v>1445</v>
      </c>
      <c r="D24" s="1049" t="s">
        <v>1446</v>
      </c>
      <c r="E24" s="1044">
        <v>8806</v>
      </c>
      <c r="F24" s="1050">
        <v>20000</v>
      </c>
    </row>
    <row r="25" spans="2:6">
      <c r="B25" s="1043"/>
      <c r="C25" s="1048"/>
      <c r="D25" s="1049">
        <f>IFERROR(VLOOKUP($C25,'[4]THÔNG TIN SP'!$B$6:$K$202,2,0),"-")</f>
        <v>0</v>
      </c>
      <c r="E25" s="1044"/>
      <c r="F25" s="1050"/>
    </row>
    <row r="26" spans="2:6" ht="20.100000000000001" customHeight="1">
      <c r="B26" s="1043">
        <v>16</v>
      </c>
      <c r="C26" s="1048" t="s">
        <v>465</v>
      </c>
      <c r="D26" s="1049" t="str">
        <f>IFERROR(VLOOKUP($C26,'[4]THÔNG TIN SP'!$B$6:$K$202,2,0),"-")</f>
        <v>Hạt phụ gia PE80</v>
      </c>
      <c r="E26" s="1044" t="s">
        <v>1120</v>
      </c>
      <c r="F26" s="1050">
        <v>100000</v>
      </c>
    </row>
    <row r="27" spans="2:6" ht="20.100000000000001" customHeight="1">
      <c r="B27" s="1043"/>
      <c r="C27" s="1048"/>
      <c r="D27" s="1049">
        <f>IFERROR(VLOOKUP($C27,'[4]THÔNG TIN SP'!$B$6:$K$202,2,0),"-")</f>
        <v>0</v>
      </c>
      <c r="E27" s="1044"/>
      <c r="F27" s="1050"/>
    </row>
    <row r="28" spans="2:6" ht="20.100000000000001" customHeight="1">
      <c r="B28" s="1043">
        <v>17</v>
      </c>
      <c r="C28" s="1048">
        <v>8518</v>
      </c>
      <c r="D28" s="1049" t="str">
        <f>IFERROR(VLOOKUP($C28,'[4]THÔNG TIN SP'!$B$6:$K$202,2,0),"-")</f>
        <v>Hạt phụ gia 8518</v>
      </c>
      <c r="E28" s="1044">
        <v>8518</v>
      </c>
      <c r="F28" s="1050">
        <v>76000</v>
      </c>
    </row>
    <row r="29" spans="2:6">
      <c r="B29" s="1043">
        <v>18</v>
      </c>
      <c r="C29" s="889" t="s">
        <v>689</v>
      </c>
      <c r="D29" s="1049" t="s">
        <v>1396</v>
      </c>
      <c r="E29" s="1044">
        <v>8518</v>
      </c>
      <c r="F29" s="1050">
        <v>81000</v>
      </c>
    </row>
    <row r="30" spans="2:6">
      <c r="B30" s="1043"/>
      <c r="C30" s="1048"/>
      <c r="D30" s="1049">
        <f>IFERROR(VLOOKUP($C30,'[4]THÔNG TIN SP'!$B$6:$K$202,2,0),"-")</f>
        <v>0</v>
      </c>
      <c r="E30" s="1044"/>
      <c r="F30" s="1050"/>
    </row>
    <row r="31" spans="2:6">
      <c r="B31" s="1043">
        <v>19</v>
      </c>
      <c r="C31" s="882" t="s">
        <v>1397</v>
      </c>
      <c r="D31" s="1049" t="s">
        <v>1447</v>
      </c>
      <c r="E31" s="1043" t="s">
        <v>505</v>
      </c>
      <c r="F31" s="1050">
        <v>15000</v>
      </c>
    </row>
    <row r="32" spans="2:6">
      <c r="B32" s="1043"/>
      <c r="C32" s="1048"/>
      <c r="D32" s="1049">
        <f>IFERROR(VLOOKUP($C32,'[4]THÔNG TIN SP'!$B$6:$K$202,2,0),"-")</f>
        <v>0</v>
      </c>
      <c r="E32" s="1044"/>
      <c r="F32" s="1050"/>
    </row>
    <row r="33" spans="2:6" ht="20.100000000000001" customHeight="1">
      <c r="B33" s="1043">
        <v>20</v>
      </c>
      <c r="C33" s="882" t="s">
        <v>1398</v>
      </c>
      <c r="D33" s="1049" t="str">
        <f>IFERROR(VLOOKUP($C33,'[4]THÔNG TIN SP'!$B$6:$K$202,2,0),"-")</f>
        <v>Hạt phụ gia PP02F</v>
      </c>
      <c r="E33" s="1044" t="s">
        <v>456</v>
      </c>
      <c r="F33" s="1050">
        <v>54000</v>
      </c>
    </row>
    <row r="34" spans="2:6" ht="20.100000000000001" customHeight="1">
      <c r="B34" s="1043">
        <v>21</v>
      </c>
      <c r="C34" s="882" t="s">
        <v>456</v>
      </c>
      <c r="D34" s="1049" t="str">
        <f>IFERROR(VLOOKUP($C34,'[4]THÔNG TIN SP'!$B$6:$K$202,2,0),"-")</f>
        <v>Hạt phụ gia 8808R</v>
      </c>
      <c r="E34" s="1044" t="s">
        <v>456</v>
      </c>
      <c r="F34" s="1050">
        <v>43000</v>
      </c>
    </row>
    <row r="35" spans="2:6" ht="20.100000000000001" customHeight="1">
      <c r="B35" s="1043"/>
      <c r="C35" s="1048"/>
      <c r="D35" s="1049">
        <f>IFERROR(VLOOKUP($C35,'[4]THÔNG TIN SP'!$B$6:$K$202,2,0),"-")</f>
        <v>0</v>
      </c>
      <c r="E35" s="1044"/>
      <c r="F35" s="1050"/>
    </row>
    <row r="36" spans="2:6">
      <c r="B36" s="1043">
        <v>22</v>
      </c>
      <c r="C36" s="1053" t="s">
        <v>648</v>
      </c>
      <c r="D36" s="1049" t="str">
        <f>IFERROR(VLOOKUP($C36,'[4]THÔNG TIN SP'!$B$6:$K$202,2,0),"-")</f>
        <v>Hạt phụ gia JT30</v>
      </c>
      <c r="E36" s="1044">
        <v>8803</v>
      </c>
      <c r="F36" s="1050">
        <v>253000</v>
      </c>
    </row>
    <row r="37" spans="2:6">
      <c r="B37" s="1043"/>
      <c r="C37" s="1048"/>
      <c r="D37" s="1049">
        <f>IFERROR(VLOOKUP($C37,'[4]THÔNG TIN SP'!$B$6:$K$202,2,0),"-")</f>
        <v>0</v>
      </c>
      <c r="E37" s="1043"/>
      <c r="F37" s="1050"/>
    </row>
    <row r="38" spans="2:6">
      <c r="B38" s="1043">
        <v>23</v>
      </c>
      <c r="C38" s="1054" t="s">
        <v>484</v>
      </c>
      <c r="D38" s="1049" t="s">
        <v>1403</v>
      </c>
      <c r="E38" s="1055" t="s">
        <v>484</v>
      </c>
      <c r="F38" s="1050">
        <v>54000</v>
      </c>
    </row>
    <row r="39" spans="2:6" ht="20.100000000000001" customHeight="1">
      <c r="B39" s="1043"/>
      <c r="C39" s="1054"/>
      <c r="D39" s="1049">
        <f>IFERROR(VLOOKUP($C39,'[4]THÔNG TIN SP'!$B$6:$K$202,2,0),"-")</f>
        <v>0</v>
      </c>
      <c r="E39" s="1043"/>
      <c r="F39" s="1050"/>
    </row>
    <row r="40" spans="2:6">
      <c r="B40" s="1043">
        <v>24</v>
      </c>
      <c r="C40" s="882">
        <v>8808</v>
      </c>
      <c r="D40" s="1049" t="s">
        <v>1448</v>
      </c>
      <c r="E40" s="1044">
        <v>8808</v>
      </c>
      <c r="F40" s="1050">
        <v>108000</v>
      </c>
    </row>
    <row r="41" spans="2:6">
      <c r="B41" s="1043">
        <v>25</v>
      </c>
      <c r="C41" s="1056" t="s">
        <v>685</v>
      </c>
      <c r="D41" s="1049" t="str">
        <f>IFERROR(VLOOKUP($C41,'[4]THÔNG TIN SP'!$B$6:$K$202,2,0),"-")</f>
        <v>Hạt phụ gia FX85PE-F35</v>
      </c>
      <c r="E41" s="1044">
        <v>8808</v>
      </c>
      <c r="F41" s="1050">
        <v>54000</v>
      </c>
    </row>
    <row r="42" spans="2:6">
      <c r="B42" s="1043"/>
      <c r="C42" s="1048"/>
      <c r="D42" s="1049">
        <f>IFERROR(VLOOKUP($C42,'[4]THÔNG TIN SP'!$B$6:$K$202,2,0),"-")</f>
        <v>0</v>
      </c>
      <c r="E42" s="1044"/>
      <c r="F42" s="1050"/>
    </row>
    <row r="43" spans="2:6">
      <c r="B43" s="1043">
        <v>26</v>
      </c>
      <c r="C43" s="882">
        <v>8616</v>
      </c>
      <c r="D43" s="1049" t="s">
        <v>1449</v>
      </c>
      <c r="E43" s="1044">
        <v>8616</v>
      </c>
      <c r="F43" s="1050">
        <v>54000</v>
      </c>
    </row>
    <row r="44" spans="2:6">
      <c r="B44" s="1043"/>
      <c r="C44" s="882"/>
      <c r="D44" s="1049"/>
      <c r="E44" s="1044"/>
      <c r="F44" s="1050"/>
    </row>
    <row r="45" spans="2:6">
      <c r="B45" s="1043">
        <v>27</v>
      </c>
      <c r="C45" s="882">
        <v>8513</v>
      </c>
      <c r="D45" s="1049" t="s">
        <v>1406</v>
      </c>
      <c r="E45" s="1044">
        <v>8513</v>
      </c>
      <c r="F45" s="1050">
        <v>54000</v>
      </c>
    </row>
    <row r="46" spans="2:6">
      <c r="B46" s="1043"/>
      <c r="C46" s="882"/>
      <c r="D46" s="1057"/>
      <c r="E46" s="1044"/>
      <c r="F46" s="1050"/>
    </row>
    <row r="47" spans="2:6">
      <c r="B47" s="1043">
        <v>28</v>
      </c>
      <c r="C47" s="882">
        <v>8553</v>
      </c>
      <c r="D47" s="1049" t="s">
        <v>1407</v>
      </c>
      <c r="E47" s="1044">
        <v>8553</v>
      </c>
      <c r="F47" s="1050">
        <v>27000</v>
      </c>
    </row>
    <row r="48" spans="2:6">
      <c r="B48" s="1043"/>
      <c r="C48" s="882"/>
      <c r="D48" s="1057"/>
      <c r="E48" s="1044"/>
      <c r="F48" s="1050"/>
    </row>
    <row r="49" spans="2:6" ht="20.100000000000001" customHeight="1">
      <c r="B49" s="1043">
        <v>29</v>
      </c>
      <c r="C49" s="882" t="s">
        <v>498</v>
      </c>
      <c r="D49" s="1049" t="s">
        <v>1450</v>
      </c>
      <c r="E49" s="1044" t="s">
        <v>498</v>
      </c>
      <c r="F49" s="1050">
        <v>5000</v>
      </c>
    </row>
    <row r="50" spans="2:6" ht="20.100000000000001" customHeight="1">
      <c r="B50" s="1043"/>
      <c r="C50" s="882"/>
      <c r="D50" s="1049"/>
      <c r="E50" s="1044"/>
      <c r="F50" s="1050"/>
    </row>
    <row r="51" spans="2:6" ht="20.100000000000001" customHeight="1">
      <c r="B51" s="1043">
        <v>30</v>
      </c>
      <c r="C51" s="882" t="s">
        <v>1409</v>
      </c>
      <c r="D51" s="1049" t="s">
        <v>1410</v>
      </c>
      <c r="E51" s="1044" t="s">
        <v>479</v>
      </c>
      <c r="F51" s="1050">
        <v>5000</v>
      </c>
    </row>
    <row r="52" spans="2:6" ht="20.100000000000001" customHeight="1">
      <c r="B52" s="1043"/>
      <c r="C52" s="882"/>
      <c r="D52" s="1049"/>
      <c r="E52" s="1044"/>
      <c r="F52" s="1050"/>
    </row>
    <row r="53" spans="2:6" ht="20.100000000000001" customHeight="1">
      <c r="B53" s="1043">
        <v>31</v>
      </c>
      <c r="C53" s="882">
        <v>8555</v>
      </c>
      <c r="D53" s="1057" t="str">
        <f>IFERROR(VLOOKUP($C53,'[5]THÔNG TIN SP'!$B$6:$K$178,2,0),"-")</f>
        <v>Hạt phụ gia 8555</v>
      </c>
      <c r="E53" s="1044">
        <v>8555</v>
      </c>
      <c r="F53" s="1050">
        <v>15000</v>
      </c>
    </row>
    <row r="54" spans="2:6" ht="20.100000000000001" customHeight="1">
      <c r="B54" s="1043"/>
      <c r="C54" s="882"/>
      <c r="D54" s="1057"/>
      <c r="E54" s="1044"/>
      <c r="F54" s="1050"/>
    </row>
    <row r="55" spans="2:6" ht="20.100000000000001" customHeight="1">
      <c r="B55" s="1043">
        <v>32</v>
      </c>
      <c r="C55" s="882">
        <v>8512</v>
      </c>
      <c r="D55" s="1049" t="str">
        <f>IFERROR(VLOOKUP($C55,'[4]THÔNG TIN SP'!$B$6:$K$202,2,0),"-")</f>
        <v>Hạt phụ gia 8512</v>
      </c>
      <c r="E55" s="1044">
        <v>8512</v>
      </c>
      <c r="F55" s="1050">
        <v>15000</v>
      </c>
    </row>
    <row r="56" spans="2:6" ht="20.100000000000001" customHeight="1">
      <c r="B56" s="1043"/>
      <c r="C56" s="882"/>
      <c r="D56" s="1049"/>
      <c r="E56" s="1044"/>
      <c r="F56" s="1050"/>
    </row>
    <row r="57" spans="2:6">
      <c r="B57" s="1043">
        <v>33</v>
      </c>
      <c r="C57" s="882" t="s">
        <v>564</v>
      </c>
      <c r="D57" s="1049" t="s">
        <v>1411</v>
      </c>
      <c r="E57" s="1044">
        <v>8515</v>
      </c>
      <c r="F57" s="1050">
        <v>27000</v>
      </c>
    </row>
    <row r="58" spans="2:6">
      <c r="B58" s="1043">
        <v>34</v>
      </c>
      <c r="C58" s="882">
        <v>8515</v>
      </c>
      <c r="D58" s="1049" t="str">
        <f>IFERROR(VLOOKUP($C58,'[4]THÔNG TIN SP'!$B$6:$K$202,2,0),"-")</f>
        <v>Hạt phụ gia 8515</v>
      </c>
      <c r="E58" s="1044">
        <v>8515</v>
      </c>
      <c r="F58" s="1050">
        <v>84000</v>
      </c>
    </row>
    <row r="59" spans="2:6">
      <c r="B59" s="1043">
        <v>35</v>
      </c>
      <c r="C59" s="990" t="s">
        <v>1412</v>
      </c>
      <c r="D59" s="1058" t="s">
        <v>1413</v>
      </c>
      <c r="E59" s="1044">
        <v>8515</v>
      </c>
      <c r="F59" s="1050">
        <v>54000</v>
      </c>
    </row>
    <row r="60" spans="2:6">
      <c r="B60" s="1043">
        <v>36</v>
      </c>
      <c r="C60" s="990" t="s">
        <v>1416</v>
      </c>
      <c r="D60" s="1058" t="s">
        <v>1451</v>
      </c>
      <c r="E60" s="1044">
        <v>8515</v>
      </c>
      <c r="F60" s="1050">
        <v>139750</v>
      </c>
    </row>
    <row r="61" spans="2:6">
      <c r="B61" s="1043"/>
      <c r="C61" s="882"/>
      <c r="D61" s="1049"/>
      <c r="E61" s="1044"/>
      <c r="F61" s="1050"/>
    </row>
    <row r="62" spans="2:6">
      <c r="B62" s="1043">
        <v>37</v>
      </c>
      <c r="C62" s="882">
        <v>8618</v>
      </c>
      <c r="D62" s="1049" t="str">
        <f>IFERROR(VLOOKUP($C62,'[4]THÔNG TIN SP'!$B$6:$K$202,2,0),"-")</f>
        <v>Hạt phụ gia 8618</v>
      </c>
      <c r="E62" s="1044">
        <v>8618</v>
      </c>
      <c r="F62" s="1050">
        <v>15000</v>
      </c>
    </row>
    <row r="63" spans="2:6">
      <c r="B63" s="1043"/>
      <c r="C63" s="1059"/>
      <c r="D63" s="1049"/>
      <c r="E63" s="1044"/>
      <c r="F63" s="1050"/>
    </row>
    <row r="64" spans="2:6">
      <c r="B64" s="1043">
        <v>38</v>
      </c>
      <c r="C64" s="1056" t="s">
        <v>1420</v>
      </c>
      <c r="D64" s="1049" t="s">
        <v>1452</v>
      </c>
      <c r="E64" s="1044">
        <v>8807</v>
      </c>
      <c r="F64" s="1050">
        <v>56000</v>
      </c>
    </row>
    <row r="65" spans="2:6">
      <c r="B65" s="1043"/>
      <c r="C65" s="1060"/>
      <c r="D65" s="1049"/>
      <c r="E65" s="1044"/>
      <c r="F65" s="1050"/>
    </row>
    <row r="66" spans="2:6">
      <c r="B66" s="1043">
        <v>39</v>
      </c>
      <c r="C66" s="882" t="s">
        <v>1422</v>
      </c>
      <c r="D66" s="1049" t="s">
        <v>1423</v>
      </c>
      <c r="E66" s="1044" t="s">
        <v>1424</v>
      </c>
      <c r="F66" s="1050">
        <v>6260</v>
      </c>
    </row>
    <row r="67" spans="2:6">
      <c r="B67" s="1043"/>
      <c r="C67" s="882"/>
      <c r="D67" s="1049"/>
      <c r="E67" s="1044"/>
      <c r="F67" s="1050"/>
    </row>
    <row r="68" spans="2:6">
      <c r="B68" s="1043">
        <v>40</v>
      </c>
      <c r="C68" s="882" t="s">
        <v>1425</v>
      </c>
      <c r="D68" s="1049" t="s">
        <v>1426</v>
      </c>
      <c r="E68" s="1044" t="s">
        <v>1427</v>
      </c>
      <c r="F68" s="1050">
        <v>8750</v>
      </c>
    </row>
    <row r="69" spans="2:6">
      <c r="B69" s="1043"/>
      <c r="C69" s="1048"/>
      <c r="D69" s="1049">
        <f>IFERROR(VLOOKUP($C69,'[4]THÔNG TIN SP'!$B$6:$K$202,2,0),"-")</f>
        <v>0</v>
      </c>
      <c r="E69" s="1044"/>
      <c r="F69" s="1050"/>
    </row>
    <row r="70" spans="2:6">
      <c r="B70" s="1043">
        <v>41</v>
      </c>
      <c r="C70" s="1054" t="s">
        <v>1453</v>
      </c>
      <c r="D70" s="1049" t="s">
        <v>1454</v>
      </c>
      <c r="E70" s="1044">
        <v>8802</v>
      </c>
      <c r="F70" s="1050">
        <v>135000</v>
      </c>
    </row>
    <row r="71" spans="2:6">
      <c r="B71" s="1043"/>
      <c r="C71" s="1048"/>
      <c r="D71" s="1049">
        <f>IFERROR(VLOOKUP($C71,'[4]THÔNG TIN SP'!$B$6:$K$202,2,0),"-")</f>
        <v>0</v>
      </c>
      <c r="E71" s="1044"/>
      <c r="F71" s="1050"/>
    </row>
    <row r="72" spans="2:6">
      <c r="B72" s="1043">
        <v>42</v>
      </c>
      <c r="C72" s="1054" t="s">
        <v>444</v>
      </c>
      <c r="D72" s="1049" t="str">
        <f>IFERROR(VLOOKUP($C72,'[4]THÔNG TIN SP'!$B$6:$K$202,2,0),"-")</f>
        <v>Hạt phụ gia 8804S</v>
      </c>
      <c r="E72" s="1044" t="s">
        <v>444</v>
      </c>
      <c r="F72" s="1050">
        <v>54000</v>
      </c>
    </row>
    <row r="73" spans="2:6" ht="20.100000000000001" customHeight="1">
      <c r="B73" s="1043">
        <v>43</v>
      </c>
      <c r="C73" s="990" t="s">
        <v>1428</v>
      </c>
      <c r="D73" s="1058" t="str">
        <f>IFERROR(VLOOKUP($C73,'[6]THÔNG TIN SP'!$B$6:$K$178,2,0),"-")</f>
        <v>Hạt phụ gia BF</v>
      </c>
      <c r="E73" s="1044" t="s">
        <v>444</v>
      </c>
      <c r="F73" s="1050">
        <v>165000</v>
      </c>
    </row>
    <row r="74" spans="2:6" ht="20.100000000000001" customHeight="1">
      <c r="B74" s="1043">
        <v>44</v>
      </c>
      <c r="C74" s="990" t="s">
        <v>443</v>
      </c>
      <c r="D74" s="1061" t="str">
        <f>IFERROR(VLOOKUP($C74,'[6]THÔNG TIN SP'!$B$6:$K$178,2,0),"-")</f>
        <v>Hạt phụ gia VTP-202</v>
      </c>
      <c r="E74" s="1044" t="s">
        <v>444</v>
      </c>
      <c r="F74" s="1050">
        <v>82000</v>
      </c>
    </row>
    <row r="75" spans="2:6" ht="20.100000000000001" customHeight="1">
      <c r="B75" s="1043"/>
      <c r="C75" s="1048"/>
      <c r="D75" s="1049">
        <f>IFERROR(VLOOKUP($C75,'[4]THÔNG TIN SP'!$B$6:$K$202,2,0),"-")</f>
        <v>0</v>
      </c>
      <c r="E75" s="1044"/>
      <c r="F75" s="1050"/>
    </row>
    <row r="76" spans="2:6">
      <c r="B76" s="1043">
        <v>45</v>
      </c>
      <c r="C76" s="990" t="s">
        <v>879</v>
      </c>
      <c r="D76" s="1058" t="str">
        <f>IFERROR(VLOOKUP($C76,'[6]THÔNG TIN SP'!$B$6:$K$178,2,0),"-")</f>
        <v>Hạt phụ gia VTP-203</v>
      </c>
      <c r="E76" s="1044" t="s">
        <v>1434</v>
      </c>
      <c r="F76" s="1050">
        <v>28000</v>
      </c>
    </row>
    <row r="77" spans="2:6">
      <c r="B77" s="1043"/>
      <c r="C77" s="1048"/>
      <c r="D77" s="1049">
        <f>IFERROR(VLOOKUP($C77,'[4]THÔNG TIN SP'!$B$6:$K$202,2,0),"-")</f>
        <v>0</v>
      </c>
      <c r="E77" s="1044"/>
      <c r="F77" s="1050"/>
    </row>
    <row r="78" spans="2:6">
      <c r="B78" s="1043">
        <v>46</v>
      </c>
      <c r="C78" s="950" t="s">
        <v>1435</v>
      </c>
      <c r="D78" s="1062" t="s">
        <v>1436</v>
      </c>
      <c r="E78" s="1044" t="s">
        <v>441</v>
      </c>
      <c r="F78" s="1050">
        <v>25000</v>
      </c>
    </row>
    <row r="79" spans="2:6">
      <c r="B79" s="1043"/>
      <c r="C79" s="1048"/>
      <c r="D79" s="1049">
        <f>IFERROR(VLOOKUP($C79,'[4]THÔNG TIN SP'!$B$6:$K$202,2,0),"-")</f>
        <v>0</v>
      </c>
      <c r="E79" s="1044"/>
      <c r="F79" s="1050"/>
    </row>
    <row r="80" spans="2:6">
      <c r="B80" s="1043">
        <v>47</v>
      </c>
      <c r="C80" s="950" t="s">
        <v>670</v>
      </c>
      <c r="D80" s="1062" t="str">
        <f>IFERROR(VLOOKUP($C80,'[6]THÔNG TIN SP'!$B$6:$K$178,2,0),"-")</f>
        <v>Hạt phụ gia VTP-204</v>
      </c>
      <c r="E80" s="1044" t="s">
        <v>418</v>
      </c>
      <c r="F80" s="1050">
        <v>56000</v>
      </c>
    </row>
    <row r="81" spans="2:6">
      <c r="B81" s="1043"/>
      <c r="C81" s="1048"/>
      <c r="D81" s="1057" t="str">
        <f>IFERROR(VLOOKUP($C81,'[5]THÔNG TIN SP'!$B$6:$K$178,2,0),"-")</f>
        <v>-</v>
      </c>
      <c r="E81" s="1044"/>
      <c r="F81" s="1063"/>
    </row>
    <row r="82" spans="2:6">
      <c r="B82" s="1043"/>
      <c r="C82" s="1048"/>
      <c r="D82" s="1057"/>
      <c r="E82" s="1044"/>
      <c r="F82" s="1046"/>
    </row>
    <row r="83" spans="2:6">
      <c r="B83" s="1043"/>
      <c r="C83" s="1048"/>
      <c r="D83" s="1057" t="str">
        <f>IFERROR(VLOOKUP($C83,'[5]THÔNG TIN SP'!$B$6:$K$178,2,0),"-")</f>
        <v>-</v>
      </c>
      <c r="E83" s="1044"/>
      <c r="F83" s="1063"/>
    </row>
    <row r="84" spans="2:6" ht="20.100000000000001" customHeight="1">
      <c r="B84" s="1043"/>
      <c r="C84" s="1048"/>
      <c r="D84" s="1049"/>
      <c r="E84" s="1044"/>
      <c r="F84" s="1046"/>
    </row>
    <row r="85" spans="2:6" ht="20.100000000000001" customHeight="1">
      <c r="B85" s="1043"/>
      <c r="C85" s="1048"/>
      <c r="D85" s="1057" t="str">
        <f>IFERROR(VLOOKUP($C85,'[5]THÔNG TIN SP'!$B$6:$K$178,2,0),"-")</f>
        <v>-</v>
      </c>
      <c r="E85" s="1044"/>
      <c r="F85" s="1063"/>
    </row>
    <row r="86" spans="2:6" ht="20.100000000000001" customHeight="1">
      <c r="B86" s="1043"/>
      <c r="C86" s="1048"/>
      <c r="D86" s="1049"/>
      <c r="E86" s="1044"/>
      <c r="F86" s="1046"/>
    </row>
    <row r="87" spans="2:6">
      <c r="B87" s="1043"/>
      <c r="C87" s="1048"/>
      <c r="D87" s="1057" t="str">
        <f>IFERROR(VLOOKUP($C87,'[5]THÔNG TIN SP'!$B$6:$K$178,2,0),"-")</f>
        <v>-</v>
      </c>
      <c r="E87" s="1044"/>
      <c r="F87" s="1063"/>
    </row>
    <row r="88" spans="2:6">
      <c r="B88" s="1043"/>
      <c r="C88" s="1048"/>
      <c r="D88" s="1049"/>
      <c r="E88" s="1044"/>
      <c r="F88" s="1046"/>
    </row>
    <row r="89" spans="2:6">
      <c r="B89" s="1043"/>
      <c r="C89" s="1048"/>
      <c r="D89" s="1049"/>
      <c r="E89" s="1044"/>
      <c r="F89" s="1046"/>
    </row>
    <row r="90" spans="2:6">
      <c r="B90" s="1043"/>
      <c r="C90" s="1048"/>
      <c r="D90" s="1049"/>
      <c r="E90" s="1044"/>
      <c r="F90" s="1046"/>
    </row>
    <row r="91" spans="2:6">
      <c r="B91" s="1043"/>
      <c r="C91" s="1048"/>
      <c r="D91" s="1049"/>
      <c r="E91" s="1044"/>
      <c r="F91" s="1046"/>
    </row>
    <row r="92" spans="2:6">
      <c r="B92" s="1043"/>
      <c r="C92" s="1064"/>
      <c r="D92" s="1049"/>
      <c r="E92" s="1044"/>
      <c r="F92" s="1046"/>
    </row>
    <row r="93" spans="2:6">
      <c r="B93" s="1043"/>
      <c r="C93" s="1064"/>
      <c r="D93" s="1049"/>
      <c r="E93" s="1044"/>
      <c r="F93" s="1046"/>
    </row>
    <row r="94" spans="2:6">
      <c r="B94" s="1043"/>
      <c r="C94" s="1054"/>
      <c r="D94" s="1049"/>
      <c r="E94" s="1044"/>
      <c r="F94" s="1046"/>
    </row>
    <row r="95" spans="2:6">
      <c r="B95" s="1043"/>
      <c r="C95" s="1054"/>
      <c r="D95" s="1049"/>
      <c r="E95" s="1044"/>
      <c r="F95" s="1046"/>
    </row>
    <row r="96" spans="2:6">
      <c r="B96" s="1043"/>
      <c r="C96" s="1054"/>
      <c r="D96" s="1049"/>
      <c r="E96" s="1044"/>
      <c r="F96" s="1046"/>
    </row>
    <row r="97" spans="2:6">
      <c r="B97" s="1043"/>
      <c r="C97" s="1064"/>
      <c r="D97" s="1049"/>
      <c r="E97" s="1044"/>
      <c r="F97" s="1046"/>
    </row>
    <row r="98" spans="2:6">
      <c r="B98" s="1043"/>
      <c r="C98" s="1064"/>
      <c r="D98" s="1049"/>
      <c r="E98" s="1044"/>
      <c r="F98" s="1046"/>
    </row>
    <row r="99" spans="2:6">
      <c r="B99" s="1043"/>
      <c r="C99" s="1064"/>
      <c r="D99" s="1049"/>
      <c r="E99" s="1044"/>
      <c r="F99" s="1046"/>
    </row>
    <row r="100" spans="2:6" ht="20.100000000000001" customHeight="1">
      <c r="B100" s="1043"/>
      <c r="C100" s="1064"/>
      <c r="D100" s="1049"/>
      <c r="E100" s="1044"/>
      <c r="F100" s="1046"/>
    </row>
    <row r="101" spans="2:6">
      <c r="B101" s="1043"/>
      <c r="C101" s="1064"/>
      <c r="D101" s="1049"/>
      <c r="E101" s="1044"/>
      <c r="F101" s="1046"/>
    </row>
    <row r="102" spans="2:6">
      <c r="B102" s="1043"/>
      <c r="C102" s="1064"/>
      <c r="D102" s="1049"/>
      <c r="E102" s="1044"/>
      <c r="F102" s="1046"/>
    </row>
    <row r="103" spans="2:6" ht="20.100000000000001" customHeight="1">
      <c r="B103" s="1043"/>
      <c r="C103" s="1064"/>
      <c r="D103" s="1049"/>
      <c r="E103" s="1044"/>
      <c r="F103" s="1046"/>
    </row>
    <row r="104" spans="2:6">
      <c r="B104" s="1043"/>
      <c r="C104" s="1064"/>
      <c r="D104" s="1049"/>
      <c r="E104" s="1044"/>
      <c r="F104" s="1046"/>
    </row>
    <row r="105" spans="2:6" ht="20.100000000000001" customHeight="1">
      <c r="B105" s="1043"/>
      <c r="C105" s="1064"/>
      <c r="D105" s="1049"/>
      <c r="E105" s="1044"/>
      <c r="F105" s="1046"/>
    </row>
    <row r="106" spans="2:6" ht="20.100000000000001" customHeight="1">
      <c r="B106" s="1043"/>
      <c r="C106" s="1064"/>
      <c r="D106" s="1049"/>
      <c r="E106" s="1044"/>
      <c r="F106" s="1046"/>
    </row>
    <row r="107" spans="2:6" ht="20.100000000000001" customHeight="1">
      <c r="B107" s="1043"/>
      <c r="C107" s="1064"/>
      <c r="D107" s="1049"/>
      <c r="E107" s="1044"/>
      <c r="F107" s="1046"/>
    </row>
    <row r="108" spans="2:6">
      <c r="B108" s="1043"/>
      <c r="C108" s="1064"/>
      <c r="D108" s="1049"/>
      <c r="E108" s="1044"/>
      <c r="F108" s="1046"/>
    </row>
    <row r="109" spans="2:6">
      <c r="B109" s="1043"/>
      <c r="C109" s="1064"/>
      <c r="D109" s="1049"/>
      <c r="E109" s="1044"/>
      <c r="F109" s="1046"/>
    </row>
    <row r="110" spans="2:6" ht="20.100000000000001" customHeight="1">
      <c r="B110" s="1043"/>
      <c r="C110" s="1053"/>
      <c r="D110" s="1049"/>
      <c r="E110" s="1044"/>
      <c r="F110" s="1046"/>
    </row>
    <row r="111" spans="2:6" ht="20.100000000000001" customHeight="1">
      <c r="B111" s="1043"/>
      <c r="C111" s="1053"/>
      <c r="D111" s="1049"/>
      <c r="E111" s="1044"/>
      <c r="F111" s="1046"/>
    </row>
    <row r="112" spans="2:6" ht="20.100000000000001" customHeight="1">
      <c r="B112" s="1043"/>
      <c r="C112" s="1053"/>
      <c r="D112" s="1049"/>
      <c r="E112" s="1044"/>
      <c r="F112" s="1046"/>
    </row>
    <row r="113" spans="2:6">
      <c r="B113" s="1043"/>
      <c r="C113" s="1048"/>
      <c r="D113" s="1049"/>
      <c r="E113" s="1044"/>
      <c r="F113" s="1046"/>
    </row>
    <row r="114" spans="2:6" ht="20.100000000000001" customHeight="1">
      <c r="B114" s="1043"/>
      <c r="C114" s="1048"/>
      <c r="D114" s="1049"/>
      <c r="E114" s="1044"/>
      <c r="F114" s="1050"/>
    </row>
    <row r="115" spans="2:6" ht="20.100000000000001" customHeight="1">
      <c r="B115" s="1043"/>
      <c r="C115" s="1048"/>
      <c r="D115" s="1049"/>
      <c r="E115" s="1044"/>
      <c r="F115" s="1046"/>
    </row>
    <row r="116" spans="2:6" ht="20.100000000000001" customHeight="1">
      <c r="B116" s="1043"/>
      <c r="C116" s="1048"/>
      <c r="D116" s="1049"/>
      <c r="E116" s="1044"/>
      <c r="F116" s="1046"/>
    </row>
    <row r="117" spans="2:6" ht="20.100000000000001" customHeight="1">
      <c r="B117" s="1043"/>
      <c r="C117" s="1048"/>
      <c r="D117" s="1065"/>
      <c r="E117" s="1044"/>
      <c r="F117" s="1050"/>
    </row>
    <row r="118" spans="2:6" ht="20.100000000000001" customHeight="1">
      <c r="B118" s="1043"/>
      <c r="C118" s="1048"/>
      <c r="D118" s="1065"/>
      <c r="E118" s="1044"/>
      <c r="F118" s="1046"/>
    </row>
    <row r="119" spans="2:6" ht="20.100000000000001" customHeight="1">
      <c r="B119" s="1043"/>
      <c r="C119" s="1048"/>
      <c r="D119" s="1065"/>
      <c r="E119" s="1044"/>
      <c r="F119" s="1046"/>
    </row>
    <row r="120" spans="2:6">
      <c r="B120" s="1043"/>
      <c r="C120" s="1048"/>
      <c r="D120" s="1066"/>
      <c r="E120" s="1044"/>
      <c r="F120" s="1050"/>
    </row>
    <row r="121" spans="2:6">
      <c r="B121" s="1043"/>
      <c r="C121" s="1048"/>
      <c r="D121" s="1066"/>
      <c r="E121" s="1044"/>
      <c r="F121" s="1050"/>
    </row>
    <row r="122" spans="2:6">
      <c r="B122" s="1043"/>
      <c r="C122" s="1048"/>
      <c r="D122" s="1066"/>
      <c r="E122" s="1044"/>
      <c r="F122" s="1046"/>
    </row>
    <row r="123" spans="2:6">
      <c r="B123" s="1043"/>
      <c r="C123" s="1048"/>
      <c r="D123" s="1066"/>
      <c r="E123" s="1044"/>
      <c r="F123" s="1046"/>
    </row>
    <row r="124" spans="2:6">
      <c r="B124" s="1043"/>
      <c r="C124" s="1048"/>
      <c r="D124" s="1066"/>
      <c r="E124" s="1044"/>
      <c r="F124" s="1050"/>
    </row>
    <row r="125" spans="2:6">
      <c r="B125" s="1043"/>
      <c r="C125" s="1048"/>
      <c r="D125" s="1066"/>
      <c r="E125" s="1044"/>
      <c r="F125" s="1046"/>
    </row>
    <row r="126" spans="2:6">
      <c r="B126" s="1043"/>
      <c r="C126" s="1048"/>
      <c r="D126" s="1066"/>
      <c r="E126" s="1044"/>
      <c r="F126" s="1046"/>
    </row>
    <row r="127" spans="2:6" ht="20.100000000000001" customHeight="1">
      <c r="B127" s="1043"/>
      <c r="C127" s="1053"/>
      <c r="D127" s="1066"/>
      <c r="E127" s="1044"/>
      <c r="F127" s="1050"/>
    </row>
    <row r="128" spans="2:6" ht="20.100000000000001" customHeight="1">
      <c r="B128" s="1043"/>
      <c r="C128" s="1053"/>
      <c r="D128" s="1066"/>
      <c r="E128" s="1044"/>
      <c r="F128" s="1046"/>
    </row>
    <row r="129" spans="2:6" ht="20.100000000000001" customHeight="1">
      <c r="B129" s="1043"/>
      <c r="C129" s="1053"/>
      <c r="D129" s="1066"/>
      <c r="E129" s="1044"/>
      <c r="F129" s="1046"/>
    </row>
    <row r="130" spans="2:6">
      <c r="B130" s="1043"/>
      <c r="C130" s="1053"/>
      <c r="D130" s="1066"/>
      <c r="E130" s="1044"/>
      <c r="F130" s="1050"/>
    </row>
    <row r="131" spans="2:6">
      <c r="B131" s="1043"/>
      <c r="C131" s="1053"/>
      <c r="D131" s="1066"/>
      <c r="E131" s="1044"/>
      <c r="F131" s="1046"/>
    </row>
    <row r="132" spans="2:6">
      <c r="B132" s="1043"/>
      <c r="C132" s="1053"/>
      <c r="D132" s="1066"/>
      <c r="E132" s="1044"/>
      <c r="F132" s="1046"/>
    </row>
    <row r="133" spans="2:6" ht="20.100000000000001" customHeight="1">
      <c r="B133" s="1043"/>
      <c r="C133" s="1053"/>
      <c r="D133" s="1066"/>
      <c r="E133" s="1044"/>
      <c r="F133" s="1050"/>
    </row>
    <row r="134" spans="2:6" ht="20.100000000000001" customHeight="1">
      <c r="B134" s="1043"/>
      <c r="C134" s="1053"/>
      <c r="D134" s="1066"/>
      <c r="E134" s="1044"/>
      <c r="F134" s="1046"/>
    </row>
    <row r="135" spans="2:6" ht="20.100000000000001" customHeight="1">
      <c r="B135" s="1043"/>
      <c r="C135" s="1053"/>
      <c r="D135" s="1066"/>
      <c r="E135" s="1044"/>
      <c r="F135" s="1046"/>
    </row>
    <row r="136" spans="2:6">
      <c r="B136" s="1043"/>
      <c r="C136" s="1053"/>
      <c r="D136" s="1066"/>
      <c r="E136" s="1044"/>
      <c r="F136" s="1050"/>
    </row>
    <row r="137" spans="2:6">
      <c r="B137" s="1043"/>
      <c r="C137" s="1048"/>
      <c r="D137" s="1066"/>
      <c r="E137" s="1044"/>
      <c r="F137" s="1050"/>
    </row>
    <row r="138" spans="2:6" ht="20.100000000000001" customHeight="1">
      <c r="B138" s="1043"/>
      <c r="C138" s="1048"/>
      <c r="D138" s="1066"/>
      <c r="E138" s="1044"/>
      <c r="F138" s="1050"/>
    </row>
    <row r="139" spans="2:6" ht="20.100000000000001" customHeight="1">
      <c r="B139" s="1043"/>
      <c r="C139" s="1048"/>
      <c r="D139" s="1066"/>
      <c r="E139" s="1044"/>
      <c r="F139" s="1046"/>
    </row>
    <row r="140" spans="2:6" ht="20.100000000000001" customHeight="1">
      <c r="B140" s="1043"/>
      <c r="C140" s="1048"/>
      <c r="D140" s="1066"/>
      <c r="E140" s="1044"/>
      <c r="F140" s="1050"/>
    </row>
    <row r="141" spans="2:6">
      <c r="B141" s="1043"/>
      <c r="C141" s="1048"/>
      <c r="D141" s="1065"/>
      <c r="E141" s="1044"/>
      <c r="F141" s="1050"/>
    </row>
    <row r="142" spans="2:6" ht="20.100000000000001" customHeight="1">
      <c r="B142" s="1043"/>
      <c r="C142" s="1048"/>
      <c r="D142" s="1065"/>
      <c r="E142" s="1044"/>
      <c r="F142" s="1050"/>
    </row>
    <row r="143" spans="2:6">
      <c r="B143" s="1043"/>
      <c r="C143" s="1048"/>
      <c r="D143" s="1065"/>
      <c r="E143" s="1044"/>
      <c r="F143" s="1050"/>
    </row>
    <row r="144" spans="2:6">
      <c r="B144" s="1043"/>
      <c r="C144" s="1048"/>
      <c r="D144" s="1065"/>
      <c r="E144" s="1044"/>
      <c r="F144" s="1046"/>
    </row>
    <row r="145" spans="2:6">
      <c r="B145" s="1043"/>
      <c r="C145" s="1048"/>
      <c r="D145" s="1065"/>
      <c r="E145" s="1044"/>
      <c r="F145" s="1046"/>
    </row>
    <row r="146" spans="2:6">
      <c r="B146" s="1043"/>
      <c r="C146" s="1048"/>
      <c r="D146" s="1066"/>
      <c r="E146" s="1044"/>
      <c r="F146" s="1050"/>
    </row>
    <row r="147" spans="2:6" ht="20.100000000000001" customHeight="1">
      <c r="B147" s="1043"/>
      <c r="C147" s="1048"/>
      <c r="D147" s="1065"/>
      <c r="E147" s="1044"/>
      <c r="F147" s="1050"/>
    </row>
    <row r="148" spans="2:6">
      <c r="B148" s="1043"/>
      <c r="C148" s="1048"/>
      <c r="D148" s="1049"/>
      <c r="E148" s="1044"/>
      <c r="F148" s="1050"/>
    </row>
    <row r="149" spans="2:6">
      <c r="B149" s="1043"/>
      <c r="C149" s="1048"/>
      <c r="D149" s="1049"/>
      <c r="E149" s="1044"/>
      <c r="F149" s="1046"/>
    </row>
    <row r="150" spans="2:6">
      <c r="B150" s="1043"/>
      <c r="C150" s="1048"/>
      <c r="D150" s="1049"/>
      <c r="E150" s="1044"/>
      <c r="F150" s="1050"/>
    </row>
    <row r="151" spans="2:6">
      <c r="B151" s="1043"/>
      <c r="C151" s="1048"/>
      <c r="D151" s="1057"/>
      <c r="E151" s="1044"/>
      <c r="F151" s="1050"/>
    </row>
    <row r="152" spans="2:6" ht="20.100000000000001" customHeight="1">
      <c r="B152" s="1043"/>
      <c r="C152" s="1048"/>
      <c r="D152" s="1049"/>
      <c r="E152" s="1044"/>
      <c r="F152" s="1050"/>
    </row>
    <row r="153" spans="2:6">
      <c r="B153" s="1043"/>
      <c r="C153" s="1048"/>
      <c r="D153" s="1049"/>
      <c r="E153" s="1044"/>
      <c r="F153" s="1050"/>
    </row>
    <row r="154" spans="2:6">
      <c r="B154" s="1043"/>
      <c r="C154" s="1048"/>
      <c r="D154" s="1049"/>
      <c r="E154" s="1044"/>
      <c r="F154" s="1050"/>
    </row>
    <row r="155" spans="2:6">
      <c r="B155" s="1043"/>
      <c r="C155" s="1048"/>
      <c r="D155" s="1049"/>
      <c r="E155" s="1044"/>
      <c r="F155" s="1046"/>
    </row>
    <row r="156" spans="2:6">
      <c r="B156" s="1043"/>
      <c r="C156" s="1048"/>
      <c r="D156" s="1049"/>
      <c r="E156" s="1044"/>
      <c r="F156" s="1046"/>
    </row>
    <row r="157" spans="2:6" ht="20.100000000000001" customHeight="1">
      <c r="B157" s="1043"/>
      <c r="C157" s="1048"/>
      <c r="D157" s="1049"/>
      <c r="E157" s="1044"/>
      <c r="F157" s="1050"/>
    </row>
    <row r="158" spans="2:6" ht="20.100000000000001" customHeight="1">
      <c r="B158" s="1043"/>
      <c r="C158" s="1048"/>
      <c r="D158" s="1049"/>
      <c r="E158" s="1044"/>
      <c r="F158" s="1046"/>
    </row>
    <row r="159" spans="2:6" ht="20.100000000000001" customHeight="1">
      <c r="B159" s="1043"/>
      <c r="C159" s="1048"/>
      <c r="D159" s="1049"/>
      <c r="E159" s="1044"/>
      <c r="F159" s="1046"/>
    </row>
    <row r="160" spans="2:6">
      <c r="B160" s="1043"/>
      <c r="C160" s="1048"/>
      <c r="D160" s="1049"/>
      <c r="E160" s="1044"/>
      <c r="F160" s="1050"/>
    </row>
    <row r="161" spans="2:6">
      <c r="B161" s="1043"/>
      <c r="C161" s="1048"/>
      <c r="D161" s="1066"/>
      <c r="E161" s="1044"/>
      <c r="F161" s="1046"/>
    </row>
    <row r="162" spans="2:6" s="1071" customFormat="1" ht="72.75" customHeight="1">
      <c r="B162" s="1067"/>
      <c r="C162" s="1067"/>
      <c r="D162" s="1068"/>
      <c r="E162" s="1069"/>
      <c r="F162" s="1070"/>
    </row>
  </sheetData>
  <autoFilter ref="B2:F162">
    <filterColumn colId="0" showButton="0"/>
    <filterColumn colId="1" showButton="0"/>
    <filterColumn colId="2" showButton="0"/>
    <filterColumn colId="3" showButton="0"/>
    <filterColumn colId="4" showButton="0"/>
  </autoFilter>
  <mergeCells count="2">
    <mergeCell ref="B2:F2"/>
    <mergeCell ref="C3:D3"/>
  </mergeCells>
  <conditionalFormatting sqref="F162">
    <cfRule type="cellIs" dxfId="36" priority="5" operator="greaterThan">
      <formula>0</formula>
    </cfRule>
  </conditionalFormatting>
  <conditionalFormatting sqref="F81">
    <cfRule type="cellIs" dxfId="35" priority="4" operator="greaterThan">
      <formula>0</formula>
    </cfRule>
  </conditionalFormatting>
  <conditionalFormatting sqref="F83">
    <cfRule type="cellIs" dxfId="34" priority="3" operator="greaterThan">
      <formula>0</formula>
    </cfRule>
  </conditionalFormatting>
  <conditionalFormatting sqref="F85">
    <cfRule type="cellIs" dxfId="33" priority="2" operator="greaterThan">
      <formula>0</formula>
    </cfRule>
  </conditionalFormatting>
  <conditionalFormatting sqref="F87">
    <cfRule type="cellIs" dxfId="32" priority="1" operator="greaterThan">
      <formula>0</formula>
    </cfRule>
  </conditionalFormatting>
  <pageMargins left="0.41" right="0.25" top="0.75" bottom="0.75" header="0.3" footer="0.3"/>
  <pageSetup paperSize="9" scale="66" fitToHeight="0" orientation="portrait" blackAndWhite="1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XDB69"/>
  <sheetViews>
    <sheetView topLeftCell="B1" zoomScale="80" zoomScaleNormal="80" zoomScaleSheetLayoutView="100" workbookViewId="0">
      <pane xSplit="5" ySplit="5" topLeftCell="K6" activePane="bottomRight" state="frozen"/>
      <selection activeCell="B1" sqref="B1"/>
      <selection pane="topRight" activeCell="G1" sqref="G1"/>
      <selection pane="bottomLeft" activeCell="B7" sqref="B7"/>
      <selection pane="bottomRight" activeCell="V20" sqref="V20"/>
    </sheetView>
  </sheetViews>
  <sheetFormatPr defaultColWidth="8.88671875" defaultRowHeight="14.4"/>
  <cols>
    <col min="1" max="1" width="4.6640625" style="659" hidden="1" customWidth="1"/>
    <col min="2" max="2" width="5.109375" style="659" customWidth="1"/>
    <col min="3" max="3" width="14.44140625" style="659" bestFit="1" customWidth="1"/>
    <col min="4" max="4" width="31.6640625" style="659" customWidth="1"/>
    <col min="5" max="5" width="12.33203125" style="659" customWidth="1"/>
    <col min="6" max="6" width="65.33203125" style="659" customWidth="1"/>
    <col min="7" max="7" width="14" style="659" hidden="1" customWidth="1"/>
    <col min="8" max="8" width="12.5546875" style="659" hidden="1" customWidth="1"/>
    <col min="9" max="9" width="15.109375" style="659" hidden="1" customWidth="1"/>
    <col min="10" max="10" width="16.88671875" style="659" hidden="1" customWidth="1"/>
    <col min="11" max="11" width="16.109375" style="925" customWidth="1"/>
    <col min="12" max="12" width="14.44140625" style="659" customWidth="1"/>
    <col min="13" max="13" width="14.6640625" style="659" customWidth="1"/>
    <col min="14" max="14" width="8.6640625" style="659" customWidth="1"/>
    <col min="15" max="15" width="7.44140625" style="659" customWidth="1"/>
    <col min="16" max="16" width="21.109375" style="659" customWidth="1"/>
    <col min="17" max="17" width="17.33203125" style="659" customWidth="1"/>
    <col min="18" max="18" width="9.6640625" style="659" customWidth="1"/>
    <col min="19" max="19" width="15" style="926" customWidth="1"/>
    <col min="20" max="20" width="14.33203125" style="659" bestFit="1" customWidth="1"/>
    <col min="21" max="16330" width="8.88671875" style="659"/>
  </cols>
  <sheetData>
    <row r="1" spans="1:16330" ht="0.9" customHeight="1"/>
    <row r="2" spans="1:16330" ht="51" customHeight="1">
      <c r="B2" s="1223" t="s">
        <v>1361</v>
      </c>
      <c r="C2" s="1223"/>
      <c r="D2" s="1223"/>
      <c r="E2" s="1223"/>
      <c r="F2" s="1223"/>
      <c r="G2" s="1223"/>
      <c r="H2" s="1223"/>
      <c r="I2" s="1223"/>
      <c r="J2" s="1223"/>
      <c r="K2" s="1223"/>
      <c r="L2" s="1223"/>
      <c r="M2" s="1223"/>
      <c r="N2" s="1223"/>
      <c r="O2" s="1223"/>
      <c r="P2" s="1223"/>
      <c r="Q2" s="1223"/>
      <c r="R2" s="1223"/>
      <c r="S2" s="1223"/>
      <c r="T2" s="1223"/>
    </row>
    <row r="3" spans="1:16330" s="932" customFormat="1" ht="51.9" customHeight="1">
      <c r="A3" s="689"/>
      <c r="B3" s="927"/>
      <c r="C3" s="928"/>
      <c r="D3" s="929"/>
      <c r="E3" s="1224"/>
      <c r="F3" s="1224"/>
      <c r="G3" s="929"/>
      <c r="H3" s="930"/>
      <c r="I3" s="930"/>
      <c r="J3" s="1225" t="s">
        <v>1362</v>
      </c>
      <c r="K3" s="1225"/>
      <c r="L3" s="1225"/>
      <c r="M3" s="930"/>
      <c r="N3" s="930"/>
      <c r="O3" s="930"/>
      <c r="P3" s="927"/>
      <c r="Q3" s="927"/>
      <c r="R3" s="927"/>
      <c r="S3" s="931"/>
      <c r="T3" s="927"/>
      <c r="U3" s="689"/>
      <c r="V3" s="689"/>
      <c r="W3" s="689"/>
      <c r="X3" s="689"/>
      <c r="Y3" s="689"/>
      <c r="Z3" s="689"/>
      <c r="AA3" s="689"/>
      <c r="AB3" s="689"/>
      <c r="AC3" s="689"/>
      <c r="AD3" s="689"/>
      <c r="AE3" s="689"/>
      <c r="AF3" s="689"/>
      <c r="AG3" s="689"/>
      <c r="AH3" s="689"/>
      <c r="AI3" s="689"/>
      <c r="AJ3" s="689"/>
      <c r="AK3" s="689"/>
      <c r="AL3" s="689"/>
      <c r="AM3" s="689"/>
      <c r="AN3" s="689"/>
      <c r="AO3" s="689"/>
      <c r="AP3" s="689"/>
      <c r="AQ3" s="689"/>
      <c r="AR3" s="689"/>
      <c r="AS3" s="689"/>
      <c r="AT3" s="689"/>
      <c r="AU3" s="689"/>
      <c r="AV3" s="689"/>
      <c r="AW3" s="689"/>
      <c r="AX3" s="689"/>
      <c r="AY3" s="689"/>
      <c r="AZ3" s="689"/>
      <c r="BA3" s="689"/>
      <c r="BB3" s="689"/>
      <c r="BC3" s="689"/>
      <c r="BD3" s="689"/>
      <c r="BE3" s="689"/>
      <c r="BF3" s="689"/>
      <c r="BG3" s="689"/>
      <c r="BH3" s="689"/>
      <c r="BI3" s="689"/>
      <c r="BJ3" s="689"/>
      <c r="BK3" s="689"/>
      <c r="BL3" s="689"/>
      <c r="BM3" s="689"/>
      <c r="BN3" s="689"/>
      <c r="BO3" s="689"/>
      <c r="BP3" s="689"/>
      <c r="BQ3" s="689"/>
      <c r="BR3" s="689"/>
      <c r="BS3" s="689"/>
      <c r="BT3" s="689"/>
      <c r="BU3" s="689"/>
      <c r="BV3" s="689"/>
      <c r="BW3" s="689"/>
      <c r="BX3" s="689"/>
      <c r="BY3" s="689"/>
      <c r="BZ3" s="689"/>
      <c r="CA3" s="689"/>
      <c r="CB3" s="689"/>
      <c r="CC3" s="689"/>
      <c r="CD3" s="689"/>
      <c r="CE3" s="689"/>
      <c r="CF3" s="689"/>
      <c r="CG3" s="689"/>
      <c r="CH3" s="689"/>
      <c r="CI3" s="689"/>
      <c r="CJ3" s="689"/>
      <c r="CK3" s="689"/>
      <c r="CL3" s="689"/>
      <c r="CM3" s="689"/>
      <c r="CN3" s="689"/>
      <c r="CO3" s="689"/>
      <c r="CP3" s="689"/>
      <c r="CQ3" s="689"/>
      <c r="CR3" s="689"/>
      <c r="CS3" s="689"/>
      <c r="CT3" s="689"/>
      <c r="CU3" s="689"/>
      <c r="CV3" s="689"/>
      <c r="CW3" s="689"/>
      <c r="CX3" s="689"/>
      <c r="CY3" s="689"/>
      <c r="CZ3" s="689"/>
      <c r="DA3" s="689"/>
      <c r="DB3" s="689"/>
      <c r="DC3" s="689"/>
      <c r="DD3" s="689"/>
      <c r="DE3" s="689"/>
      <c r="DF3" s="689"/>
      <c r="DG3" s="689"/>
      <c r="DH3" s="689"/>
      <c r="DI3" s="689"/>
      <c r="DJ3" s="689"/>
      <c r="DK3" s="689"/>
      <c r="DL3" s="689"/>
      <c r="DM3" s="689"/>
      <c r="DN3" s="689"/>
      <c r="DO3" s="689"/>
      <c r="DP3" s="689"/>
      <c r="DQ3" s="689"/>
      <c r="DR3" s="689"/>
      <c r="DS3" s="689"/>
      <c r="DT3" s="689"/>
      <c r="DU3" s="689"/>
      <c r="DV3" s="689"/>
      <c r="DW3" s="689"/>
      <c r="DX3" s="689"/>
      <c r="DY3" s="689"/>
      <c r="DZ3" s="689"/>
      <c r="EA3" s="689"/>
      <c r="EB3" s="689"/>
      <c r="EC3" s="689"/>
      <c r="ED3" s="689"/>
      <c r="EE3" s="689"/>
      <c r="EF3" s="689"/>
      <c r="EG3" s="689"/>
      <c r="EH3" s="689"/>
      <c r="EI3" s="689"/>
      <c r="EJ3" s="689"/>
      <c r="EK3" s="689"/>
      <c r="EL3" s="689"/>
      <c r="EM3" s="689"/>
      <c r="EN3" s="689"/>
      <c r="EO3" s="689"/>
      <c r="EP3" s="689"/>
      <c r="EQ3" s="689"/>
      <c r="ER3" s="689"/>
      <c r="ES3" s="689"/>
      <c r="ET3" s="689"/>
      <c r="EU3" s="689"/>
      <c r="EV3" s="689"/>
      <c r="EW3" s="689"/>
      <c r="EX3" s="689"/>
      <c r="EY3" s="689"/>
      <c r="EZ3" s="689"/>
      <c r="FA3" s="689"/>
      <c r="FB3" s="689"/>
      <c r="FC3" s="689"/>
      <c r="FD3" s="689"/>
      <c r="FE3" s="689"/>
      <c r="FF3" s="689"/>
      <c r="FG3" s="689"/>
      <c r="FH3" s="689"/>
      <c r="FI3" s="689"/>
      <c r="FJ3" s="689"/>
      <c r="FK3" s="689"/>
      <c r="FL3" s="689"/>
      <c r="FM3" s="689"/>
      <c r="FN3" s="689"/>
      <c r="FO3" s="689"/>
      <c r="FP3" s="689"/>
      <c r="FQ3" s="689"/>
      <c r="FR3" s="689"/>
      <c r="FS3" s="689"/>
      <c r="FT3" s="689"/>
      <c r="FU3" s="689"/>
      <c r="FV3" s="689"/>
      <c r="FW3" s="689"/>
      <c r="FX3" s="689"/>
      <c r="FY3" s="689"/>
      <c r="FZ3" s="689"/>
      <c r="GA3" s="689"/>
      <c r="GB3" s="689"/>
      <c r="GC3" s="689"/>
      <c r="GD3" s="689"/>
      <c r="GE3" s="689"/>
      <c r="GF3" s="689"/>
      <c r="GG3" s="689"/>
      <c r="GH3" s="689"/>
      <c r="GI3" s="689"/>
      <c r="GJ3" s="689"/>
      <c r="GK3" s="689"/>
      <c r="GL3" s="689"/>
      <c r="GM3" s="689"/>
      <c r="GN3" s="689"/>
      <c r="GO3" s="689"/>
      <c r="GP3" s="689"/>
      <c r="GQ3" s="689"/>
      <c r="GR3" s="689"/>
      <c r="GS3" s="689"/>
      <c r="GT3" s="689"/>
      <c r="GU3" s="689"/>
      <c r="GV3" s="689"/>
      <c r="GW3" s="689"/>
      <c r="GX3" s="689"/>
      <c r="GY3" s="689"/>
      <c r="GZ3" s="689"/>
      <c r="HA3" s="689"/>
      <c r="HB3" s="689"/>
      <c r="HC3" s="689"/>
      <c r="HD3" s="689"/>
      <c r="HE3" s="689"/>
      <c r="HF3" s="689"/>
      <c r="HG3" s="689"/>
      <c r="HH3" s="689"/>
      <c r="HI3" s="689"/>
      <c r="HJ3" s="689"/>
      <c r="HK3" s="689"/>
      <c r="HL3" s="689"/>
      <c r="HM3" s="689"/>
      <c r="HN3" s="689"/>
      <c r="HO3" s="689"/>
      <c r="HP3" s="689"/>
      <c r="HQ3" s="689"/>
      <c r="HR3" s="689"/>
      <c r="HS3" s="689"/>
      <c r="HT3" s="689"/>
      <c r="HU3" s="689"/>
      <c r="HV3" s="689"/>
      <c r="HW3" s="689"/>
      <c r="HX3" s="689"/>
      <c r="HY3" s="689"/>
      <c r="HZ3" s="689"/>
      <c r="IA3" s="689"/>
      <c r="IB3" s="689"/>
      <c r="IC3" s="689"/>
      <c r="ID3" s="689"/>
      <c r="IE3" s="689"/>
      <c r="IF3" s="689"/>
      <c r="IG3" s="689"/>
      <c r="IH3" s="689"/>
      <c r="II3" s="689"/>
      <c r="IJ3" s="689"/>
      <c r="IK3" s="689"/>
      <c r="IL3" s="689"/>
      <c r="IM3" s="689"/>
      <c r="IN3" s="689"/>
      <c r="IO3" s="689"/>
      <c r="IP3" s="689"/>
      <c r="IQ3" s="689"/>
      <c r="IR3" s="689"/>
      <c r="IS3" s="689"/>
      <c r="IT3" s="689"/>
      <c r="IU3" s="689"/>
      <c r="IV3" s="689"/>
      <c r="IW3" s="689"/>
      <c r="IX3" s="689"/>
      <c r="IY3" s="689"/>
      <c r="IZ3" s="689"/>
      <c r="JA3" s="689"/>
      <c r="JB3" s="689"/>
      <c r="JC3" s="689"/>
      <c r="JD3" s="689"/>
      <c r="JE3" s="689"/>
      <c r="JF3" s="689"/>
      <c r="JG3" s="689"/>
      <c r="JH3" s="689"/>
      <c r="JI3" s="689"/>
      <c r="JJ3" s="689"/>
      <c r="JK3" s="689"/>
      <c r="JL3" s="689"/>
      <c r="JM3" s="689"/>
      <c r="JN3" s="689"/>
      <c r="JO3" s="689"/>
      <c r="JP3" s="689"/>
      <c r="JQ3" s="689"/>
      <c r="JR3" s="689"/>
      <c r="JS3" s="689"/>
      <c r="JT3" s="689"/>
      <c r="JU3" s="689"/>
      <c r="JV3" s="689"/>
      <c r="JW3" s="689"/>
      <c r="JX3" s="689"/>
      <c r="JY3" s="689"/>
      <c r="JZ3" s="689"/>
      <c r="KA3" s="689"/>
      <c r="KB3" s="689"/>
      <c r="KC3" s="689"/>
      <c r="KD3" s="689"/>
      <c r="KE3" s="689"/>
      <c r="KF3" s="689"/>
      <c r="KG3" s="689"/>
      <c r="KH3" s="689"/>
      <c r="KI3" s="689"/>
      <c r="KJ3" s="689"/>
      <c r="KK3" s="689"/>
      <c r="KL3" s="689"/>
      <c r="KM3" s="689"/>
      <c r="KN3" s="689"/>
      <c r="KO3" s="689"/>
      <c r="KP3" s="689"/>
      <c r="KQ3" s="689"/>
      <c r="KR3" s="689"/>
      <c r="KS3" s="689"/>
      <c r="KT3" s="689"/>
      <c r="KU3" s="689"/>
      <c r="KV3" s="689"/>
      <c r="KW3" s="689"/>
      <c r="KX3" s="689"/>
      <c r="KY3" s="689"/>
      <c r="KZ3" s="689"/>
      <c r="LA3" s="689"/>
      <c r="LB3" s="689"/>
      <c r="LC3" s="689"/>
      <c r="LD3" s="689"/>
      <c r="LE3" s="689"/>
      <c r="LF3" s="689"/>
      <c r="LG3" s="689"/>
      <c r="LH3" s="689"/>
      <c r="LI3" s="689"/>
      <c r="LJ3" s="689"/>
      <c r="LK3" s="689"/>
      <c r="LL3" s="689"/>
      <c r="LM3" s="689"/>
      <c r="LN3" s="689"/>
      <c r="LO3" s="689"/>
      <c r="LP3" s="689"/>
      <c r="LQ3" s="689"/>
      <c r="LR3" s="689"/>
      <c r="LS3" s="689"/>
      <c r="LT3" s="689"/>
      <c r="LU3" s="689"/>
      <c r="LV3" s="689"/>
      <c r="LW3" s="689"/>
      <c r="LX3" s="689"/>
      <c r="LY3" s="689"/>
      <c r="LZ3" s="689"/>
      <c r="MA3" s="689"/>
      <c r="MB3" s="689"/>
      <c r="MC3" s="689"/>
      <c r="MD3" s="689"/>
      <c r="ME3" s="689"/>
      <c r="MF3" s="689"/>
      <c r="MG3" s="689"/>
      <c r="MH3" s="689"/>
      <c r="MI3" s="689"/>
      <c r="MJ3" s="689"/>
      <c r="MK3" s="689"/>
      <c r="ML3" s="689"/>
      <c r="MM3" s="689"/>
      <c r="MN3" s="689"/>
      <c r="MO3" s="689"/>
      <c r="MP3" s="689"/>
      <c r="MQ3" s="689"/>
      <c r="MR3" s="689"/>
      <c r="MS3" s="689"/>
      <c r="MT3" s="689"/>
      <c r="MU3" s="689"/>
      <c r="MV3" s="689"/>
      <c r="MW3" s="689"/>
      <c r="MX3" s="689"/>
      <c r="MY3" s="689"/>
      <c r="MZ3" s="689"/>
      <c r="NA3" s="689"/>
      <c r="NB3" s="689"/>
      <c r="NC3" s="689"/>
      <c r="ND3" s="689"/>
      <c r="NE3" s="689"/>
      <c r="NF3" s="689"/>
      <c r="NG3" s="689"/>
      <c r="NH3" s="689"/>
      <c r="NI3" s="689"/>
      <c r="NJ3" s="689"/>
      <c r="NK3" s="689"/>
      <c r="NL3" s="689"/>
      <c r="NM3" s="689"/>
      <c r="NN3" s="689"/>
      <c r="NO3" s="689"/>
      <c r="NP3" s="689"/>
      <c r="NQ3" s="689"/>
      <c r="NR3" s="689"/>
      <c r="NS3" s="689"/>
      <c r="NT3" s="689"/>
      <c r="NU3" s="689"/>
      <c r="NV3" s="689"/>
      <c r="NW3" s="689"/>
      <c r="NX3" s="689"/>
      <c r="NY3" s="689"/>
      <c r="NZ3" s="689"/>
      <c r="OA3" s="689"/>
      <c r="OB3" s="689"/>
      <c r="OC3" s="689"/>
      <c r="OD3" s="689"/>
      <c r="OE3" s="689"/>
      <c r="OF3" s="689"/>
      <c r="OG3" s="689"/>
      <c r="OH3" s="689"/>
      <c r="OI3" s="689"/>
      <c r="OJ3" s="689"/>
      <c r="OK3" s="689"/>
      <c r="OL3" s="689"/>
      <c r="OM3" s="689"/>
      <c r="ON3" s="689"/>
      <c r="OO3" s="689"/>
      <c r="OP3" s="689"/>
      <c r="OQ3" s="689"/>
      <c r="OR3" s="689"/>
      <c r="OS3" s="689"/>
      <c r="OT3" s="689"/>
      <c r="OU3" s="689"/>
      <c r="OV3" s="689"/>
      <c r="OW3" s="689"/>
      <c r="OX3" s="689"/>
      <c r="OY3" s="689"/>
      <c r="OZ3" s="689"/>
      <c r="PA3" s="689"/>
      <c r="PB3" s="689"/>
      <c r="PC3" s="689"/>
      <c r="PD3" s="689"/>
      <c r="PE3" s="689"/>
      <c r="PF3" s="689"/>
      <c r="PG3" s="689"/>
      <c r="PH3" s="689"/>
      <c r="PI3" s="689"/>
      <c r="PJ3" s="689"/>
      <c r="PK3" s="689"/>
      <c r="PL3" s="689"/>
      <c r="PM3" s="689"/>
      <c r="PN3" s="689"/>
      <c r="PO3" s="689"/>
      <c r="PP3" s="689"/>
      <c r="PQ3" s="689"/>
      <c r="PR3" s="689"/>
      <c r="PS3" s="689"/>
      <c r="PT3" s="689"/>
      <c r="PU3" s="689"/>
      <c r="PV3" s="689"/>
      <c r="PW3" s="689"/>
      <c r="PX3" s="689"/>
      <c r="PY3" s="689"/>
      <c r="PZ3" s="689"/>
      <c r="QA3" s="689"/>
      <c r="QB3" s="689"/>
      <c r="QC3" s="689"/>
      <c r="QD3" s="689"/>
      <c r="QE3" s="689"/>
      <c r="QF3" s="689"/>
      <c r="QG3" s="689"/>
      <c r="QH3" s="689"/>
      <c r="QI3" s="689"/>
      <c r="QJ3" s="689"/>
      <c r="QK3" s="689"/>
      <c r="QL3" s="689"/>
      <c r="QM3" s="689"/>
      <c r="QN3" s="689"/>
      <c r="QO3" s="689"/>
      <c r="QP3" s="689"/>
      <c r="QQ3" s="689"/>
      <c r="QR3" s="689"/>
      <c r="QS3" s="689"/>
      <c r="QT3" s="689"/>
      <c r="QU3" s="689"/>
      <c r="QV3" s="689"/>
      <c r="QW3" s="689"/>
      <c r="QX3" s="689"/>
      <c r="QY3" s="689"/>
      <c r="QZ3" s="689"/>
      <c r="RA3" s="689"/>
      <c r="RB3" s="689"/>
      <c r="RC3" s="689"/>
      <c r="RD3" s="689"/>
      <c r="RE3" s="689"/>
      <c r="RF3" s="689"/>
      <c r="RG3" s="689"/>
      <c r="RH3" s="689"/>
      <c r="RI3" s="689"/>
      <c r="RJ3" s="689"/>
      <c r="RK3" s="689"/>
      <c r="RL3" s="689"/>
      <c r="RM3" s="689"/>
      <c r="RN3" s="689"/>
      <c r="RO3" s="689"/>
      <c r="RP3" s="689"/>
      <c r="RQ3" s="689"/>
      <c r="RR3" s="689"/>
      <c r="RS3" s="689"/>
      <c r="RT3" s="689"/>
      <c r="RU3" s="689"/>
      <c r="RV3" s="689"/>
      <c r="RW3" s="689"/>
      <c r="RX3" s="689"/>
      <c r="RY3" s="689"/>
      <c r="RZ3" s="689"/>
      <c r="SA3" s="689"/>
      <c r="SB3" s="689"/>
      <c r="SC3" s="689"/>
      <c r="SD3" s="689"/>
      <c r="SE3" s="689"/>
      <c r="SF3" s="689"/>
      <c r="SG3" s="689"/>
      <c r="SH3" s="689"/>
      <c r="SI3" s="689"/>
      <c r="SJ3" s="689"/>
      <c r="SK3" s="689"/>
      <c r="SL3" s="689"/>
      <c r="SM3" s="689"/>
      <c r="SN3" s="689"/>
      <c r="SO3" s="689"/>
      <c r="SP3" s="689"/>
      <c r="SQ3" s="689"/>
      <c r="SR3" s="689"/>
      <c r="SS3" s="689"/>
      <c r="ST3" s="689"/>
      <c r="SU3" s="689"/>
      <c r="SV3" s="689"/>
      <c r="SW3" s="689"/>
      <c r="SX3" s="689"/>
      <c r="SY3" s="689"/>
      <c r="SZ3" s="689"/>
      <c r="TA3" s="689"/>
      <c r="TB3" s="689"/>
      <c r="TC3" s="689"/>
      <c r="TD3" s="689"/>
      <c r="TE3" s="689"/>
      <c r="TF3" s="689"/>
      <c r="TG3" s="689"/>
      <c r="TH3" s="689"/>
      <c r="TI3" s="689"/>
      <c r="TJ3" s="689"/>
      <c r="TK3" s="689"/>
      <c r="TL3" s="689"/>
      <c r="TM3" s="689"/>
      <c r="TN3" s="689"/>
      <c r="TO3" s="689"/>
      <c r="TP3" s="689"/>
      <c r="TQ3" s="689"/>
      <c r="TR3" s="689"/>
      <c r="TS3" s="689"/>
      <c r="TT3" s="689"/>
      <c r="TU3" s="689"/>
      <c r="TV3" s="689"/>
      <c r="TW3" s="689"/>
      <c r="TX3" s="689"/>
      <c r="TY3" s="689"/>
      <c r="TZ3" s="689"/>
      <c r="UA3" s="689"/>
      <c r="UB3" s="689"/>
      <c r="UC3" s="689"/>
      <c r="UD3" s="689"/>
      <c r="UE3" s="689"/>
      <c r="UF3" s="689"/>
      <c r="UG3" s="689"/>
      <c r="UH3" s="689"/>
      <c r="UI3" s="689"/>
      <c r="UJ3" s="689"/>
      <c r="UK3" s="689"/>
      <c r="UL3" s="689"/>
      <c r="UM3" s="689"/>
      <c r="UN3" s="689"/>
      <c r="UO3" s="689"/>
      <c r="UP3" s="689"/>
      <c r="UQ3" s="689"/>
      <c r="UR3" s="689"/>
      <c r="US3" s="689"/>
      <c r="UT3" s="689"/>
      <c r="UU3" s="689"/>
      <c r="UV3" s="689"/>
      <c r="UW3" s="689"/>
      <c r="UX3" s="689"/>
      <c r="UY3" s="689"/>
      <c r="UZ3" s="689"/>
      <c r="VA3" s="689"/>
      <c r="VB3" s="689"/>
      <c r="VC3" s="689"/>
      <c r="VD3" s="689"/>
      <c r="VE3" s="689"/>
      <c r="VF3" s="689"/>
      <c r="VG3" s="689"/>
      <c r="VH3" s="689"/>
      <c r="VI3" s="689"/>
      <c r="VJ3" s="689"/>
      <c r="VK3" s="689"/>
      <c r="VL3" s="689"/>
      <c r="VM3" s="689"/>
      <c r="VN3" s="689"/>
      <c r="VO3" s="689"/>
      <c r="VP3" s="689"/>
      <c r="VQ3" s="689"/>
      <c r="VR3" s="689"/>
      <c r="VS3" s="689"/>
      <c r="VT3" s="689"/>
      <c r="VU3" s="689"/>
      <c r="VV3" s="689"/>
      <c r="VW3" s="689"/>
      <c r="VX3" s="689"/>
      <c r="VY3" s="689"/>
      <c r="VZ3" s="689"/>
      <c r="WA3" s="689"/>
      <c r="WB3" s="689"/>
      <c r="WC3" s="689"/>
      <c r="WD3" s="689"/>
      <c r="WE3" s="689"/>
      <c r="WF3" s="689"/>
      <c r="WG3" s="689"/>
      <c r="WH3" s="689"/>
      <c r="WI3" s="689"/>
      <c r="WJ3" s="689"/>
      <c r="WK3" s="689"/>
      <c r="WL3" s="689"/>
      <c r="WM3" s="689"/>
      <c r="WN3" s="689"/>
      <c r="WO3" s="689"/>
      <c r="WP3" s="689"/>
      <c r="WQ3" s="689"/>
      <c r="WR3" s="689"/>
      <c r="WS3" s="689"/>
      <c r="WT3" s="689"/>
      <c r="WU3" s="689"/>
      <c r="WV3" s="689"/>
      <c r="WW3" s="689"/>
      <c r="WX3" s="689"/>
      <c r="WY3" s="689"/>
      <c r="WZ3" s="689"/>
      <c r="XA3" s="689"/>
      <c r="XB3" s="689"/>
      <c r="XC3" s="689"/>
      <c r="XD3" s="689"/>
      <c r="XE3" s="689"/>
      <c r="XF3" s="689"/>
      <c r="XG3" s="689"/>
      <c r="XH3" s="689"/>
      <c r="XI3" s="689"/>
      <c r="XJ3" s="689"/>
      <c r="XK3" s="689"/>
      <c r="XL3" s="689"/>
      <c r="XM3" s="689"/>
      <c r="XN3" s="689"/>
      <c r="XO3" s="689"/>
      <c r="XP3" s="689"/>
      <c r="XQ3" s="689"/>
      <c r="XR3" s="689"/>
      <c r="XS3" s="689"/>
      <c r="XT3" s="689"/>
      <c r="XU3" s="689"/>
      <c r="XV3" s="689"/>
      <c r="XW3" s="689"/>
      <c r="XX3" s="689"/>
      <c r="XY3" s="689"/>
      <c r="XZ3" s="689"/>
      <c r="YA3" s="689"/>
      <c r="YB3" s="689"/>
      <c r="YC3" s="689"/>
      <c r="YD3" s="689"/>
      <c r="YE3" s="689"/>
      <c r="YF3" s="689"/>
      <c r="YG3" s="689"/>
      <c r="YH3" s="689"/>
      <c r="YI3" s="689"/>
      <c r="YJ3" s="689"/>
      <c r="YK3" s="689"/>
      <c r="YL3" s="689"/>
      <c r="YM3" s="689"/>
      <c r="YN3" s="689"/>
      <c r="YO3" s="689"/>
      <c r="YP3" s="689"/>
      <c r="YQ3" s="689"/>
      <c r="YR3" s="689"/>
      <c r="YS3" s="689"/>
      <c r="YT3" s="689"/>
      <c r="YU3" s="689"/>
      <c r="YV3" s="689"/>
      <c r="YW3" s="689"/>
      <c r="YX3" s="689"/>
      <c r="YY3" s="689"/>
      <c r="YZ3" s="689"/>
      <c r="ZA3" s="689"/>
      <c r="ZB3" s="689"/>
      <c r="ZC3" s="689"/>
      <c r="ZD3" s="689"/>
      <c r="ZE3" s="689"/>
      <c r="ZF3" s="689"/>
      <c r="ZG3" s="689"/>
      <c r="ZH3" s="689"/>
      <c r="ZI3" s="689"/>
      <c r="ZJ3" s="689"/>
      <c r="ZK3" s="689"/>
      <c r="ZL3" s="689"/>
      <c r="ZM3" s="689"/>
      <c r="ZN3" s="689"/>
      <c r="ZO3" s="689"/>
      <c r="ZP3" s="689"/>
      <c r="ZQ3" s="689"/>
      <c r="ZR3" s="689"/>
      <c r="ZS3" s="689"/>
      <c r="ZT3" s="689"/>
      <c r="ZU3" s="689"/>
      <c r="ZV3" s="689"/>
      <c r="ZW3" s="689"/>
      <c r="ZX3" s="689"/>
      <c r="ZY3" s="689"/>
      <c r="ZZ3" s="689"/>
      <c r="AAA3" s="689"/>
      <c r="AAB3" s="689"/>
      <c r="AAC3" s="689"/>
      <c r="AAD3" s="689"/>
      <c r="AAE3" s="689"/>
      <c r="AAF3" s="689"/>
      <c r="AAG3" s="689"/>
      <c r="AAH3" s="689"/>
      <c r="AAI3" s="689"/>
      <c r="AAJ3" s="689"/>
      <c r="AAK3" s="689"/>
      <c r="AAL3" s="689"/>
      <c r="AAM3" s="689"/>
      <c r="AAN3" s="689"/>
      <c r="AAO3" s="689"/>
      <c r="AAP3" s="689"/>
      <c r="AAQ3" s="689"/>
      <c r="AAR3" s="689"/>
      <c r="AAS3" s="689"/>
      <c r="AAT3" s="689"/>
      <c r="AAU3" s="689"/>
      <c r="AAV3" s="689"/>
      <c r="AAW3" s="689"/>
      <c r="AAX3" s="689"/>
      <c r="AAY3" s="689"/>
      <c r="AAZ3" s="689"/>
      <c r="ABA3" s="689"/>
      <c r="ABB3" s="689"/>
      <c r="ABC3" s="689"/>
      <c r="ABD3" s="689"/>
      <c r="ABE3" s="689"/>
      <c r="ABF3" s="689"/>
      <c r="ABG3" s="689"/>
      <c r="ABH3" s="689"/>
      <c r="ABI3" s="689"/>
      <c r="ABJ3" s="689"/>
      <c r="ABK3" s="689"/>
      <c r="ABL3" s="689"/>
      <c r="ABM3" s="689"/>
      <c r="ABN3" s="689"/>
      <c r="ABO3" s="689"/>
      <c r="ABP3" s="689"/>
      <c r="ABQ3" s="689"/>
      <c r="ABR3" s="689"/>
      <c r="ABS3" s="689"/>
      <c r="ABT3" s="689"/>
      <c r="ABU3" s="689"/>
      <c r="ABV3" s="689"/>
      <c r="ABW3" s="689"/>
      <c r="ABX3" s="689"/>
      <c r="ABY3" s="689"/>
      <c r="ABZ3" s="689"/>
      <c r="ACA3" s="689"/>
      <c r="ACB3" s="689"/>
      <c r="ACC3" s="689"/>
      <c r="ACD3" s="689"/>
      <c r="ACE3" s="689"/>
      <c r="ACF3" s="689"/>
      <c r="ACG3" s="689"/>
      <c r="ACH3" s="689"/>
      <c r="ACI3" s="689"/>
      <c r="ACJ3" s="689"/>
      <c r="ACK3" s="689"/>
      <c r="ACL3" s="689"/>
      <c r="ACM3" s="689"/>
      <c r="ACN3" s="689"/>
      <c r="ACO3" s="689"/>
      <c r="ACP3" s="689"/>
      <c r="ACQ3" s="689"/>
      <c r="ACR3" s="689"/>
      <c r="ACS3" s="689"/>
      <c r="ACT3" s="689"/>
      <c r="ACU3" s="689"/>
      <c r="ACV3" s="689"/>
      <c r="ACW3" s="689"/>
      <c r="ACX3" s="689"/>
      <c r="ACY3" s="689"/>
      <c r="ACZ3" s="689"/>
      <c r="ADA3" s="689"/>
      <c r="ADB3" s="689"/>
      <c r="ADC3" s="689"/>
      <c r="ADD3" s="689"/>
      <c r="ADE3" s="689"/>
      <c r="ADF3" s="689"/>
      <c r="ADG3" s="689"/>
      <c r="ADH3" s="689"/>
      <c r="ADI3" s="689"/>
      <c r="ADJ3" s="689"/>
      <c r="ADK3" s="689"/>
      <c r="ADL3" s="689"/>
      <c r="ADM3" s="689"/>
      <c r="ADN3" s="689"/>
      <c r="ADO3" s="689"/>
      <c r="ADP3" s="689"/>
      <c r="ADQ3" s="689"/>
      <c r="ADR3" s="689"/>
      <c r="ADS3" s="689"/>
      <c r="ADT3" s="689"/>
      <c r="ADU3" s="689"/>
      <c r="ADV3" s="689"/>
      <c r="ADW3" s="689"/>
      <c r="ADX3" s="689"/>
      <c r="ADY3" s="689"/>
      <c r="ADZ3" s="689"/>
      <c r="AEA3" s="689"/>
      <c r="AEB3" s="689"/>
      <c r="AEC3" s="689"/>
      <c r="AED3" s="689"/>
      <c r="AEE3" s="689"/>
      <c r="AEF3" s="689"/>
      <c r="AEG3" s="689"/>
      <c r="AEH3" s="689"/>
      <c r="AEI3" s="689"/>
      <c r="AEJ3" s="689"/>
      <c r="AEK3" s="689"/>
      <c r="AEL3" s="689"/>
      <c r="AEM3" s="689"/>
      <c r="AEN3" s="689"/>
      <c r="AEO3" s="689"/>
      <c r="AEP3" s="689"/>
      <c r="AEQ3" s="689"/>
      <c r="AER3" s="689"/>
      <c r="AES3" s="689"/>
      <c r="AET3" s="689"/>
      <c r="AEU3" s="689"/>
      <c r="AEV3" s="689"/>
      <c r="AEW3" s="689"/>
      <c r="AEX3" s="689"/>
      <c r="AEY3" s="689"/>
      <c r="AEZ3" s="689"/>
      <c r="AFA3" s="689"/>
      <c r="AFB3" s="689"/>
      <c r="AFC3" s="689"/>
      <c r="AFD3" s="689"/>
      <c r="AFE3" s="689"/>
      <c r="AFF3" s="689"/>
      <c r="AFG3" s="689"/>
      <c r="AFH3" s="689"/>
      <c r="AFI3" s="689"/>
      <c r="AFJ3" s="689"/>
      <c r="AFK3" s="689"/>
      <c r="AFL3" s="689"/>
      <c r="AFM3" s="689"/>
      <c r="AFN3" s="689"/>
      <c r="AFO3" s="689"/>
      <c r="AFP3" s="689"/>
      <c r="AFQ3" s="689"/>
      <c r="AFR3" s="689"/>
      <c r="AFS3" s="689"/>
      <c r="AFT3" s="689"/>
      <c r="AFU3" s="689"/>
      <c r="AFV3" s="689"/>
      <c r="AFW3" s="689"/>
      <c r="AFX3" s="689"/>
      <c r="AFY3" s="689"/>
      <c r="AFZ3" s="689"/>
      <c r="AGA3" s="689"/>
      <c r="AGB3" s="689"/>
      <c r="AGC3" s="689"/>
      <c r="AGD3" s="689"/>
      <c r="AGE3" s="689"/>
      <c r="AGF3" s="689"/>
      <c r="AGG3" s="689"/>
      <c r="AGH3" s="689"/>
      <c r="AGI3" s="689"/>
      <c r="AGJ3" s="689"/>
      <c r="AGK3" s="689"/>
      <c r="AGL3" s="689"/>
      <c r="AGM3" s="689"/>
      <c r="AGN3" s="689"/>
      <c r="AGO3" s="689"/>
      <c r="AGP3" s="689"/>
      <c r="AGQ3" s="689"/>
      <c r="AGR3" s="689"/>
      <c r="AGS3" s="689"/>
      <c r="AGT3" s="689"/>
      <c r="AGU3" s="689"/>
      <c r="AGV3" s="689"/>
      <c r="AGW3" s="689"/>
      <c r="AGX3" s="689"/>
      <c r="AGY3" s="689"/>
      <c r="AGZ3" s="689"/>
      <c r="AHA3" s="689"/>
      <c r="AHB3" s="689"/>
      <c r="AHC3" s="689"/>
      <c r="AHD3" s="689"/>
      <c r="AHE3" s="689"/>
      <c r="AHF3" s="689"/>
      <c r="AHG3" s="689"/>
      <c r="AHH3" s="689"/>
      <c r="AHI3" s="689"/>
      <c r="AHJ3" s="689"/>
      <c r="AHK3" s="689"/>
      <c r="AHL3" s="689"/>
      <c r="AHM3" s="689"/>
      <c r="AHN3" s="689"/>
      <c r="AHO3" s="689"/>
      <c r="AHP3" s="689"/>
      <c r="AHQ3" s="689"/>
      <c r="AHR3" s="689"/>
      <c r="AHS3" s="689"/>
      <c r="AHT3" s="689"/>
      <c r="AHU3" s="689"/>
      <c r="AHV3" s="689"/>
      <c r="AHW3" s="689"/>
      <c r="AHX3" s="689"/>
      <c r="AHY3" s="689"/>
      <c r="AHZ3" s="689"/>
      <c r="AIA3" s="689"/>
      <c r="AIB3" s="689"/>
      <c r="AIC3" s="689"/>
      <c r="AID3" s="689"/>
      <c r="AIE3" s="689"/>
      <c r="AIF3" s="689"/>
      <c r="AIG3" s="689"/>
      <c r="AIH3" s="689"/>
      <c r="AII3" s="689"/>
      <c r="AIJ3" s="689"/>
      <c r="AIK3" s="689"/>
      <c r="AIL3" s="689"/>
      <c r="AIM3" s="689"/>
      <c r="AIN3" s="689"/>
      <c r="AIO3" s="689"/>
      <c r="AIP3" s="689"/>
      <c r="AIQ3" s="689"/>
      <c r="AIR3" s="689"/>
      <c r="AIS3" s="689"/>
      <c r="AIT3" s="689"/>
      <c r="AIU3" s="689"/>
      <c r="AIV3" s="689"/>
      <c r="AIW3" s="689"/>
      <c r="AIX3" s="689"/>
      <c r="AIY3" s="689"/>
      <c r="AIZ3" s="689"/>
      <c r="AJA3" s="689"/>
      <c r="AJB3" s="689"/>
      <c r="AJC3" s="689"/>
      <c r="AJD3" s="689"/>
      <c r="AJE3" s="689"/>
      <c r="AJF3" s="689"/>
      <c r="AJG3" s="689"/>
      <c r="AJH3" s="689"/>
      <c r="AJI3" s="689"/>
      <c r="AJJ3" s="689"/>
      <c r="AJK3" s="689"/>
      <c r="AJL3" s="689"/>
      <c r="AJM3" s="689"/>
      <c r="AJN3" s="689"/>
      <c r="AJO3" s="689"/>
      <c r="AJP3" s="689"/>
      <c r="AJQ3" s="689"/>
      <c r="AJR3" s="689"/>
      <c r="AJS3" s="689"/>
      <c r="AJT3" s="689"/>
      <c r="AJU3" s="689"/>
      <c r="AJV3" s="689"/>
      <c r="AJW3" s="689"/>
      <c r="AJX3" s="689"/>
      <c r="AJY3" s="689"/>
      <c r="AJZ3" s="689"/>
      <c r="AKA3" s="689"/>
      <c r="AKB3" s="689"/>
      <c r="AKC3" s="689"/>
      <c r="AKD3" s="689"/>
      <c r="AKE3" s="689"/>
      <c r="AKF3" s="689"/>
      <c r="AKG3" s="689"/>
      <c r="AKH3" s="689"/>
      <c r="AKI3" s="689"/>
      <c r="AKJ3" s="689"/>
      <c r="AKK3" s="689"/>
      <c r="AKL3" s="689"/>
      <c r="AKM3" s="689"/>
      <c r="AKN3" s="689"/>
      <c r="AKO3" s="689"/>
      <c r="AKP3" s="689"/>
      <c r="AKQ3" s="689"/>
      <c r="AKR3" s="689"/>
      <c r="AKS3" s="689"/>
      <c r="AKT3" s="689"/>
      <c r="AKU3" s="689"/>
      <c r="AKV3" s="689"/>
      <c r="AKW3" s="689"/>
      <c r="AKX3" s="689"/>
      <c r="AKY3" s="689"/>
      <c r="AKZ3" s="689"/>
      <c r="ALA3" s="689"/>
      <c r="ALB3" s="689"/>
      <c r="ALC3" s="689"/>
      <c r="ALD3" s="689"/>
      <c r="ALE3" s="689"/>
      <c r="ALF3" s="689"/>
      <c r="ALG3" s="689"/>
      <c r="ALH3" s="689"/>
      <c r="ALI3" s="689"/>
      <c r="ALJ3" s="689"/>
      <c r="ALK3" s="689"/>
      <c r="ALL3" s="689"/>
      <c r="ALM3" s="689"/>
      <c r="ALN3" s="689"/>
      <c r="ALO3" s="689"/>
      <c r="ALP3" s="689"/>
      <c r="ALQ3" s="689"/>
      <c r="ALR3" s="689"/>
      <c r="ALS3" s="689"/>
      <c r="ALT3" s="689"/>
      <c r="ALU3" s="689"/>
      <c r="ALV3" s="689"/>
      <c r="ALW3" s="689"/>
      <c r="ALX3" s="689"/>
      <c r="ALY3" s="689"/>
      <c r="ALZ3" s="689"/>
      <c r="AMA3" s="689"/>
      <c r="AMB3" s="689"/>
      <c r="AMC3" s="689"/>
      <c r="AMD3" s="689"/>
      <c r="AME3" s="689"/>
      <c r="AMF3" s="689"/>
      <c r="AMG3" s="689"/>
      <c r="AMH3" s="689"/>
      <c r="AMI3" s="689"/>
      <c r="AMJ3" s="689"/>
      <c r="AMK3" s="689"/>
      <c r="AML3" s="689"/>
      <c r="AMM3" s="689"/>
      <c r="AMN3" s="689"/>
      <c r="AMO3" s="689"/>
      <c r="AMP3" s="689"/>
      <c r="AMQ3" s="689"/>
      <c r="AMR3" s="689"/>
      <c r="AMS3" s="689"/>
      <c r="AMT3" s="689"/>
      <c r="AMU3" s="689"/>
      <c r="AMV3" s="689"/>
      <c r="AMW3" s="689"/>
      <c r="AMX3" s="689"/>
      <c r="AMY3" s="689"/>
      <c r="AMZ3" s="689"/>
      <c r="ANA3" s="689"/>
      <c r="ANB3" s="689"/>
      <c r="ANC3" s="689"/>
      <c r="AND3" s="689"/>
      <c r="ANE3" s="689"/>
      <c r="ANF3" s="689"/>
      <c r="ANG3" s="689"/>
      <c r="ANH3" s="689"/>
      <c r="ANI3" s="689"/>
      <c r="ANJ3" s="689"/>
      <c r="ANK3" s="689"/>
      <c r="ANL3" s="689"/>
      <c r="ANM3" s="689"/>
      <c r="ANN3" s="689"/>
      <c r="ANO3" s="689"/>
      <c r="ANP3" s="689"/>
      <c r="ANQ3" s="689"/>
      <c r="ANR3" s="689"/>
      <c r="ANS3" s="689"/>
      <c r="ANT3" s="689"/>
      <c r="ANU3" s="689"/>
      <c r="ANV3" s="689"/>
      <c r="ANW3" s="689"/>
      <c r="ANX3" s="689"/>
      <c r="ANY3" s="689"/>
      <c r="ANZ3" s="689"/>
      <c r="AOA3" s="689"/>
      <c r="AOB3" s="689"/>
      <c r="AOC3" s="689"/>
      <c r="AOD3" s="689"/>
      <c r="AOE3" s="689"/>
      <c r="AOF3" s="689"/>
      <c r="AOG3" s="689"/>
      <c r="AOH3" s="689"/>
      <c r="AOI3" s="689"/>
      <c r="AOJ3" s="689"/>
      <c r="AOK3" s="689"/>
      <c r="AOL3" s="689"/>
      <c r="AOM3" s="689"/>
      <c r="AON3" s="689"/>
      <c r="AOO3" s="689"/>
      <c r="AOP3" s="689"/>
      <c r="AOQ3" s="689"/>
      <c r="AOR3" s="689"/>
      <c r="AOS3" s="689"/>
      <c r="AOT3" s="689"/>
      <c r="AOU3" s="689"/>
      <c r="AOV3" s="689"/>
      <c r="AOW3" s="689"/>
      <c r="AOX3" s="689"/>
      <c r="AOY3" s="689"/>
      <c r="AOZ3" s="689"/>
      <c r="APA3" s="689"/>
      <c r="APB3" s="689"/>
      <c r="APC3" s="689"/>
      <c r="APD3" s="689"/>
      <c r="APE3" s="689"/>
      <c r="APF3" s="689"/>
      <c r="APG3" s="689"/>
      <c r="APH3" s="689"/>
      <c r="API3" s="689"/>
      <c r="APJ3" s="689"/>
      <c r="APK3" s="689"/>
      <c r="APL3" s="689"/>
      <c r="APM3" s="689"/>
      <c r="APN3" s="689"/>
      <c r="APO3" s="689"/>
      <c r="APP3" s="689"/>
      <c r="APQ3" s="689"/>
      <c r="APR3" s="689"/>
      <c r="APS3" s="689"/>
      <c r="APT3" s="689"/>
      <c r="APU3" s="689"/>
      <c r="APV3" s="689"/>
      <c r="APW3" s="689"/>
      <c r="APX3" s="689"/>
      <c r="APY3" s="689"/>
      <c r="APZ3" s="689"/>
      <c r="AQA3" s="689"/>
      <c r="AQB3" s="689"/>
      <c r="AQC3" s="689"/>
      <c r="AQD3" s="689"/>
      <c r="AQE3" s="689"/>
      <c r="AQF3" s="689"/>
      <c r="AQG3" s="689"/>
      <c r="AQH3" s="689"/>
      <c r="AQI3" s="689"/>
      <c r="AQJ3" s="689"/>
      <c r="AQK3" s="689"/>
      <c r="AQL3" s="689"/>
      <c r="AQM3" s="689"/>
      <c r="AQN3" s="689"/>
      <c r="AQO3" s="689"/>
      <c r="AQP3" s="689"/>
      <c r="AQQ3" s="689"/>
      <c r="AQR3" s="689"/>
      <c r="AQS3" s="689"/>
      <c r="AQT3" s="689"/>
      <c r="AQU3" s="689"/>
      <c r="AQV3" s="689"/>
      <c r="AQW3" s="689"/>
      <c r="AQX3" s="689"/>
      <c r="AQY3" s="689"/>
      <c r="AQZ3" s="689"/>
      <c r="ARA3" s="689"/>
      <c r="ARB3" s="689"/>
      <c r="ARC3" s="689"/>
      <c r="ARD3" s="689"/>
      <c r="ARE3" s="689"/>
      <c r="ARF3" s="689"/>
      <c r="ARG3" s="689"/>
      <c r="ARH3" s="689"/>
      <c r="ARI3" s="689"/>
      <c r="ARJ3" s="689"/>
      <c r="ARK3" s="689"/>
      <c r="ARL3" s="689"/>
      <c r="ARM3" s="689"/>
      <c r="ARN3" s="689"/>
      <c r="ARO3" s="689"/>
      <c r="ARP3" s="689"/>
      <c r="ARQ3" s="689"/>
      <c r="ARR3" s="689"/>
      <c r="ARS3" s="689"/>
      <c r="ART3" s="689"/>
      <c r="ARU3" s="689"/>
      <c r="ARV3" s="689"/>
      <c r="ARW3" s="689"/>
      <c r="ARX3" s="689"/>
      <c r="ARY3" s="689"/>
      <c r="ARZ3" s="689"/>
      <c r="ASA3" s="689"/>
      <c r="ASB3" s="689"/>
      <c r="ASC3" s="689"/>
      <c r="ASD3" s="689"/>
      <c r="ASE3" s="689"/>
      <c r="ASF3" s="689"/>
      <c r="ASG3" s="689"/>
      <c r="ASH3" s="689"/>
      <c r="ASI3" s="689"/>
      <c r="ASJ3" s="689"/>
      <c r="ASK3" s="689"/>
      <c r="ASL3" s="689"/>
      <c r="ASM3" s="689"/>
      <c r="ASN3" s="689"/>
      <c r="ASO3" s="689"/>
      <c r="ASP3" s="689"/>
      <c r="ASQ3" s="689"/>
      <c r="ASR3" s="689"/>
      <c r="ASS3" s="689"/>
      <c r="AST3" s="689"/>
      <c r="ASU3" s="689"/>
      <c r="ASV3" s="689"/>
      <c r="ASW3" s="689"/>
      <c r="ASX3" s="689"/>
      <c r="ASY3" s="689"/>
      <c r="ASZ3" s="689"/>
      <c r="ATA3" s="689"/>
      <c r="ATB3" s="689"/>
      <c r="ATC3" s="689"/>
      <c r="ATD3" s="689"/>
      <c r="ATE3" s="689"/>
      <c r="ATF3" s="689"/>
      <c r="ATG3" s="689"/>
      <c r="ATH3" s="689"/>
      <c r="ATI3" s="689"/>
      <c r="ATJ3" s="689"/>
      <c r="ATK3" s="689"/>
      <c r="ATL3" s="689"/>
      <c r="ATM3" s="689"/>
      <c r="ATN3" s="689"/>
      <c r="ATO3" s="689"/>
      <c r="ATP3" s="689"/>
      <c r="ATQ3" s="689"/>
      <c r="ATR3" s="689"/>
      <c r="ATS3" s="689"/>
      <c r="ATT3" s="689"/>
      <c r="ATU3" s="689"/>
      <c r="ATV3" s="689"/>
      <c r="ATW3" s="689"/>
      <c r="ATX3" s="689"/>
      <c r="ATY3" s="689"/>
      <c r="ATZ3" s="689"/>
      <c r="AUA3" s="689"/>
      <c r="AUB3" s="689"/>
      <c r="AUC3" s="689"/>
      <c r="AUD3" s="689"/>
      <c r="AUE3" s="689"/>
      <c r="AUF3" s="689"/>
      <c r="AUG3" s="689"/>
      <c r="AUH3" s="689"/>
      <c r="AUI3" s="689"/>
      <c r="AUJ3" s="689"/>
      <c r="AUK3" s="689"/>
      <c r="AUL3" s="689"/>
      <c r="AUM3" s="689"/>
      <c r="AUN3" s="689"/>
      <c r="AUO3" s="689"/>
      <c r="AUP3" s="689"/>
      <c r="AUQ3" s="689"/>
      <c r="AUR3" s="689"/>
      <c r="AUS3" s="689"/>
      <c r="AUT3" s="689"/>
      <c r="AUU3" s="689"/>
      <c r="AUV3" s="689"/>
      <c r="AUW3" s="689"/>
      <c r="AUX3" s="689"/>
      <c r="AUY3" s="689"/>
      <c r="AUZ3" s="689"/>
      <c r="AVA3" s="689"/>
      <c r="AVB3" s="689"/>
      <c r="AVC3" s="689"/>
      <c r="AVD3" s="689"/>
      <c r="AVE3" s="689"/>
      <c r="AVF3" s="689"/>
      <c r="AVG3" s="689"/>
      <c r="AVH3" s="689"/>
      <c r="AVI3" s="689"/>
      <c r="AVJ3" s="689"/>
      <c r="AVK3" s="689"/>
      <c r="AVL3" s="689"/>
      <c r="AVM3" s="689"/>
      <c r="AVN3" s="689"/>
      <c r="AVO3" s="689"/>
      <c r="AVP3" s="689"/>
      <c r="AVQ3" s="689"/>
      <c r="AVR3" s="689"/>
      <c r="AVS3" s="689"/>
      <c r="AVT3" s="689"/>
      <c r="AVU3" s="689"/>
      <c r="AVV3" s="689"/>
      <c r="AVW3" s="689"/>
      <c r="AVX3" s="689"/>
      <c r="AVY3" s="689"/>
      <c r="AVZ3" s="689"/>
      <c r="AWA3" s="689"/>
      <c r="AWB3" s="689"/>
      <c r="AWC3" s="689"/>
      <c r="AWD3" s="689"/>
      <c r="AWE3" s="689"/>
      <c r="AWF3" s="689"/>
      <c r="AWG3" s="689"/>
      <c r="AWH3" s="689"/>
      <c r="AWI3" s="689"/>
      <c r="AWJ3" s="689"/>
      <c r="AWK3" s="689"/>
      <c r="AWL3" s="689"/>
      <c r="AWM3" s="689"/>
      <c r="AWN3" s="689"/>
      <c r="AWO3" s="689"/>
      <c r="AWP3" s="689"/>
      <c r="AWQ3" s="689"/>
      <c r="AWR3" s="689"/>
      <c r="AWS3" s="689"/>
      <c r="AWT3" s="689"/>
      <c r="AWU3" s="689"/>
      <c r="AWV3" s="689"/>
      <c r="AWW3" s="689"/>
      <c r="AWX3" s="689"/>
      <c r="AWY3" s="689"/>
      <c r="AWZ3" s="689"/>
      <c r="AXA3" s="689"/>
      <c r="AXB3" s="689"/>
      <c r="AXC3" s="689"/>
      <c r="AXD3" s="689"/>
      <c r="AXE3" s="689"/>
      <c r="AXF3" s="689"/>
      <c r="AXG3" s="689"/>
      <c r="AXH3" s="689"/>
      <c r="AXI3" s="689"/>
      <c r="AXJ3" s="689"/>
      <c r="AXK3" s="689"/>
      <c r="AXL3" s="689"/>
      <c r="AXM3" s="689"/>
      <c r="AXN3" s="689"/>
      <c r="AXO3" s="689"/>
      <c r="AXP3" s="689"/>
      <c r="AXQ3" s="689"/>
      <c r="AXR3" s="689"/>
      <c r="AXS3" s="689"/>
      <c r="AXT3" s="689"/>
      <c r="AXU3" s="689"/>
      <c r="AXV3" s="689"/>
      <c r="AXW3" s="689"/>
      <c r="AXX3" s="689"/>
      <c r="AXY3" s="689"/>
      <c r="AXZ3" s="689"/>
      <c r="AYA3" s="689"/>
      <c r="AYB3" s="689"/>
      <c r="AYC3" s="689"/>
      <c r="AYD3" s="689"/>
      <c r="AYE3" s="689"/>
      <c r="AYF3" s="689"/>
      <c r="AYG3" s="689"/>
      <c r="AYH3" s="689"/>
      <c r="AYI3" s="689"/>
      <c r="AYJ3" s="689"/>
      <c r="AYK3" s="689"/>
      <c r="AYL3" s="689"/>
      <c r="AYM3" s="689"/>
      <c r="AYN3" s="689"/>
      <c r="AYO3" s="689"/>
      <c r="AYP3" s="689"/>
      <c r="AYQ3" s="689"/>
      <c r="AYR3" s="689"/>
      <c r="AYS3" s="689"/>
      <c r="AYT3" s="689"/>
      <c r="AYU3" s="689"/>
      <c r="AYV3" s="689"/>
      <c r="AYW3" s="689"/>
      <c r="AYX3" s="689"/>
      <c r="AYY3" s="689"/>
      <c r="AYZ3" s="689"/>
      <c r="AZA3" s="689"/>
      <c r="AZB3" s="689"/>
      <c r="AZC3" s="689"/>
      <c r="AZD3" s="689"/>
      <c r="AZE3" s="689"/>
      <c r="AZF3" s="689"/>
      <c r="AZG3" s="689"/>
      <c r="AZH3" s="689"/>
      <c r="AZI3" s="689"/>
      <c r="AZJ3" s="689"/>
      <c r="AZK3" s="689"/>
      <c r="AZL3" s="689"/>
      <c r="AZM3" s="689"/>
      <c r="AZN3" s="689"/>
      <c r="AZO3" s="689"/>
      <c r="AZP3" s="689"/>
      <c r="AZQ3" s="689"/>
      <c r="AZR3" s="689"/>
      <c r="AZS3" s="689"/>
      <c r="AZT3" s="689"/>
      <c r="AZU3" s="689"/>
      <c r="AZV3" s="689"/>
      <c r="AZW3" s="689"/>
      <c r="AZX3" s="689"/>
      <c r="AZY3" s="689"/>
      <c r="AZZ3" s="689"/>
      <c r="BAA3" s="689"/>
      <c r="BAB3" s="689"/>
      <c r="BAC3" s="689"/>
      <c r="BAD3" s="689"/>
      <c r="BAE3" s="689"/>
      <c r="BAF3" s="689"/>
      <c r="BAG3" s="689"/>
      <c r="BAH3" s="689"/>
      <c r="BAI3" s="689"/>
      <c r="BAJ3" s="689"/>
      <c r="BAK3" s="689"/>
      <c r="BAL3" s="689"/>
      <c r="BAM3" s="689"/>
      <c r="BAN3" s="689"/>
      <c r="BAO3" s="689"/>
      <c r="BAP3" s="689"/>
      <c r="BAQ3" s="689"/>
      <c r="BAR3" s="689"/>
      <c r="BAS3" s="689"/>
      <c r="BAT3" s="689"/>
      <c r="BAU3" s="689"/>
      <c r="BAV3" s="689"/>
      <c r="BAW3" s="689"/>
      <c r="BAX3" s="689"/>
      <c r="BAY3" s="689"/>
      <c r="BAZ3" s="689"/>
      <c r="BBA3" s="689"/>
      <c r="BBB3" s="689"/>
      <c r="BBC3" s="689"/>
      <c r="BBD3" s="689"/>
      <c r="BBE3" s="689"/>
      <c r="BBF3" s="689"/>
      <c r="BBG3" s="689"/>
      <c r="BBH3" s="689"/>
      <c r="BBI3" s="689"/>
      <c r="BBJ3" s="689"/>
      <c r="BBK3" s="689"/>
      <c r="BBL3" s="689"/>
      <c r="BBM3" s="689"/>
      <c r="BBN3" s="689"/>
      <c r="BBO3" s="689"/>
      <c r="BBP3" s="689"/>
      <c r="BBQ3" s="689"/>
      <c r="BBR3" s="689"/>
      <c r="BBS3" s="689"/>
      <c r="BBT3" s="689"/>
      <c r="BBU3" s="689"/>
      <c r="BBV3" s="689"/>
      <c r="BBW3" s="689"/>
      <c r="BBX3" s="689"/>
      <c r="BBY3" s="689"/>
      <c r="BBZ3" s="689"/>
      <c r="BCA3" s="689"/>
      <c r="BCB3" s="689"/>
      <c r="BCC3" s="689"/>
      <c r="BCD3" s="689"/>
      <c r="BCE3" s="689"/>
      <c r="BCF3" s="689"/>
      <c r="BCG3" s="689"/>
      <c r="BCH3" s="689"/>
      <c r="BCI3" s="689"/>
      <c r="BCJ3" s="689"/>
      <c r="BCK3" s="689"/>
      <c r="BCL3" s="689"/>
      <c r="BCM3" s="689"/>
      <c r="BCN3" s="689"/>
      <c r="BCO3" s="689"/>
      <c r="BCP3" s="689"/>
      <c r="BCQ3" s="689"/>
      <c r="BCR3" s="689"/>
      <c r="BCS3" s="689"/>
      <c r="BCT3" s="689"/>
      <c r="BCU3" s="689"/>
      <c r="BCV3" s="689"/>
      <c r="BCW3" s="689"/>
      <c r="BCX3" s="689"/>
      <c r="BCY3" s="689"/>
      <c r="BCZ3" s="689"/>
      <c r="BDA3" s="689"/>
      <c r="BDB3" s="689"/>
      <c r="BDC3" s="689"/>
      <c r="BDD3" s="689"/>
      <c r="BDE3" s="689"/>
      <c r="BDF3" s="689"/>
      <c r="BDG3" s="689"/>
      <c r="BDH3" s="689"/>
      <c r="BDI3" s="689"/>
      <c r="BDJ3" s="689"/>
      <c r="BDK3" s="689"/>
      <c r="BDL3" s="689"/>
      <c r="BDM3" s="689"/>
      <c r="BDN3" s="689"/>
      <c r="BDO3" s="689"/>
      <c r="BDP3" s="689"/>
      <c r="BDQ3" s="689"/>
      <c r="BDR3" s="689"/>
      <c r="BDS3" s="689"/>
      <c r="BDT3" s="689"/>
      <c r="BDU3" s="689"/>
      <c r="BDV3" s="689"/>
      <c r="BDW3" s="689"/>
      <c r="BDX3" s="689"/>
      <c r="BDY3" s="689"/>
      <c r="BDZ3" s="689"/>
      <c r="BEA3" s="689"/>
      <c r="BEB3" s="689"/>
      <c r="BEC3" s="689"/>
      <c r="BED3" s="689"/>
      <c r="BEE3" s="689"/>
      <c r="BEF3" s="689"/>
      <c r="BEG3" s="689"/>
      <c r="BEH3" s="689"/>
      <c r="BEI3" s="689"/>
      <c r="BEJ3" s="689"/>
      <c r="BEK3" s="689"/>
      <c r="BEL3" s="689"/>
      <c r="BEM3" s="689"/>
      <c r="BEN3" s="689"/>
      <c r="BEO3" s="689"/>
      <c r="BEP3" s="689"/>
      <c r="BEQ3" s="689"/>
      <c r="BER3" s="689"/>
      <c r="BES3" s="689"/>
      <c r="BET3" s="689"/>
      <c r="BEU3" s="689"/>
      <c r="BEV3" s="689"/>
      <c r="BEW3" s="689"/>
      <c r="BEX3" s="689"/>
      <c r="BEY3" s="689"/>
      <c r="BEZ3" s="689"/>
      <c r="BFA3" s="689"/>
      <c r="BFB3" s="689"/>
      <c r="BFC3" s="689"/>
      <c r="BFD3" s="689"/>
      <c r="BFE3" s="689"/>
      <c r="BFF3" s="689"/>
      <c r="BFG3" s="689"/>
      <c r="BFH3" s="689"/>
      <c r="BFI3" s="689"/>
      <c r="BFJ3" s="689"/>
      <c r="BFK3" s="689"/>
      <c r="BFL3" s="689"/>
      <c r="BFM3" s="689"/>
      <c r="BFN3" s="689"/>
      <c r="BFO3" s="689"/>
      <c r="BFP3" s="689"/>
      <c r="BFQ3" s="689"/>
      <c r="BFR3" s="689"/>
      <c r="BFS3" s="689"/>
      <c r="BFT3" s="689"/>
      <c r="BFU3" s="689"/>
      <c r="BFV3" s="689"/>
      <c r="BFW3" s="689"/>
      <c r="BFX3" s="689"/>
      <c r="BFY3" s="689"/>
      <c r="BFZ3" s="689"/>
      <c r="BGA3" s="689"/>
      <c r="BGB3" s="689"/>
      <c r="BGC3" s="689"/>
      <c r="BGD3" s="689"/>
      <c r="BGE3" s="689"/>
      <c r="BGF3" s="689"/>
      <c r="BGG3" s="689"/>
      <c r="BGH3" s="689"/>
      <c r="BGI3" s="689"/>
      <c r="BGJ3" s="689"/>
      <c r="BGK3" s="689"/>
      <c r="BGL3" s="689"/>
      <c r="BGM3" s="689"/>
      <c r="BGN3" s="689"/>
      <c r="BGO3" s="689"/>
      <c r="BGP3" s="689"/>
      <c r="BGQ3" s="689"/>
      <c r="BGR3" s="689"/>
      <c r="BGS3" s="689"/>
      <c r="BGT3" s="689"/>
      <c r="BGU3" s="689"/>
      <c r="BGV3" s="689"/>
      <c r="BGW3" s="689"/>
      <c r="BGX3" s="689"/>
      <c r="BGY3" s="689"/>
      <c r="BGZ3" s="689"/>
      <c r="BHA3" s="689"/>
      <c r="BHB3" s="689"/>
      <c r="BHC3" s="689"/>
      <c r="BHD3" s="689"/>
      <c r="BHE3" s="689"/>
      <c r="BHF3" s="689"/>
      <c r="BHG3" s="689"/>
      <c r="BHH3" s="689"/>
      <c r="BHI3" s="689"/>
      <c r="BHJ3" s="689"/>
      <c r="BHK3" s="689"/>
      <c r="BHL3" s="689"/>
      <c r="BHM3" s="689"/>
      <c r="BHN3" s="689"/>
      <c r="BHO3" s="689"/>
      <c r="BHP3" s="689"/>
      <c r="BHQ3" s="689"/>
      <c r="BHR3" s="689"/>
      <c r="BHS3" s="689"/>
      <c r="BHT3" s="689"/>
      <c r="BHU3" s="689"/>
      <c r="BHV3" s="689"/>
      <c r="BHW3" s="689"/>
      <c r="BHX3" s="689"/>
      <c r="BHY3" s="689"/>
      <c r="BHZ3" s="689"/>
      <c r="BIA3" s="689"/>
      <c r="BIB3" s="689"/>
      <c r="BIC3" s="689"/>
      <c r="BID3" s="689"/>
      <c r="BIE3" s="689"/>
      <c r="BIF3" s="689"/>
      <c r="BIG3" s="689"/>
      <c r="BIH3" s="689"/>
      <c r="BII3" s="689"/>
      <c r="BIJ3" s="689"/>
      <c r="BIK3" s="689"/>
      <c r="BIL3" s="689"/>
      <c r="BIM3" s="689"/>
      <c r="BIN3" s="689"/>
      <c r="BIO3" s="689"/>
      <c r="BIP3" s="689"/>
      <c r="BIQ3" s="689"/>
      <c r="BIR3" s="689"/>
      <c r="BIS3" s="689"/>
      <c r="BIT3" s="689"/>
      <c r="BIU3" s="689"/>
      <c r="BIV3" s="689"/>
      <c r="BIW3" s="689"/>
      <c r="BIX3" s="689"/>
      <c r="BIY3" s="689"/>
      <c r="BIZ3" s="689"/>
      <c r="BJA3" s="689"/>
      <c r="BJB3" s="689"/>
      <c r="BJC3" s="689"/>
      <c r="BJD3" s="689"/>
      <c r="BJE3" s="689"/>
      <c r="BJF3" s="689"/>
      <c r="BJG3" s="689"/>
      <c r="BJH3" s="689"/>
      <c r="BJI3" s="689"/>
      <c r="BJJ3" s="689"/>
      <c r="BJK3" s="689"/>
      <c r="BJL3" s="689"/>
      <c r="BJM3" s="689"/>
      <c r="BJN3" s="689"/>
      <c r="BJO3" s="689"/>
      <c r="BJP3" s="689"/>
      <c r="BJQ3" s="689"/>
      <c r="BJR3" s="689"/>
      <c r="BJS3" s="689"/>
      <c r="BJT3" s="689"/>
      <c r="BJU3" s="689"/>
      <c r="BJV3" s="689"/>
      <c r="BJW3" s="689"/>
      <c r="BJX3" s="689"/>
      <c r="BJY3" s="689"/>
      <c r="BJZ3" s="689"/>
      <c r="BKA3" s="689"/>
      <c r="BKB3" s="689"/>
      <c r="BKC3" s="689"/>
      <c r="BKD3" s="689"/>
      <c r="BKE3" s="689"/>
      <c r="BKF3" s="689"/>
      <c r="BKG3" s="689"/>
      <c r="BKH3" s="689"/>
      <c r="BKI3" s="689"/>
      <c r="BKJ3" s="689"/>
      <c r="BKK3" s="689"/>
      <c r="BKL3" s="689"/>
      <c r="BKM3" s="689"/>
      <c r="BKN3" s="689"/>
      <c r="BKO3" s="689"/>
      <c r="BKP3" s="689"/>
      <c r="BKQ3" s="689"/>
      <c r="BKR3" s="689"/>
      <c r="BKS3" s="689"/>
      <c r="BKT3" s="689"/>
      <c r="BKU3" s="689"/>
      <c r="BKV3" s="689"/>
      <c r="BKW3" s="689"/>
      <c r="BKX3" s="689"/>
      <c r="BKY3" s="689"/>
      <c r="BKZ3" s="689"/>
      <c r="BLA3" s="689"/>
      <c r="BLB3" s="689"/>
      <c r="BLC3" s="689"/>
      <c r="BLD3" s="689"/>
      <c r="BLE3" s="689"/>
      <c r="BLF3" s="689"/>
      <c r="BLG3" s="689"/>
      <c r="BLH3" s="689"/>
      <c r="BLI3" s="689"/>
      <c r="BLJ3" s="689"/>
      <c r="BLK3" s="689"/>
      <c r="BLL3" s="689"/>
      <c r="BLM3" s="689"/>
      <c r="BLN3" s="689"/>
      <c r="BLO3" s="689"/>
      <c r="BLP3" s="689"/>
      <c r="BLQ3" s="689"/>
      <c r="BLR3" s="689"/>
      <c r="BLS3" s="689"/>
      <c r="BLT3" s="689"/>
      <c r="BLU3" s="689"/>
      <c r="BLV3" s="689"/>
      <c r="BLW3" s="689"/>
      <c r="BLX3" s="689"/>
      <c r="BLY3" s="689"/>
      <c r="BLZ3" s="689"/>
      <c r="BMA3" s="689"/>
      <c r="BMB3" s="689"/>
      <c r="BMC3" s="689"/>
      <c r="BMD3" s="689"/>
      <c r="BME3" s="689"/>
      <c r="BMF3" s="689"/>
      <c r="BMG3" s="689"/>
      <c r="BMH3" s="689"/>
      <c r="BMI3" s="689"/>
      <c r="BMJ3" s="689"/>
      <c r="BMK3" s="689"/>
      <c r="BML3" s="689"/>
      <c r="BMM3" s="689"/>
      <c r="BMN3" s="689"/>
      <c r="BMO3" s="689"/>
      <c r="BMP3" s="689"/>
      <c r="BMQ3" s="689"/>
      <c r="BMR3" s="689"/>
      <c r="BMS3" s="689"/>
      <c r="BMT3" s="689"/>
      <c r="BMU3" s="689"/>
      <c r="BMV3" s="689"/>
      <c r="BMW3" s="689"/>
      <c r="BMX3" s="689"/>
      <c r="BMY3" s="689"/>
      <c r="BMZ3" s="689"/>
      <c r="BNA3" s="689"/>
      <c r="BNB3" s="689"/>
      <c r="BNC3" s="689"/>
      <c r="BND3" s="689"/>
      <c r="BNE3" s="689"/>
      <c r="BNF3" s="689"/>
      <c r="BNG3" s="689"/>
      <c r="BNH3" s="689"/>
      <c r="BNI3" s="689"/>
      <c r="BNJ3" s="689"/>
      <c r="BNK3" s="689"/>
      <c r="BNL3" s="689"/>
      <c r="BNM3" s="689"/>
      <c r="BNN3" s="689"/>
      <c r="BNO3" s="689"/>
      <c r="BNP3" s="689"/>
      <c r="BNQ3" s="689"/>
      <c r="BNR3" s="689"/>
      <c r="BNS3" s="689"/>
      <c r="BNT3" s="689"/>
      <c r="BNU3" s="689"/>
      <c r="BNV3" s="689"/>
      <c r="BNW3" s="689"/>
      <c r="BNX3" s="689"/>
      <c r="BNY3" s="689"/>
      <c r="BNZ3" s="689"/>
      <c r="BOA3" s="689"/>
      <c r="BOB3" s="689"/>
      <c r="BOC3" s="689"/>
      <c r="BOD3" s="689"/>
      <c r="BOE3" s="689"/>
      <c r="BOF3" s="689"/>
      <c r="BOG3" s="689"/>
      <c r="BOH3" s="689"/>
      <c r="BOI3" s="689"/>
      <c r="BOJ3" s="689"/>
      <c r="BOK3" s="689"/>
      <c r="BOL3" s="689"/>
      <c r="BOM3" s="689"/>
      <c r="BON3" s="689"/>
      <c r="BOO3" s="689"/>
      <c r="BOP3" s="689"/>
      <c r="BOQ3" s="689"/>
      <c r="BOR3" s="689"/>
      <c r="BOS3" s="689"/>
      <c r="BOT3" s="689"/>
      <c r="BOU3" s="689"/>
      <c r="BOV3" s="689"/>
      <c r="BOW3" s="689"/>
      <c r="BOX3" s="689"/>
      <c r="BOY3" s="689"/>
      <c r="BOZ3" s="689"/>
      <c r="BPA3" s="689"/>
      <c r="BPB3" s="689"/>
      <c r="BPC3" s="689"/>
      <c r="BPD3" s="689"/>
      <c r="BPE3" s="689"/>
      <c r="BPF3" s="689"/>
      <c r="BPG3" s="689"/>
      <c r="BPH3" s="689"/>
      <c r="BPI3" s="689"/>
      <c r="BPJ3" s="689"/>
      <c r="BPK3" s="689"/>
      <c r="BPL3" s="689"/>
      <c r="BPM3" s="689"/>
      <c r="BPN3" s="689"/>
      <c r="BPO3" s="689"/>
      <c r="BPP3" s="689"/>
      <c r="BPQ3" s="689"/>
      <c r="BPR3" s="689"/>
      <c r="BPS3" s="689"/>
      <c r="BPT3" s="689"/>
      <c r="BPU3" s="689"/>
      <c r="BPV3" s="689"/>
      <c r="BPW3" s="689"/>
      <c r="BPX3" s="689"/>
      <c r="BPY3" s="689"/>
      <c r="BPZ3" s="689"/>
      <c r="BQA3" s="689"/>
      <c r="BQB3" s="689"/>
      <c r="BQC3" s="689"/>
      <c r="BQD3" s="689"/>
      <c r="BQE3" s="689"/>
      <c r="BQF3" s="689"/>
      <c r="BQG3" s="689"/>
      <c r="BQH3" s="689"/>
      <c r="BQI3" s="689"/>
      <c r="BQJ3" s="689"/>
      <c r="BQK3" s="689"/>
      <c r="BQL3" s="689"/>
      <c r="BQM3" s="689"/>
      <c r="BQN3" s="689"/>
      <c r="BQO3" s="689"/>
      <c r="BQP3" s="689"/>
      <c r="BQQ3" s="689"/>
      <c r="BQR3" s="689"/>
      <c r="BQS3" s="689"/>
      <c r="BQT3" s="689"/>
      <c r="BQU3" s="689"/>
      <c r="BQV3" s="689"/>
      <c r="BQW3" s="689"/>
      <c r="BQX3" s="689"/>
      <c r="BQY3" s="689"/>
      <c r="BQZ3" s="689"/>
      <c r="BRA3" s="689"/>
      <c r="BRB3" s="689"/>
      <c r="BRC3" s="689"/>
      <c r="BRD3" s="689"/>
      <c r="BRE3" s="689"/>
      <c r="BRF3" s="689"/>
      <c r="BRG3" s="689"/>
      <c r="BRH3" s="689"/>
      <c r="BRI3" s="689"/>
      <c r="BRJ3" s="689"/>
      <c r="BRK3" s="689"/>
      <c r="BRL3" s="689"/>
      <c r="BRM3" s="689"/>
      <c r="BRN3" s="689"/>
      <c r="BRO3" s="689"/>
      <c r="BRP3" s="689"/>
      <c r="BRQ3" s="689"/>
      <c r="BRR3" s="689"/>
      <c r="BRS3" s="689"/>
      <c r="BRT3" s="689"/>
      <c r="BRU3" s="689"/>
      <c r="BRV3" s="689"/>
      <c r="BRW3" s="689"/>
      <c r="BRX3" s="689"/>
      <c r="BRY3" s="689"/>
      <c r="BRZ3" s="689"/>
      <c r="BSA3" s="689"/>
      <c r="BSB3" s="689"/>
      <c r="BSC3" s="689"/>
      <c r="BSD3" s="689"/>
      <c r="BSE3" s="689"/>
      <c r="BSF3" s="689"/>
      <c r="BSG3" s="689"/>
      <c r="BSH3" s="689"/>
      <c r="BSI3" s="689"/>
      <c r="BSJ3" s="689"/>
      <c r="BSK3" s="689"/>
      <c r="BSL3" s="689"/>
      <c r="BSM3" s="689"/>
      <c r="BSN3" s="689"/>
      <c r="BSO3" s="689"/>
      <c r="BSP3" s="689"/>
      <c r="BSQ3" s="689"/>
      <c r="BSR3" s="689"/>
      <c r="BSS3" s="689"/>
      <c r="BST3" s="689"/>
      <c r="BSU3" s="689"/>
      <c r="BSV3" s="689"/>
      <c r="BSW3" s="689"/>
      <c r="BSX3" s="689"/>
      <c r="BSY3" s="689"/>
      <c r="BSZ3" s="689"/>
      <c r="BTA3" s="689"/>
      <c r="BTB3" s="689"/>
      <c r="BTC3" s="689"/>
      <c r="BTD3" s="689"/>
      <c r="BTE3" s="689"/>
      <c r="BTF3" s="689"/>
      <c r="BTG3" s="689"/>
      <c r="BTH3" s="689"/>
      <c r="BTI3" s="689"/>
      <c r="BTJ3" s="689"/>
      <c r="BTK3" s="689"/>
      <c r="BTL3" s="689"/>
      <c r="BTM3" s="689"/>
      <c r="BTN3" s="689"/>
      <c r="BTO3" s="689"/>
      <c r="BTP3" s="689"/>
      <c r="BTQ3" s="689"/>
      <c r="BTR3" s="689"/>
      <c r="BTS3" s="689"/>
      <c r="BTT3" s="689"/>
      <c r="BTU3" s="689"/>
      <c r="BTV3" s="689"/>
      <c r="BTW3" s="689"/>
      <c r="BTX3" s="689"/>
      <c r="BTY3" s="689"/>
      <c r="BTZ3" s="689"/>
      <c r="BUA3" s="689"/>
      <c r="BUB3" s="689"/>
      <c r="BUC3" s="689"/>
      <c r="BUD3" s="689"/>
      <c r="BUE3" s="689"/>
      <c r="BUF3" s="689"/>
      <c r="BUG3" s="689"/>
      <c r="BUH3" s="689"/>
      <c r="BUI3" s="689"/>
      <c r="BUJ3" s="689"/>
      <c r="BUK3" s="689"/>
      <c r="BUL3" s="689"/>
      <c r="BUM3" s="689"/>
      <c r="BUN3" s="689"/>
      <c r="BUO3" s="689"/>
      <c r="BUP3" s="689"/>
      <c r="BUQ3" s="689"/>
      <c r="BUR3" s="689"/>
      <c r="BUS3" s="689"/>
      <c r="BUT3" s="689"/>
      <c r="BUU3" s="689"/>
      <c r="BUV3" s="689"/>
      <c r="BUW3" s="689"/>
      <c r="BUX3" s="689"/>
      <c r="BUY3" s="689"/>
      <c r="BUZ3" s="689"/>
      <c r="BVA3" s="689"/>
      <c r="BVB3" s="689"/>
      <c r="BVC3" s="689"/>
      <c r="BVD3" s="689"/>
      <c r="BVE3" s="689"/>
      <c r="BVF3" s="689"/>
      <c r="BVG3" s="689"/>
      <c r="BVH3" s="689"/>
      <c r="BVI3" s="689"/>
      <c r="BVJ3" s="689"/>
      <c r="BVK3" s="689"/>
      <c r="BVL3" s="689"/>
      <c r="BVM3" s="689"/>
      <c r="BVN3" s="689"/>
      <c r="BVO3" s="689"/>
      <c r="BVP3" s="689"/>
      <c r="BVQ3" s="689"/>
      <c r="BVR3" s="689"/>
      <c r="BVS3" s="689"/>
      <c r="BVT3" s="689"/>
      <c r="BVU3" s="689"/>
      <c r="BVV3" s="689"/>
      <c r="BVW3" s="689"/>
      <c r="BVX3" s="689"/>
      <c r="BVY3" s="689"/>
      <c r="BVZ3" s="689"/>
      <c r="BWA3" s="689"/>
      <c r="BWB3" s="689"/>
      <c r="BWC3" s="689"/>
      <c r="BWD3" s="689"/>
      <c r="BWE3" s="689"/>
      <c r="BWF3" s="689"/>
      <c r="BWG3" s="689"/>
      <c r="BWH3" s="689"/>
      <c r="BWI3" s="689"/>
      <c r="BWJ3" s="689"/>
      <c r="BWK3" s="689"/>
      <c r="BWL3" s="689"/>
      <c r="BWM3" s="689"/>
      <c r="BWN3" s="689"/>
      <c r="BWO3" s="689"/>
      <c r="BWP3" s="689"/>
      <c r="BWQ3" s="689"/>
      <c r="BWR3" s="689"/>
      <c r="BWS3" s="689"/>
      <c r="BWT3" s="689"/>
      <c r="BWU3" s="689"/>
      <c r="BWV3" s="689"/>
      <c r="BWW3" s="689"/>
      <c r="BWX3" s="689"/>
      <c r="BWY3" s="689"/>
      <c r="BWZ3" s="689"/>
      <c r="BXA3" s="689"/>
      <c r="BXB3" s="689"/>
      <c r="BXC3" s="689"/>
      <c r="BXD3" s="689"/>
      <c r="BXE3" s="689"/>
      <c r="BXF3" s="689"/>
      <c r="BXG3" s="689"/>
      <c r="BXH3" s="689"/>
      <c r="BXI3" s="689"/>
      <c r="BXJ3" s="689"/>
      <c r="BXK3" s="689"/>
      <c r="BXL3" s="689"/>
      <c r="BXM3" s="689"/>
      <c r="BXN3" s="689"/>
      <c r="BXO3" s="689"/>
      <c r="BXP3" s="689"/>
      <c r="BXQ3" s="689"/>
      <c r="BXR3" s="689"/>
      <c r="BXS3" s="689"/>
      <c r="BXT3" s="689"/>
      <c r="BXU3" s="689"/>
      <c r="BXV3" s="689"/>
      <c r="BXW3" s="689"/>
      <c r="BXX3" s="689"/>
      <c r="BXY3" s="689"/>
      <c r="BXZ3" s="689"/>
      <c r="BYA3" s="689"/>
      <c r="BYB3" s="689"/>
      <c r="BYC3" s="689"/>
      <c r="BYD3" s="689"/>
      <c r="BYE3" s="689"/>
      <c r="BYF3" s="689"/>
      <c r="BYG3" s="689"/>
      <c r="BYH3" s="689"/>
      <c r="BYI3" s="689"/>
      <c r="BYJ3" s="689"/>
      <c r="BYK3" s="689"/>
      <c r="BYL3" s="689"/>
      <c r="BYM3" s="689"/>
      <c r="BYN3" s="689"/>
      <c r="BYO3" s="689"/>
      <c r="BYP3" s="689"/>
      <c r="BYQ3" s="689"/>
      <c r="BYR3" s="689"/>
      <c r="BYS3" s="689"/>
      <c r="BYT3" s="689"/>
      <c r="BYU3" s="689"/>
      <c r="BYV3" s="689"/>
      <c r="BYW3" s="689"/>
      <c r="BYX3" s="689"/>
      <c r="BYY3" s="689"/>
      <c r="BYZ3" s="689"/>
      <c r="BZA3" s="689"/>
      <c r="BZB3" s="689"/>
      <c r="BZC3" s="689"/>
      <c r="BZD3" s="689"/>
      <c r="BZE3" s="689"/>
      <c r="BZF3" s="689"/>
      <c r="BZG3" s="689"/>
      <c r="BZH3" s="689"/>
      <c r="BZI3" s="689"/>
      <c r="BZJ3" s="689"/>
      <c r="BZK3" s="689"/>
      <c r="BZL3" s="689"/>
      <c r="BZM3" s="689"/>
      <c r="BZN3" s="689"/>
      <c r="BZO3" s="689"/>
      <c r="BZP3" s="689"/>
      <c r="BZQ3" s="689"/>
      <c r="BZR3" s="689"/>
      <c r="BZS3" s="689"/>
      <c r="BZT3" s="689"/>
      <c r="BZU3" s="689"/>
      <c r="BZV3" s="689"/>
      <c r="BZW3" s="689"/>
      <c r="BZX3" s="689"/>
      <c r="BZY3" s="689"/>
      <c r="BZZ3" s="689"/>
      <c r="CAA3" s="689"/>
      <c r="CAB3" s="689"/>
      <c r="CAC3" s="689"/>
      <c r="CAD3" s="689"/>
      <c r="CAE3" s="689"/>
      <c r="CAF3" s="689"/>
      <c r="CAG3" s="689"/>
      <c r="CAH3" s="689"/>
      <c r="CAI3" s="689"/>
      <c r="CAJ3" s="689"/>
      <c r="CAK3" s="689"/>
      <c r="CAL3" s="689"/>
      <c r="CAM3" s="689"/>
      <c r="CAN3" s="689"/>
      <c r="CAO3" s="689"/>
      <c r="CAP3" s="689"/>
      <c r="CAQ3" s="689"/>
      <c r="CAR3" s="689"/>
      <c r="CAS3" s="689"/>
      <c r="CAT3" s="689"/>
      <c r="CAU3" s="689"/>
      <c r="CAV3" s="689"/>
      <c r="CAW3" s="689"/>
      <c r="CAX3" s="689"/>
      <c r="CAY3" s="689"/>
      <c r="CAZ3" s="689"/>
      <c r="CBA3" s="689"/>
      <c r="CBB3" s="689"/>
      <c r="CBC3" s="689"/>
      <c r="CBD3" s="689"/>
      <c r="CBE3" s="689"/>
      <c r="CBF3" s="689"/>
      <c r="CBG3" s="689"/>
      <c r="CBH3" s="689"/>
      <c r="CBI3" s="689"/>
      <c r="CBJ3" s="689"/>
      <c r="CBK3" s="689"/>
      <c r="CBL3" s="689"/>
      <c r="CBM3" s="689"/>
      <c r="CBN3" s="689"/>
      <c r="CBO3" s="689"/>
      <c r="CBP3" s="689"/>
      <c r="CBQ3" s="689"/>
      <c r="CBR3" s="689"/>
      <c r="CBS3" s="689"/>
      <c r="CBT3" s="689"/>
      <c r="CBU3" s="689"/>
      <c r="CBV3" s="689"/>
      <c r="CBW3" s="689"/>
      <c r="CBX3" s="689"/>
      <c r="CBY3" s="689"/>
      <c r="CBZ3" s="689"/>
      <c r="CCA3" s="689"/>
      <c r="CCB3" s="689"/>
      <c r="CCC3" s="689"/>
      <c r="CCD3" s="689"/>
      <c r="CCE3" s="689"/>
      <c r="CCF3" s="689"/>
      <c r="CCG3" s="689"/>
      <c r="CCH3" s="689"/>
      <c r="CCI3" s="689"/>
      <c r="CCJ3" s="689"/>
      <c r="CCK3" s="689"/>
      <c r="CCL3" s="689"/>
      <c r="CCM3" s="689"/>
      <c r="CCN3" s="689"/>
      <c r="CCO3" s="689"/>
      <c r="CCP3" s="689"/>
      <c r="CCQ3" s="689"/>
      <c r="CCR3" s="689"/>
      <c r="CCS3" s="689"/>
      <c r="CCT3" s="689"/>
      <c r="CCU3" s="689"/>
      <c r="CCV3" s="689"/>
      <c r="CCW3" s="689"/>
      <c r="CCX3" s="689"/>
      <c r="CCY3" s="689"/>
      <c r="CCZ3" s="689"/>
      <c r="CDA3" s="689"/>
      <c r="CDB3" s="689"/>
      <c r="CDC3" s="689"/>
      <c r="CDD3" s="689"/>
      <c r="CDE3" s="689"/>
      <c r="CDF3" s="689"/>
      <c r="CDG3" s="689"/>
      <c r="CDH3" s="689"/>
      <c r="CDI3" s="689"/>
      <c r="CDJ3" s="689"/>
      <c r="CDK3" s="689"/>
      <c r="CDL3" s="689"/>
      <c r="CDM3" s="689"/>
      <c r="CDN3" s="689"/>
      <c r="CDO3" s="689"/>
      <c r="CDP3" s="689"/>
      <c r="CDQ3" s="689"/>
      <c r="CDR3" s="689"/>
      <c r="CDS3" s="689"/>
      <c r="CDT3" s="689"/>
      <c r="CDU3" s="689"/>
      <c r="CDV3" s="689"/>
      <c r="CDW3" s="689"/>
      <c r="CDX3" s="689"/>
      <c r="CDY3" s="689"/>
      <c r="CDZ3" s="689"/>
      <c r="CEA3" s="689"/>
      <c r="CEB3" s="689"/>
      <c r="CEC3" s="689"/>
      <c r="CED3" s="689"/>
      <c r="CEE3" s="689"/>
      <c r="CEF3" s="689"/>
      <c r="CEG3" s="689"/>
      <c r="CEH3" s="689"/>
      <c r="CEI3" s="689"/>
      <c r="CEJ3" s="689"/>
      <c r="CEK3" s="689"/>
      <c r="CEL3" s="689"/>
      <c r="CEM3" s="689"/>
      <c r="CEN3" s="689"/>
      <c r="CEO3" s="689"/>
      <c r="CEP3" s="689"/>
      <c r="CEQ3" s="689"/>
      <c r="CER3" s="689"/>
      <c r="CES3" s="689"/>
      <c r="CET3" s="689"/>
      <c r="CEU3" s="689"/>
      <c r="CEV3" s="689"/>
      <c r="CEW3" s="689"/>
      <c r="CEX3" s="689"/>
      <c r="CEY3" s="689"/>
      <c r="CEZ3" s="689"/>
      <c r="CFA3" s="689"/>
      <c r="CFB3" s="689"/>
      <c r="CFC3" s="689"/>
      <c r="CFD3" s="689"/>
      <c r="CFE3" s="689"/>
      <c r="CFF3" s="689"/>
      <c r="CFG3" s="689"/>
      <c r="CFH3" s="689"/>
      <c r="CFI3" s="689"/>
      <c r="CFJ3" s="689"/>
      <c r="CFK3" s="689"/>
      <c r="CFL3" s="689"/>
      <c r="CFM3" s="689"/>
      <c r="CFN3" s="689"/>
      <c r="CFO3" s="689"/>
      <c r="CFP3" s="689"/>
      <c r="CFQ3" s="689"/>
      <c r="CFR3" s="689"/>
      <c r="CFS3" s="689"/>
      <c r="CFT3" s="689"/>
      <c r="CFU3" s="689"/>
      <c r="CFV3" s="689"/>
      <c r="CFW3" s="689"/>
      <c r="CFX3" s="689"/>
      <c r="CFY3" s="689"/>
      <c r="CFZ3" s="689"/>
      <c r="CGA3" s="689"/>
      <c r="CGB3" s="689"/>
      <c r="CGC3" s="689"/>
      <c r="CGD3" s="689"/>
      <c r="CGE3" s="689"/>
      <c r="CGF3" s="689"/>
      <c r="CGG3" s="689"/>
      <c r="CGH3" s="689"/>
      <c r="CGI3" s="689"/>
      <c r="CGJ3" s="689"/>
      <c r="CGK3" s="689"/>
      <c r="CGL3" s="689"/>
      <c r="CGM3" s="689"/>
      <c r="CGN3" s="689"/>
      <c r="CGO3" s="689"/>
      <c r="CGP3" s="689"/>
      <c r="CGQ3" s="689"/>
      <c r="CGR3" s="689"/>
      <c r="CGS3" s="689"/>
      <c r="CGT3" s="689"/>
      <c r="CGU3" s="689"/>
      <c r="CGV3" s="689"/>
      <c r="CGW3" s="689"/>
      <c r="CGX3" s="689"/>
      <c r="CGY3" s="689"/>
      <c r="CGZ3" s="689"/>
      <c r="CHA3" s="689"/>
      <c r="CHB3" s="689"/>
      <c r="CHC3" s="689"/>
      <c r="CHD3" s="689"/>
      <c r="CHE3" s="689"/>
      <c r="CHF3" s="689"/>
      <c r="CHG3" s="689"/>
      <c r="CHH3" s="689"/>
      <c r="CHI3" s="689"/>
      <c r="CHJ3" s="689"/>
      <c r="CHK3" s="689"/>
      <c r="CHL3" s="689"/>
      <c r="CHM3" s="689"/>
      <c r="CHN3" s="689"/>
      <c r="CHO3" s="689"/>
      <c r="CHP3" s="689"/>
      <c r="CHQ3" s="689"/>
      <c r="CHR3" s="689"/>
      <c r="CHS3" s="689"/>
      <c r="CHT3" s="689"/>
      <c r="CHU3" s="689"/>
      <c r="CHV3" s="689"/>
      <c r="CHW3" s="689"/>
      <c r="CHX3" s="689"/>
      <c r="CHY3" s="689"/>
      <c r="CHZ3" s="689"/>
      <c r="CIA3" s="689"/>
      <c r="CIB3" s="689"/>
      <c r="CIC3" s="689"/>
      <c r="CID3" s="689"/>
      <c r="CIE3" s="689"/>
      <c r="CIF3" s="689"/>
      <c r="CIG3" s="689"/>
      <c r="CIH3" s="689"/>
      <c r="CII3" s="689"/>
      <c r="CIJ3" s="689"/>
      <c r="CIK3" s="689"/>
      <c r="CIL3" s="689"/>
      <c r="CIM3" s="689"/>
      <c r="CIN3" s="689"/>
      <c r="CIO3" s="689"/>
      <c r="CIP3" s="689"/>
      <c r="CIQ3" s="689"/>
      <c r="CIR3" s="689"/>
      <c r="CIS3" s="689"/>
      <c r="CIT3" s="689"/>
      <c r="CIU3" s="689"/>
      <c r="CIV3" s="689"/>
      <c r="CIW3" s="689"/>
      <c r="CIX3" s="689"/>
      <c r="CIY3" s="689"/>
      <c r="CIZ3" s="689"/>
      <c r="CJA3" s="689"/>
      <c r="CJB3" s="689"/>
      <c r="CJC3" s="689"/>
      <c r="CJD3" s="689"/>
      <c r="CJE3" s="689"/>
      <c r="CJF3" s="689"/>
      <c r="CJG3" s="689"/>
      <c r="CJH3" s="689"/>
      <c r="CJI3" s="689"/>
      <c r="CJJ3" s="689"/>
      <c r="CJK3" s="689"/>
      <c r="CJL3" s="689"/>
      <c r="CJM3" s="689"/>
      <c r="CJN3" s="689"/>
      <c r="CJO3" s="689"/>
      <c r="CJP3" s="689"/>
      <c r="CJQ3" s="689"/>
      <c r="CJR3" s="689"/>
      <c r="CJS3" s="689"/>
      <c r="CJT3" s="689"/>
      <c r="CJU3" s="689"/>
      <c r="CJV3" s="689"/>
      <c r="CJW3" s="689"/>
      <c r="CJX3" s="689"/>
      <c r="CJY3" s="689"/>
      <c r="CJZ3" s="689"/>
      <c r="CKA3" s="689"/>
      <c r="CKB3" s="689"/>
      <c r="CKC3" s="689"/>
      <c r="CKD3" s="689"/>
      <c r="CKE3" s="689"/>
      <c r="CKF3" s="689"/>
      <c r="CKG3" s="689"/>
      <c r="CKH3" s="689"/>
      <c r="CKI3" s="689"/>
      <c r="CKJ3" s="689"/>
      <c r="CKK3" s="689"/>
      <c r="CKL3" s="689"/>
      <c r="CKM3" s="689"/>
      <c r="CKN3" s="689"/>
      <c r="CKO3" s="689"/>
      <c r="CKP3" s="689"/>
      <c r="CKQ3" s="689"/>
      <c r="CKR3" s="689"/>
      <c r="CKS3" s="689"/>
      <c r="CKT3" s="689"/>
      <c r="CKU3" s="689"/>
      <c r="CKV3" s="689"/>
      <c r="CKW3" s="689"/>
      <c r="CKX3" s="689"/>
      <c r="CKY3" s="689"/>
      <c r="CKZ3" s="689"/>
      <c r="CLA3" s="689"/>
      <c r="CLB3" s="689"/>
      <c r="CLC3" s="689"/>
      <c r="CLD3" s="689"/>
      <c r="CLE3" s="689"/>
      <c r="CLF3" s="689"/>
      <c r="CLG3" s="689"/>
      <c r="CLH3" s="689"/>
      <c r="CLI3" s="689"/>
      <c r="CLJ3" s="689"/>
      <c r="CLK3" s="689"/>
      <c r="CLL3" s="689"/>
      <c r="CLM3" s="689"/>
      <c r="CLN3" s="689"/>
      <c r="CLO3" s="689"/>
      <c r="CLP3" s="689"/>
      <c r="CLQ3" s="689"/>
      <c r="CLR3" s="689"/>
      <c r="CLS3" s="689"/>
      <c r="CLT3" s="689"/>
      <c r="CLU3" s="689"/>
      <c r="CLV3" s="689"/>
      <c r="CLW3" s="689"/>
      <c r="CLX3" s="689"/>
      <c r="CLY3" s="689"/>
      <c r="CLZ3" s="689"/>
      <c r="CMA3" s="689"/>
      <c r="CMB3" s="689"/>
      <c r="CMC3" s="689"/>
      <c r="CMD3" s="689"/>
      <c r="CME3" s="689"/>
      <c r="CMF3" s="689"/>
      <c r="CMG3" s="689"/>
      <c r="CMH3" s="689"/>
      <c r="CMI3" s="689"/>
      <c r="CMJ3" s="689"/>
      <c r="CMK3" s="689"/>
      <c r="CML3" s="689"/>
      <c r="CMM3" s="689"/>
      <c r="CMN3" s="689"/>
      <c r="CMO3" s="689"/>
      <c r="CMP3" s="689"/>
      <c r="CMQ3" s="689"/>
      <c r="CMR3" s="689"/>
      <c r="CMS3" s="689"/>
      <c r="CMT3" s="689"/>
      <c r="CMU3" s="689"/>
      <c r="CMV3" s="689"/>
      <c r="CMW3" s="689"/>
      <c r="CMX3" s="689"/>
      <c r="CMY3" s="689"/>
      <c r="CMZ3" s="689"/>
      <c r="CNA3" s="689"/>
      <c r="CNB3" s="689"/>
      <c r="CNC3" s="689"/>
      <c r="CND3" s="689"/>
      <c r="CNE3" s="689"/>
      <c r="CNF3" s="689"/>
      <c r="CNG3" s="689"/>
      <c r="CNH3" s="689"/>
      <c r="CNI3" s="689"/>
      <c r="CNJ3" s="689"/>
      <c r="CNK3" s="689"/>
      <c r="CNL3" s="689"/>
      <c r="CNM3" s="689"/>
      <c r="CNN3" s="689"/>
      <c r="CNO3" s="689"/>
      <c r="CNP3" s="689"/>
      <c r="CNQ3" s="689"/>
      <c r="CNR3" s="689"/>
      <c r="CNS3" s="689"/>
      <c r="CNT3" s="689"/>
      <c r="CNU3" s="689"/>
      <c r="CNV3" s="689"/>
      <c r="CNW3" s="689"/>
      <c r="CNX3" s="689"/>
      <c r="CNY3" s="689"/>
      <c r="CNZ3" s="689"/>
      <c r="COA3" s="689"/>
      <c r="COB3" s="689"/>
      <c r="COC3" s="689"/>
      <c r="COD3" s="689"/>
      <c r="COE3" s="689"/>
      <c r="COF3" s="689"/>
      <c r="COG3" s="689"/>
      <c r="COH3" s="689"/>
      <c r="COI3" s="689"/>
      <c r="COJ3" s="689"/>
      <c r="COK3" s="689"/>
      <c r="COL3" s="689"/>
      <c r="COM3" s="689"/>
      <c r="CON3" s="689"/>
      <c r="COO3" s="689"/>
      <c r="COP3" s="689"/>
      <c r="COQ3" s="689"/>
      <c r="COR3" s="689"/>
      <c r="COS3" s="689"/>
      <c r="COT3" s="689"/>
      <c r="COU3" s="689"/>
      <c r="COV3" s="689"/>
      <c r="COW3" s="689"/>
      <c r="COX3" s="689"/>
      <c r="COY3" s="689"/>
      <c r="COZ3" s="689"/>
      <c r="CPA3" s="689"/>
      <c r="CPB3" s="689"/>
      <c r="CPC3" s="689"/>
      <c r="CPD3" s="689"/>
      <c r="CPE3" s="689"/>
      <c r="CPF3" s="689"/>
      <c r="CPG3" s="689"/>
      <c r="CPH3" s="689"/>
      <c r="CPI3" s="689"/>
      <c r="CPJ3" s="689"/>
      <c r="CPK3" s="689"/>
      <c r="CPL3" s="689"/>
      <c r="CPM3" s="689"/>
      <c r="CPN3" s="689"/>
      <c r="CPO3" s="689"/>
      <c r="CPP3" s="689"/>
      <c r="CPQ3" s="689"/>
      <c r="CPR3" s="689"/>
      <c r="CPS3" s="689"/>
      <c r="CPT3" s="689"/>
      <c r="CPU3" s="689"/>
      <c r="CPV3" s="689"/>
      <c r="CPW3" s="689"/>
      <c r="CPX3" s="689"/>
      <c r="CPY3" s="689"/>
      <c r="CPZ3" s="689"/>
      <c r="CQA3" s="689"/>
      <c r="CQB3" s="689"/>
      <c r="CQC3" s="689"/>
      <c r="CQD3" s="689"/>
      <c r="CQE3" s="689"/>
      <c r="CQF3" s="689"/>
      <c r="CQG3" s="689"/>
      <c r="CQH3" s="689"/>
      <c r="CQI3" s="689"/>
      <c r="CQJ3" s="689"/>
      <c r="CQK3" s="689"/>
      <c r="CQL3" s="689"/>
      <c r="CQM3" s="689"/>
      <c r="CQN3" s="689"/>
      <c r="CQO3" s="689"/>
      <c r="CQP3" s="689"/>
      <c r="CQQ3" s="689"/>
      <c r="CQR3" s="689"/>
      <c r="CQS3" s="689"/>
      <c r="CQT3" s="689"/>
      <c r="CQU3" s="689"/>
      <c r="CQV3" s="689"/>
      <c r="CQW3" s="689"/>
      <c r="CQX3" s="689"/>
      <c r="CQY3" s="689"/>
      <c r="CQZ3" s="689"/>
      <c r="CRA3" s="689"/>
      <c r="CRB3" s="689"/>
      <c r="CRC3" s="689"/>
      <c r="CRD3" s="689"/>
      <c r="CRE3" s="689"/>
      <c r="CRF3" s="689"/>
      <c r="CRG3" s="689"/>
      <c r="CRH3" s="689"/>
      <c r="CRI3" s="689"/>
      <c r="CRJ3" s="689"/>
      <c r="CRK3" s="689"/>
      <c r="CRL3" s="689"/>
      <c r="CRM3" s="689"/>
      <c r="CRN3" s="689"/>
      <c r="CRO3" s="689"/>
      <c r="CRP3" s="689"/>
      <c r="CRQ3" s="689"/>
      <c r="CRR3" s="689"/>
      <c r="CRS3" s="689"/>
      <c r="CRT3" s="689"/>
      <c r="CRU3" s="689"/>
      <c r="CRV3" s="689"/>
      <c r="CRW3" s="689"/>
      <c r="CRX3" s="689"/>
      <c r="CRY3" s="689"/>
      <c r="CRZ3" s="689"/>
      <c r="CSA3" s="689"/>
      <c r="CSB3" s="689"/>
      <c r="CSC3" s="689"/>
      <c r="CSD3" s="689"/>
      <c r="CSE3" s="689"/>
      <c r="CSF3" s="689"/>
      <c r="CSG3" s="689"/>
      <c r="CSH3" s="689"/>
      <c r="CSI3" s="689"/>
      <c r="CSJ3" s="689"/>
      <c r="CSK3" s="689"/>
      <c r="CSL3" s="689"/>
      <c r="CSM3" s="689"/>
      <c r="CSN3" s="689"/>
      <c r="CSO3" s="689"/>
      <c r="CSP3" s="689"/>
      <c r="CSQ3" s="689"/>
      <c r="CSR3" s="689"/>
      <c r="CSS3" s="689"/>
      <c r="CST3" s="689"/>
      <c r="CSU3" s="689"/>
      <c r="CSV3" s="689"/>
      <c r="CSW3" s="689"/>
      <c r="CSX3" s="689"/>
      <c r="CSY3" s="689"/>
      <c r="CSZ3" s="689"/>
      <c r="CTA3" s="689"/>
      <c r="CTB3" s="689"/>
      <c r="CTC3" s="689"/>
      <c r="CTD3" s="689"/>
      <c r="CTE3" s="689"/>
      <c r="CTF3" s="689"/>
      <c r="CTG3" s="689"/>
      <c r="CTH3" s="689"/>
      <c r="CTI3" s="689"/>
      <c r="CTJ3" s="689"/>
      <c r="CTK3" s="689"/>
      <c r="CTL3" s="689"/>
      <c r="CTM3" s="689"/>
      <c r="CTN3" s="689"/>
      <c r="CTO3" s="689"/>
      <c r="CTP3" s="689"/>
      <c r="CTQ3" s="689"/>
      <c r="CTR3" s="689"/>
      <c r="CTS3" s="689"/>
      <c r="CTT3" s="689"/>
      <c r="CTU3" s="689"/>
      <c r="CTV3" s="689"/>
      <c r="CTW3" s="689"/>
      <c r="CTX3" s="689"/>
      <c r="CTY3" s="689"/>
      <c r="CTZ3" s="689"/>
      <c r="CUA3" s="689"/>
      <c r="CUB3" s="689"/>
      <c r="CUC3" s="689"/>
      <c r="CUD3" s="689"/>
      <c r="CUE3" s="689"/>
      <c r="CUF3" s="689"/>
      <c r="CUG3" s="689"/>
      <c r="CUH3" s="689"/>
      <c r="CUI3" s="689"/>
      <c r="CUJ3" s="689"/>
      <c r="CUK3" s="689"/>
      <c r="CUL3" s="689"/>
      <c r="CUM3" s="689"/>
      <c r="CUN3" s="689"/>
      <c r="CUO3" s="689"/>
      <c r="CUP3" s="689"/>
      <c r="CUQ3" s="689"/>
      <c r="CUR3" s="689"/>
      <c r="CUS3" s="689"/>
      <c r="CUT3" s="689"/>
      <c r="CUU3" s="689"/>
      <c r="CUV3" s="689"/>
      <c r="CUW3" s="689"/>
      <c r="CUX3" s="689"/>
      <c r="CUY3" s="689"/>
      <c r="CUZ3" s="689"/>
      <c r="CVA3" s="689"/>
      <c r="CVB3" s="689"/>
      <c r="CVC3" s="689"/>
      <c r="CVD3" s="689"/>
      <c r="CVE3" s="689"/>
      <c r="CVF3" s="689"/>
      <c r="CVG3" s="689"/>
      <c r="CVH3" s="689"/>
      <c r="CVI3" s="689"/>
      <c r="CVJ3" s="689"/>
      <c r="CVK3" s="689"/>
      <c r="CVL3" s="689"/>
      <c r="CVM3" s="689"/>
      <c r="CVN3" s="689"/>
      <c r="CVO3" s="689"/>
      <c r="CVP3" s="689"/>
      <c r="CVQ3" s="689"/>
      <c r="CVR3" s="689"/>
      <c r="CVS3" s="689"/>
      <c r="CVT3" s="689"/>
      <c r="CVU3" s="689"/>
      <c r="CVV3" s="689"/>
      <c r="CVW3" s="689"/>
      <c r="CVX3" s="689"/>
      <c r="CVY3" s="689"/>
      <c r="CVZ3" s="689"/>
      <c r="CWA3" s="689"/>
      <c r="CWB3" s="689"/>
      <c r="CWC3" s="689"/>
      <c r="CWD3" s="689"/>
      <c r="CWE3" s="689"/>
      <c r="CWF3" s="689"/>
      <c r="CWG3" s="689"/>
      <c r="CWH3" s="689"/>
      <c r="CWI3" s="689"/>
      <c r="CWJ3" s="689"/>
      <c r="CWK3" s="689"/>
      <c r="CWL3" s="689"/>
      <c r="CWM3" s="689"/>
      <c r="CWN3" s="689"/>
      <c r="CWO3" s="689"/>
      <c r="CWP3" s="689"/>
      <c r="CWQ3" s="689"/>
      <c r="CWR3" s="689"/>
      <c r="CWS3" s="689"/>
      <c r="CWT3" s="689"/>
      <c r="CWU3" s="689"/>
      <c r="CWV3" s="689"/>
      <c r="CWW3" s="689"/>
      <c r="CWX3" s="689"/>
      <c r="CWY3" s="689"/>
      <c r="CWZ3" s="689"/>
      <c r="CXA3" s="689"/>
      <c r="CXB3" s="689"/>
      <c r="CXC3" s="689"/>
      <c r="CXD3" s="689"/>
      <c r="CXE3" s="689"/>
      <c r="CXF3" s="689"/>
      <c r="CXG3" s="689"/>
      <c r="CXH3" s="689"/>
      <c r="CXI3" s="689"/>
      <c r="CXJ3" s="689"/>
      <c r="CXK3" s="689"/>
      <c r="CXL3" s="689"/>
      <c r="CXM3" s="689"/>
      <c r="CXN3" s="689"/>
      <c r="CXO3" s="689"/>
      <c r="CXP3" s="689"/>
      <c r="CXQ3" s="689"/>
      <c r="CXR3" s="689"/>
      <c r="CXS3" s="689"/>
      <c r="CXT3" s="689"/>
      <c r="CXU3" s="689"/>
      <c r="CXV3" s="689"/>
      <c r="CXW3" s="689"/>
      <c r="CXX3" s="689"/>
      <c r="CXY3" s="689"/>
      <c r="CXZ3" s="689"/>
      <c r="CYA3" s="689"/>
      <c r="CYB3" s="689"/>
      <c r="CYC3" s="689"/>
      <c r="CYD3" s="689"/>
      <c r="CYE3" s="689"/>
      <c r="CYF3" s="689"/>
      <c r="CYG3" s="689"/>
      <c r="CYH3" s="689"/>
      <c r="CYI3" s="689"/>
      <c r="CYJ3" s="689"/>
      <c r="CYK3" s="689"/>
      <c r="CYL3" s="689"/>
      <c r="CYM3" s="689"/>
      <c r="CYN3" s="689"/>
      <c r="CYO3" s="689"/>
      <c r="CYP3" s="689"/>
      <c r="CYQ3" s="689"/>
      <c r="CYR3" s="689"/>
      <c r="CYS3" s="689"/>
      <c r="CYT3" s="689"/>
      <c r="CYU3" s="689"/>
      <c r="CYV3" s="689"/>
      <c r="CYW3" s="689"/>
      <c r="CYX3" s="689"/>
      <c r="CYY3" s="689"/>
      <c r="CYZ3" s="689"/>
      <c r="CZA3" s="689"/>
      <c r="CZB3" s="689"/>
      <c r="CZC3" s="689"/>
      <c r="CZD3" s="689"/>
      <c r="CZE3" s="689"/>
      <c r="CZF3" s="689"/>
      <c r="CZG3" s="689"/>
      <c r="CZH3" s="689"/>
      <c r="CZI3" s="689"/>
      <c r="CZJ3" s="689"/>
      <c r="CZK3" s="689"/>
      <c r="CZL3" s="689"/>
      <c r="CZM3" s="689"/>
      <c r="CZN3" s="689"/>
      <c r="CZO3" s="689"/>
      <c r="CZP3" s="689"/>
      <c r="CZQ3" s="689"/>
      <c r="CZR3" s="689"/>
      <c r="CZS3" s="689"/>
      <c r="CZT3" s="689"/>
      <c r="CZU3" s="689"/>
      <c r="CZV3" s="689"/>
      <c r="CZW3" s="689"/>
      <c r="CZX3" s="689"/>
      <c r="CZY3" s="689"/>
      <c r="CZZ3" s="689"/>
      <c r="DAA3" s="689"/>
      <c r="DAB3" s="689"/>
      <c r="DAC3" s="689"/>
      <c r="DAD3" s="689"/>
      <c r="DAE3" s="689"/>
      <c r="DAF3" s="689"/>
      <c r="DAG3" s="689"/>
      <c r="DAH3" s="689"/>
      <c r="DAI3" s="689"/>
      <c r="DAJ3" s="689"/>
      <c r="DAK3" s="689"/>
      <c r="DAL3" s="689"/>
      <c r="DAM3" s="689"/>
      <c r="DAN3" s="689"/>
      <c r="DAO3" s="689"/>
      <c r="DAP3" s="689"/>
      <c r="DAQ3" s="689"/>
      <c r="DAR3" s="689"/>
      <c r="DAS3" s="689"/>
      <c r="DAT3" s="689"/>
      <c r="DAU3" s="689"/>
      <c r="DAV3" s="689"/>
      <c r="DAW3" s="689"/>
      <c r="DAX3" s="689"/>
      <c r="DAY3" s="689"/>
      <c r="DAZ3" s="689"/>
      <c r="DBA3" s="689"/>
      <c r="DBB3" s="689"/>
      <c r="DBC3" s="689"/>
      <c r="DBD3" s="689"/>
      <c r="DBE3" s="689"/>
      <c r="DBF3" s="689"/>
      <c r="DBG3" s="689"/>
      <c r="DBH3" s="689"/>
      <c r="DBI3" s="689"/>
      <c r="DBJ3" s="689"/>
      <c r="DBK3" s="689"/>
      <c r="DBL3" s="689"/>
      <c r="DBM3" s="689"/>
      <c r="DBN3" s="689"/>
      <c r="DBO3" s="689"/>
      <c r="DBP3" s="689"/>
      <c r="DBQ3" s="689"/>
      <c r="DBR3" s="689"/>
      <c r="DBS3" s="689"/>
      <c r="DBT3" s="689"/>
      <c r="DBU3" s="689"/>
      <c r="DBV3" s="689"/>
      <c r="DBW3" s="689"/>
      <c r="DBX3" s="689"/>
      <c r="DBY3" s="689"/>
      <c r="DBZ3" s="689"/>
      <c r="DCA3" s="689"/>
      <c r="DCB3" s="689"/>
      <c r="DCC3" s="689"/>
      <c r="DCD3" s="689"/>
      <c r="DCE3" s="689"/>
      <c r="DCF3" s="689"/>
      <c r="DCG3" s="689"/>
      <c r="DCH3" s="689"/>
      <c r="DCI3" s="689"/>
      <c r="DCJ3" s="689"/>
      <c r="DCK3" s="689"/>
      <c r="DCL3" s="689"/>
      <c r="DCM3" s="689"/>
      <c r="DCN3" s="689"/>
      <c r="DCO3" s="689"/>
      <c r="DCP3" s="689"/>
      <c r="DCQ3" s="689"/>
      <c r="DCR3" s="689"/>
      <c r="DCS3" s="689"/>
      <c r="DCT3" s="689"/>
      <c r="DCU3" s="689"/>
      <c r="DCV3" s="689"/>
      <c r="DCW3" s="689"/>
      <c r="DCX3" s="689"/>
      <c r="DCY3" s="689"/>
      <c r="DCZ3" s="689"/>
      <c r="DDA3" s="689"/>
      <c r="DDB3" s="689"/>
      <c r="DDC3" s="689"/>
      <c r="DDD3" s="689"/>
      <c r="DDE3" s="689"/>
      <c r="DDF3" s="689"/>
      <c r="DDG3" s="689"/>
      <c r="DDH3" s="689"/>
      <c r="DDI3" s="689"/>
      <c r="DDJ3" s="689"/>
      <c r="DDK3" s="689"/>
      <c r="DDL3" s="689"/>
      <c r="DDM3" s="689"/>
      <c r="DDN3" s="689"/>
      <c r="DDO3" s="689"/>
      <c r="DDP3" s="689"/>
      <c r="DDQ3" s="689"/>
      <c r="DDR3" s="689"/>
      <c r="DDS3" s="689"/>
      <c r="DDT3" s="689"/>
      <c r="DDU3" s="689"/>
      <c r="DDV3" s="689"/>
      <c r="DDW3" s="689"/>
      <c r="DDX3" s="689"/>
      <c r="DDY3" s="689"/>
      <c r="DDZ3" s="689"/>
      <c r="DEA3" s="689"/>
      <c r="DEB3" s="689"/>
      <c r="DEC3" s="689"/>
      <c r="DED3" s="689"/>
      <c r="DEE3" s="689"/>
      <c r="DEF3" s="689"/>
      <c r="DEG3" s="689"/>
      <c r="DEH3" s="689"/>
      <c r="DEI3" s="689"/>
      <c r="DEJ3" s="689"/>
      <c r="DEK3" s="689"/>
      <c r="DEL3" s="689"/>
      <c r="DEM3" s="689"/>
      <c r="DEN3" s="689"/>
      <c r="DEO3" s="689"/>
      <c r="DEP3" s="689"/>
      <c r="DEQ3" s="689"/>
      <c r="DER3" s="689"/>
      <c r="DES3" s="689"/>
      <c r="DET3" s="689"/>
      <c r="DEU3" s="689"/>
      <c r="DEV3" s="689"/>
      <c r="DEW3" s="689"/>
      <c r="DEX3" s="689"/>
      <c r="DEY3" s="689"/>
      <c r="DEZ3" s="689"/>
      <c r="DFA3" s="689"/>
      <c r="DFB3" s="689"/>
      <c r="DFC3" s="689"/>
      <c r="DFD3" s="689"/>
      <c r="DFE3" s="689"/>
      <c r="DFF3" s="689"/>
      <c r="DFG3" s="689"/>
      <c r="DFH3" s="689"/>
      <c r="DFI3" s="689"/>
      <c r="DFJ3" s="689"/>
      <c r="DFK3" s="689"/>
      <c r="DFL3" s="689"/>
      <c r="DFM3" s="689"/>
      <c r="DFN3" s="689"/>
      <c r="DFO3" s="689"/>
      <c r="DFP3" s="689"/>
      <c r="DFQ3" s="689"/>
      <c r="DFR3" s="689"/>
      <c r="DFS3" s="689"/>
      <c r="DFT3" s="689"/>
      <c r="DFU3" s="689"/>
      <c r="DFV3" s="689"/>
      <c r="DFW3" s="689"/>
      <c r="DFX3" s="689"/>
      <c r="DFY3" s="689"/>
      <c r="DFZ3" s="689"/>
      <c r="DGA3" s="689"/>
      <c r="DGB3" s="689"/>
      <c r="DGC3" s="689"/>
      <c r="DGD3" s="689"/>
      <c r="DGE3" s="689"/>
      <c r="DGF3" s="689"/>
      <c r="DGG3" s="689"/>
      <c r="DGH3" s="689"/>
      <c r="DGI3" s="689"/>
      <c r="DGJ3" s="689"/>
      <c r="DGK3" s="689"/>
      <c r="DGL3" s="689"/>
      <c r="DGM3" s="689"/>
      <c r="DGN3" s="689"/>
      <c r="DGO3" s="689"/>
      <c r="DGP3" s="689"/>
      <c r="DGQ3" s="689"/>
      <c r="DGR3" s="689"/>
      <c r="DGS3" s="689"/>
      <c r="DGT3" s="689"/>
      <c r="DGU3" s="689"/>
      <c r="DGV3" s="689"/>
      <c r="DGW3" s="689"/>
      <c r="DGX3" s="689"/>
      <c r="DGY3" s="689"/>
      <c r="DGZ3" s="689"/>
      <c r="DHA3" s="689"/>
      <c r="DHB3" s="689"/>
      <c r="DHC3" s="689"/>
      <c r="DHD3" s="689"/>
      <c r="DHE3" s="689"/>
      <c r="DHF3" s="689"/>
      <c r="DHG3" s="689"/>
      <c r="DHH3" s="689"/>
      <c r="DHI3" s="689"/>
      <c r="DHJ3" s="689"/>
      <c r="DHK3" s="689"/>
      <c r="DHL3" s="689"/>
      <c r="DHM3" s="689"/>
      <c r="DHN3" s="689"/>
      <c r="DHO3" s="689"/>
      <c r="DHP3" s="689"/>
      <c r="DHQ3" s="689"/>
      <c r="DHR3" s="689"/>
      <c r="DHS3" s="689"/>
      <c r="DHT3" s="689"/>
      <c r="DHU3" s="689"/>
      <c r="DHV3" s="689"/>
      <c r="DHW3" s="689"/>
      <c r="DHX3" s="689"/>
      <c r="DHY3" s="689"/>
      <c r="DHZ3" s="689"/>
      <c r="DIA3" s="689"/>
      <c r="DIB3" s="689"/>
      <c r="DIC3" s="689"/>
      <c r="DID3" s="689"/>
      <c r="DIE3" s="689"/>
      <c r="DIF3" s="689"/>
      <c r="DIG3" s="689"/>
      <c r="DIH3" s="689"/>
      <c r="DII3" s="689"/>
      <c r="DIJ3" s="689"/>
      <c r="DIK3" s="689"/>
      <c r="DIL3" s="689"/>
      <c r="DIM3" s="689"/>
      <c r="DIN3" s="689"/>
      <c r="DIO3" s="689"/>
      <c r="DIP3" s="689"/>
      <c r="DIQ3" s="689"/>
      <c r="DIR3" s="689"/>
      <c r="DIS3" s="689"/>
      <c r="DIT3" s="689"/>
      <c r="DIU3" s="689"/>
      <c r="DIV3" s="689"/>
      <c r="DIW3" s="689"/>
      <c r="DIX3" s="689"/>
      <c r="DIY3" s="689"/>
      <c r="DIZ3" s="689"/>
      <c r="DJA3" s="689"/>
      <c r="DJB3" s="689"/>
      <c r="DJC3" s="689"/>
      <c r="DJD3" s="689"/>
      <c r="DJE3" s="689"/>
      <c r="DJF3" s="689"/>
      <c r="DJG3" s="689"/>
      <c r="DJH3" s="689"/>
      <c r="DJI3" s="689"/>
      <c r="DJJ3" s="689"/>
      <c r="DJK3" s="689"/>
      <c r="DJL3" s="689"/>
      <c r="DJM3" s="689"/>
      <c r="DJN3" s="689"/>
      <c r="DJO3" s="689"/>
      <c r="DJP3" s="689"/>
      <c r="DJQ3" s="689"/>
      <c r="DJR3" s="689"/>
      <c r="DJS3" s="689"/>
      <c r="DJT3" s="689"/>
      <c r="DJU3" s="689"/>
      <c r="DJV3" s="689"/>
      <c r="DJW3" s="689"/>
      <c r="DJX3" s="689"/>
      <c r="DJY3" s="689"/>
      <c r="DJZ3" s="689"/>
      <c r="DKA3" s="689"/>
      <c r="DKB3" s="689"/>
      <c r="DKC3" s="689"/>
      <c r="DKD3" s="689"/>
      <c r="DKE3" s="689"/>
      <c r="DKF3" s="689"/>
      <c r="DKG3" s="689"/>
      <c r="DKH3" s="689"/>
      <c r="DKI3" s="689"/>
      <c r="DKJ3" s="689"/>
      <c r="DKK3" s="689"/>
      <c r="DKL3" s="689"/>
      <c r="DKM3" s="689"/>
      <c r="DKN3" s="689"/>
      <c r="DKO3" s="689"/>
      <c r="DKP3" s="689"/>
      <c r="DKQ3" s="689"/>
      <c r="DKR3" s="689"/>
      <c r="DKS3" s="689"/>
      <c r="DKT3" s="689"/>
      <c r="DKU3" s="689"/>
      <c r="DKV3" s="689"/>
      <c r="DKW3" s="689"/>
      <c r="DKX3" s="689"/>
      <c r="DKY3" s="689"/>
      <c r="DKZ3" s="689"/>
      <c r="DLA3" s="689"/>
      <c r="DLB3" s="689"/>
      <c r="DLC3" s="689"/>
      <c r="DLD3" s="689"/>
      <c r="DLE3" s="689"/>
      <c r="DLF3" s="689"/>
      <c r="DLG3" s="689"/>
      <c r="DLH3" s="689"/>
      <c r="DLI3" s="689"/>
      <c r="DLJ3" s="689"/>
      <c r="DLK3" s="689"/>
      <c r="DLL3" s="689"/>
      <c r="DLM3" s="689"/>
      <c r="DLN3" s="689"/>
      <c r="DLO3" s="689"/>
      <c r="DLP3" s="689"/>
      <c r="DLQ3" s="689"/>
      <c r="DLR3" s="689"/>
      <c r="DLS3" s="689"/>
      <c r="DLT3" s="689"/>
      <c r="DLU3" s="689"/>
      <c r="DLV3" s="689"/>
      <c r="DLW3" s="689"/>
      <c r="DLX3" s="689"/>
      <c r="DLY3" s="689"/>
      <c r="DLZ3" s="689"/>
      <c r="DMA3" s="689"/>
      <c r="DMB3" s="689"/>
      <c r="DMC3" s="689"/>
      <c r="DMD3" s="689"/>
      <c r="DME3" s="689"/>
      <c r="DMF3" s="689"/>
      <c r="DMG3" s="689"/>
      <c r="DMH3" s="689"/>
      <c r="DMI3" s="689"/>
      <c r="DMJ3" s="689"/>
      <c r="DMK3" s="689"/>
      <c r="DML3" s="689"/>
      <c r="DMM3" s="689"/>
      <c r="DMN3" s="689"/>
      <c r="DMO3" s="689"/>
      <c r="DMP3" s="689"/>
      <c r="DMQ3" s="689"/>
      <c r="DMR3" s="689"/>
      <c r="DMS3" s="689"/>
      <c r="DMT3" s="689"/>
      <c r="DMU3" s="689"/>
      <c r="DMV3" s="689"/>
      <c r="DMW3" s="689"/>
      <c r="DMX3" s="689"/>
      <c r="DMY3" s="689"/>
      <c r="DMZ3" s="689"/>
      <c r="DNA3" s="689"/>
      <c r="DNB3" s="689"/>
      <c r="DNC3" s="689"/>
      <c r="DND3" s="689"/>
      <c r="DNE3" s="689"/>
      <c r="DNF3" s="689"/>
      <c r="DNG3" s="689"/>
      <c r="DNH3" s="689"/>
      <c r="DNI3" s="689"/>
      <c r="DNJ3" s="689"/>
      <c r="DNK3" s="689"/>
      <c r="DNL3" s="689"/>
      <c r="DNM3" s="689"/>
      <c r="DNN3" s="689"/>
      <c r="DNO3" s="689"/>
      <c r="DNP3" s="689"/>
      <c r="DNQ3" s="689"/>
      <c r="DNR3" s="689"/>
      <c r="DNS3" s="689"/>
      <c r="DNT3" s="689"/>
      <c r="DNU3" s="689"/>
      <c r="DNV3" s="689"/>
      <c r="DNW3" s="689"/>
      <c r="DNX3" s="689"/>
      <c r="DNY3" s="689"/>
      <c r="DNZ3" s="689"/>
      <c r="DOA3" s="689"/>
      <c r="DOB3" s="689"/>
      <c r="DOC3" s="689"/>
      <c r="DOD3" s="689"/>
      <c r="DOE3" s="689"/>
      <c r="DOF3" s="689"/>
      <c r="DOG3" s="689"/>
      <c r="DOH3" s="689"/>
      <c r="DOI3" s="689"/>
      <c r="DOJ3" s="689"/>
      <c r="DOK3" s="689"/>
      <c r="DOL3" s="689"/>
      <c r="DOM3" s="689"/>
      <c r="DON3" s="689"/>
      <c r="DOO3" s="689"/>
      <c r="DOP3" s="689"/>
      <c r="DOQ3" s="689"/>
      <c r="DOR3" s="689"/>
      <c r="DOS3" s="689"/>
      <c r="DOT3" s="689"/>
      <c r="DOU3" s="689"/>
      <c r="DOV3" s="689"/>
      <c r="DOW3" s="689"/>
      <c r="DOX3" s="689"/>
      <c r="DOY3" s="689"/>
      <c r="DOZ3" s="689"/>
      <c r="DPA3" s="689"/>
      <c r="DPB3" s="689"/>
      <c r="DPC3" s="689"/>
      <c r="DPD3" s="689"/>
      <c r="DPE3" s="689"/>
      <c r="DPF3" s="689"/>
      <c r="DPG3" s="689"/>
      <c r="DPH3" s="689"/>
      <c r="DPI3" s="689"/>
      <c r="DPJ3" s="689"/>
      <c r="DPK3" s="689"/>
      <c r="DPL3" s="689"/>
      <c r="DPM3" s="689"/>
      <c r="DPN3" s="689"/>
      <c r="DPO3" s="689"/>
      <c r="DPP3" s="689"/>
      <c r="DPQ3" s="689"/>
      <c r="DPR3" s="689"/>
      <c r="DPS3" s="689"/>
      <c r="DPT3" s="689"/>
      <c r="DPU3" s="689"/>
      <c r="DPV3" s="689"/>
      <c r="DPW3" s="689"/>
      <c r="DPX3" s="689"/>
      <c r="DPY3" s="689"/>
      <c r="DPZ3" s="689"/>
      <c r="DQA3" s="689"/>
      <c r="DQB3" s="689"/>
      <c r="DQC3" s="689"/>
      <c r="DQD3" s="689"/>
      <c r="DQE3" s="689"/>
      <c r="DQF3" s="689"/>
      <c r="DQG3" s="689"/>
      <c r="DQH3" s="689"/>
      <c r="DQI3" s="689"/>
      <c r="DQJ3" s="689"/>
      <c r="DQK3" s="689"/>
      <c r="DQL3" s="689"/>
      <c r="DQM3" s="689"/>
      <c r="DQN3" s="689"/>
      <c r="DQO3" s="689"/>
      <c r="DQP3" s="689"/>
      <c r="DQQ3" s="689"/>
      <c r="DQR3" s="689"/>
      <c r="DQS3" s="689"/>
      <c r="DQT3" s="689"/>
      <c r="DQU3" s="689"/>
      <c r="DQV3" s="689"/>
      <c r="DQW3" s="689"/>
      <c r="DQX3" s="689"/>
      <c r="DQY3" s="689"/>
      <c r="DQZ3" s="689"/>
      <c r="DRA3" s="689"/>
      <c r="DRB3" s="689"/>
      <c r="DRC3" s="689"/>
      <c r="DRD3" s="689"/>
      <c r="DRE3" s="689"/>
      <c r="DRF3" s="689"/>
      <c r="DRG3" s="689"/>
      <c r="DRH3" s="689"/>
      <c r="DRI3" s="689"/>
      <c r="DRJ3" s="689"/>
      <c r="DRK3" s="689"/>
      <c r="DRL3" s="689"/>
      <c r="DRM3" s="689"/>
      <c r="DRN3" s="689"/>
      <c r="DRO3" s="689"/>
      <c r="DRP3" s="689"/>
      <c r="DRQ3" s="689"/>
      <c r="DRR3" s="689"/>
      <c r="DRS3" s="689"/>
      <c r="DRT3" s="689"/>
      <c r="DRU3" s="689"/>
      <c r="DRV3" s="689"/>
      <c r="DRW3" s="689"/>
      <c r="DRX3" s="689"/>
      <c r="DRY3" s="689"/>
      <c r="DRZ3" s="689"/>
      <c r="DSA3" s="689"/>
      <c r="DSB3" s="689"/>
      <c r="DSC3" s="689"/>
      <c r="DSD3" s="689"/>
      <c r="DSE3" s="689"/>
      <c r="DSF3" s="689"/>
      <c r="DSG3" s="689"/>
      <c r="DSH3" s="689"/>
      <c r="DSI3" s="689"/>
      <c r="DSJ3" s="689"/>
      <c r="DSK3" s="689"/>
      <c r="DSL3" s="689"/>
      <c r="DSM3" s="689"/>
      <c r="DSN3" s="689"/>
      <c r="DSO3" s="689"/>
      <c r="DSP3" s="689"/>
      <c r="DSQ3" s="689"/>
      <c r="DSR3" s="689"/>
      <c r="DSS3" s="689"/>
      <c r="DST3" s="689"/>
      <c r="DSU3" s="689"/>
      <c r="DSV3" s="689"/>
      <c r="DSW3" s="689"/>
      <c r="DSX3" s="689"/>
      <c r="DSY3" s="689"/>
      <c r="DSZ3" s="689"/>
      <c r="DTA3" s="689"/>
      <c r="DTB3" s="689"/>
      <c r="DTC3" s="689"/>
      <c r="DTD3" s="689"/>
      <c r="DTE3" s="689"/>
      <c r="DTF3" s="689"/>
      <c r="DTG3" s="689"/>
      <c r="DTH3" s="689"/>
      <c r="DTI3" s="689"/>
      <c r="DTJ3" s="689"/>
      <c r="DTK3" s="689"/>
      <c r="DTL3" s="689"/>
      <c r="DTM3" s="689"/>
      <c r="DTN3" s="689"/>
      <c r="DTO3" s="689"/>
      <c r="DTP3" s="689"/>
      <c r="DTQ3" s="689"/>
      <c r="DTR3" s="689"/>
      <c r="DTS3" s="689"/>
      <c r="DTT3" s="689"/>
      <c r="DTU3" s="689"/>
      <c r="DTV3" s="689"/>
      <c r="DTW3" s="689"/>
      <c r="DTX3" s="689"/>
      <c r="DTY3" s="689"/>
      <c r="DTZ3" s="689"/>
      <c r="DUA3" s="689"/>
      <c r="DUB3" s="689"/>
      <c r="DUC3" s="689"/>
      <c r="DUD3" s="689"/>
      <c r="DUE3" s="689"/>
      <c r="DUF3" s="689"/>
      <c r="DUG3" s="689"/>
      <c r="DUH3" s="689"/>
      <c r="DUI3" s="689"/>
      <c r="DUJ3" s="689"/>
      <c r="DUK3" s="689"/>
      <c r="DUL3" s="689"/>
      <c r="DUM3" s="689"/>
      <c r="DUN3" s="689"/>
      <c r="DUO3" s="689"/>
      <c r="DUP3" s="689"/>
      <c r="DUQ3" s="689"/>
      <c r="DUR3" s="689"/>
      <c r="DUS3" s="689"/>
      <c r="DUT3" s="689"/>
      <c r="DUU3" s="689"/>
      <c r="DUV3" s="689"/>
      <c r="DUW3" s="689"/>
      <c r="DUX3" s="689"/>
      <c r="DUY3" s="689"/>
      <c r="DUZ3" s="689"/>
      <c r="DVA3" s="689"/>
      <c r="DVB3" s="689"/>
      <c r="DVC3" s="689"/>
      <c r="DVD3" s="689"/>
      <c r="DVE3" s="689"/>
      <c r="DVF3" s="689"/>
      <c r="DVG3" s="689"/>
      <c r="DVH3" s="689"/>
      <c r="DVI3" s="689"/>
      <c r="DVJ3" s="689"/>
      <c r="DVK3" s="689"/>
      <c r="DVL3" s="689"/>
      <c r="DVM3" s="689"/>
      <c r="DVN3" s="689"/>
      <c r="DVO3" s="689"/>
      <c r="DVP3" s="689"/>
      <c r="DVQ3" s="689"/>
      <c r="DVR3" s="689"/>
      <c r="DVS3" s="689"/>
      <c r="DVT3" s="689"/>
      <c r="DVU3" s="689"/>
      <c r="DVV3" s="689"/>
      <c r="DVW3" s="689"/>
      <c r="DVX3" s="689"/>
      <c r="DVY3" s="689"/>
      <c r="DVZ3" s="689"/>
      <c r="DWA3" s="689"/>
      <c r="DWB3" s="689"/>
      <c r="DWC3" s="689"/>
      <c r="DWD3" s="689"/>
      <c r="DWE3" s="689"/>
      <c r="DWF3" s="689"/>
      <c r="DWG3" s="689"/>
      <c r="DWH3" s="689"/>
      <c r="DWI3" s="689"/>
      <c r="DWJ3" s="689"/>
      <c r="DWK3" s="689"/>
      <c r="DWL3" s="689"/>
      <c r="DWM3" s="689"/>
      <c r="DWN3" s="689"/>
      <c r="DWO3" s="689"/>
      <c r="DWP3" s="689"/>
      <c r="DWQ3" s="689"/>
      <c r="DWR3" s="689"/>
      <c r="DWS3" s="689"/>
      <c r="DWT3" s="689"/>
      <c r="DWU3" s="689"/>
      <c r="DWV3" s="689"/>
      <c r="DWW3" s="689"/>
      <c r="DWX3" s="689"/>
      <c r="DWY3" s="689"/>
      <c r="DWZ3" s="689"/>
      <c r="DXA3" s="689"/>
      <c r="DXB3" s="689"/>
      <c r="DXC3" s="689"/>
      <c r="DXD3" s="689"/>
      <c r="DXE3" s="689"/>
      <c r="DXF3" s="689"/>
      <c r="DXG3" s="689"/>
      <c r="DXH3" s="689"/>
      <c r="DXI3" s="689"/>
      <c r="DXJ3" s="689"/>
      <c r="DXK3" s="689"/>
      <c r="DXL3" s="689"/>
      <c r="DXM3" s="689"/>
      <c r="DXN3" s="689"/>
      <c r="DXO3" s="689"/>
      <c r="DXP3" s="689"/>
      <c r="DXQ3" s="689"/>
      <c r="DXR3" s="689"/>
      <c r="DXS3" s="689"/>
      <c r="DXT3" s="689"/>
      <c r="DXU3" s="689"/>
      <c r="DXV3" s="689"/>
      <c r="DXW3" s="689"/>
      <c r="DXX3" s="689"/>
      <c r="DXY3" s="689"/>
      <c r="DXZ3" s="689"/>
      <c r="DYA3" s="689"/>
      <c r="DYB3" s="689"/>
      <c r="DYC3" s="689"/>
      <c r="DYD3" s="689"/>
      <c r="DYE3" s="689"/>
      <c r="DYF3" s="689"/>
      <c r="DYG3" s="689"/>
      <c r="DYH3" s="689"/>
      <c r="DYI3" s="689"/>
      <c r="DYJ3" s="689"/>
      <c r="DYK3" s="689"/>
      <c r="DYL3" s="689"/>
      <c r="DYM3" s="689"/>
      <c r="DYN3" s="689"/>
      <c r="DYO3" s="689"/>
      <c r="DYP3" s="689"/>
      <c r="DYQ3" s="689"/>
      <c r="DYR3" s="689"/>
      <c r="DYS3" s="689"/>
      <c r="DYT3" s="689"/>
      <c r="DYU3" s="689"/>
      <c r="DYV3" s="689"/>
      <c r="DYW3" s="689"/>
      <c r="DYX3" s="689"/>
      <c r="DYY3" s="689"/>
      <c r="DYZ3" s="689"/>
      <c r="DZA3" s="689"/>
      <c r="DZB3" s="689"/>
      <c r="DZC3" s="689"/>
      <c r="DZD3" s="689"/>
      <c r="DZE3" s="689"/>
      <c r="DZF3" s="689"/>
      <c r="DZG3" s="689"/>
      <c r="DZH3" s="689"/>
      <c r="DZI3" s="689"/>
      <c r="DZJ3" s="689"/>
      <c r="DZK3" s="689"/>
      <c r="DZL3" s="689"/>
      <c r="DZM3" s="689"/>
      <c r="DZN3" s="689"/>
      <c r="DZO3" s="689"/>
      <c r="DZP3" s="689"/>
      <c r="DZQ3" s="689"/>
      <c r="DZR3" s="689"/>
      <c r="DZS3" s="689"/>
      <c r="DZT3" s="689"/>
      <c r="DZU3" s="689"/>
      <c r="DZV3" s="689"/>
      <c r="DZW3" s="689"/>
      <c r="DZX3" s="689"/>
      <c r="DZY3" s="689"/>
      <c r="DZZ3" s="689"/>
      <c r="EAA3" s="689"/>
      <c r="EAB3" s="689"/>
      <c r="EAC3" s="689"/>
      <c r="EAD3" s="689"/>
      <c r="EAE3" s="689"/>
      <c r="EAF3" s="689"/>
      <c r="EAG3" s="689"/>
      <c r="EAH3" s="689"/>
      <c r="EAI3" s="689"/>
      <c r="EAJ3" s="689"/>
      <c r="EAK3" s="689"/>
      <c r="EAL3" s="689"/>
      <c r="EAM3" s="689"/>
      <c r="EAN3" s="689"/>
      <c r="EAO3" s="689"/>
      <c r="EAP3" s="689"/>
      <c r="EAQ3" s="689"/>
      <c r="EAR3" s="689"/>
      <c r="EAS3" s="689"/>
      <c r="EAT3" s="689"/>
      <c r="EAU3" s="689"/>
      <c r="EAV3" s="689"/>
      <c r="EAW3" s="689"/>
      <c r="EAX3" s="689"/>
      <c r="EAY3" s="689"/>
      <c r="EAZ3" s="689"/>
      <c r="EBA3" s="689"/>
      <c r="EBB3" s="689"/>
      <c r="EBC3" s="689"/>
      <c r="EBD3" s="689"/>
      <c r="EBE3" s="689"/>
      <c r="EBF3" s="689"/>
      <c r="EBG3" s="689"/>
      <c r="EBH3" s="689"/>
      <c r="EBI3" s="689"/>
      <c r="EBJ3" s="689"/>
      <c r="EBK3" s="689"/>
      <c r="EBL3" s="689"/>
      <c r="EBM3" s="689"/>
      <c r="EBN3" s="689"/>
      <c r="EBO3" s="689"/>
      <c r="EBP3" s="689"/>
      <c r="EBQ3" s="689"/>
      <c r="EBR3" s="689"/>
      <c r="EBS3" s="689"/>
      <c r="EBT3" s="689"/>
      <c r="EBU3" s="689"/>
      <c r="EBV3" s="689"/>
      <c r="EBW3" s="689"/>
      <c r="EBX3" s="689"/>
      <c r="EBY3" s="689"/>
      <c r="EBZ3" s="689"/>
      <c r="ECA3" s="689"/>
      <c r="ECB3" s="689"/>
      <c r="ECC3" s="689"/>
      <c r="ECD3" s="689"/>
      <c r="ECE3" s="689"/>
      <c r="ECF3" s="689"/>
      <c r="ECG3" s="689"/>
      <c r="ECH3" s="689"/>
      <c r="ECI3" s="689"/>
      <c r="ECJ3" s="689"/>
      <c r="ECK3" s="689"/>
      <c r="ECL3" s="689"/>
      <c r="ECM3" s="689"/>
      <c r="ECN3" s="689"/>
      <c r="ECO3" s="689"/>
      <c r="ECP3" s="689"/>
      <c r="ECQ3" s="689"/>
      <c r="ECR3" s="689"/>
      <c r="ECS3" s="689"/>
      <c r="ECT3" s="689"/>
      <c r="ECU3" s="689"/>
      <c r="ECV3" s="689"/>
      <c r="ECW3" s="689"/>
      <c r="ECX3" s="689"/>
      <c r="ECY3" s="689"/>
      <c r="ECZ3" s="689"/>
      <c r="EDA3" s="689"/>
      <c r="EDB3" s="689"/>
      <c r="EDC3" s="689"/>
      <c r="EDD3" s="689"/>
      <c r="EDE3" s="689"/>
      <c r="EDF3" s="689"/>
      <c r="EDG3" s="689"/>
      <c r="EDH3" s="689"/>
      <c r="EDI3" s="689"/>
      <c r="EDJ3" s="689"/>
      <c r="EDK3" s="689"/>
      <c r="EDL3" s="689"/>
      <c r="EDM3" s="689"/>
      <c r="EDN3" s="689"/>
      <c r="EDO3" s="689"/>
      <c r="EDP3" s="689"/>
      <c r="EDQ3" s="689"/>
      <c r="EDR3" s="689"/>
      <c r="EDS3" s="689"/>
      <c r="EDT3" s="689"/>
      <c r="EDU3" s="689"/>
      <c r="EDV3" s="689"/>
      <c r="EDW3" s="689"/>
      <c r="EDX3" s="689"/>
      <c r="EDY3" s="689"/>
      <c r="EDZ3" s="689"/>
      <c r="EEA3" s="689"/>
      <c r="EEB3" s="689"/>
      <c r="EEC3" s="689"/>
      <c r="EED3" s="689"/>
      <c r="EEE3" s="689"/>
      <c r="EEF3" s="689"/>
      <c r="EEG3" s="689"/>
      <c r="EEH3" s="689"/>
      <c r="EEI3" s="689"/>
      <c r="EEJ3" s="689"/>
      <c r="EEK3" s="689"/>
      <c r="EEL3" s="689"/>
      <c r="EEM3" s="689"/>
      <c r="EEN3" s="689"/>
      <c r="EEO3" s="689"/>
      <c r="EEP3" s="689"/>
      <c r="EEQ3" s="689"/>
      <c r="EER3" s="689"/>
      <c r="EES3" s="689"/>
      <c r="EET3" s="689"/>
      <c r="EEU3" s="689"/>
      <c r="EEV3" s="689"/>
      <c r="EEW3" s="689"/>
      <c r="EEX3" s="689"/>
      <c r="EEY3" s="689"/>
      <c r="EEZ3" s="689"/>
      <c r="EFA3" s="689"/>
      <c r="EFB3" s="689"/>
      <c r="EFC3" s="689"/>
      <c r="EFD3" s="689"/>
      <c r="EFE3" s="689"/>
      <c r="EFF3" s="689"/>
      <c r="EFG3" s="689"/>
      <c r="EFH3" s="689"/>
      <c r="EFI3" s="689"/>
      <c r="EFJ3" s="689"/>
      <c r="EFK3" s="689"/>
      <c r="EFL3" s="689"/>
      <c r="EFM3" s="689"/>
      <c r="EFN3" s="689"/>
      <c r="EFO3" s="689"/>
      <c r="EFP3" s="689"/>
      <c r="EFQ3" s="689"/>
      <c r="EFR3" s="689"/>
      <c r="EFS3" s="689"/>
      <c r="EFT3" s="689"/>
      <c r="EFU3" s="689"/>
      <c r="EFV3" s="689"/>
      <c r="EFW3" s="689"/>
      <c r="EFX3" s="689"/>
      <c r="EFY3" s="689"/>
      <c r="EFZ3" s="689"/>
      <c r="EGA3" s="689"/>
      <c r="EGB3" s="689"/>
      <c r="EGC3" s="689"/>
      <c r="EGD3" s="689"/>
      <c r="EGE3" s="689"/>
      <c r="EGF3" s="689"/>
      <c r="EGG3" s="689"/>
      <c r="EGH3" s="689"/>
      <c r="EGI3" s="689"/>
      <c r="EGJ3" s="689"/>
      <c r="EGK3" s="689"/>
      <c r="EGL3" s="689"/>
      <c r="EGM3" s="689"/>
      <c r="EGN3" s="689"/>
      <c r="EGO3" s="689"/>
      <c r="EGP3" s="689"/>
      <c r="EGQ3" s="689"/>
      <c r="EGR3" s="689"/>
      <c r="EGS3" s="689"/>
      <c r="EGT3" s="689"/>
      <c r="EGU3" s="689"/>
      <c r="EGV3" s="689"/>
      <c r="EGW3" s="689"/>
      <c r="EGX3" s="689"/>
      <c r="EGY3" s="689"/>
      <c r="EGZ3" s="689"/>
      <c r="EHA3" s="689"/>
      <c r="EHB3" s="689"/>
      <c r="EHC3" s="689"/>
      <c r="EHD3" s="689"/>
      <c r="EHE3" s="689"/>
      <c r="EHF3" s="689"/>
      <c r="EHG3" s="689"/>
      <c r="EHH3" s="689"/>
      <c r="EHI3" s="689"/>
      <c r="EHJ3" s="689"/>
      <c r="EHK3" s="689"/>
      <c r="EHL3" s="689"/>
      <c r="EHM3" s="689"/>
      <c r="EHN3" s="689"/>
      <c r="EHO3" s="689"/>
      <c r="EHP3" s="689"/>
      <c r="EHQ3" s="689"/>
      <c r="EHR3" s="689"/>
      <c r="EHS3" s="689"/>
      <c r="EHT3" s="689"/>
      <c r="EHU3" s="689"/>
      <c r="EHV3" s="689"/>
      <c r="EHW3" s="689"/>
      <c r="EHX3" s="689"/>
      <c r="EHY3" s="689"/>
      <c r="EHZ3" s="689"/>
      <c r="EIA3" s="689"/>
      <c r="EIB3" s="689"/>
      <c r="EIC3" s="689"/>
      <c r="EID3" s="689"/>
      <c r="EIE3" s="689"/>
      <c r="EIF3" s="689"/>
      <c r="EIG3" s="689"/>
      <c r="EIH3" s="689"/>
      <c r="EII3" s="689"/>
      <c r="EIJ3" s="689"/>
      <c r="EIK3" s="689"/>
      <c r="EIL3" s="689"/>
      <c r="EIM3" s="689"/>
      <c r="EIN3" s="689"/>
      <c r="EIO3" s="689"/>
      <c r="EIP3" s="689"/>
      <c r="EIQ3" s="689"/>
      <c r="EIR3" s="689"/>
      <c r="EIS3" s="689"/>
      <c r="EIT3" s="689"/>
      <c r="EIU3" s="689"/>
      <c r="EIV3" s="689"/>
      <c r="EIW3" s="689"/>
      <c r="EIX3" s="689"/>
      <c r="EIY3" s="689"/>
      <c r="EIZ3" s="689"/>
      <c r="EJA3" s="689"/>
      <c r="EJB3" s="689"/>
      <c r="EJC3" s="689"/>
      <c r="EJD3" s="689"/>
      <c r="EJE3" s="689"/>
      <c r="EJF3" s="689"/>
      <c r="EJG3" s="689"/>
      <c r="EJH3" s="689"/>
      <c r="EJI3" s="689"/>
      <c r="EJJ3" s="689"/>
      <c r="EJK3" s="689"/>
      <c r="EJL3" s="689"/>
      <c r="EJM3" s="689"/>
      <c r="EJN3" s="689"/>
      <c r="EJO3" s="689"/>
      <c r="EJP3" s="689"/>
      <c r="EJQ3" s="689"/>
      <c r="EJR3" s="689"/>
      <c r="EJS3" s="689"/>
      <c r="EJT3" s="689"/>
      <c r="EJU3" s="689"/>
      <c r="EJV3" s="689"/>
      <c r="EJW3" s="689"/>
      <c r="EJX3" s="689"/>
      <c r="EJY3" s="689"/>
      <c r="EJZ3" s="689"/>
      <c r="EKA3" s="689"/>
      <c r="EKB3" s="689"/>
      <c r="EKC3" s="689"/>
      <c r="EKD3" s="689"/>
      <c r="EKE3" s="689"/>
      <c r="EKF3" s="689"/>
      <c r="EKG3" s="689"/>
      <c r="EKH3" s="689"/>
      <c r="EKI3" s="689"/>
      <c r="EKJ3" s="689"/>
      <c r="EKK3" s="689"/>
      <c r="EKL3" s="689"/>
      <c r="EKM3" s="689"/>
      <c r="EKN3" s="689"/>
      <c r="EKO3" s="689"/>
      <c r="EKP3" s="689"/>
      <c r="EKQ3" s="689"/>
      <c r="EKR3" s="689"/>
      <c r="EKS3" s="689"/>
      <c r="EKT3" s="689"/>
      <c r="EKU3" s="689"/>
      <c r="EKV3" s="689"/>
      <c r="EKW3" s="689"/>
      <c r="EKX3" s="689"/>
      <c r="EKY3" s="689"/>
      <c r="EKZ3" s="689"/>
      <c r="ELA3" s="689"/>
      <c r="ELB3" s="689"/>
      <c r="ELC3" s="689"/>
      <c r="ELD3" s="689"/>
      <c r="ELE3" s="689"/>
      <c r="ELF3" s="689"/>
      <c r="ELG3" s="689"/>
      <c r="ELH3" s="689"/>
      <c r="ELI3" s="689"/>
      <c r="ELJ3" s="689"/>
      <c r="ELK3" s="689"/>
      <c r="ELL3" s="689"/>
      <c r="ELM3" s="689"/>
      <c r="ELN3" s="689"/>
      <c r="ELO3" s="689"/>
      <c r="ELP3" s="689"/>
      <c r="ELQ3" s="689"/>
      <c r="ELR3" s="689"/>
      <c r="ELS3" s="689"/>
      <c r="ELT3" s="689"/>
      <c r="ELU3" s="689"/>
      <c r="ELV3" s="689"/>
      <c r="ELW3" s="689"/>
      <c r="ELX3" s="689"/>
      <c r="ELY3" s="689"/>
      <c r="ELZ3" s="689"/>
      <c r="EMA3" s="689"/>
      <c r="EMB3" s="689"/>
      <c r="EMC3" s="689"/>
      <c r="EMD3" s="689"/>
      <c r="EME3" s="689"/>
      <c r="EMF3" s="689"/>
      <c r="EMG3" s="689"/>
      <c r="EMH3" s="689"/>
      <c r="EMI3" s="689"/>
      <c r="EMJ3" s="689"/>
      <c r="EMK3" s="689"/>
      <c r="EML3" s="689"/>
      <c r="EMM3" s="689"/>
      <c r="EMN3" s="689"/>
      <c r="EMO3" s="689"/>
      <c r="EMP3" s="689"/>
      <c r="EMQ3" s="689"/>
      <c r="EMR3" s="689"/>
      <c r="EMS3" s="689"/>
      <c r="EMT3" s="689"/>
      <c r="EMU3" s="689"/>
      <c r="EMV3" s="689"/>
      <c r="EMW3" s="689"/>
      <c r="EMX3" s="689"/>
      <c r="EMY3" s="689"/>
      <c r="EMZ3" s="689"/>
      <c r="ENA3" s="689"/>
      <c r="ENB3" s="689"/>
      <c r="ENC3" s="689"/>
      <c r="END3" s="689"/>
      <c r="ENE3" s="689"/>
      <c r="ENF3" s="689"/>
      <c r="ENG3" s="689"/>
      <c r="ENH3" s="689"/>
      <c r="ENI3" s="689"/>
      <c r="ENJ3" s="689"/>
      <c r="ENK3" s="689"/>
      <c r="ENL3" s="689"/>
      <c r="ENM3" s="689"/>
      <c r="ENN3" s="689"/>
      <c r="ENO3" s="689"/>
      <c r="ENP3" s="689"/>
      <c r="ENQ3" s="689"/>
      <c r="ENR3" s="689"/>
      <c r="ENS3" s="689"/>
      <c r="ENT3" s="689"/>
      <c r="ENU3" s="689"/>
      <c r="ENV3" s="689"/>
      <c r="ENW3" s="689"/>
      <c r="ENX3" s="689"/>
      <c r="ENY3" s="689"/>
      <c r="ENZ3" s="689"/>
      <c r="EOA3" s="689"/>
      <c r="EOB3" s="689"/>
      <c r="EOC3" s="689"/>
      <c r="EOD3" s="689"/>
      <c r="EOE3" s="689"/>
      <c r="EOF3" s="689"/>
      <c r="EOG3" s="689"/>
      <c r="EOH3" s="689"/>
      <c r="EOI3" s="689"/>
      <c r="EOJ3" s="689"/>
      <c r="EOK3" s="689"/>
      <c r="EOL3" s="689"/>
      <c r="EOM3" s="689"/>
      <c r="EON3" s="689"/>
      <c r="EOO3" s="689"/>
      <c r="EOP3" s="689"/>
      <c r="EOQ3" s="689"/>
      <c r="EOR3" s="689"/>
      <c r="EOS3" s="689"/>
      <c r="EOT3" s="689"/>
      <c r="EOU3" s="689"/>
      <c r="EOV3" s="689"/>
      <c r="EOW3" s="689"/>
      <c r="EOX3" s="689"/>
      <c r="EOY3" s="689"/>
      <c r="EOZ3" s="689"/>
      <c r="EPA3" s="689"/>
      <c r="EPB3" s="689"/>
      <c r="EPC3" s="689"/>
      <c r="EPD3" s="689"/>
      <c r="EPE3" s="689"/>
      <c r="EPF3" s="689"/>
      <c r="EPG3" s="689"/>
      <c r="EPH3" s="689"/>
      <c r="EPI3" s="689"/>
      <c r="EPJ3" s="689"/>
      <c r="EPK3" s="689"/>
      <c r="EPL3" s="689"/>
      <c r="EPM3" s="689"/>
      <c r="EPN3" s="689"/>
      <c r="EPO3" s="689"/>
      <c r="EPP3" s="689"/>
      <c r="EPQ3" s="689"/>
      <c r="EPR3" s="689"/>
      <c r="EPS3" s="689"/>
      <c r="EPT3" s="689"/>
      <c r="EPU3" s="689"/>
      <c r="EPV3" s="689"/>
      <c r="EPW3" s="689"/>
      <c r="EPX3" s="689"/>
      <c r="EPY3" s="689"/>
      <c r="EPZ3" s="689"/>
      <c r="EQA3" s="689"/>
      <c r="EQB3" s="689"/>
      <c r="EQC3" s="689"/>
      <c r="EQD3" s="689"/>
      <c r="EQE3" s="689"/>
      <c r="EQF3" s="689"/>
      <c r="EQG3" s="689"/>
      <c r="EQH3" s="689"/>
      <c r="EQI3" s="689"/>
      <c r="EQJ3" s="689"/>
      <c r="EQK3" s="689"/>
      <c r="EQL3" s="689"/>
      <c r="EQM3" s="689"/>
      <c r="EQN3" s="689"/>
      <c r="EQO3" s="689"/>
      <c r="EQP3" s="689"/>
      <c r="EQQ3" s="689"/>
      <c r="EQR3" s="689"/>
      <c r="EQS3" s="689"/>
      <c r="EQT3" s="689"/>
      <c r="EQU3" s="689"/>
      <c r="EQV3" s="689"/>
      <c r="EQW3" s="689"/>
      <c r="EQX3" s="689"/>
      <c r="EQY3" s="689"/>
      <c r="EQZ3" s="689"/>
      <c r="ERA3" s="689"/>
      <c r="ERB3" s="689"/>
      <c r="ERC3" s="689"/>
      <c r="ERD3" s="689"/>
      <c r="ERE3" s="689"/>
      <c r="ERF3" s="689"/>
      <c r="ERG3" s="689"/>
      <c r="ERH3" s="689"/>
      <c r="ERI3" s="689"/>
      <c r="ERJ3" s="689"/>
      <c r="ERK3" s="689"/>
      <c r="ERL3" s="689"/>
      <c r="ERM3" s="689"/>
      <c r="ERN3" s="689"/>
      <c r="ERO3" s="689"/>
      <c r="ERP3" s="689"/>
      <c r="ERQ3" s="689"/>
      <c r="ERR3" s="689"/>
      <c r="ERS3" s="689"/>
      <c r="ERT3" s="689"/>
      <c r="ERU3" s="689"/>
      <c r="ERV3" s="689"/>
      <c r="ERW3" s="689"/>
      <c r="ERX3" s="689"/>
      <c r="ERY3" s="689"/>
      <c r="ERZ3" s="689"/>
      <c r="ESA3" s="689"/>
      <c r="ESB3" s="689"/>
      <c r="ESC3" s="689"/>
      <c r="ESD3" s="689"/>
      <c r="ESE3" s="689"/>
      <c r="ESF3" s="689"/>
      <c r="ESG3" s="689"/>
      <c r="ESH3" s="689"/>
      <c r="ESI3" s="689"/>
      <c r="ESJ3" s="689"/>
      <c r="ESK3" s="689"/>
      <c r="ESL3" s="689"/>
      <c r="ESM3" s="689"/>
      <c r="ESN3" s="689"/>
      <c r="ESO3" s="689"/>
      <c r="ESP3" s="689"/>
      <c r="ESQ3" s="689"/>
      <c r="ESR3" s="689"/>
      <c r="ESS3" s="689"/>
      <c r="EST3" s="689"/>
      <c r="ESU3" s="689"/>
      <c r="ESV3" s="689"/>
      <c r="ESW3" s="689"/>
      <c r="ESX3" s="689"/>
      <c r="ESY3" s="689"/>
      <c r="ESZ3" s="689"/>
      <c r="ETA3" s="689"/>
      <c r="ETB3" s="689"/>
      <c r="ETC3" s="689"/>
      <c r="ETD3" s="689"/>
      <c r="ETE3" s="689"/>
      <c r="ETF3" s="689"/>
      <c r="ETG3" s="689"/>
      <c r="ETH3" s="689"/>
      <c r="ETI3" s="689"/>
      <c r="ETJ3" s="689"/>
      <c r="ETK3" s="689"/>
      <c r="ETL3" s="689"/>
      <c r="ETM3" s="689"/>
      <c r="ETN3" s="689"/>
      <c r="ETO3" s="689"/>
      <c r="ETP3" s="689"/>
      <c r="ETQ3" s="689"/>
      <c r="ETR3" s="689"/>
      <c r="ETS3" s="689"/>
      <c r="ETT3" s="689"/>
      <c r="ETU3" s="689"/>
      <c r="ETV3" s="689"/>
      <c r="ETW3" s="689"/>
      <c r="ETX3" s="689"/>
      <c r="ETY3" s="689"/>
      <c r="ETZ3" s="689"/>
      <c r="EUA3" s="689"/>
      <c r="EUB3" s="689"/>
      <c r="EUC3" s="689"/>
      <c r="EUD3" s="689"/>
      <c r="EUE3" s="689"/>
      <c r="EUF3" s="689"/>
      <c r="EUG3" s="689"/>
      <c r="EUH3" s="689"/>
      <c r="EUI3" s="689"/>
      <c r="EUJ3" s="689"/>
      <c r="EUK3" s="689"/>
      <c r="EUL3" s="689"/>
      <c r="EUM3" s="689"/>
      <c r="EUN3" s="689"/>
      <c r="EUO3" s="689"/>
      <c r="EUP3" s="689"/>
      <c r="EUQ3" s="689"/>
      <c r="EUR3" s="689"/>
      <c r="EUS3" s="689"/>
      <c r="EUT3" s="689"/>
      <c r="EUU3" s="689"/>
      <c r="EUV3" s="689"/>
      <c r="EUW3" s="689"/>
      <c r="EUX3" s="689"/>
      <c r="EUY3" s="689"/>
      <c r="EUZ3" s="689"/>
      <c r="EVA3" s="689"/>
      <c r="EVB3" s="689"/>
      <c r="EVC3" s="689"/>
      <c r="EVD3" s="689"/>
      <c r="EVE3" s="689"/>
      <c r="EVF3" s="689"/>
      <c r="EVG3" s="689"/>
      <c r="EVH3" s="689"/>
      <c r="EVI3" s="689"/>
      <c r="EVJ3" s="689"/>
      <c r="EVK3" s="689"/>
      <c r="EVL3" s="689"/>
      <c r="EVM3" s="689"/>
      <c r="EVN3" s="689"/>
      <c r="EVO3" s="689"/>
      <c r="EVP3" s="689"/>
      <c r="EVQ3" s="689"/>
      <c r="EVR3" s="689"/>
      <c r="EVS3" s="689"/>
      <c r="EVT3" s="689"/>
      <c r="EVU3" s="689"/>
      <c r="EVV3" s="689"/>
      <c r="EVW3" s="689"/>
      <c r="EVX3" s="689"/>
      <c r="EVY3" s="689"/>
      <c r="EVZ3" s="689"/>
      <c r="EWA3" s="689"/>
      <c r="EWB3" s="689"/>
      <c r="EWC3" s="689"/>
      <c r="EWD3" s="689"/>
      <c r="EWE3" s="689"/>
      <c r="EWF3" s="689"/>
      <c r="EWG3" s="689"/>
      <c r="EWH3" s="689"/>
      <c r="EWI3" s="689"/>
      <c r="EWJ3" s="689"/>
      <c r="EWK3" s="689"/>
      <c r="EWL3" s="689"/>
      <c r="EWM3" s="689"/>
      <c r="EWN3" s="689"/>
      <c r="EWO3" s="689"/>
      <c r="EWP3" s="689"/>
      <c r="EWQ3" s="689"/>
      <c r="EWR3" s="689"/>
      <c r="EWS3" s="689"/>
      <c r="EWT3" s="689"/>
      <c r="EWU3" s="689"/>
      <c r="EWV3" s="689"/>
      <c r="EWW3" s="689"/>
      <c r="EWX3" s="689"/>
      <c r="EWY3" s="689"/>
      <c r="EWZ3" s="689"/>
      <c r="EXA3" s="689"/>
      <c r="EXB3" s="689"/>
      <c r="EXC3" s="689"/>
      <c r="EXD3" s="689"/>
      <c r="EXE3" s="689"/>
      <c r="EXF3" s="689"/>
      <c r="EXG3" s="689"/>
      <c r="EXH3" s="689"/>
      <c r="EXI3" s="689"/>
      <c r="EXJ3" s="689"/>
      <c r="EXK3" s="689"/>
      <c r="EXL3" s="689"/>
      <c r="EXM3" s="689"/>
      <c r="EXN3" s="689"/>
      <c r="EXO3" s="689"/>
      <c r="EXP3" s="689"/>
      <c r="EXQ3" s="689"/>
      <c r="EXR3" s="689"/>
      <c r="EXS3" s="689"/>
      <c r="EXT3" s="689"/>
      <c r="EXU3" s="689"/>
      <c r="EXV3" s="689"/>
      <c r="EXW3" s="689"/>
      <c r="EXX3" s="689"/>
      <c r="EXY3" s="689"/>
      <c r="EXZ3" s="689"/>
      <c r="EYA3" s="689"/>
      <c r="EYB3" s="689"/>
      <c r="EYC3" s="689"/>
      <c r="EYD3" s="689"/>
      <c r="EYE3" s="689"/>
      <c r="EYF3" s="689"/>
      <c r="EYG3" s="689"/>
      <c r="EYH3" s="689"/>
      <c r="EYI3" s="689"/>
      <c r="EYJ3" s="689"/>
      <c r="EYK3" s="689"/>
      <c r="EYL3" s="689"/>
      <c r="EYM3" s="689"/>
      <c r="EYN3" s="689"/>
      <c r="EYO3" s="689"/>
      <c r="EYP3" s="689"/>
      <c r="EYQ3" s="689"/>
      <c r="EYR3" s="689"/>
      <c r="EYS3" s="689"/>
      <c r="EYT3" s="689"/>
      <c r="EYU3" s="689"/>
      <c r="EYV3" s="689"/>
      <c r="EYW3" s="689"/>
      <c r="EYX3" s="689"/>
      <c r="EYY3" s="689"/>
      <c r="EYZ3" s="689"/>
      <c r="EZA3" s="689"/>
      <c r="EZB3" s="689"/>
      <c r="EZC3" s="689"/>
      <c r="EZD3" s="689"/>
      <c r="EZE3" s="689"/>
      <c r="EZF3" s="689"/>
      <c r="EZG3" s="689"/>
      <c r="EZH3" s="689"/>
      <c r="EZI3" s="689"/>
      <c r="EZJ3" s="689"/>
      <c r="EZK3" s="689"/>
      <c r="EZL3" s="689"/>
      <c r="EZM3" s="689"/>
      <c r="EZN3" s="689"/>
      <c r="EZO3" s="689"/>
      <c r="EZP3" s="689"/>
      <c r="EZQ3" s="689"/>
      <c r="EZR3" s="689"/>
      <c r="EZS3" s="689"/>
      <c r="EZT3" s="689"/>
      <c r="EZU3" s="689"/>
      <c r="EZV3" s="689"/>
      <c r="EZW3" s="689"/>
      <c r="EZX3" s="689"/>
      <c r="EZY3" s="689"/>
      <c r="EZZ3" s="689"/>
      <c r="FAA3" s="689"/>
      <c r="FAB3" s="689"/>
      <c r="FAC3" s="689"/>
      <c r="FAD3" s="689"/>
      <c r="FAE3" s="689"/>
      <c r="FAF3" s="689"/>
      <c r="FAG3" s="689"/>
      <c r="FAH3" s="689"/>
      <c r="FAI3" s="689"/>
      <c r="FAJ3" s="689"/>
      <c r="FAK3" s="689"/>
      <c r="FAL3" s="689"/>
      <c r="FAM3" s="689"/>
      <c r="FAN3" s="689"/>
      <c r="FAO3" s="689"/>
      <c r="FAP3" s="689"/>
      <c r="FAQ3" s="689"/>
      <c r="FAR3" s="689"/>
      <c r="FAS3" s="689"/>
      <c r="FAT3" s="689"/>
      <c r="FAU3" s="689"/>
      <c r="FAV3" s="689"/>
      <c r="FAW3" s="689"/>
      <c r="FAX3" s="689"/>
      <c r="FAY3" s="689"/>
      <c r="FAZ3" s="689"/>
      <c r="FBA3" s="689"/>
      <c r="FBB3" s="689"/>
      <c r="FBC3" s="689"/>
      <c r="FBD3" s="689"/>
      <c r="FBE3" s="689"/>
      <c r="FBF3" s="689"/>
      <c r="FBG3" s="689"/>
      <c r="FBH3" s="689"/>
      <c r="FBI3" s="689"/>
      <c r="FBJ3" s="689"/>
      <c r="FBK3" s="689"/>
      <c r="FBL3" s="689"/>
      <c r="FBM3" s="689"/>
      <c r="FBN3" s="689"/>
      <c r="FBO3" s="689"/>
      <c r="FBP3" s="689"/>
      <c r="FBQ3" s="689"/>
      <c r="FBR3" s="689"/>
      <c r="FBS3" s="689"/>
      <c r="FBT3" s="689"/>
      <c r="FBU3" s="689"/>
      <c r="FBV3" s="689"/>
      <c r="FBW3" s="689"/>
      <c r="FBX3" s="689"/>
      <c r="FBY3" s="689"/>
      <c r="FBZ3" s="689"/>
      <c r="FCA3" s="689"/>
      <c r="FCB3" s="689"/>
      <c r="FCC3" s="689"/>
      <c r="FCD3" s="689"/>
      <c r="FCE3" s="689"/>
      <c r="FCF3" s="689"/>
      <c r="FCG3" s="689"/>
      <c r="FCH3" s="689"/>
      <c r="FCI3" s="689"/>
      <c r="FCJ3" s="689"/>
      <c r="FCK3" s="689"/>
      <c r="FCL3" s="689"/>
      <c r="FCM3" s="689"/>
      <c r="FCN3" s="689"/>
      <c r="FCO3" s="689"/>
      <c r="FCP3" s="689"/>
      <c r="FCQ3" s="689"/>
      <c r="FCR3" s="689"/>
      <c r="FCS3" s="689"/>
      <c r="FCT3" s="689"/>
      <c r="FCU3" s="689"/>
      <c r="FCV3" s="689"/>
      <c r="FCW3" s="689"/>
      <c r="FCX3" s="689"/>
      <c r="FCY3" s="689"/>
      <c r="FCZ3" s="689"/>
      <c r="FDA3" s="689"/>
      <c r="FDB3" s="689"/>
      <c r="FDC3" s="689"/>
      <c r="FDD3" s="689"/>
      <c r="FDE3" s="689"/>
      <c r="FDF3" s="689"/>
      <c r="FDG3" s="689"/>
      <c r="FDH3" s="689"/>
      <c r="FDI3" s="689"/>
      <c r="FDJ3" s="689"/>
      <c r="FDK3" s="689"/>
      <c r="FDL3" s="689"/>
      <c r="FDM3" s="689"/>
      <c r="FDN3" s="689"/>
      <c r="FDO3" s="689"/>
      <c r="FDP3" s="689"/>
      <c r="FDQ3" s="689"/>
      <c r="FDR3" s="689"/>
      <c r="FDS3" s="689"/>
      <c r="FDT3" s="689"/>
      <c r="FDU3" s="689"/>
      <c r="FDV3" s="689"/>
      <c r="FDW3" s="689"/>
      <c r="FDX3" s="689"/>
      <c r="FDY3" s="689"/>
      <c r="FDZ3" s="689"/>
      <c r="FEA3" s="689"/>
      <c r="FEB3" s="689"/>
      <c r="FEC3" s="689"/>
      <c r="FED3" s="689"/>
      <c r="FEE3" s="689"/>
      <c r="FEF3" s="689"/>
      <c r="FEG3" s="689"/>
      <c r="FEH3" s="689"/>
      <c r="FEI3" s="689"/>
      <c r="FEJ3" s="689"/>
      <c r="FEK3" s="689"/>
      <c r="FEL3" s="689"/>
      <c r="FEM3" s="689"/>
      <c r="FEN3" s="689"/>
      <c r="FEO3" s="689"/>
      <c r="FEP3" s="689"/>
      <c r="FEQ3" s="689"/>
      <c r="FER3" s="689"/>
      <c r="FES3" s="689"/>
      <c r="FET3" s="689"/>
      <c r="FEU3" s="689"/>
      <c r="FEV3" s="689"/>
      <c r="FEW3" s="689"/>
      <c r="FEX3" s="689"/>
      <c r="FEY3" s="689"/>
      <c r="FEZ3" s="689"/>
      <c r="FFA3" s="689"/>
      <c r="FFB3" s="689"/>
      <c r="FFC3" s="689"/>
      <c r="FFD3" s="689"/>
      <c r="FFE3" s="689"/>
      <c r="FFF3" s="689"/>
      <c r="FFG3" s="689"/>
      <c r="FFH3" s="689"/>
      <c r="FFI3" s="689"/>
      <c r="FFJ3" s="689"/>
      <c r="FFK3" s="689"/>
      <c r="FFL3" s="689"/>
      <c r="FFM3" s="689"/>
      <c r="FFN3" s="689"/>
      <c r="FFO3" s="689"/>
      <c r="FFP3" s="689"/>
      <c r="FFQ3" s="689"/>
      <c r="FFR3" s="689"/>
      <c r="FFS3" s="689"/>
      <c r="FFT3" s="689"/>
      <c r="FFU3" s="689"/>
      <c r="FFV3" s="689"/>
      <c r="FFW3" s="689"/>
      <c r="FFX3" s="689"/>
      <c r="FFY3" s="689"/>
      <c r="FFZ3" s="689"/>
      <c r="FGA3" s="689"/>
      <c r="FGB3" s="689"/>
      <c r="FGC3" s="689"/>
      <c r="FGD3" s="689"/>
      <c r="FGE3" s="689"/>
      <c r="FGF3" s="689"/>
      <c r="FGG3" s="689"/>
      <c r="FGH3" s="689"/>
      <c r="FGI3" s="689"/>
      <c r="FGJ3" s="689"/>
      <c r="FGK3" s="689"/>
      <c r="FGL3" s="689"/>
      <c r="FGM3" s="689"/>
      <c r="FGN3" s="689"/>
      <c r="FGO3" s="689"/>
      <c r="FGP3" s="689"/>
      <c r="FGQ3" s="689"/>
      <c r="FGR3" s="689"/>
      <c r="FGS3" s="689"/>
      <c r="FGT3" s="689"/>
      <c r="FGU3" s="689"/>
      <c r="FGV3" s="689"/>
      <c r="FGW3" s="689"/>
      <c r="FGX3" s="689"/>
      <c r="FGY3" s="689"/>
      <c r="FGZ3" s="689"/>
      <c r="FHA3" s="689"/>
      <c r="FHB3" s="689"/>
      <c r="FHC3" s="689"/>
      <c r="FHD3" s="689"/>
      <c r="FHE3" s="689"/>
      <c r="FHF3" s="689"/>
      <c r="FHG3" s="689"/>
      <c r="FHH3" s="689"/>
      <c r="FHI3" s="689"/>
      <c r="FHJ3" s="689"/>
      <c r="FHK3" s="689"/>
      <c r="FHL3" s="689"/>
      <c r="FHM3" s="689"/>
      <c r="FHN3" s="689"/>
      <c r="FHO3" s="689"/>
      <c r="FHP3" s="689"/>
      <c r="FHQ3" s="689"/>
      <c r="FHR3" s="689"/>
      <c r="FHS3" s="689"/>
      <c r="FHT3" s="689"/>
      <c r="FHU3" s="689"/>
      <c r="FHV3" s="689"/>
      <c r="FHW3" s="689"/>
      <c r="FHX3" s="689"/>
      <c r="FHY3" s="689"/>
      <c r="FHZ3" s="689"/>
      <c r="FIA3" s="689"/>
      <c r="FIB3" s="689"/>
      <c r="FIC3" s="689"/>
      <c r="FID3" s="689"/>
      <c r="FIE3" s="689"/>
      <c r="FIF3" s="689"/>
      <c r="FIG3" s="689"/>
      <c r="FIH3" s="689"/>
      <c r="FII3" s="689"/>
      <c r="FIJ3" s="689"/>
      <c r="FIK3" s="689"/>
      <c r="FIL3" s="689"/>
      <c r="FIM3" s="689"/>
      <c r="FIN3" s="689"/>
      <c r="FIO3" s="689"/>
      <c r="FIP3" s="689"/>
      <c r="FIQ3" s="689"/>
      <c r="FIR3" s="689"/>
      <c r="FIS3" s="689"/>
      <c r="FIT3" s="689"/>
      <c r="FIU3" s="689"/>
      <c r="FIV3" s="689"/>
      <c r="FIW3" s="689"/>
      <c r="FIX3" s="689"/>
      <c r="FIY3" s="689"/>
      <c r="FIZ3" s="689"/>
      <c r="FJA3" s="689"/>
      <c r="FJB3" s="689"/>
      <c r="FJC3" s="689"/>
      <c r="FJD3" s="689"/>
      <c r="FJE3" s="689"/>
      <c r="FJF3" s="689"/>
      <c r="FJG3" s="689"/>
      <c r="FJH3" s="689"/>
      <c r="FJI3" s="689"/>
      <c r="FJJ3" s="689"/>
      <c r="FJK3" s="689"/>
      <c r="FJL3" s="689"/>
      <c r="FJM3" s="689"/>
      <c r="FJN3" s="689"/>
      <c r="FJO3" s="689"/>
      <c r="FJP3" s="689"/>
      <c r="FJQ3" s="689"/>
      <c r="FJR3" s="689"/>
      <c r="FJS3" s="689"/>
      <c r="FJT3" s="689"/>
      <c r="FJU3" s="689"/>
      <c r="FJV3" s="689"/>
      <c r="FJW3" s="689"/>
      <c r="FJX3" s="689"/>
      <c r="FJY3" s="689"/>
      <c r="FJZ3" s="689"/>
      <c r="FKA3" s="689"/>
      <c r="FKB3" s="689"/>
      <c r="FKC3" s="689"/>
      <c r="FKD3" s="689"/>
      <c r="FKE3" s="689"/>
      <c r="FKF3" s="689"/>
      <c r="FKG3" s="689"/>
      <c r="FKH3" s="689"/>
      <c r="FKI3" s="689"/>
      <c r="FKJ3" s="689"/>
      <c r="FKK3" s="689"/>
      <c r="FKL3" s="689"/>
      <c r="FKM3" s="689"/>
      <c r="FKN3" s="689"/>
      <c r="FKO3" s="689"/>
      <c r="FKP3" s="689"/>
      <c r="FKQ3" s="689"/>
      <c r="FKR3" s="689"/>
      <c r="FKS3" s="689"/>
      <c r="FKT3" s="689"/>
      <c r="FKU3" s="689"/>
      <c r="FKV3" s="689"/>
      <c r="FKW3" s="689"/>
      <c r="FKX3" s="689"/>
      <c r="FKY3" s="689"/>
      <c r="FKZ3" s="689"/>
      <c r="FLA3" s="689"/>
      <c r="FLB3" s="689"/>
      <c r="FLC3" s="689"/>
      <c r="FLD3" s="689"/>
      <c r="FLE3" s="689"/>
      <c r="FLF3" s="689"/>
      <c r="FLG3" s="689"/>
      <c r="FLH3" s="689"/>
      <c r="FLI3" s="689"/>
      <c r="FLJ3" s="689"/>
      <c r="FLK3" s="689"/>
      <c r="FLL3" s="689"/>
      <c r="FLM3" s="689"/>
      <c r="FLN3" s="689"/>
      <c r="FLO3" s="689"/>
      <c r="FLP3" s="689"/>
      <c r="FLQ3" s="689"/>
      <c r="FLR3" s="689"/>
      <c r="FLS3" s="689"/>
      <c r="FLT3" s="689"/>
      <c r="FLU3" s="689"/>
      <c r="FLV3" s="689"/>
      <c r="FLW3" s="689"/>
      <c r="FLX3" s="689"/>
      <c r="FLY3" s="689"/>
      <c r="FLZ3" s="689"/>
      <c r="FMA3" s="689"/>
      <c r="FMB3" s="689"/>
      <c r="FMC3" s="689"/>
      <c r="FMD3" s="689"/>
      <c r="FME3" s="689"/>
      <c r="FMF3" s="689"/>
      <c r="FMG3" s="689"/>
      <c r="FMH3" s="689"/>
      <c r="FMI3" s="689"/>
      <c r="FMJ3" s="689"/>
      <c r="FMK3" s="689"/>
      <c r="FML3" s="689"/>
      <c r="FMM3" s="689"/>
      <c r="FMN3" s="689"/>
      <c r="FMO3" s="689"/>
      <c r="FMP3" s="689"/>
      <c r="FMQ3" s="689"/>
      <c r="FMR3" s="689"/>
      <c r="FMS3" s="689"/>
      <c r="FMT3" s="689"/>
      <c r="FMU3" s="689"/>
      <c r="FMV3" s="689"/>
      <c r="FMW3" s="689"/>
      <c r="FMX3" s="689"/>
      <c r="FMY3" s="689"/>
      <c r="FMZ3" s="689"/>
      <c r="FNA3" s="689"/>
      <c r="FNB3" s="689"/>
      <c r="FNC3" s="689"/>
      <c r="FND3" s="689"/>
      <c r="FNE3" s="689"/>
      <c r="FNF3" s="689"/>
      <c r="FNG3" s="689"/>
      <c r="FNH3" s="689"/>
      <c r="FNI3" s="689"/>
      <c r="FNJ3" s="689"/>
      <c r="FNK3" s="689"/>
      <c r="FNL3" s="689"/>
      <c r="FNM3" s="689"/>
      <c r="FNN3" s="689"/>
      <c r="FNO3" s="689"/>
      <c r="FNP3" s="689"/>
      <c r="FNQ3" s="689"/>
      <c r="FNR3" s="689"/>
      <c r="FNS3" s="689"/>
      <c r="FNT3" s="689"/>
      <c r="FNU3" s="689"/>
      <c r="FNV3" s="689"/>
      <c r="FNW3" s="689"/>
      <c r="FNX3" s="689"/>
      <c r="FNY3" s="689"/>
      <c r="FNZ3" s="689"/>
      <c r="FOA3" s="689"/>
      <c r="FOB3" s="689"/>
      <c r="FOC3" s="689"/>
      <c r="FOD3" s="689"/>
      <c r="FOE3" s="689"/>
      <c r="FOF3" s="689"/>
      <c r="FOG3" s="689"/>
      <c r="FOH3" s="689"/>
      <c r="FOI3" s="689"/>
      <c r="FOJ3" s="689"/>
      <c r="FOK3" s="689"/>
      <c r="FOL3" s="689"/>
      <c r="FOM3" s="689"/>
      <c r="FON3" s="689"/>
      <c r="FOO3" s="689"/>
      <c r="FOP3" s="689"/>
      <c r="FOQ3" s="689"/>
      <c r="FOR3" s="689"/>
      <c r="FOS3" s="689"/>
      <c r="FOT3" s="689"/>
      <c r="FOU3" s="689"/>
      <c r="FOV3" s="689"/>
      <c r="FOW3" s="689"/>
      <c r="FOX3" s="689"/>
      <c r="FOY3" s="689"/>
      <c r="FOZ3" s="689"/>
      <c r="FPA3" s="689"/>
      <c r="FPB3" s="689"/>
      <c r="FPC3" s="689"/>
      <c r="FPD3" s="689"/>
      <c r="FPE3" s="689"/>
      <c r="FPF3" s="689"/>
      <c r="FPG3" s="689"/>
      <c r="FPH3" s="689"/>
      <c r="FPI3" s="689"/>
      <c r="FPJ3" s="689"/>
      <c r="FPK3" s="689"/>
      <c r="FPL3" s="689"/>
      <c r="FPM3" s="689"/>
      <c r="FPN3" s="689"/>
      <c r="FPO3" s="689"/>
      <c r="FPP3" s="689"/>
      <c r="FPQ3" s="689"/>
      <c r="FPR3" s="689"/>
      <c r="FPS3" s="689"/>
      <c r="FPT3" s="689"/>
      <c r="FPU3" s="689"/>
      <c r="FPV3" s="689"/>
      <c r="FPW3" s="689"/>
      <c r="FPX3" s="689"/>
      <c r="FPY3" s="689"/>
      <c r="FPZ3" s="689"/>
      <c r="FQA3" s="689"/>
      <c r="FQB3" s="689"/>
      <c r="FQC3" s="689"/>
      <c r="FQD3" s="689"/>
      <c r="FQE3" s="689"/>
      <c r="FQF3" s="689"/>
      <c r="FQG3" s="689"/>
      <c r="FQH3" s="689"/>
      <c r="FQI3" s="689"/>
      <c r="FQJ3" s="689"/>
      <c r="FQK3" s="689"/>
      <c r="FQL3" s="689"/>
      <c r="FQM3" s="689"/>
      <c r="FQN3" s="689"/>
      <c r="FQO3" s="689"/>
      <c r="FQP3" s="689"/>
      <c r="FQQ3" s="689"/>
      <c r="FQR3" s="689"/>
      <c r="FQS3" s="689"/>
      <c r="FQT3" s="689"/>
      <c r="FQU3" s="689"/>
      <c r="FQV3" s="689"/>
      <c r="FQW3" s="689"/>
      <c r="FQX3" s="689"/>
      <c r="FQY3" s="689"/>
      <c r="FQZ3" s="689"/>
      <c r="FRA3" s="689"/>
      <c r="FRB3" s="689"/>
      <c r="FRC3" s="689"/>
      <c r="FRD3" s="689"/>
      <c r="FRE3" s="689"/>
      <c r="FRF3" s="689"/>
      <c r="FRG3" s="689"/>
      <c r="FRH3" s="689"/>
      <c r="FRI3" s="689"/>
      <c r="FRJ3" s="689"/>
      <c r="FRK3" s="689"/>
      <c r="FRL3" s="689"/>
      <c r="FRM3" s="689"/>
      <c r="FRN3" s="689"/>
      <c r="FRO3" s="689"/>
      <c r="FRP3" s="689"/>
      <c r="FRQ3" s="689"/>
      <c r="FRR3" s="689"/>
      <c r="FRS3" s="689"/>
      <c r="FRT3" s="689"/>
      <c r="FRU3" s="689"/>
      <c r="FRV3" s="689"/>
      <c r="FRW3" s="689"/>
      <c r="FRX3" s="689"/>
      <c r="FRY3" s="689"/>
      <c r="FRZ3" s="689"/>
      <c r="FSA3" s="689"/>
      <c r="FSB3" s="689"/>
      <c r="FSC3" s="689"/>
      <c r="FSD3" s="689"/>
      <c r="FSE3" s="689"/>
      <c r="FSF3" s="689"/>
      <c r="FSG3" s="689"/>
      <c r="FSH3" s="689"/>
      <c r="FSI3" s="689"/>
      <c r="FSJ3" s="689"/>
      <c r="FSK3" s="689"/>
      <c r="FSL3" s="689"/>
      <c r="FSM3" s="689"/>
      <c r="FSN3" s="689"/>
      <c r="FSO3" s="689"/>
      <c r="FSP3" s="689"/>
      <c r="FSQ3" s="689"/>
      <c r="FSR3" s="689"/>
      <c r="FSS3" s="689"/>
      <c r="FST3" s="689"/>
      <c r="FSU3" s="689"/>
      <c r="FSV3" s="689"/>
      <c r="FSW3" s="689"/>
      <c r="FSX3" s="689"/>
      <c r="FSY3" s="689"/>
      <c r="FSZ3" s="689"/>
      <c r="FTA3" s="689"/>
      <c r="FTB3" s="689"/>
      <c r="FTC3" s="689"/>
      <c r="FTD3" s="689"/>
      <c r="FTE3" s="689"/>
      <c r="FTF3" s="689"/>
      <c r="FTG3" s="689"/>
      <c r="FTH3" s="689"/>
      <c r="FTI3" s="689"/>
      <c r="FTJ3" s="689"/>
      <c r="FTK3" s="689"/>
      <c r="FTL3" s="689"/>
      <c r="FTM3" s="689"/>
      <c r="FTN3" s="689"/>
      <c r="FTO3" s="689"/>
      <c r="FTP3" s="689"/>
      <c r="FTQ3" s="689"/>
      <c r="FTR3" s="689"/>
      <c r="FTS3" s="689"/>
      <c r="FTT3" s="689"/>
      <c r="FTU3" s="689"/>
      <c r="FTV3" s="689"/>
      <c r="FTW3" s="689"/>
      <c r="FTX3" s="689"/>
      <c r="FTY3" s="689"/>
      <c r="FTZ3" s="689"/>
      <c r="FUA3" s="689"/>
      <c r="FUB3" s="689"/>
      <c r="FUC3" s="689"/>
      <c r="FUD3" s="689"/>
      <c r="FUE3" s="689"/>
      <c r="FUF3" s="689"/>
      <c r="FUG3" s="689"/>
      <c r="FUH3" s="689"/>
      <c r="FUI3" s="689"/>
      <c r="FUJ3" s="689"/>
      <c r="FUK3" s="689"/>
      <c r="FUL3" s="689"/>
      <c r="FUM3" s="689"/>
      <c r="FUN3" s="689"/>
      <c r="FUO3" s="689"/>
      <c r="FUP3" s="689"/>
      <c r="FUQ3" s="689"/>
      <c r="FUR3" s="689"/>
      <c r="FUS3" s="689"/>
      <c r="FUT3" s="689"/>
      <c r="FUU3" s="689"/>
      <c r="FUV3" s="689"/>
      <c r="FUW3" s="689"/>
      <c r="FUX3" s="689"/>
      <c r="FUY3" s="689"/>
      <c r="FUZ3" s="689"/>
      <c r="FVA3" s="689"/>
      <c r="FVB3" s="689"/>
      <c r="FVC3" s="689"/>
      <c r="FVD3" s="689"/>
      <c r="FVE3" s="689"/>
      <c r="FVF3" s="689"/>
      <c r="FVG3" s="689"/>
      <c r="FVH3" s="689"/>
      <c r="FVI3" s="689"/>
      <c r="FVJ3" s="689"/>
      <c r="FVK3" s="689"/>
      <c r="FVL3" s="689"/>
      <c r="FVM3" s="689"/>
      <c r="FVN3" s="689"/>
      <c r="FVO3" s="689"/>
      <c r="FVP3" s="689"/>
      <c r="FVQ3" s="689"/>
      <c r="FVR3" s="689"/>
      <c r="FVS3" s="689"/>
      <c r="FVT3" s="689"/>
      <c r="FVU3" s="689"/>
      <c r="FVV3" s="689"/>
      <c r="FVW3" s="689"/>
      <c r="FVX3" s="689"/>
      <c r="FVY3" s="689"/>
      <c r="FVZ3" s="689"/>
      <c r="FWA3" s="689"/>
      <c r="FWB3" s="689"/>
      <c r="FWC3" s="689"/>
      <c r="FWD3" s="689"/>
      <c r="FWE3" s="689"/>
      <c r="FWF3" s="689"/>
      <c r="FWG3" s="689"/>
      <c r="FWH3" s="689"/>
      <c r="FWI3" s="689"/>
      <c r="FWJ3" s="689"/>
      <c r="FWK3" s="689"/>
      <c r="FWL3" s="689"/>
      <c r="FWM3" s="689"/>
      <c r="FWN3" s="689"/>
      <c r="FWO3" s="689"/>
      <c r="FWP3" s="689"/>
      <c r="FWQ3" s="689"/>
      <c r="FWR3" s="689"/>
      <c r="FWS3" s="689"/>
      <c r="FWT3" s="689"/>
      <c r="FWU3" s="689"/>
      <c r="FWV3" s="689"/>
      <c r="FWW3" s="689"/>
      <c r="FWX3" s="689"/>
      <c r="FWY3" s="689"/>
      <c r="FWZ3" s="689"/>
      <c r="FXA3" s="689"/>
      <c r="FXB3" s="689"/>
      <c r="FXC3" s="689"/>
      <c r="FXD3" s="689"/>
      <c r="FXE3" s="689"/>
      <c r="FXF3" s="689"/>
      <c r="FXG3" s="689"/>
      <c r="FXH3" s="689"/>
      <c r="FXI3" s="689"/>
      <c r="FXJ3" s="689"/>
      <c r="FXK3" s="689"/>
      <c r="FXL3" s="689"/>
      <c r="FXM3" s="689"/>
      <c r="FXN3" s="689"/>
      <c r="FXO3" s="689"/>
      <c r="FXP3" s="689"/>
      <c r="FXQ3" s="689"/>
      <c r="FXR3" s="689"/>
      <c r="FXS3" s="689"/>
      <c r="FXT3" s="689"/>
      <c r="FXU3" s="689"/>
      <c r="FXV3" s="689"/>
      <c r="FXW3" s="689"/>
      <c r="FXX3" s="689"/>
      <c r="FXY3" s="689"/>
      <c r="FXZ3" s="689"/>
      <c r="FYA3" s="689"/>
      <c r="FYB3" s="689"/>
      <c r="FYC3" s="689"/>
      <c r="FYD3" s="689"/>
      <c r="FYE3" s="689"/>
      <c r="FYF3" s="689"/>
      <c r="FYG3" s="689"/>
      <c r="FYH3" s="689"/>
      <c r="FYI3" s="689"/>
      <c r="FYJ3" s="689"/>
      <c r="FYK3" s="689"/>
      <c r="FYL3" s="689"/>
      <c r="FYM3" s="689"/>
      <c r="FYN3" s="689"/>
      <c r="FYO3" s="689"/>
      <c r="FYP3" s="689"/>
      <c r="FYQ3" s="689"/>
      <c r="FYR3" s="689"/>
      <c r="FYS3" s="689"/>
      <c r="FYT3" s="689"/>
      <c r="FYU3" s="689"/>
      <c r="FYV3" s="689"/>
      <c r="FYW3" s="689"/>
      <c r="FYX3" s="689"/>
      <c r="FYY3" s="689"/>
      <c r="FYZ3" s="689"/>
      <c r="FZA3" s="689"/>
      <c r="FZB3" s="689"/>
      <c r="FZC3" s="689"/>
      <c r="FZD3" s="689"/>
      <c r="FZE3" s="689"/>
      <c r="FZF3" s="689"/>
      <c r="FZG3" s="689"/>
      <c r="FZH3" s="689"/>
      <c r="FZI3" s="689"/>
      <c r="FZJ3" s="689"/>
      <c r="FZK3" s="689"/>
      <c r="FZL3" s="689"/>
      <c r="FZM3" s="689"/>
      <c r="FZN3" s="689"/>
      <c r="FZO3" s="689"/>
      <c r="FZP3" s="689"/>
      <c r="FZQ3" s="689"/>
      <c r="FZR3" s="689"/>
      <c r="FZS3" s="689"/>
      <c r="FZT3" s="689"/>
      <c r="FZU3" s="689"/>
      <c r="FZV3" s="689"/>
      <c r="FZW3" s="689"/>
      <c r="FZX3" s="689"/>
      <c r="FZY3" s="689"/>
      <c r="FZZ3" s="689"/>
      <c r="GAA3" s="689"/>
      <c r="GAB3" s="689"/>
      <c r="GAC3" s="689"/>
      <c r="GAD3" s="689"/>
      <c r="GAE3" s="689"/>
      <c r="GAF3" s="689"/>
      <c r="GAG3" s="689"/>
      <c r="GAH3" s="689"/>
      <c r="GAI3" s="689"/>
      <c r="GAJ3" s="689"/>
      <c r="GAK3" s="689"/>
      <c r="GAL3" s="689"/>
      <c r="GAM3" s="689"/>
      <c r="GAN3" s="689"/>
      <c r="GAO3" s="689"/>
      <c r="GAP3" s="689"/>
      <c r="GAQ3" s="689"/>
      <c r="GAR3" s="689"/>
      <c r="GAS3" s="689"/>
      <c r="GAT3" s="689"/>
      <c r="GAU3" s="689"/>
      <c r="GAV3" s="689"/>
      <c r="GAW3" s="689"/>
      <c r="GAX3" s="689"/>
      <c r="GAY3" s="689"/>
      <c r="GAZ3" s="689"/>
      <c r="GBA3" s="689"/>
      <c r="GBB3" s="689"/>
      <c r="GBC3" s="689"/>
      <c r="GBD3" s="689"/>
      <c r="GBE3" s="689"/>
      <c r="GBF3" s="689"/>
      <c r="GBG3" s="689"/>
      <c r="GBH3" s="689"/>
      <c r="GBI3" s="689"/>
      <c r="GBJ3" s="689"/>
      <c r="GBK3" s="689"/>
      <c r="GBL3" s="689"/>
      <c r="GBM3" s="689"/>
      <c r="GBN3" s="689"/>
      <c r="GBO3" s="689"/>
      <c r="GBP3" s="689"/>
      <c r="GBQ3" s="689"/>
      <c r="GBR3" s="689"/>
      <c r="GBS3" s="689"/>
      <c r="GBT3" s="689"/>
      <c r="GBU3" s="689"/>
      <c r="GBV3" s="689"/>
      <c r="GBW3" s="689"/>
      <c r="GBX3" s="689"/>
      <c r="GBY3" s="689"/>
      <c r="GBZ3" s="689"/>
      <c r="GCA3" s="689"/>
      <c r="GCB3" s="689"/>
      <c r="GCC3" s="689"/>
      <c r="GCD3" s="689"/>
      <c r="GCE3" s="689"/>
      <c r="GCF3" s="689"/>
      <c r="GCG3" s="689"/>
      <c r="GCH3" s="689"/>
      <c r="GCI3" s="689"/>
      <c r="GCJ3" s="689"/>
      <c r="GCK3" s="689"/>
      <c r="GCL3" s="689"/>
      <c r="GCM3" s="689"/>
      <c r="GCN3" s="689"/>
      <c r="GCO3" s="689"/>
      <c r="GCP3" s="689"/>
      <c r="GCQ3" s="689"/>
      <c r="GCR3" s="689"/>
      <c r="GCS3" s="689"/>
      <c r="GCT3" s="689"/>
      <c r="GCU3" s="689"/>
      <c r="GCV3" s="689"/>
      <c r="GCW3" s="689"/>
      <c r="GCX3" s="689"/>
      <c r="GCY3" s="689"/>
      <c r="GCZ3" s="689"/>
      <c r="GDA3" s="689"/>
      <c r="GDB3" s="689"/>
      <c r="GDC3" s="689"/>
      <c r="GDD3" s="689"/>
      <c r="GDE3" s="689"/>
      <c r="GDF3" s="689"/>
      <c r="GDG3" s="689"/>
      <c r="GDH3" s="689"/>
      <c r="GDI3" s="689"/>
      <c r="GDJ3" s="689"/>
      <c r="GDK3" s="689"/>
      <c r="GDL3" s="689"/>
      <c r="GDM3" s="689"/>
      <c r="GDN3" s="689"/>
      <c r="GDO3" s="689"/>
      <c r="GDP3" s="689"/>
      <c r="GDQ3" s="689"/>
      <c r="GDR3" s="689"/>
      <c r="GDS3" s="689"/>
      <c r="GDT3" s="689"/>
      <c r="GDU3" s="689"/>
      <c r="GDV3" s="689"/>
      <c r="GDW3" s="689"/>
      <c r="GDX3" s="689"/>
      <c r="GDY3" s="689"/>
      <c r="GDZ3" s="689"/>
      <c r="GEA3" s="689"/>
      <c r="GEB3" s="689"/>
      <c r="GEC3" s="689"/>
      <c r="GED3" s="689"/>
      <c r="GEE3" s="689"/>
      <c r="GEF3" s="689"/>
      <c r="GEG3" s="689"/>
      <c r="GEH3" s="689"/>
      <c r="GEI3" s="689"/>
      <c r="GEJ3" s="689"/>
      <c r="GEK3" s="689"/>
      <c r="GEL3" s="689"/>
      <c r="GEM3" s="689"/>
      <c r="GEN3" s="689"/>
      <c r="GEO3" s="689"/>
      <c r="GEP3" s="689"/>
      <c r="GEQ3" s="689"/>
      <c r="GER3" s="689"/>
      <c r="GES3" s="689"/>
      <c r="GET3" s="689"/>
      <c r="GEU3" s="689"/>
      <c r="GEV3" s="689"/>
      <c r="GEW3" s="689"/>
      <c r="GEX3" s="689"/>
      <c r="GEY3" s="689"/>
      <c r="GEZ3" s="689"/>
      <c r="GFA3" s="689"/>
      <c r="GFB3" s="689"/>
      <c r="GFC3" s="689"/>
      <c r="GFD3" s="689"/>
      <c r="GFE3" s="689"/>
      <c r="GFF3" s="689"/>
      <c r="GFG3" s="689"/>
      <c r="GFH3" s="689"/>
      <c r="GFI3" s="689"/>
      <c r="GFJ3" s="689"/>
      <c r="GFK3" s="689"/>
      <c r="GFL3" s="689"/>
      <c r="GFM3" s="689"/>
      <c r="GFN3" s="689"/>
      <c r="GFO3" s="689"/>
      <c r="GFP3" s="689"/>
      <c r="GFQ3" s="689"/>
      <c r="GFR3" s="689"/>
      <c r="GFS3" s="689"/>
      <c r="GFT3" s="689"/>
      <c r="GFU3" s="689"/>
      <c r="GFV3" s="689"/>
      <c r="GFW3" s="689"/>
      <c r="GFX3" s="689"/>
      <c r="GFY3" s="689"/>
      <c r="GFZ3" s="689"/>
      <c r="GGA3" s="689"/>
      <c r="GGB3" s="689"/>
      <c r="GGC3" s="689"/>
      <c r="GGD3" s="689"/>
      <c r="GGE3" s="689"/>
      <c r="GGF3" s="689"/>
      <c r="GGG3" s="689"/>
      <c r="GGH3" s="689"/>
      <c r="GGI3" s="689"/>
      <c r="GGJ3" s="689"/>
      <c r="GGK3" s="689"/>
      <c r="GGL3" s="689"/>
      <c r="GGM3" s="689"/>
      <c r="GGN3" s="689"/>
      <c r="GGO3" s="689"/>
      <c r="GGP3" s="689"/>
      <c r="GGQ3" s="689"/>
      <c r="GGR3" s="689"/>
      <c r="GGS3" s="689"/>
      <c r="GGT3" s="689"/>
      <c r="GGU3" s="689"/>
      <c r="GGV3" s="689"/>
      <c r="GGW3" s="689"/>
      <c r="GGX3" s="689"/>
      <c r="GGY3" s="689"/>
      <c r="GGZ3" s="689"/>
      <c r="GHA3" s="689"/>
      <c r="GHB3" s="689"/>
      <c r="GHC3" s="689"/>
      <c r="GHD3" s="689"/>
      <c r="GHE3" s="689"/>
      <c r="GHF3" s="689"/>
      <c r="GHG3" s="689"/>
      <c r="GHH3" s="689"/>
      <c r="GHI3" s="689"/>
      <c r="GHJ3" s="689"/>
      <c r="GHK3" s="689"/>
      <c r="GHL3" s="689"/>
      <c r="GHM3" s="689"/>
      <c r="GHN3" s="689"/>
      <c r="GHO3" s="689"/>
      <c r="GHP3" s="689"/>
      <c r="GHQ3" s="689"/>
      <c r="GHR3" s="689"/>
      <c r="GHS3" s="689"/>
      <c r="GHT3" s="689"/>
      <c r="GHU3" s="689"/>
      <c r="GHV3" s="689"/>
      <c r="GHW3" s="689"/>
      <c r="GHX3" s="689"/>
      <c r="GHY3" s="689"/>
      <c r="GHZ3" s="689"/>
      <c r="GIA3" s="689"/>
      <c r="GIB3" s="689"/>
      <c r="GIC3" s="689"/>
      <c r="GID3" s="689"/>
      <c r="GIE3" s="689"/>
      <c r="GIF3" s="689"/>
      <c r="GIG3" s="689"/>
      <c r="GIH3" s="689"/>
      <c r="GII3" s="689"/>
      <c r="GIJ3" s="689"/>
      <c r="GIK3" s="689"/>
      <c r="GIL3" s="689"/>
      <c r="GIM3" s="689"/>
      <c r="GIN3" s="689"/>
      <c r="GIO3" s="689"/>
      <c r="GIP3" s="689"/>
      <c r="GIQ3" s="689"/>
      <c r="GIR3" s="689"/>
      <c r="GIS3" s="689"/>
      <c r="GIT3" s="689"/>
      <c r="GIU3" s="689"/>
      <c r="GIV3" s="689"/>
      <c r="GIW3" s="689"/>
      <c r="GIX3" s="689"/>
      <c r="GIY3" s="689"/>
      <c r="GIZ3" s="689"/>
      <c r="GJA3" s="689"/>
      <c r="GJB3" s="689"/>
      <c r="GJC3" s="689"/>
      <c r="GJD3" s="689"/>
      <c r="GJE3" s="689"/>
      <c r="GJF3" s="689"/>
      <c r="GJG3" s="689"/>
      <c r="GJH3" s="689"/>
      <c r="GJI3" s="689"/>
      <c r="GJJ3" s="689"/>
      <c r="GJK3" s="689"/>
      <c r="GJL3" s="689"/>
      <c r="GJM3" s="689"/>
      <c r="GJN3" s="689"/>
      <c r="GJO3" s="689"/>
      <c r="GJP3" s="689"/>
      <c r="GJQ3" s="689"/>
      <c r="GJR3" s="689"/>
      <c r="GJS3" s="689"/>
      <c r="GJT3" s="689"/>
      <c r="GJU3" s="689"/>
      <c r="GJV3" s="689"/>
      <c r="GJW3" s="689"/>
      <c r="GJX3" s="689"/>
      <c r="GJY3" s="689"/>
      <c r="GJZ3" s="689"/>
      <c r="GKA3" s="689"/>
      <c r="GKB3" s="689"/>
      <c r="GKC3" s="689"/>
      <c r="GKD3" s="689"/>
      <c r="GKE3" s="689"/>
      <c r="GKF3" s="689"/>
      <c r="GKG3" s="689"/>
      <c r="GKH3" s="689"/>
      <c r="GKI3" s="689"/>
      <c r="GKJ3" s="689"/>
      <c r="GKK3" s="689"/>
      <c r="GKL3" s="689"/>
      <c r="GKM3" s="689"/>
      <c r="GKN3" s="689"/>
      <c r="GKO3" s="689"/>
      <c r="GKP3" s="689"/>
      <c r="GKQ3" s="689"/>
      <c r="GKR3" s="689"/>
      <c r="GKS3" s="689"/>
      <c r="GKT3" s="689"/>
      <c r="GKU3" s="689"/>
      <c r="GKV3" s="689"/>
      <c r="GKW3" s="689"/>
      <c r="GKX3" s="689"/>
      <c r="GKY3" s="689"/>
      <c r="GKZ3" s="689"/>
      <c r="GLA3" s="689"/>
      <c r="GLB3" s="689"/>
      <c r="GLC3" s="689"/>
      <c r="GLD3" s="689"/>
      <c r="GLE3" s="689"/>
      <c r="GLF3" s="689"/>
      <c r="GLG3" s="689"/>
      <c r="GLH3" s="689"/>
      <c r="GLI3" s="689"/>
      <c r="GLJ3" s="689"/>
      <c r="GLK3" s="689"/>
      <c r="GLL3" s="689"/>
      <c r="GLM3" s="689"/>
      <c r="GLN3" s="689"/>
      <c r="GLO3" s="689"/>
      <c r="GLP3" s="689"/>
      <c r="GLQ3" s="689"/>
      <c r="GLR3" s="689"/>
      <c r="GLS3" s="689"/>
      <c r="GLT3" s="689"/>
      <c r="GLU3" s="689"/>
      <c r="GLV3" s="689"/>
      <c r="GLW3" s="689"/>
      <c r="GLX3" s="689"/>
      <c r="GLY3" s="689"/>
      <c r="GLZ3" s="689"/>
      <c r="GMA3" s="689"/>
      <c r="GMB3" s="689"/>
      <c r="GMC3" s="689"/>
      <c r="GMD3" s="689"/>
      <c r="GME3" s="689"/>
      <c r="GMF3" s="689"/>
      <c r="GMG3" s="689"/>
      <c r="GMH3" s="689"/>
      <c r="GMI3" s="689"/>
      <c r="GMJ3" s="689"/>
      <c r="GMK3" s="689"/>
      <c r="GML3" s="689"/>
      <c r="GMM3" s="689"/>
      <c r="GMN3" s="689"/>
      <c r="GMO3" s="689"/>
      <c r="GMP3" s="689"/>
      <c r="GMQ3" s="689"/>
      <c r="GMR3" s="689"/>
      <c r="GMS3" s="689"/>
      <c r="GMT3" s="689"/>
      <c r="GMU3" s="689"/>
      <c r="GMV3" s="689"/>
      <c r="GMW3" s="689"/>
      <c r="GMX3" s="689"/>
      <c r="GMY3" s="689"/>
      <c r="GMZ3" s="689"/>
      <c r="GNA3" s="689"/>
      <c r="GNB3" s="689"/>
      <c r="GNC3" s="689"/>
      <c r="GND3" s="689"/>
      <c r="GNE3" s="689"/>
      <c r="GNF3" s="689"/>
      <c r="GNG3" s="689"/>
      <c r="GNH3" s="689"/>
      <c r="GNI3" s="689"/>
      <c r="GNJ3" s="689"/>
      <c r="GNK3" s="689"/>
      <c r="GNL3" s="689"/>
      <c r="GNM3" s="689"/>
      <c r="GNN3" s="689"/>
      <c r="GNO3" s="689"/>
      <c r="GNP3" s="689"/>
      <c r="GNQ3" s="689"/>
      <c r="GNR3" s="689"/>
      <c r="GNS3" s="689"/>
      <c r="GNT3" s="689"/>
      <c r="GNU3" s="689"/>
      <c r="GNV3" s="689"/>
      <c r="GNW3" s="689"/>
      <c r="GNX3" s="689"/>
      <c r="GNY3" s="689"/>
      <c r="GNZ3" s="689"/>
      <c r="GOA3" s="689"/>
      <c r="GOB3" s="689"/>
      <c r="GOC3" s="689"/>
      <c r="GOD3" s="689"/>
      <c r="GOE3" s="689"/>
      <c r="GOF3" s="689"/>
      <c r="GOG3" s="689"/>
      <c r="GOH3" s="689"/>
      <c r="GOI3" s="689"/>
      <c r="GOJ3" s="689"/>
      <c r="GOK3" s="689"/>
      <c r="GOL3" s="689"/>
      <c r="GOM3" s="689"/>
      <c r="GON3" s="689"/>
      <c r="GOO3" s="689"/>
      <c r="GOP3" s="689"/>
      <c r="GOQ3" s="689"/>
      <c r="GOR3" s="689"/>
      <c r="GOS3" s="689"/>
      <c r="GOT3" s="689"/>
      <c r="GOU3" s="689"/>
      <c r="GOV3" s="689"/>
      <c r="GOW3" s="689"/>
      <c r="GOX3" s="689"/>
      <c r="GOY3" s="689"/>
      <c r="GOZ3" s="689"/>
      <c r="GPA3" s="689"/>
      <c r="GPB3" s="689"/>
      <c r="GPC3" s="689"/>
      <c r="GPD3" s="689"/>
      <c r="GPE3" s="689"/>
      <c r="GPF3" s="689"/>
      <c r="GPG3" s="689"/>
      <c r="GPH3" s="689"/>
      <c r="GPI3" s="689"/>
      <c r="GPJ3" s="689"/>
      <c r="GPK3" s="689"/>
      <c r="GPL3" s="689"/>
      <c r="GPM3" s="689"/>
      <c r="GPN3" s="689"/>
      <c r="GPO3" s="689"/>
      <c r="GPP3" s="689"/>
      <c r="GPQ3" s="689"/>
      <c r="GPR3" s="689"/>
      <c r="GPS3" s="689"/>
      <c r="GPT3" s="689"/>
      <c r="GPU3" s="689"/>
      <c r="GPV3" s="689"/>
      <c r="GPW3" s="689"/>
      <c r="GPX3" s="689"/>
      <c r="GPY3" s="689"/>
      <c r="GPZ3" s="689"/>
      <c r="GQA3" s="689"/>
      <c r="GQB3" s="689"/>
      <c r="GQC3" s="689"/>
      <c r="GQD3" s="689"/>
      <c r="GQE3" s="689"/>
      <c r="GQF3" s="689"/>
      <c r="GQG3" s="689"/>
      <c r="GQH3" s="689"/>
      <c r="GQI3" s="689"/>
      <c r="GQJ3" s="689"/>
      <c r="GQK3" s="689"/>
      <c r="GQL3" s="689"/>
      <c r="GQM3" s="689"/>
      <c r="GQN3" s="689"/>
      <c r="GQO3" s="689"/>
      <c r="GQP3" s="689"/>
      <c r="GQQ3" s="689"/>
      <c r="GQR3" s="689"/>
      <c r="GQS3" s="689"/>
      <c r="GQT3" s="689"/>
      <c r="GQU3" s="689"/>
      <c r="GQV3" s="689"/>
      <c r="GQW3" s="689"/>
      <c r="GQX3" s="689"/>
      <c r="GQY3" s="689"/>
      <c r="GQZ3" s="689"/>
      <c r="GRA3" s="689"/>
      <c r="GRB3" s="689"/>
      <c r="GRC3" s="689"/>
      <c r="GRD3" s="689"/>
      <c r="GRE3" s="689"/>
      <c r="GRF3" s="689"/>
      <c r="GRG3" s="689"/>
      <c r="GRH3" s="689"/>
      <c r="GRI3" s="689"/>
      <c r="GRJ3" s="689"/>
      <c r="GRK3" s="689"/>
      <c r="GRL3" s="689"/>
      <c r="GRM3" s="689"/>
      <c r="GRN3" s="689"/>
      <c r="GRO3" s="689"/>
      <c r="GRP3" s="689"/>
      <c r="GRQ3" s="689"/>
      <c r="GRR3" s="689"/>
      <c r="GRS3" s="689"/>
      <c r="GRT3" s="689"/>
      <c r="GRU3" s="689"/>
      <c r="GRV3" s="689"/>
      <c r="GRW3" s="689"/>
      <c r="GRX3" s="689"/>
      <c r="GRY3" s="689"/>
      <c r="GRZ3" s="689"/>
      <c r="GSA3" s="689"/>
      <c r="GSB3" s="689"/>
      <c r="GSC3" s="689"/>
      <c r="GSD3" s="689"/>
      <c r="GSE3" s="689"/>
      <c r="GSF3" s="689"/>
      <c r="GSG3" s="689"/>
      <c r="GSH3" s="689"/>
      <c r="GSI3" s="689"/>
      <c r="GSJ3" s="689"/>
      <c r="GSK3" s="689"/>
      <c r="GSL3" s="689"/>
      <c r="GSM3" s="689"/>
      <c r="GSN3" s="689"/>
      <c r="GSO3" s="689"/>
      <c r="GSP3" s="689"/>
      <c r="GSQ3" s="689"/>
      <c r="GSR3" s="689"/>
      <c r="GSS3" s="689"/>
      <c r="GST3" s="689"/>
      <c r="GSU3" s="689"/>
      <c r="GSV3" s="689"/>
      <c r="GSW3" s="689"/>
      <c r="GSX3" s="689"/>
      <c r="GSY3" s="689"/>
      <c r="GSZ3" s="689"/>
      <c r="GTA3" s="689"/>
      <c r="GTB3" s="689"/>
      <c r="GTC3" s="689"/>
      <c r="GTD3" s="689"/>
      <c r="GTE3" s="689"/>
      <c r="GTF3" s="689"/>
      <c r="GTG3" s="689"/>
      <c r="GTH3" s="689"/>
      <c r="GTI3" s="689"/>
      <c r="GTJ3" s="689"/>
      <c r="GTK3" s="689"/>
      <c r="GTL3" s="689"/>
      <c r="GTM3" s="689"/>
      <c r="GTN3" s="689"/>
      <c r="GTO3" s="689"/>
      <c r="GTP3" s="689"/>
      <c r="GTQ3" s="689"/>
      <c r="GTR3" s="689"/>
      <c r="GTS3" s="689"/>
      <c r="GTT3" s="689"/>
      <c r="GTU3" s="689"/>
      <c r="GTV3" s="689"/>
      <c r="GTW3" s="689"/>
      <c r="GTX3" s="689"/>
      <c r="GTY3" s="689"/>
      <c r="GTZ3" s="689"/>
      <c r="GUA3" s="689"/>
      <c r="GUB3" s="689"/>
      <c r="GUC3" s="689"/>
      <c r="GUD3" s="689"/>
      <c r="GUE3" s="689"/>
      <c r="GUF3" s="689"/>
      <c r="GUG3" s="689"/>
      <c r="GUH3" s="689"/>
      <c r="GUI3" s="689"/>
      <c r="GUJ3" s="689"/>
      <c r="GUK3" s="689"/>
      <c r="GUL3" s="689"/>
      <c r="GUM3" s="689"/>
      <c r="GUN3" s="689"/>
      <c r="GUO3" s="689"/>
      <c r="GUP3" s="689"/>
      <c r="GUQ3" s="689"/>
      <c r="GUR3" s="689"/>
      <c r="GUS3" s="689"/>
      <c r="GUT3" s="689"/>
      <c r="GUU3" s="689"/>
      <c r="GUV3" s="689"/>
      <c r="GUW3" s="689"/>
      <c r="GUX3" s="689"/>
      <c r="GUY3" s="689"/>
      <c r="GUZ3" s="689"/>
      <c r="GVA3" s="689"/>
      <c r="GVB3" s="689"/>
      <c r="GVC3" s="689"/>
      <c r="GVD3" s="689"/>
      <c r="GVE3" s="689"/>
      <c r="GVF3" s="689"/>
      <c r="GVG3" s="689"/>
      <c r="GVH3" s="689"/>
      <c r="GVI3" s="689"/>
      <c r="GVJ3" s="689"/>
      <c r="GVK3" s="689"/>
      <c r="GVL3" s="689"/>
      <c r="GVM3" s="689"/>
      <c r="GVN3" s="689"/>
      <c r="GVO3" s="689"/>
      <c r="GVP3" s="689"/>
      <c r="GVQ3" s="689"/>
      <c r="GVR3" s="689"/>
      <c r="GVS3" s="689"/>
      <c r="GVT3" s="689"/>
      <c r="GVU3" s="689"/>
      <c r="GVV3" s="689"/>
      <c r="GVW3" s="689"/>
      <c r="GVX3" s="689"/>
      <c r="GVY3" s="689"/>
      <c r="GVZ3" s="689"/>
      <c r="GWA3" s="689"/>
      <c r="GWB3" s="689"/>
      <c r="GWC3" s="689"/>
      <c r="GWD3" s="689"/>
      <c r="GWE3" s="689"/>
      <c r="GWF3" s="689"/>
      <c r="GWG3" s="689"/>
      <c r="GWH3" s="689"/>
      <c r="GWI3" s="689"/>
      <c r="GWJ3" s="689"/>
      <c r="GWK3" s="689"/>
      <c r="GWL3" s="689"/>
      <c r="GWM3" s="689"/>
      <c r="GWN3" s="689"/>
      <c r="GWO3" s="689"/>
      <c r="GWP3" s="689"/>
      <c r="GWQ3" s="689"/>
      <c r="GWR3" s="689"/>
      <c r="GWS3" s="689"/>
      <c r="GWT3" s="689"/>
      <c r="GWU3" s="689"/>
      <c r="GWV3" s="689"/>
      <c r="GWW3" s="689"/>
      <c r="GWX3" s="689"/>
      <c r="GWY3" s="689"/>
      <c r="GWZ3" s="689"/>
      <c r="GXA3" s="689"/>
      <c r="GXB3" s="689"/>
      <c r="GXC3" s="689"/>
      <c r="GXD3" s="689"/>
      <c r="GXE3" s="689"/>
      <c r="GXF3" s="689"/>
      <c r="GXG3" s="689"/>
      <c r="GXH3" s="689"/>
      <c r="GXI3" s="689"/>
      <c r="GXJ3" s="689"/>
      <c r="GXK3" s="689"/>
      <c r="GXL3" s="689"/>
      <c r="GXM3" s="689"/>
      <c r="GXN3" s="689"/>
      <c r="GXO3" s="689"/>
      <c r="GXP3" s="689"/>
      <c r="GXQ3" s="689"/>
      <c r="GXR3" s="689"/>
      <c r="GXS3" s="689"/>
      <c r="GXT3" s="689"/>
      <c r="GXU3" s="689"/>
      <c r="GXV3" s="689"/>
      <c r="GXW3" s="689"/>
      <c r="GXX3" s="689"/>
      <c r="GXY3" s="689"/>
      <c r="GXZ3" s="689"/>
      <c r="GYA3" s="689"/>
      <c r="GYB3" s="689"/>
      <c r="GYC3" s="689"/>
      <c r="GYD3" s="689"/>
      <c r="GYE3" s="689"/>
      <c r="GYF3" s="689"/>
      <c r="GYG3" s="689"/>
      <c r="GYH3" s="689"/>
      <c r="GYI3" s="689"/>
      <c r="GYJ3" s="689"/>
      <c r="GYK3" s="689"/>
      <c r="GYL3" s="689"/>
      <c r="GYM3" s="689"/>
      <c r="GYN3" s="689"/>
      <c r="GYO3" s="689"/>
      <c r="GYP3" s="689"/>
      <c r="GYQ3" s="689"/>
      <c r="GYR3" s="689"/>
      <c r="GYS3" s="689"/>
      <c r="GYT3" s="689"/>
      <c r="GYU3" s="689"/>
      <c r="GYV3" s="689"/>
      <c r="GYW3" s="689"/>
      <c r="GYX3" s="689"/>
      <c r="GYY3" s="689"/>
      <c r="GYZ3" s="689"/>
      <c r="GZA3" s="689"/>
      <c r="GZB3" s="689"/>
      <c r="GZC3" s="689"/>
      <c r="GZD3" s="689"/>
      <c r="GZE3" s="689"/>
      <c r="GZF3" s="689"/>
      <c r="GZG3" s="689"/>
      <c r="GZH3" s="689"/>
      <c r="GZI3" s="689"/>
      <c r="GZJ3" s="689"/>
      <c r="GZK3" s="689"/>
      <c r="GZL3" s="689"/>
      <c r="GZM3" s="689"/>
      <c r="GZN3" s="689"/>
      <c r="GZO3" s="689"/>
      <c r="GZP3" s="689"/>
      <c r="GZQ3" s="689"/>
      <c r="GZR3" s="689"/>
      <c r="GZS3" s="689"/>
      <c r="GZT3" s="689"/>
      <c r="GZU3" s="689"/>
      <c r="GZV3" s="689"/>
      <c r="GZW3" s="689"/>
      <c r="GZX3" s="689"/>
      <c r="GZY3" s="689"/>
      <c r="GZZ3" s="689"/>
      <c r="HAA3" s="689"/>
      <c r="HAB3" s="689"/>
      <c r="HAC3" s="689"/>
      <c r="HAD3" s="689"/>
      <c r="HAE3" s="689"/>
      <c r="HAF3" s="689"/>
      <c r="HAG3" s="689"/>
      <c r="HAH3" s="689"/>
      <c r="HAI3" s="689"/>
      <c r="HAJ3" s="689"/>
      <c r="HAK3" s="689"/>
      <c r="HAL3" s="689"/>
      <c r="HAM3" s="689"/>
      <c r="HAN3" s="689"/>
      <c r="HAO3" s="689"/>
      <c r="HAP3" s="689"/>
      <c r="HAQ3" s="689"/>
      <c r="HAR3" s="689"/>
      <c r="HAS3" s="689"/>
      <c r="HAT3" s="689"/>
      <c r="HAU3" s="689"/>
      <c r="HAV3" s="689"/>
      <c r="HAW3" s="689"/>
      <c r="HAX3" s="689"/>
      <c r="HAY3" s="689"/>
      <c r="HAZ3" s="689"/>
      <c r="HBA3" s="689"/>
      <c r="HBB3" s="689"/>
      <c r="HBC3" s="689"/>
      <c r="HBD3" s="689"/>
      <c r="HBE3" s="689"/>
      <c r="HBF3" s="689"/>
      <c r="HBG3" s="689"/>
      <c r="HBH3" s="689"/>
      <c r="HBI3" s="689"/>
      <c r="HBJ3" s="689"/>
      <c r="HBK3" s="689"/>
      <c r="HBL3" s="689"/>
      <c r="HBM3" s="689"/>
      <c r="HBN3" s="689"/>
      <c r="HBO3" s="689"/>
      <c r="HBP3" s="689"/>
      <c r="HBQ3" s="689"/>
      <c r="HBR3" s="689"/>
      <c r="HBS3" s="689"/>
      <c r="HBT3" s="689"/>
      <c r="HBU3" s="689"/>
      <c r="HBV3" s="689"/>
      <c r="HBW3" s="689"/>
      <c r="HBX3" s="689"/>
      <c r="HBY3" s="689"/>
      <c r="HBZ3" s="689"/>
      <c r="HCA3" s="689"/>
      <c r="HCB3" s="689"/>
      <c r="HCC3" s="689"/>
      <c r="HCD3" s="689"/>
      <c r="HCE3" s="689"/>
      <c r="HCF3" s="689"/>
      <c r="HCG3" s="689"/>
      <c r="HCH3" s="689"/>
      <c r="HCI3" s="689"/>
      <c r="HCJ3" s="689"/>
      <c r="HCK3" s="689"/>
      <c r="HCL3" s="689"/>
      <c r="HCM3" s="689"/>
      <c r="HCN3" s="689"/>
      <c r="HCO3" s="689"/>
      <c r="HCP3" s="689"/>
      <c r="HCQ3" s="689"/>
      <c r="HCR3" s="689"/>
      <c r="HCS3" s="689"/>
      <c r="HCT3" s="689"/>
      <c r="HCU3" s="689"/>
      <c r="HCV3" s="689"/>
      <c r="HCW3" s="689"/>
      <c r="HCX3" s="689"/>
      <c r="HCY3" s="689"/>
      <c r="HCZ3" s="689"/>
      <c r="HDA3" s="689"/>
      <c r="HDB3" s="689"/>
      <c r="HDC3" s="689"/>
      <c r="HDD3" s="689"/>
      <c r="HDE3" s="689"/>
      <c r="HDF3" s="689"/>
      <c r="HDG3" s="689"/>
      <c r="HDH3" s="689"/>
      <c r="HDI3" s="689"/>
      <c r="HDJ3" s="689"/>
      <c r="HDK3" s="689"/>
      <c r="HDL3" s="689"/>
      <c r="HDM3" s="689"/>
      <c r="HDN3" s="689"/>
      <c r="HDO3" s="689"/>
      <c r="HDP3" s="689"/>
      <c r="HDQ3" s="689"/>
      <c r="HDR3" s="689"/>
      <c r="HDS3" s="689"/>
      <c r="HDT3" s="689"/>
      <c r="HDU3" s="689"/>
      <c r="HDV3" s="689"/>
      <c r="HDW3" s="689"/>
      <c r="HDX3" s="689"/>
      <c r="HDY3" s="689"/>
      <c r="HDZ3" s="689"/>
      <c r="HEA3" s="689"/>
      <c r="HEB3" s="689"/>
      <c r="HEC3" s="689"/>
      <c r="HED3" s="689"/>
      <c r="HEE3" s="689"/>
      <c r="HEF3" s="689"/>
      <c r="HEG3" s="689"/>
      <c r="HEH3" s="689"/>
      <c r="HEI3" s="689"/>
      <c r="HEJ3" s="689"/>
      <c r="HEK3" s="689"/>
      <c r="HEL3" s="689"/>
      <c r="HEM3" s="689"/>
      <c r="HEN3" s="689"/>
      <c r="HEO3" s="689"/>
      <c r="HEP3" s="689"/>
      <c r="HEQ3" s="689"/>
      <c r="HER3" s="689"/>
      <c r="HES3" s="689"/>
      <c r="HET3" s="689"/>
      <c r="HEU3" s="689"/>
      <c r="HEV3" s="689"/>
      <c r="HEW3" s="689"/>
      <c r="HEX3" s="689"/>
      <c r="HEY3" s="689"/>
      <c r="HEZ3" s="689"/>
      <c r="HFA3" s="689"/>
      <c r="HFB3" s="689"/>
      <c r="HFC3" s="689"/>
      <c r="HFD3" s="689"/>
      <c r="HFE3" s="689"/>
      <c r="HFF3" s="689"/>
      <c r="HFG3" s="689"/>
      <c r="HFH3" s="689"/>
      <c r="HFI3" s="689"/>
      <c r="HFJ3" s="689"/>
      <c r="HFK3" s="689"/>
      <c r="HFL3" s="689"/>
      <c r="HFM3" s="689"/>
      <c r="HFN3" s="689"/>
      <c r="HFO3" s="689"/>
      <c r="HFP3" s="689"/>
      <c r="HFQ3" s="689"/>
      <c r="HFR3" s="689"/>
      <c r="HFS3" s="689"/>
      <c r="HFT3" s="689"/>
      <c r="HFU3" s="689"/>
      <c r="HFV3" s="689"/>
      <c r="HFW3" s="689"/>
      <c r="HFX3" s="689"/>
      <c r="HFY3" s="689"/>
      <c r="HFZ3" s="689"/>
      <c r="HGA3" s="689"/>
      <c r="HGB3" s="689"/>
      <c r="HGC3" s="689"/>
      <c r="HGD3" s="689"/>
      <c r="HGE3" s="689"/>
      <c r="HGF3" s="689"/>
      <c r="HGG3" s="689"/>
      <c r="HGH3" s="689"/>
      <c r="HGI3" s="689"/>
      <c r="HGJ3" s="689"/>
      <c r="HGK3" s="689"/>
      <c r="HGL3" s="689"/>
      <c r="HGM3" s="689"/>
      <c r="HGN3" s="689"/>
      <c r="HGO3" s="689"/>
      <c r="HGP3" s="689"/>
      <c r="HGQ3" s="689"/>
      <c r="HGR3" s="689"/>
      <c r="HGS3" s="689"/>
      <c r="HGT3" s="689"/>
      <c r="HGU3" s="689"/>
      <c r="HGV3" s="689"/>
      <c r="HGW3" s="689"/>
      <c r="HGX3" s="689"/>
      <c r="HGY3" s="689"/>
      <c r="HGZ3" s="689"/>
      <c r="HHA3" s="689"/>
      <c r="HHB3" s="689"/>
      <c r="HHC3" s="689"/>
      <c r="HHD3" s="689"/>
      <c r="HHE3" s="689"/>
      <c r="HHF3" s="689"/>
      <c r="HHG3" s="689"/>
      <c r="HHH3" s="689"/>
      <c r="HHI3" s="689"/>
      <c r="HHJ3" s="689"/>
      <c r="HHK3" s="689"/>
      <c r="HHL3" s="689"/>
      <c r="HHM3" s="689"/>
      <c r="HHN3" s="689"/>
      <c r="HHO3" s="689"/>
      <c r="HHP3" s="689"/>
      <c r="HHQ3" s="689"/>
      <c r="HHR3" s="689"/>
      <c r="HHS3" s="689"/>
      <c r="HHT3" s="689"/>
      <c r="HHU3" s="689"/>
      <c r="HHV3" s="689"/>
      <c r="HHW3" s="689"/>
      <c r="HHX3" s="689"/>
      <c r="HHY3" s="689"/>
      <c r="HHZ3" s="689"/>
      <c r="HIA3" s="689"/>
      <c r="HIB3" s="689"/>
      <c r="HIC3" s="689"/>
      <c r="HID3" s="689"/>
      <c r="HIE3" s="689"/>
      <c r="HIF3" s="689"/>
      <c r="HIG3" s="689"/>
      <c r="HIH3" s="689"/>
      <c r="HII3" s="689"/>
      <c r="HIJ3" s="689"/>
      <c r="HIK3" s="689"/>
      <c r="HIL3" s="689"/>
      <c r="HIM3" s="689"/>
      <c r="HIN3" s="689"/>
      <c r="HIO3" s="689"/>
      <c r="HIP3" s="689"/>
      <c r="HIQ3" s="689"/>
      <c r="HIR3" s="689"/>
      <c r="HIS3" s="689"/>
      <c r="HIT3" s="689"/>
      <c r="HIU3" s="689"/>
      <c r="HIV3" s="689"/>
      <c r="HIW3" s="689"/>
      <c r="HIX3" s="689"/>
      <c r="HIY3" s="689"/>
      <c r="HIZ3" s="689"/>
      <c r="HJA3" s="689"/>
      <c r="HJB3" s="689"/>
      <c r="HJC3" s="689"/>
      <c r="HJD3" s="689"/>
      <c r="HJE3" s="689"/>
      <c r="HJF3" s="689"/>
      <c r="HJG3" s="689"/>
      <c r="HJH3" s="689"/>
      <c r="HJI3" s="689"/>
      <c r="HJJ3" s="689"/>
      <c r="HJK3" s="689"/>
      <c r="HJL3" s="689"/>
      <c r="HJM3" s="689"/>
      <c r="HJN3" s="689"/>
      <c r="HJO3" s="689"/>
      <c r="HJP3" s="689"/>
      <c r="HJQ3" s="689"/>
      <c r="HJR3" s="689"/>
      <c r="HJS3" s="689"/>
      <c r="HJT3" s="689"/>
      <c r="HJU3" s="689"/>
      <c r="HJV3" s="689"/>
      <c r="HJW3" s="689"/>
      <c r="HJX3" s="689"/>
      <c r="HJY3" s="689"/>
      <c r="HJZ3" s="689"/>
      <c r="HKA3" s="689"/>
      <c r="HKB3" s="689"/>
      <c r="HKC3" s="689"/>
      <c r="HKD3" s="689"/>
      <c r="HKE3" s="689"/>
      <c r="HKF3" s="689"/>
      <c r="HKG3" s="689"/>
      <c r="HKH3" s="689"/>
      <c r="HKI3" s="689"/>
      <c r="HKJ3" s="689"/>
      <c r="HKK3" s="689"/>
      <c r="HKL3" s="689"/>
      <c r="HKM3" s="689"/>
      <c r="HKN3" s="689"/>
      <c r="HKO3" s="689"/>
      <c r="HKP3" s="689"/>
      <c r="HKQ3" s="689"/>
      <c r="HKR3" s="689"/>
      <c r="HKS3" s="689"/>
      <c r="HKT3" s="689"/>
      <c r="HKU3" s="689"/>
      <c r="HKV3" s="689"/>
      <c r="HKW3" s="689"/>
      <c r="HKX3" s="689"/>
      <c r="HKY3" s="689"/>
      <c r="HKZ3" s="689"/>
      <c r="HLA3" s="689"/>
      <c r="HLB3" s="689"/>
      <c r="HLC3" s="689"/>
      <c r="HLD3" s="689"/>
      <c r="HLE3" s="689"/>
      <c r="HLF3" s="689"/>
      <c r="HLG3" s="689"/>
      <c r="HLH3" s="689"/>
      <c r="HLI3" s="689"/>
      <c r="HLJ3" s="689"/>
      <c r="HLK3" s="689"/>
      <c r="HLL3" s="689"/>
      <c r="HLM3" s="689"/>
      <c r="HLN3" s="689"/>
      <c r="HLO3" s="689"/>
      <c r="HLP3" s="689"/>
      <c r="HLQ3" s="689"/>
      <c r="HLR3" s="689"/>
      <c r="HLS3" s="689"/>
      <c r="HLT3" s="689"/>
      <c r="HLU3" s="689"/>
      <c r="HLV3" s="689"/>
      <c r="HLW3" s="689"/>
      <c r="HLX3" s="689"/>
      <c r="HLY3" s="689"/>
      <c r="HLZ3" s="689"/>
      <c r="HMA3" s="689"/>
      <c r="HMB3" s="689"/>
      <c r="HMC3" s="689"/>
      <c r="HMD3" s="689"/>
      <c r="HME3" s="689"/>
      <c r="HMF3" s="689"/>
      <c r="HMG3" s="689"/>
      <c r="HMH3" s="689"/>
      <c r="HMI3" s="689"/>
      <c r="HMJ3" s="689"/>
      <c r="HMK3" s="689"/>
      <c r="HML3" s="689"/>
      <c r="HMM3" s="689"/>
      <c r="HMN3" s="689"/>
      <c r="HMO3" s="689"/>
      <c r="HMP3" s="689"/>
      <c r="HMQ3" s="689"/>
      <c r="HMR3" s="689"/>
      <c r="HMS3" s="689"/>
      <c r="HMT3" s="689"/>
      <c r="HMU3" s="689"/>
      <c r="HMV3" s="689"/>
      <c r="HMW3" s="689"/>
      <c r="HMX3" s="689"/>
      <c r="HMY3" s="689"/>
      <c r="HMZ3" s="689"/>
      <c r="HNA3" s="689"/>
      <c r="HNB3" s="689"/>
      <c r="HNC3" s="689"/>
      <c r="HND3" s="689"/>
      <c r="HNE3" s="689"/>
      <c r="HNF3" s="689"/>
      <c r="HNG3" s="689"/>
      <c r="HNH3" s="689"/>
      <c r="HNI3" s="689"/>
      <c r="HNJ3" s="689"/>
      <c r="HNK3" s="689"/>
      <c r="HNL3" s="689"/>
      <c r="HNM3" s="689"/>
      <c r="HNN3" s="689"/>
      <c r="HNO3" s="689"/>
      <c r="HNP3" s="689"/>
      <c r="HNQ3" s="689"/>
      <c r="HNR3" s="689"/>
      <c r="HNS3" s="689"/>
      <c r="HNT3" s="689"/>
      <c r="HNU3" s="689"/>
      <c r="HNV3" s="689"/>
      <c r="HNW3" s="689"/>
      <c r="HNX3" s="689"/>
      <c r="HNY3" s="689"/>
      <c r="HNZ3" s="689"/>
      <c r="HOA3" s="689"/>
      <c r="HOB3" s="689"/>
      <c r="HOC3" s="689"/>
      <c r="HOD3" s="689"/>
      <c r="HOE3" s="689"/>
      <c r="HOF3" s="689"/>
      <c r="HOG3" s="689"/>
      <c r="HOH3" s="689"/>
      <c r="HOI3" s="689"/>
      <c r="HOJ3" s="689"/>
      <c r="HOK3" s="689"/>
      <c r="HOL3" s="689"/>
      <c r="HOM3" s="689"/>
      <c r="HON3" s="689"/>
      <c r="HOO3" s="689"/>
      <c r="HOP3" s="689"/>
      <c r="HOQ3" s="689"/>
      <c r="HOR3" s="689"/>
      <c r="HOS3" s="689"/>
      <c r="HOT3" s="689"/>
      <c r="HOU3" s="689"/>
      <c r="HOV3" s="689"/>
      <c r="HOW3" s="689"/>
      <c r="HOX3" s="689"/>
      <c r="HOY3" s="689"/>
      <c r="HOZ3" s="689"/>
      <c r="HPA3" s="689"/>
      <c r="HPB3" s="689"/>
      <c r="HPC3" s="689"/>
      <c r="HPD3" s="689"/>
      <c r="HPE3" s="689"/>
      <c r="HPF3" s="689"/>
      <c r="HPG3" s="689"/>
      <c r="HPH3" s="689"/>
      <c r="HPI3" s="689"/>
      <c r="HPJ3" s="689"/>
      <c r="HPK3" s="689"/>
      <c r="HPL3" s="689"/>
      <c r="HPM3" s="689"/>
      <c r="HPN3" s="689"/>
      <c r="HPO3" s="689"/>
      <c r="HPP3" s="689"/>
      <c r="HPQ3" s="689"/>
      <c r="HPR3" s="689"/>
      <c r="HPS3" s="689"/>
      <c r="HPT3" s="689"/>
      <c r="HPU3" s="689"/>
      <c r="HPV3" s="689"/>
      <c r="HPW3" s="689"/>
      <c r="HPX3" s="689"/>
      <c r="HPY3" s="689"/>
      <c r="HPZ3" s="689"/>
      <c r="HQA3" s="689"/>
      <c r="HQB3" s="689"/>
      <c r="HQC3" s="689"/>
      <c r="HQD3" s="689"/>
      <c r="HQE3" s="689"/>
      <c r="HQF3" s="689"/>
      <c r="HQG3" s="689"/>
      <c r="HQH3" s="689"/>
      <c r="HQI3" s="689"/>
      <c r="HQJ3" s="689"/>
      <c r="HQK3" s="689"/>
      <c r="HQL3" s="689"/>
      <c r="HQM3" s="689"/>
      <c r="HQN3" s="689"/>
      <c r="HQO3" s="689"/>
      <c r="HQP3" s="689"/>
      <c r="HQQ3" s="689"/>
      <c r="HQR3" s="689"/>
      <c r="HQS3" s="689"/>
      <c r="HQT3" s="689"/>
      <c r="HQU3" s="689"/>
      <c r="HQV3" s="689"/>
      <c r="HQW3" s="689"/>
      <c r="HQX3" s="689"/>
      <c r="HQY3" s="689"/>
      <c r="HQZ3" s="689"/>
      <c r="HRA3" s="689"/>
      <c r="HRB3" s="689"/>
      <c r="HRC3" s="689"/>
      <c r="HRD3" s="689"/>
      <c r="HRE3" s="689"/>
      <c r="HRF3" s="689"/>
      <c r="HRG3" s="689"/>
      <c r="HRH3" s="689"/>
      <c r="HRI3" s="689"/>
      <c r="HRJ3" s="689"/>
      <c r="HRK3" s="689"/>
      <c r="HRL3" s="689"/>
      <c r="HRM3" s="689"/>
      <c r="HRN3" s="689"/>
      <c r="HRO3" s="689"/>
      <c r="HRP3" s="689"/>
      <c r="HRQ3" s="689"/>
      <c r="HRR3" s="689"/>
      <c r="HRS3" s="689"/>
      <c r="HRT3" s="689"/>
      <c r="HRU3" s="689"/>
      <c r="HRV3" s="689"/>
      <c r="HRW3" s="689"/>
      <c r="HRX3" s="689"/>
      <c r="HRY3" s="689"/>
      <c r="HRZ3" s="689"/>
      <c r="HSA3" s="689"/>
      <c r="HSB3" s="689"/>
      <c r="HSC3" s="689"/>
      <c r="HSD3" s="689"/>
      <c r="HSE3" s="689"/>
      <c r="HSF3" s="689"/>
      <c r="HSG3" s="689"/>
      <c r="HSH3" s="689"/>
      <c r="HSI3" s="689"/>
      <c r="HSJ3" s="689"/>
      <c r="HSK3" s="689"/>
      <c r="HSL3" s="689"/>
      <c r="HSM3" s="689"/>
      <c r="HSN3" s="689"/>
      <c r="HSO3" s="689"/>
      <c r="HSP3" s="689"/>
      <c r="HSQ3" s="689"/>
      <c r="HSR3" s="689"/>
      <c r="HSS3" s="689"/>
      <c r="HST3" s="689"/>
      <c r="HSU3" s="689"/>
      <c r="HSV3" s="689"/>
      <c r="HSW3" s="689"/>
      <c r="HSX3" s="689"/>
      <c r="HSY3" s="689"/>
      <c r="HSZ3" s="689"/>
      <c r="HTA3" s="689"/>
      <c r="HTB3" s="689"/>
      <c r="HTC3" s="689"/>
      <c r="HTD3" s="689"/>
      <c r="HTE3" s="689"/>
      <c r="HTF3" s="689"/>
      <c r="HTG3" s="689"/>
      <c r="HTH3" s="689"/>
      <c r="HTI3" s="689"/>
      <c r="HTJ3" s="689"/>
      <c r="HTK3" s="689"/>
      <c r="HTL3" s="689"/>
      <c r="HTM3" s="689"/>
      <c r="HTN3" s="689"/>
      <c r="HTO3" s="689"/>
      <c r="HTP3" s="689"/>
      <c r="HTQ3" s="689"/>
      <c r="HTR3" s="689"/>
      <c r="HTS3" s="689"/>
      <c r="HTT3" s="689"/>
      <c r="HTU3" s="689"/>
      <c r="HTV3" s="689"/>
      <c r="HTW3" s="689"/>
      <c r="HTX3" s="689"/>
      <c r="HTY3" s="689"/>
      <c r="HTZ3" s="689"/>
      <c r="HUA3" s="689"/>
      <c r="HUB3" s="689"/>
      <c r="HUC3" s="689"/>
      <c r="HUD3" s="689"/>
      <c r="HUE3" s="689"/>
      <c r="HUF3" s="689"/>
      <c r="HUG3" s="689"/>
      <c r="HUH3" s="689"/>
      <c r="HUI3" s="689"/>
      <c r="HUJ3" s="689"/>
      <c r="HUK3" s="689"/>
      <c r="HUL3" s="689"/>
      <c r="HUM3" s="689"/>
      <c r="HUN3" s="689"/>
      <c r="HUO3" s="689"/>
      <c r="HUP3" s="689"/>
      <c r="HUQ3" s="689"/>
      <c r="HUR3" s="689"/>
      <c r="HUS3" s="689"/>
      <c r="HUT3" s="689"/>
      <c r="HUU3" s="689"/>
      <c r="HUV3" s="689"/>
      <c r="HUW3" s="689"/>
      <c r="HUX3" s="689"/>
      <c r="HUY3" s="689"/>
      <c r="HUZ3" s="689"/>
      <c r="HVA3" s="689"/>
      <c r="HVB3" s="689"/>
      <c r="HVC3" s="689"/>
      <c r="HVD3" s="689"/>
      <c r="HVE3" s="689"/>
      <c r="HVF3" s="689"/>
      <c r="HVG3" s="689"/>
      <c r="HVH3" s="689"/>
      <c r="HVI3" s="689"/>
      <c r="HVJ3" s="689"/>
      <c r="HVK3" s="689"/>
      <c r="HVL3" s="689"/>
      <c r="HVM3" s="689"/>
      <c r="HVN3" s="689"/>
      <c r="HVO3" s="689"/>
      <c r="HVP3" s="689"/>
      <c r="HVQ3" s="689"/>
      <c r="HVR3" s="689"/>
      <c r="HVS3" s="689"/>
      <c r="HVT3" s="689"/>
      <c r="HVU3" s="689"/>
      <c r="HVV3" s="689"/>
      <c r="HVW3" s="689"/>
      <c r="HVX3" s="689"/>
      <c r="HVY3" s="689"/>
      <c r="HVZ3" s="689"/>
      <c r="HWA3" s="689"/>
      <c r="HWB3" s="689"/>
      <c r="HWC3" s="689"/>
      <c r="HWD3" s="689"/>
      <c r="HWE3" s="689"/>
      <c r="HWF3" s="689"/>
      <c r="HWG3" s="689"/>
      <c r="HWH3" s="689"/>
      <c r="HWI3" s="689"/>
      <c r="HWJ3" s="689"/>
      <c r="HWK3" s="689"/>
      <c r="HWL3" s="689"/>
      <c r="HWM3" s="689"/>
      <c r="HWN3" s="689"/>
      <c r="HWO3" s="689"/>
      <c r="HWP3" s="689"/>
      <c r="HWQ3" s="689"/>
      <c r="HWR3" s="689"/>
      <c r="HWS3" s="689"/>
      <c r="HWT3" s="689"/>
      <c r="HWU3" s="689"/>
      <c r="HWV3" s="689"/>
      <c r="HWW3" s="689"/>
      <c r="HWX3" s="689"/>
      <c r="HWY3" s="689"/>
      <c r="HWZ3" s="689"/>
      <c r="HXA3" s="689"/>
      <c r="HXB3" s="689"/>
      <c r="HXC3" s="689"/>
      <c r="HXD3" s="689"/>
      <c r="HXE3" s="689"/>
      <c r="HXF3" s="689"/>
      <c r="HXG3" s="689"/>
      <c r="HXH3" s="689"/>
      <c r="HXI3" s="689"/>
      <c r="HXJ3" s="689"/>
      <c r="HXK3" s="689"/>
      <c r="HXL3" s="689"/>
      <c r="HXM3" s="689"/>
      <c r="HXN3" s="689"/>
      <c r="HXO3" s="689"/>
      <c r="HXP3" s="689"/>
      <c r="HXQ3" s="689"/>
      <c r="HXR3" s="689"/>
      <c r="HXS3" s="689"/>
      <c r="HXT3" s="689"/>
      <c r="HXU3" s="689"/>
      <c r="HXV3" s="689"/>
      <c r="HXW3" s="689"/>
      <c r="HXX3" s="689"/>
      <c r="HXY3" s="689"/>
      <c r="HXZ3" s="689"/>
      <c r="HYA3" s="689"/>
      <c r="HYB3" s="689"/>
      <c r="HYC3" s="689"/>
      <c r="HYD3" s="689"/>
      <c r="HYE3" s="689"/>
      <c r="HYF3" s="689"/>
      <c r="HYG3" s="689"/>
      <c r="HYH3" s="689"/>
      <c r="HYI3" s="689"/>
      <c r="HYJ3" s="689"/>
      <c r="HYK3" s="689"/>
      <c r="HYL3" s="689"/>
      <c r="HYM3" s="689"/>
      <c r="HYN3" s="689"/>
      <c r="HYO3" s="689"/>
      <c r="HYP3" s="689"/>
      <c r="HYQ3" s="689"/>
      <c r="HYR3" s="689"/>
      <c r="HYS3" s="689"/>
      <c r="HYT3" s="689"/>
      <c r="HYU3" s="689"/>
      <c r="HYV3" s="689"/>
      <c r="HYW3" s="689"/>
      <c r="HYX3" s="689"/>
      <c r="HYY3" s="689"/>
      <c r="HYZ3" s="689"/>
      <c r="HZA3" s="689"/>
      <c r="HZB3" s="689"/>
      <c r="HZC3" s="689"/>
      <c r="HZD3" s="689"/>
      <c r="HZE3" s="689"/>
      <c r="HZF3" s="689"/>
      <c r="HZG3" s="689"/>
      <c r="HZH3" s="689"/>
      <c r="HZI3" s="689"/>
      <c r="HZJ3" s="689"/>
      <c r="HZK3" s="689"/>
      <c r="HZL3" s="689"/>
      <c r="HZM3" s="689"/>
      <c r="HZN3" s="689"/>
      <c r="HZO3" s="689"/>
      <c r="HZP3" s="689"/>
      <c r="HZQ3" s="689"/>
      <c r="HZR3" s="689"/>
      <c r="HZS3" s="689"/>
      <c r="HZT3" s="689"/>
      <c r="HZU3" s="689"/>
      <c r="HZV3" s="689"/>
      <c r="HZW3" s="689"/>
      <c r="HZX3" s="689"/>
      <c r="HZY3" s="689"/>
      <c r="HZZ3" s="689"/>
      <c r="IAA3" s="689"/>
      <c r="IAB3" s="689"/>
      <c r="IAC3" s="689"/>
      <c r="IAD3" s="689"/>
      <c r="IAE3" s="689"/>
      <c r="IAF3" s="689"/>
      <c r="IAG3" s="689"/>
      <c r="IAH3" s="689"/>
      <c r="IAI3" s="689"/>
      <c r="IAJ3" s="689"/>
      <c r="IAK3" s="689"/>
      <c r="IAL3" s="689"/>
      <c r="IAM3" s="689"/>
      <c r="IAN3" s="689"/>
      <c r="IAO3" s="689"/>
      <c r="IAP3" s="689"/>
      <c r="IAQ3" s="689"/>
      <c r="IAR3" s="689"/>
      <c r="IAS3" s="689"/>
      <c r="IAT3" s="689"/>
      <c r="IAU3" s="689"/>
      <c r="IAV3" s="689"/>
      <c r="IAW3" s="689"/>
      <c r="IAX3" s="689"/>
      <c r="IAY3" s="689"/>
      <c r="IAZ3" s="689"/>
      <c r="IBA3" s="689"/>
      <c r="IBB3" s="689"/>
      <c r="IBC3" s="689"/>
      <c r="IBD3" s="689"/>
      <c r="IBE3" s="689"/>
      <c r="IBF3" s="689"/>
      <c r="IBG3" s="689"/>
      <c r="IBH3" s="689"/>
      <c r="IBI3" s="689"/>
      <c r="IBJ3" s="689"/>
      <c r="IBK3" s="689"/>
      <c r="IBL3" s="689"/>
      <c r="IBM3" s="689"/>
      <c r="IBN3" s="689"/>
      <c r="IBO3" s="689"/>
      <c r="IBP3" s="689"/>
      <c r="IBQ3" s="689"/>
      <c r="IBR3" s="689"/>
      <c r="IBS3" s="689"/>
      <c r="IBT3" s="689"/>
      <c r="IBU3" s="689"/>
      <c r="IBV3" s="689"/>
      <c r="IBW3" s="689"/>
      <c r="IBX3" s="689"/>
      <c r="IBY3" s="689"/>
      <c r="IBZ3" s="689"/>
      <c r="ICA3" s="689"/>
      <c r="ICB3" s="689"/>
      <c r="ICC3" s="689"/>
      <c r="ICD3" s="689"/>
      <c r="ICE3" s="689"/>
      <c r="ICF3" s="689"/>
      <c r="ICG3" s="689"/>
      <c r="ICH3" s="689"/>
      <c r="ICI3" s="689"/>
      <c r="ICJ3" s="689"/>
      <c r="ICK3" s="689"/>
      <c r="ICL3" s="689"/>
      <c r="ICM3" s="689"/>
      <c r="ICN3" s="689"/>
      <c r="ICO3" s="689"/>
      <c r="ICP3" s="689"/>
      <c r="ICQ3" s="689"/>
      <c r="ICR3" s="689"/>
      <c r="ICS3" s="689"/>
      <c r="ICT3" s="689"/>
      <c r="ICU3" s="689"/>
      <c r="ICV3" s="689"/>
      <c r="ICW3" s="689"/>
      <c r="ICX3" s="689"/>
      <c r="ICY3" s="689"/>
      <c r="ICZ3" s="689"/>
      <c r="IDA3" s="689"/>
      <c r="IDB3" s="689"/>
      <c r="IDC3" s="689"/>
      <c r="IDD3" s="689"/>
      <c r="IDE3" s="689"/>
      <c r="IDF3" s="689"/>
      <c r="IDG3" s="689"/>
      <c r="IDH3" s="689"/>
      <c r="IDI3" s="689"/>
      <c r="IDJ3" s="689"/>
      <c r="IDK3" s="689"/>
      <c r="IDL3" s="689"/>
      <c r="IDM3" s="689"/>
      <c r="IDN3" s="689"/>
      <c r="IDO3" s="689"/>
      <c r="IDP3" s="689"/>
      <c r="IDQ3" s="689"/>
      <c r="IDR3" s="689"/>
      <c r="IDS3" s="689"/>
      <c r="IDT3" s="689"/>
      <c r="IDU3" s="689"/>
      <c r="IDV3" s="689"/>
      <c r="IDW3" s="689"/>
      <c r="IDX3" s="689"/>
      <c r="IDY3" s="689"/>
      <c r="IDZ3" s="689"/>
      <c r="IEA3" s="689"/>
      <c r="IEB3" s="689"/>
      <c r="IEC3" s="689"/>
      <c r="IED3" s="689"/>
      <c r="IEE3" s="689"/>
      <c r="IEF3" s="689"/>
      <c r="IEG3" s="689"/>
      <c r="IEH3" s="689"/>
      <c r="IEI3" s="689"/>
      <c r="IEJ3" s="689"/>
      <c r="IEK3" s="689"/>
      <c r="IEL3" s="689"/>
      <c r="IEM3" s="689"/>
      <c r="IEN3" s="689"/>
      <c r="IEO3" s="689"/>
      <c r="IEP3" s="689"/>
      <c r="IEQ3" s="689"/>
      <c r="IER3" s="689"/>
      <c r="IES3" s="689"/>
      <c r="IET3" s="689"/>
      <c r="IEU3" s="689"/>
      <c r="IEV3" s="689"/>
      <c r="IEW3" s="689"/>
      <c r="IEX3" s="689"/>
      <c r="IEY3" s="689"/>
      <c r="IEZ3" s="689"/>
      <c r="IFA3" s="689"/>
      <c r="IFB3" s="689"/>
      <c r="IFC3" s="689"/>
      <c r="IFD3" s="689"/>
      <c r="IFE3" s="689"/>
      <c r="IFF3" s="689"/>
      <c r="IFG3" s="689"/>
      <c r="IFH3" s="689"/>
      <c r="IFI3" s="689"/>
      <c r="IFJ3" s="689"/>
      <c r="IFK3" s="689"/>
      <c r="IFL3" s="689"/>
      <c r="IFM3" s="689"/>
      <c r="IFN3" s="689"/>
      <c r="IFO3" s="689"/>
      <c r="IFP3" s="689"/>
      <c r="IFQ3" s="689"/>
      <c r="IFR3" s="689"/>
      <c r="IFS3" s="689"/>
      <c r="IFT3" s="689"/>
      <c r="IFU3" s="689"/>
      <c r="IFV3" s="689"/>
      <c r="IFW3" s="689"/>
      <c r="IFX3" s="689"/>
      <c r="IFY3" s="689"/>
      <c r="IFZ3" s="689"/>
      <c r="IGA3" s="689"/>
      <c r="IGB3" s="689"/>
      <c r="IGC3" s="689"/>
      <c r="IGD3" s="689"/>
      <c r="IGE3" s="689"/>
      <c r="IGF3" s="689"/>
      <c r="IGG3" s="689"/>
      <c r="IGH3" s="689"/>
      <c r="IGI3" s="689"/>
      <c r="IGJ3" s="689"/>
      <c r="IGK3" s="689"/>
      <c r="IGL3" s="689"/>
      <c r="IGM3" s="689"/>
      <c r="IGN3" s="689"/>
      <c r="IGO3" s="689"/>
      <c r="IGP3" s="689"/>
      <c r="IGQ3" s="689"/>
      <c r="IGR3" s="689"/>
      <c r="IGS3" s="689"/>
      <c r="IGT3" s="689"/>
      <c r="IGU3" s="689"/>
      <c r="IGV3" s="689"/>
      <c r="IGW3" s="689"/>
      <c r="IGX3" s="689"/>
      <c r="IGY3" s="689"/>
      <c r="IGZ3" s="689"/>
      <c r="IHA3" s="689"/>
      <c r="IHB3" s="689"/>
      <c r="IHC3" s="689"/>
      <c r="IHD3" s="689"/>
      <c r="IHE3" s="689"/>
      <c r="IHF3" s="689"/>
      <c r="IHG3" s="689"/>
      <c r="IHH3" s="689"/>
      <c r="IHI3" s="689"/>
      <c r="IHJ3" s="689"/>
      <c r="IHK3" s="689"/>
      <c r="IHL3" s="689"/>
      <c r="IHM3" s="689"/>
      <c r="IHN3" s="689"/>
      <c r="IHO3" s="689"/>
      <c r="IHP3" s="689"/>
      <c r="IHQ3" s="689"/>
      <c r="IHR3" s="689"/>
      <c r="IHS3" s="689"/>
      <c r="IHT3" s="689"/>
      <c r="IHU3" s="689"/>
      <c r="IHV3" s="689"/>
      <c r="IHW3" s="689"/>
      <c r="IHX3" s="689"/>
      <c r="IHY3" s="689"/>
      <c r="IHZ3" s="689"/>
      <c r="IIA3" s="689"/>
      <c r="IIB3" s="689"/>
      <c r="IIC3" s="689"/>
      <c r="IID3" s="689"/>
      <c r="IIE3" s="689"/>
      <c r="IIF3" s="689"/>
      <c r="IIG3" s="689"/>
      <c r="IIH3" s="689"/>
      <c r="III3" s="689"/>
      <c r="IIJ3" s="689"/>
      <c r="IIK3" s="689"/>
      <c r="IIL3" s="689"/>
      <c r="IIM3" s="689"/>
      <c r="IIN3" s="689"/>
      <c r="IIO3" s="689"/>
      <c r="IIP3" s="689"/>
      <c r="IIQ3" s="689"/>
      <c r="IIR3" s="689"/>
      <c r="IIS3" s="689"/>
      <c r="IIT3" s="689"/>
      <c r="IIU3" s="689"/>
      <c r="IIV3" s="689"/>
      <c r="IIW3" s="689"/>
      <c r="IIX3" s="689"/>
      <c r="IIY3" s="689"/>
      <c r="IIZ3" s="689"/>
      <c r="IJA3" s="689"/>
      <c r="IJB3" s="689"/>
      <c r="IJC3" s="689"/>
      <c r="IJD3" s="689"/>
      <c r="IJE3" s="689"/>
      <c r="IJF3" s="689"/>
      <c r="IJG3" s="689"/>
      <c r="IJH3" s="689"/>
      <c r="IJI3" s="689"/>
      <c r="IJJ3" s="689"/>
      <c r="IJK3" s="689"/>
      <c r="IJL3" s="689"/>
      <c r="IJM3" s="689"/>
      <c r="IJN3" s="689"/>
      <c r="IJO3" s="689"/>
      <c r="IJP3" s="689"/>
      <c r="IJQ3" s="689"/>
      <c r="IJR3" s="689"/>
      <c r="IJS3" s="689"/>
      <c r="IJT3" s="689"/>
      <c r="IJU3" s="689"/>
      <c r="IJV3" s="689"/>
      <c r="IJW3" s="689"/>
      <c r="IJX3" s="689"/>
      <c r="IJY3" s="689"/>
      <c r="IJZ3" s="689"/>
      <c r="IKA3" s="689"/>
      <c r="IKB3" s="689"/>
      <c r="IKC3" s="689"/>
      <c r="IKD3" s="689"/>
      <c r="IKE3" s="689"/>
      <c r="IKF3" s="689"/>
      <c r="IKG3" s="689"/>
      <c r="IKH3" s="689"/>
      <c r="IKI3" s="689"/>
      <c r="IKJ3" s="689"/>
      <c r="IKK3" s="689"/>
      <c r="IKL3" s="689"/>
      <c r="IKM3" s="689"/>
      <c r="IKN3" s="689"/>
      <c r="IKO3" s="689"/>
      <c r="IKP3" s="689"/>
      <c r="IKQ3" s="689"/>
      <c r="IKR3" s="689"/>
      <c r="IKS3" s="689"/>
      <c r="IKT3" s="689"/>
      <c r="IKU3" s="689"/>
      <c r="IKV3" s="689"/>
      <c r="IKW3" s="689"/>
      <c r="IKX3" s="689"/>
      <c r="IKY3" s="689"/>
      <c r="IKZ3" s="689"/>
      <c r="ILA3" s="689"/>
      <c r="ILB3" s="689"/>
      <c r="ILC3" s="689"/>
      <c r="ILD3" s="689"/>
      <c r="ILE3" s="689"/>
      <c r="ILF3" s="689"/>
      <c r="ILG3" s="689"/>
      <c r="ILH3" s="689"/>
      <c r="ILI3" s="689"/>
      <c r="ILJ3" s="689"/>
      <c r="ILK3" s="689"/>
      <c r="ILL3" s="689"/>
      <c r="ILM3" s="689"/>
      <c r="ILN3" s="689"/>
      <c r="ILO3" s="689"/>
      <c r="ILP3" s="689"/>
      <c r="ILQ3" s="689"/>
      <c r="ILR3" s="689"/>
      <c r="ILS3" s="689"/>
      <c r="ILT3" s="689"/>
      <c r="ILU3" s="689"/>
      <c r="ILV3" s="689"/>
      <c r="ILW3" s="689"/>
      <c r="ILX3" s="689"/>
      <c r="ILY3" s="689"/>
      <c r="ILZ3" s="689"/>
      <c r="IMA3" s="689"/>
      <c r="IMB3" s="689"/>
      <c r="IMC3" s="689"/>
      <c r="IMD3" s="689"/>
      <c r="IME3" s="689"/>
      <c r="IMF3" s="689"/>
      <c r="IMG3" s="689"/>
      <c r="IMH3" s="689"/>
      <c r="IMI3" s="689"/>
      <c r="IMJ3" s="689"/>
      <c r="IMK3" s="689"/>
      <c r="IML3" s="689"/>
      <c r="IMM3" s="689"/>
      <c r="IMN3" s="689"/>
      <c r="IMO3" s="689"/>
      <c r="IMP3" s="689"/>
      <c r="IMQ3" s="689"/>
      <c r="IMR3" s="689"/>
      <c r="IMS3" s="689"/>
      <c r="IMT3" s="689"/>
      <c r="IMU3" s="689"/>
      <c r="IMV3" s="689"/>
      <c r="IMW3" s="689"/>
      <c r="IMX3" s="689"/>
      <c r="IMY3" s="689"/>
      <c r="IMZ3" s="689"/>
      <c r="INA3" s="689"/>
      <c r="INB3" s="689"/>
      <c r="INC3" s="689"/>
      <c r="IND3" s="689"/>
      <c r="INE3" s="689"/>
      <c r="INF3" s="689"/>
      <c r="ING3" s="689"/>
      <c r="INH3" s="689"/>
      <c r="INI3" s="689"/>
      <c r="INJ3" s="689"/>
      <c r="INK3" s="689"/>
      <c r="INL3" s="689"/>
      <c r="INM3" s="689"/>
      <c r="INN3" s="689"/>
      <c r="INO3" s="689"/>
      <c r="INP3" s="689"/>
      <c r="INQ3" s="689"/>
      <c r="INR3" s="689"/>
      <c r="INS3" s="689"/>
      <c r="INT3" s="689"/>
      <c r="INU3" s="689"/>
      <c r="INV3" s="689"/>
      <c r="INW3" s="689"/>
      <c r="INX3" s="689"/>
      <c r="INY3" s="689"/>
      <c r="INZ3" s="689"/>
      <c r="IOA3" s="689"/>
      <c r="IOB3" s="689"/>
      <c r="IOC3" s="689"/>
      <c r="IOD3" s="689"/>
      <c r="IOE3" s="689"/>
      <c r="IOF3" s="689"/>
      <c r="IOG3" s="689"/>
      <c r="IOH3" s="689"/>
      <c r="IOI3" s="689"/>
      <c r="IOJ3" s="689"/>
      <c r="IOK3" s="689"/>
      <c r="IOL3" s="689"/>
      <c r="IOM3" s="689"/>
      <c r="ION3" s="689"/>
      <c r="IOO3" s="689"/>
      <c r="IOP3" s="689"/>
      <c r="IOQ3" s="689"/>
      <c r="IOR3" s="689"/>
      <c r="IOS3" s="689"/>
      <c r="IOT3" s="689"/>
      <c r="IOU3" s="689"/>
      <c r="IOV3" s="689"/>
      <c r="IOW3" s="689"/>
      <c r="IOX3" s="689"/>
      <c r="IOY3" s="689"/>
      <c r="IOZ3" s="689"/>
      <c r="IPA3" s="689"/>
      <c r="IPB3" s="689"/>
      <c r="IPC3" s="689"/>
      <c r="IPD3" s="689"/>
      <c r="IPE3" s="689"/>
      <c r="IPF3" s="689"/>
      <c r="IPG3" s="689"/>
      <c r="IPH3" s="689"/>
      <c r="IPI3" s="689"/>
      <c r="IPJ3" s="689"/>
      <c r="IPK3" s="689"/>
      <c r="IPL3" s="689"/>
      <c r="IPM3" s="689"/>
      <c r="IPN3" s="689"/>
      <c r="IPO3" s="689"/>
      <c r="IPP3" s="689"/>
      <c r="IPQ3" s="689"/>
      <c r="IPR3" s="689"/>
      <c r="IPS3" s="689"/>
      <c r="IPT3" s="689"/>
      <c r="IPU3" s="689"/>
      <c r="IPV3" s="689"/>
      <c r="IPW3" s="689"/>
      <c r="IPX3" s="689"/>
      <c r="IPY3" s="689"/>
      <c r="IPZ3" s="689"/>
      <c r="IQA3" s="689"/>
      <c r="IQB3" s="689"/>
      <c r="IQC3" s="689"/>
      <c r="IQD3" s="689"/>
      <c r="IQE3" s="689"/>
      <c r="IQF3" s="689"/>
      <c r="IQG3" s="689"/>
      <c r="IQH3" s="689"/>
      <c r="IQI3" s="689"/>
      <c r="IQJ3" s="689"/>
      <c r="IQK3" s="689"/>
      <c r="IQL3" s="689"/>
      <c r="IQM3" s="689"/>
      <c r="IQN3" s="689"/>
      <c r="IQO3" s="689"/>
      <c r="IQP3" s="689"/>
      <c r="IQQ3" s="689"/>
      <c r="IQR3" s="689"/>
      <c r="IQS3" s="689"/>
      <c r="IQT3" s="689"/>
      <c r="IQU3" s="689"/>
      <c r="IQV3" s="689"/>
      <c r="IQW3" s="689"/>
      <c r="IQX3" s="689"/>
      <c r="IQY3" s="689"/>
      <c r="IQZ3" s="689"/>
      <c r="IRA3" s="689"/>
      <c r="IRB3" s="689"/>
      <c r="IRC3" s="689"/>
      <c r="IRD3" s="689"/>
      <c r="IRE3" s="689"/>
      <c r="IRF3" s="689"/>
      <c r="IRG3" s="689"/>
      <c r="IRH3" s="689"/>
      <c r="IRI3" s="689"/>
      <c r="IRJ3" s="689"/>
      <c r="IRK3" s="689"/>
      <c r="IRL3" s="689"/>
      <c r="IRM3" s="689"/>
      <c r="IRN3" s="689"/>
      <c r="IRO3" s="689"/>
      <c r="IRP3" s="689"/>
      <c r="IRQ3" s="689"/>
      <c r="IRR3" s="689"/>
      <c r="IRS3" s="689"/>
      <c r="IRT3" s="689"/>
      <c r="IRU3" s="689"/>
      <c r="IRV3" s="689"/>
      <c r="IRW3" s="689"/>
      <c r="IRX3" s="689"/>
      <c r="IRY3" s="689"/>
      <c r="IRZ3" s="689"/>
      <c r="ISA3" s="689"/>
      <c r="ISB3" s="689"/>
      <c r="ISC3" s="689"/>
      <c r="ISD3" s="689"/>
      <c r="ISE3" s="689"/>
      <c r="ISF3" s="689"/>
      <c r="ISG3" s="689"/>
      <c r="ISH3" s="689"/>
      <c r="ISI3" s="689"/>
      <c r="ISJ3" s="689"/>
      <c r="ISK3" s="689"/>
      <c r="ISL3" s="689"/>
      <c r="ISM3" s="689"/>
      <c r="ISN3" s="689"/>
      <c r="ISO3" s="689"/>
      <c r="ISP3" s="689"/>
      <c r="ISQ3" s="689"/>
      <c r="ISR3" s="689"/>
      <c r="ISS3" s="689"/>
      <c r="IST3" s="689"/>
      <c r="ISU3" s="689"/>
      <c r="ISV3" s="689"/>
      <c r="ISW3" s="689"/>
      <c r="ISX3" s="689"/>
      <c r="ISY3" s="689"/>
      <c r="ISZ3" s="689"/>
      <c r="ITA3" s="689"/>
      <c r="ITB3" s="689"/>
      <c r="ITC3" s="689"/>
      <c r="ITD3" s="689"/>
      <c r="ITE3" s="689"/>
      <c r="ITF3" s="689"/>
      <c r="ITG3" s="689"/>
      <c r="ITH3" s="689"/>
      <c r="ITI3" s="689"/>
      <c r="ITJ3" s="689"/>
      <c r="ITK3" s="689"/>
      <c r="ITL3" s="689"/>
      <c r="ITM3" s="689"/>
      <c r="ITN3" s="689"/>
      <c r="ITO3" s="689"/>
      <c r="ITP3" s="689"/>
      <c r="ITQ3" s="689"/>
      <c r="ITR3" s="689"/>
      <c r="ITS3" s="689"/>
      <c r="ITT3" s="689"/>
      <c r="ITU3" s="689"/>
      <c r="ITV3" s="689"/>
      <c r="ITW3" s="689"/>
      <c r="ITX3" s="689"/>
      <c r="ITY3" s="689"/>
      <c r="ITZ3" s="689"/>
      <c r="IUA3" s="689"/>
      <c r="IUB3" s="689"/>
      <c r="IUC3" s="689"/>
      <c r="IUD3" s="689"/>
      <c r="IUE3" s="689"/>
      <c r="IUF3" s="689"/>
      <c r="IUG3" s="689"/>
      <c r="IUH3" s="689"/>
      <c r="IUI3" s="689"/>
      <c r="IUJ3" s="689"/>
      <c r="IUK3" s="689"/>
      <c r="IUL3" s="689"/>
      <c r="IUM3" s="689"/>
      <c r="IUN3" s="689"/>
      <c r="IUO3" s="689"/>
      <c r="IUP3" s="689"/>
      <c r="IUQ3" s="689"/>
      <c r="IUR3" s="689"/>
      <c r="IUS3" s="689"/>
      <c r="IUT3" s="689"/>
      <c r="IUU3" s="689"/>
      <c r="IUV3" s="689"/>
      <c r="IUW3" s="689"/>
      <c r="IUX3" s="689"/>
      <c r="IUY3" s="689"/>
      <c r="IUZ3" s="689"/>
      <c r="IVA3" s="689"/>
      <c r="IVB3" s="689"/>
      <c r="IVC3" s="689"/>
      <c r="IVD3" s="689"/>
      <c r="IVE3" s="689"/>
      <c r="IVF3" s="689"/>
      <c r="IVG3" s="689"/>
      <c r="IVH3" s="689"/>
      <c r="IVI3" s="689"/>
      <c r="IVJ3" s="689"/>
      <c r="IVK3" s="689"/>
      <c r="IVL3" s="689"/>
      <c r="IVM3" s="689"/>
      <c r="IVN3" s="689"/>
      <c r="IVO3" s="689"/>
      <c r="IVP3" s="689"/>
      <c r="IVQ3" s="689"/>
      <c r="IVR3" s="689"/>
      <c r="IVS3" s="689"/>
      <c r="IVT3" s="689"/>
      <c r="IVU3" s="689"/>
      <c r="IVV3" s="689"/>
      <c r="IVW3" s="689"/>
      <c r="IVX3" s="689"/>
      <c r="IVY3" s="689"/>
      <c r="IVZ3" s="689"/>
      <c r="IWA3" s="689"/>
      <c r="IWB3" s="689"/>
      <c r="IWC3" s="689"/>
      <c r="IWD3" s="689"/>
      <c r="IWE3" s="689"/>
      <c r="IWF3" s="689"/>
      <c r="IWG3" s="689"/>
      <c r="IWH3" s="689"/>
      <c r="IWI3" s="689"/>
      <c r="IWJ3" s="689"/>
      <c r="IWK3" s="689"/>
      <c r="IWL3" s="689"/>
      <c r="IWM3" s="689"/>
      <c r="IWN3" s="689"/>
      <c r="IWO3" s="689"/>
      <c r="IWP3" s="689"/>
      <c r="IWQ3" s="689"/>
      <c r="IWR3" s="689"/>
      <c r="IWS3" s="689"/>
      <c r="IWT3" s="689"/>
      <c r="IWU3" s="689"/>
      <c r="IWV3" s="689"/>
      <c r="IWW3" s="689"/>
      <c r="IWX3" s="689"/>
      <c r="IWY3" s="689"/>
      <c r="IWZ3" s="689"/>
      <c r="IXA3" s="689"/>
      <c r="IXB3" s="689"/>
      <c r="IXC3" s="689"/>
      <c r="IXD3" s="689"/>
      <c r="IXE3" s="689"/>
      <c r="IXF3" s="689"/>
      <c r="IXG3" s="689"/>
      <c r="IXH3" s="689"/>
      <c r="IXI3" s="689"/>
      <c r="IXJ3" s="689"/>
      <c r="IXK3" s="689"/>
      <c r="IXL3" s="689"/>
      <c r="IXM3" s="689"/>
      <c r="IXN3" s="689"/>
      <c r="IXO3" s="689"/>
      <c r="IXP3" s="689"/>
      <c r="IXQ3" s="689"/>
      <c r="IXR3" s="689"/>
      <c r="IXS3" s="689"/>
      <c r="IXT3" s="689"/>
      <c r="IXU3" s="689"/>
      <c r="IXV3" s="689"/>
      <c r="IXW3" s="689"/>
      <c r="IXX3" s="689"/>
      <c r="IXY3" s="689"/>
      <c r="IXZ3" s="689"/>
      <c r="IYA3" s="689"/>
      <c r="IYB3" s="689"/>
      <c r="IYC3" s="689"/>
      <c r="IYD3" s="689"/>
      <c r="IYE3" s="689"/>
      <c r="IYF3" s="689"/>
      <c r="IYG3" s="689"/>
      <c r="IYH3" s="689"/>
      <c r="IYI3" s="689"/>
      <c r="IYJ3" s="689"/>
      <c r="IYK3" s="689"/>
      <c r="IYL3" s="689"/>
      <c r="IYM3" s="689"/>
      <c r="IYN3" s="689"/>
      <c r="IYO3" s="689"/>
      <c r="IYP3" s="689"/>
      <c r="IYQ3" s="689"/>
      <c r="IYR3" s="689"/>
      <c r="IYS3" s="689"/>
      <c r="IYT3" s="689"/>
      <c r="IYU3" s="689"/>
      <c r="IYV3" s="689"/>
      <c r="IYW3" s="689"/>
      <c r="IYX3" s="689"/>
      <c r="IYY3" s="689"/>
      <c r="IYZ3" s="689"/>
      <c r="IZA3" s="689"/>
      <c r="IZB3" s="689"/>
      <c r="IZC3" s="689"/>
      <c r="IZD3" s="689"/>
      <c r="IZE3" s="689"/>
      <c r="IZF3" s="689"/>
      <c r="IZG3" s="689"/>
      <c r="IZH3" s="689"/>
      <c r="IZI3" s="689"/>
      <c r="IZJ3" s="689"/>
      <c r="IZK3" s="689"/>
      <c r="IZL3" s="689"/>
      <c r="IZM3" s="689"/>
      <c r="IZN3" s="689"/>
      <c r="IZO3" s="689"/>
      <c r="IZP3" s="689"/>
      <c r="IZQ3" s="689"/>
      <c r="IZR3" s="689"/>
      <c r="IZS3" s="689"/>
      <c r="IZT3" s="689"/>
      <c r="IZU3" s="689"/>
      <c r="IZV3" s="689"/>
      <c r="IZW3" s="689"/>
      <c r="IZX3" s="689"/>
      <c r="IZY3" s="689"/>
      <c r="IZZ3" s="689"/>
      <c r="JAA3" s="689"/>
      <c r="JAB3" s="689"/>
      <c r="JAC3" s="689"/>
      <c r="JAD3" s="689"/>
      <c r="JAE3" s="689"/>
      <c r="JAF3" s="689"/>
      <c r="JAG3" s="689"/>
      <c r="JAH3" s="689"/>
      <c r="JAI3" s="689"/>
      <c r="JAJ3" s="689"/>
      <c r="JAK3" s="689"/>
      <c r="JAL3" s="689"/>
      <c r="JAM3" s="689"/>
      <c r="JAN3" s="689"/>
      <c r="JAO3" s="689"/>
      <c r="JAP3" s="689"/>
      <c r="JAQ3" s="689"/>
      <c r="JAR3" s="689"/>
      <c r="JAS3" s="689"/>
      <c r="JAT3" s="689"/>
      <c r="JAU3" s="689"/>
      <c r="JAV3" s="689"/>
      <c r="JAW3" s="689"/>
      <c r="JAX3" s="689"/>
      <c r="JAY3" s="689"/>
      <c r="JAZ3" s="689"/>
      <c r="JBA3" s="689"/>
      <c r="JBB3" s="689"/>
      <c r="JBC3" s="689"/>
      <c r="JBD3" s="689"/>
      <c r="JBE3" s="689"/>
      <c r="JBF3" s="689"/>
      <c r="JBG3" s="689"/>
      <c r="JBH3" s="689"/>
      <c r="JBI3" s="689"/>
      <c r="JBJ3" s="689"/>
      <c r="JBK3" s="689"/>
      <c r="JBL3" s="689"/>
      <c r="JBM3" s="689"/>
      <c r="JBN3" s="689"/>
      <c r="JBO3" s="689"/>
      <c r="JBP3" s="689"/>
      <c r="JBQ3" s="689"/>
      <c r="JBR3" s="689"/>
      <c r="JBS3" s="689"/>
      <c r="JBT3" s="689"/>
      <c r="JBU3" s="689"/>
      <c r="JBV3" s="689"/>
      <c r="JBW3" s="689"/>
      <c r="JBX3" s="689"/>
      <c r="JBY3" s="689"/>
      <c r="JBZ3" s="689"/>
      <c r="JCA3" s="689"/>
      <c r="JCB3" s="689"/>
      <c r="JCC3" s="689"/>
      <c r="JCD3" s="689"/>
      <c r="JCE3" s="689"/>
      <c r="JCF3" s="689"/>
      <c r="JCG3" s="689"/>
      <c r="JCH3" s="689"/>
      <c r="JCI3" s="689"/>
      <c r="JCJ3" s="689"/>
      <c r="JCK3" s="689"/>
      <c r="JCL3" s="689"/>
      <c r="JCM3" s="689"/>
      <c r="JCN3" s="689"/>
      <c r="JCO3" s="689"/>
      <c r="JCP3" s="689"/>
      <c r="JCQ3" s="689"/>
      <c r="JCR3" s="689"/>
      <c r="JCS3" s="689"/>
      <c r="JCT3" s="689"/>
      <c r="JCU3" s="689"/>
      <c r="JCV3" s="689"/>
      <c r="JCW3" s="689"/>
      <c r="JCX3" s="689"/>
      <c r="JCY3" s="689"/>
      <c r="JCZ3" s="689"/>
      <c r="JDA3" s="689"/>
      <c r="JDB3" s="689"/>
      <c r="JDC3" s="689"/>
      <c r="JDD3" s="689"/>
      <c r="JDE3" s="689"/>
      <c r="JDF3" s="689"/>
      <c r="JDG3" s="689"/>
      <c r="JDH3" s="689"/>
      <c r="JDI3" s="689"/>
      <c r="JDJ3" s="689"/>
      <c r="JDK3" s="689"/>
      <c r="JDL3" s="689"/>
      <c r="JDM3" s="689"/>
      <c r="JDN3" s="689"/>
      <c r="JDO3" s="689"/>
      <c r="JDP3" s="689"/>
      <c r="JDQ3" s="689"/>
      <c r="JDR3" s="689"/>
      <c r="JDS3" s="689"/>
      <c r="JDT3" s="689"/>
      <c r="JDU3" s="689"/>
      <c r="JDV3" s="689"/>
      <c r="JDW3" s="689"/>
      <c r="JDX3" s="689"/>
      <c r="JDY3" s="689"/>
      <c r="JDZ3" s="689"/>
      <c r="JEA3" s="689"/>
      <c r="JEB3" s="689"/>
      <c r="JEC3" s="689"/>
      <c r="JED3" s="689"/>
      <c r="JEE3" s="689"/>
      <c r="JEF3" s="689"/>
      <c r="JEG3" s="689"/>
      <c r="JEH3" s="689"/>
      <c r="JEI3" s="689"/>
      <c r="JEJ3" s="689"/>
      <c r="JEK3" s="689"/>
      <c r="JEL3" s="689"/>
      <c r="JEM3" s="689"/>
      <c r="JEN3" s="689"/>
      <c r="JEO3" s="689"/>
      <c r="JEP3" s="689"/>
      <c r="JEQ3" s="689"/>
      <c r="JER3" s="689"/>
      <c r="JES3" s="689"/>
      <c r="JET3" s="689"/>
      <c r="JEU3" s="689"/>
      <c r="JEV3" s="689"/>
      <c r="JEW3" s="689"/>
      <c r="JEX3" s="689"/>
      <c r="JEY3" s="689"/>
      <c r="JEZ3" s="689"/>
      <c r="JFA3" s="689"/>
      <c r="JFB3" s="689"/>
      <c r="JFC3" s="689"/>
      <c r="JFD3" s="689"/>
      <c r="JFE3" s="689"/>
      <c r="JFF3" s="689"/>
      <c r="JFG3" s="689"/>
      <c r="JFH3" s="689"/>
      <c r="JFI3" s="689"/>
      <c r="JFJ3" s="689"/>
      <c r="JFK3" s="689"/>
      <c r="JFL3" s="689"/>
      <c r="JFM3" s="689"/>
      <c r="JFN3" s="689"/>
      <c r="JFO3" s="689"/>
      <c r="JFP3" s="689"/>
      <c r="JFQ3" s="689"/>
      <c r="JFR3" s="689"/>
      <c r="JFS3" s="689"/>
      <c r="JFT3" s="689"/>
      <c r="JFU3" s="689"/>
      <c r="JFV3" s="689"/>
      <c r="JFW3" s="689"/>
      <c r="JFX3" s="689"/>
      <c r="JFY3" s="689"/>
      <c r="JFZ3" s="689"/>
      <c r="JGA3" s="689"/>
      <c r="JGB3" s="689"/>
      <c r="JGC3" s="689"/>
      <c r="JGD3" s="689"/>
      <c r="JGE3" s="689"/>
      <c r="JGF3" s="689"/>
      <c r="JGG3" s="689"/>
      <c r="JGH3" s="689"/>
      <c r="JGI3" s="689"/>
      <c r="JGJ3" s="689"/>
      <c r="JGK3" s="689"/>
      <c r="JGL3" s="689"/>
      <c r="JGM3" s="689"/>
      <c r="JGN3" s="689"/>
      <c r="JGO3" s="689"/>
      <c r="JGP3" s="689"/>
      <c r="JGQ3" s="689"/>
      <c r="JGR3" s="689"/>
      <c r="JGS3" s="689"/>
      <c r="JGT3" s="689"/>
      <c r="JGU3" s="689"/>
      <c r="JGV3" s="689"/>
      <c r="JGW3" s="689"/>
      <c r="JGX3" s="689"/>
      <c r="JGY3" s="689"/>
      <c r="JGZ3" s="689"/>
      <c r="JHA3" s="689"/>
      <c r="JHB3" s="689"/>
      <c r="JHC3" s="689"/>
      <c r="JHD3" s="689"/>
      <c r="JHE3" s="689"/>
      <c r="JHF3" s="689"/>
      <c r="JHG3" s="689"/>
      <c r="JHH3" s="689"/>
      <c r="JHI3" s="689"/>
      <c r="JHJ3" s="689"/>
      <c r="JHK3" s="689"/>
      <c r="JHL3" s="689"/>
      <c r="JHM3" s="689"/>
      <c r="JHN3" s="689"/>
      <c r="JHO3" s="689"/>
      <c r="JHP3" s="689"/>
      <c r="JHQ3" s="689"/>
      <c r="JHR3" s="689"/>
      <c r="JHS3" s="689"/>
      <c r="JHT3" s="689"/>
      <c r="JHU3" s="689"/>
      <c r="JHV3" s="689"/>
      <c r="JHW3" s="689"/>
      <c r="JHX3" s="689"/>
      <c r="JHY3" s="689"/>
      <c r="JHZ3" s="689"/>
      <c r="JIA3" s="689"/>
      <c r="JIB3" s="689"/>
      <c r="JIC3" s="689"/>
      <c r="JID3" s="689"/>
      <c r="JIE3" s="689"/>
      <c r="JIF3" s="689"/>
      <c r="JIG3" s="689"/>
      <c r="JIH3" s="689"/>
      <c r="JII3" s="689"/>
      <c r="JIJ3" s="689"/>
      <c r="JIK3" s="689"/>
      <c r="JIL3" s="689"/>
      <c r="JIM3" s="689"/>
      <c r="JIN3" s="689"/>
      <c r="JIO3" s="689"/>
      <c r="JIP3" s="689"/>
      <c r="JIQ3" s="689"/>
      <c r="JIR3" s="689"/>
      <c r="JIS3" s="689"/>
      <c r="JIT3" s="689"/>
      <c r="JIU3" s="689"/>
      <c r="JIV3" s="689"/>
      <c r="JIW3" s="689"/>
      <c r="JIX3" s="689"/>
      <c r="JIY3" s="689"/>
      <c r="JIZ3" s="689"/>
      <c r="JJA3" s="689"/>
      <c r="JJB3" s="689"/>
      <c r="JJC3" s="689"/>
      <c r="JJD3" s="689"/>
      <c r="JJE3" s="689"/>
      <c r="JJF3" s="689"/>
      <c r="JJG3" s="689"/>
      <c r="JJH3" s="689"/>
      <c r="JJI3" s="689"/>
      <c r="JJJ3" s="689"/>
      <c r="JJK3" s="689"/>
      <c r="JJL3" s="689"/>
      <c r="JJM3" s="689"/>
      <c r="JJN3" s="689"/>
      <c r="JJO3" s="689"/>
      <c r="JJP3" s="689"/>
      <c r="JJQ3" s="689"/>
      <c r="JJR3" s="689"/>
      <c r="JJS3" s="689"/>
      <c r="JJT3" s="689"/>
      <c r="JJU3" s="689"/>
      <c r="JJV3" s="689"/>
      <c r="JJW3" s="689"/>
      <c r="JJX3" s="689"/>
      <c r="JJY3" s="689"/>
      <c r="JJZ3" s="689"/>
      <c r="JKA3" s="689"/>
      <c r="JKB3" s="689"/>
      <c r="JKC3" s="689"/>
      <c r="JKD3" s="689"/>
      <c r="JKE3" s="689"/>
      <c r="JKF3" s="689"/>
      <c r="JKG3" s="689"/>
      <c r="JKH3" s="689"/>
      <c r="JKI3" s="689"/>
      <c r="JKJ3" s="689"/>
      <c r="JKK3" s="689"/>
      <c r="JKL3" s="689"/>
      <c r="JKM3" s="689"/>
      <c r="JKN3" s="689"/>
      <c r="JKO3" s="689"/>
      <c r="JKP3" s="689"/>
      <c r="JKQ3" s="689"/>
      <c r="JKR3" s="689"/>
      <c r="JKS3" s="689"/>
      <c r="JKT3" s="689"/>
      <c r="JKU3" s="689"/>
      <c r="JKV3" s="689"/>
      <c r="JKW3" s="689"/>
      <c r="JKX3" s="689"/>
      <c r="JKY3" s="689"/>
      <c r="JKZ3" s="689"/>
      <c r="JLA3" s="689"/>
      <c r="JLB3" s="689"/>
      <c r="JLC3" s="689"/>
      <c r="JLD3" s="689"/>
      <c r="JLE3" s="689"/>
      <c r="JLF3" s="689"/>
      <c r="JLG3" s="689"/>
      <c r="JLH3" s="689"/>
      <c r="JLI3" s="689"/>
      <c r="JLJ3" s="689"/>
      <c r="JLK3" s="689"/>
      <c r="JLL3" s="689"/>
      <c r="JLM3" s="689"/>
      <c r="JLN3" s="689"/>
      <c r="JLO3" s="689"/>
      <c r="JLP3" s="689"/>
      <c r="JLQ3" s="689"/>
      <c r="JLR3" s="689"/>
      <c r="JLS3" s="689"/>
      <c r="JLT3" s="689"/>
      <c r="JLU3" s="689"/>
      <c r="JLV3" s="689"/>
      <c r="JLW3" s="689"/>
      <c r="JLX3" s="689"/>
      <c r="JLY3" s="689"/>
      <c r="JLZ3" s="689"/>
      <c r="JMA3" s="689"/>
      <c r="JMB3" s="689"/>
      <c r="JMC3" s="689"/>
      <c r="JMD3" s="689"/>
      <c r="JME3" s="689"/>
      <c r="JMF3" s="689"/>
      <c r="JMG3" s="689"/>
      <c r="JMH3" s="689"/>
      <c r="JMI3" s="689"/>
      <c r="JMJ3" s="689"/>
      <c r="JMK3" s="689"/>
      <c r="JML3" s="689"/>
      <c r="JMM3" s="689"/>
      <c r="JMN3" s="689"/>
      <c r="JMO3" s="689"/>
      <c r="JMP3" s="689"/>
      <c r="JMQ3" s="689"/>
      <c r="JMR3" s="689"/>
      <c r="JMS3" s="689"/>
      <c r="JMT3" s="689"/>
      <c r="JMU3" s="689"/>
      <c r="JMV3" s="689"/>
      <c r="JMW3" s="689"/>
      <c r="JMX3" s="689"/>
      <c r="JMY3" s="689"/>
      <c r="JMZ3" s="689"/>
      <c r="JNA3" s="689"/>
      <c r="JNB3" s="689"/>
      <c r="JNC3" s="689"/>
      <c r="JND3" s="689"/>
      <c r="JNE3" s="689"/>
      <c r="JNF3" s="689"/>
      <c r="JNG3" s="689"/>
      <c r="JNH3" s="689"/>
      <c r="JNI3" s="689"/>
      <c r="JNJ3" s="689"/>
      <c r="JNK3" s="689"/>
      <c r="JNL3" s="689"/>
      <c r="JNM3" s="689"/>
      <c r="JNN3" s="689"/>
      <c r="JNO3" s="689"/>
      <c r="JNP3" s="689"/>
      <c r="JNQ3" s="689"/>
      <c r="JNR3" s="689"/>
      <c r="JNS3" s="689"/>
      <c r="JNT3" s="689"/>
      <c r="JNU3" s="689"/>
      <c r="JNV3" s="689"/>
      <c r="JNW3" s="689"/>
      <c r="JNX3" s="689"/>
      <c r="JNY3" s="689"/>
      <c r="JNZ3" s="689"/>
      <c r="JOA3" s="689"/>
      <c r="JOB3" s="689"/>
      <c r="JOC3" s="689"/>
      <c r="JOD3" s="689"/>
      <c r="JOE3" s="689"/>
      <c r="JOF3" s="689"/>
      <c r="JOG3" s="689"/>
      <c r="JOH3" s="689"/>
      <c r="JOI3" s="689"/>
      <c r="JOJ3" s="689"/>
      <c r="JOK3" s="689"/>
      <c r="JOL3" s="689"/>
      <c r="JOM3" s="689"/>
      <c r="JON3" s="689"/>
      <c r="JOO3" s="689"/>
      <c r="JOP3" s="689"/>
      <c r="JOQ3" s="689"/>
      <c r="JOR3" s="689"/>
      <c r="JOS3" s="689"/>
      <c r="JOT3" s="689"/>
      <c r="JOU3" s="689"/>
      <c r="JOV3" s="689"/>
      <c r="JOW3" s="689"/>
      <c r="JOX3" s="689"/>
      <c r="JOY3" s="689"/>
      <c r="JOZ3" s="689"/>
      <c r="JPA3" s="689"/>
      <c r="JPB3" s="689"/>
      <c r="JPC3" s="689"/>
      <c r="JPD3" s="689"/>
      <c r="JPE3" s="689"/>
      <c r="JPF3" s="689"/>
      <c r="JPG3" s="689"/>
      <c r="JPH3" s="689"/>
      <c r="JPI3" s="689"/>
      <c r="JPJ3" s="689"/>
      <c r="JPK3" s="689"/>
      <c r="JPL3" s="689"/>
      <c r="JPM3" s="689"/>
      <c r="JPN3" s="689"/>
      <c r="JPO3" s="689"/>
      <c r="JPP3" s="689"/>
      <c r="JPQ3" s="689"/>
      <c r="JPR3" s="689"/>
      <c r="JPS3" s="689"/>
      <c r="JPT3" s="689"/>
      <c r="JPU3" s="689"/>
      <c r="JPV3" s="689"/>
      <c r="JPW3" s="689"/>
      <c r="JPX3" s="689"/>
      <c r="JPY3" s="689"/>
      <c r="JPZ3" s="689"/>
      <c r="JQA3" s="689"/>
      <c r="JQB3" s="689"/>
      <c r="JQC3" s="689"/>
      <c r="JQD3" s="689"/>
      <c r="JQE3" s="689"/>
      <c r="JQF3" s="689"/>
      <c r="JQG3" s="689"/>
      <c r="JQH3" s="689"/>
      <c r="JQI3" s="689"/>
      <c r="JQJ3" s="689"/>
      <c r="JQK3" s="689"/>
      <c r="JQL3" s="689"/>
      <c r="JQM3" s="689"/>
      <c r="JQN3" s="689"/>
      <c r="JQO3" s="689"/>
      <c r="JQP3" s="689"/>
      <c r="JQQ3" s="689"/>
      <c r="JQR3" s="689"/>
      <c r="JQS3" s="689"/>
      <c r="JQT3" s="689"/>
      <c r="JQU3" s="689"/>
      <c r="JQV3" s="689"/>
      <c r="JQW3" s="689"/>
      <c r="JQX3" s="689"/>
      <c r="JQY3" s="689"/>
      <c r="JQZ3" s="689"/>
      <c r="JRA3" s="689"/>
      <c r="JRB3" s="689"/>
      <c r="JRC3" s="689"/>
      <c r="JRD3" s="689"/>
      <c r="JRE3" s="689"/>
      <c r="JRF3" s="689"/>
      <c r="JRG3" s="689"/>
      <c r="JRH3" s="689"/>
      <c r="JRI3" s="689"/>
      <c r="JRJ3" s="689"/>
      <c r="JRK3" s="689"/>
      <c r="JRL3" s="689"/>
      <c r="JRM3" s="689"/>
      <c r="JRN3" s="689"/>
      <c r="JRO3" s="689"/>
      <c r="JRP3" s="689"/>
      <c r="JRQ3" s="689"/>
      <c r="JRR3" s="689"/>
      <c r="JRS3" s="689"/>
      <c r="JRT3" s="689"/>
      <c r="JRU3" s="689"/>
      <c r="JRV3" s="689"/>
      <c r="JRW3" s="689"/>
      <c r="JRX3" s="689"/>
      <c r="JRY3" s="689"/>
      <c r="JRZ3" s="689"/>
      <c r="JSA3" s="689"/>
      <c r="JSB3" s="689"/>
      <c r="JSC3" s="689"/>
      <c r="JSD3" s="689"/>
      <c r="JSE3" s="689"/>
      <c r="JSF3" s="689"/>
      <c r="JSG3" s="689"/>
      <c r="JSH3" s="689"/>
      <c r="JSI3" s="689"/>
      <c r="JSJ3" s="689"/>
      <c r="JSK3" s="689"/>
      <c r="JSL3" s="689"/>
      <c r="JSM3" s="689"/>
      <c r="JSN3" s="689"/>
      <c r="JSO3" s="689"/>
      <c r="JSP3" s="689"/>
      <c r="JSQ3" s="689"/>
      <c r="JSR3" s="689"/>
      <c r="JSS3" s="689"/>
      <c r="JST3" s="689"/>
      <c r="JSU3" s="689"/>
      <c r="JSV3" s="689"/>
      <c r="JSW3" s="689"/>
      <c r="JSX3" s="689"/>
      <c r="JSY3" s="689"/>
      <c r="JSZ3" s="689"/>
      <c r="JTA3" s="689"/>
      <c r="JTB3" s="689"/>
      <c r="JTC3" s="689"/>
      <c r="JTD3" s="689"/>
      <c r="JTE3" s="689"/>
      <c r="JTF3" s="689"/>
      <c r="JTG3" s="689"/>
      <c r="JTH3" s="689"/>
      <c r="JTI3" s="689"/>
      <c r="JTJ3" s="689"/>
      <c r="JTK3" s="689"/>
      <c r="JTL3" s="689"/>
      <c r="JTM3" s="689"/>
      <c r="JTN3" s="689"/>
      <c r="JTO3" s="689"/>
      <c r="JTP3" s="689"/>
      <c r="JTQ3" s="689"/>
      <c r="JTR3" s="689"/>
      <c r="JTS3" s="689"/>
      <c r="JTT3" s="689"/>
      <c r="JTU3" s="689"/>
      <c r="JTV3" s="689"/>
      <c r="JTW3" s="689"/>
      <c r="JTX3" s="689"/>
      <c r="JTY3" s="689"/>
      <c r="JTZ3" s="689"/>
      <c r="JUA3" s="689"/>
      <c r="JUB3" s="689"/>
      <c r="JUC3" s="689"/>
      <c r="JUD3" s="689"/>
      <c r="JUE3" s="689"/>
      <c r="JUF3" s="689"/>
      <c r="JUG3" s="689"/>
      <c r="JUH3" s="689"/>
      <c r="JUI3" s="689"/>
      <c r="JUJ3" s="689"/>
      <c r="JUK3" s="689"/>
      <c r="JUL3" s="689"/>
      <c r="JUM3" s="689"/>
      <c r="JUN3" s="689"/>
      <c r="JUO3" s="689"/>
      <c r="JUP3" s="689"/>
      <c r="JUQ3" s="689"/>
      <c r="JUR3" s="689"/>
      <c r="JUS3" s="689"/>
      <c r="JUT3" s="689"/>
      <c r="JUU3" s="689"/>
      <c r="JUV3" s="689"/>
      <c r="JUW3" s="689"/>
      <c r="JUX3" s="689"/>
      <c r="JUY3" s="689"/>
      <c r="JUZ3" s="689"/>
      <c r="JVA3" s="689"/>
      <c r="JVB3" s="689"/>
      <c r="JVC3" s="689"/>
      <c r="JVD3" s="689"/>
      <c r="JVE3" s="689"/>
      <c r="JVF3" s="689"/>
      <c r="JVG3" s="689"/>
      <c r="JVH3" s="689"/>
      <c r="JVI3" s="689"/>
      <c r="JVJ3" s="689"/>
      <c r="JVK3" s="689"/>
      <c r="JVL3" s="689"/>
      <c r="JVM3" s="689"/>
      <c r="JVN3" s="689"/>
      <c r="JVO3" s="689"/>
      <c r="JVP3" s="689"/>
      <c r="JVQ3" s="689"/>
      <c r="JVR3" s="689"/>
      <c r="JVS3" s="689"/>
      <c r="JVT3" s="689"/>
      <c r="JVU3" s="689"/>
      <c r="JVV3" s="689"/>
      <c r="JVW3" s="689"/>
      <c r="JVX3" s="689"/>
      <c r="JVY3" s="689"/>
      <c r="JVZ3" s="689"/>
      <c r="JWA3" s="689"/>
      <c r="JWB3" s="689"/>
      <c r="JWC3" s="689"/>
      <c r="JWD3" s="689"/>
      <c r="JWE3" s="689"/>
      <c r="JWF3" s="689"/>
      <c r="JWG3" s="689"/>
      <c r="JWH3" s="689"/>
      <c r="JWI3" s="689"/>
      <c r="JWJ3" s="689"/>
      <c r="JWK3" s="689"/>
      <c r="JWL3" s="689"/>
      <c r="JWM3" s="689"/>
      <c r="JWN3" s="689"/>
      <c r="JWO3" s="689"/>
      <c r="JWP3" s="689"/>
      <c r="JWQ3" s="689"/>
      <c r="JWR3" s="689"/>
      <c r="JWS3" s="689"/>
      <c r="JWT3" s="689"/>
      <c r="JWU3" s="689"/>
      <c r="JWV3" s="689"/>
      <c r="JWW3" s="689"/>
      <c r="JWX3" s="689"/>
      <c r="JWY3" s="689"/>
      <c r="JWZ3" s="689"/>
      <c r="JXA3" s="689"/>
      <c r="JXB3" s="689"/>
      <c r="JXC3" s="689"/>
      <c r="JXD3" s="689"/>
      <c r="JXE3" s="689"/>
      <c r="JXF3" s="689"/>
      <c r="JXG3" s="689"/>
      <c r="JXH3" s="689"/>
      <c r="JXI3" s="689"/>
      <c r="JXJ3" s="689"/>
      <c r="JXK3" s="689"/>
      <c r="JXL3" s="689"/>
      <c r="JXM3" s="689"/>
      <c r="JXN3" s="689"/>
      <c r="JXO3" s="689"/>
      <c r="JXP3" s="689"/>
      <c r="JXQ3" s="689"/>
      <c r="JXR3" s="689"/>
      <c r="JXS3" s="689"/>
      <c r="JXT3" s="689"/>
      <c r="JXU3" s="689"/>
      <c r="JXV3" s="689"/>
      <c r="JXW3" s="689"/>
      <c r="JXX3" s="689"/>
      <c r="JXY3" s="689"/>
      <c r="JXZ3" s="689"/>
      <c r="JYA3" s="689"/>
      <c r="JYB3" s="689"/>
      <c r="JYC3" s="689"/>
      <c r="JYD3" s="689"/>
      <c r="JYE3" s="689"/>
      <c r="JYF3" s="689"/>
      <c r="JYG3" s="689"/>
      <c r="JYH3" s="689"/>
      <c r="JYI3" s="689"/>
      <c r="JYJ3" s="689"/>
      <c r="JYK3" s="689"/>
      <c r="JYL3" s="689"/>
      <c r="JYM3" s="689"/>
      <c r="JYN3" s="689"/>
      <c r="JYO3" s="689"/>
      <c r="JYP3" s="689"/>
      <c r="JYQ3" s="689"/>
      <c r="JYR3" s="689"/>
      <c r="JYS3" s="689"/>
      <c r="JYT3" s="689"/>
      <c r="JYU3" s="689"/>
      <c r="JYV3" s="689"/>
      <c r="JYW3" s="689"/>
      <c r="JYX3" s="689"/>
      <c r="JYY3" s="689"/>
      <c r="JYZ3" s="689"/>
      <c r="JZA3" s="689"/>
      <c r="JZB3" s="689"/>
      <c r="JZC3" s="689"/>
      <c r="JZD3" s="689"/>
      <c r="JZE3" s="689"/>
      <c r="JZF3" s="689"/>
      <c r="JZG3" s="689"/>
      <c r="JZH3" s="689"/>
      <c r="JZI3" s="689"/>
      <c r="JZJ3" s="689"/>
      <c r="JZK3" s="689"/>
      <c r="JZL3" s="689"/>
      <c r="JZM3" s="689"/>
      <c r="JZN3" s="689"/>
      <c r="JZO3" s="689"/>
      <c r="JZP3" s="689"/>
      <c r="JZQ3" s="689"/>
      <c r="JZR3" s="689"/>
      <c r="JZS3" s="689"/>
      <c r="JZT3" s="689"/>
      <c r="JZU3" s="689"/>
      <c r="JZV3" s="689"/>
      <c r="JZW3" s="689"/>
      <c r="JZX3" s="689"/>
      <c r="JZY3" s="689"/>
      <c r="JZZ3" s="689"/>
      <c r="KAA3" s="689"/>
      <c r="KAB3" s="689"/>
      <c r="KAC3" s="689"/>
      <c r="KAD3" s="689"/>
      <c r="KAE3" s="689"/>
      <c r="KAF3" s="689"/>
      <c r="KAG3" s="689"/>
      <c r="KAH3" s="689"/>
      <c r="KAI3" s="689"/>
      <c r="KAJ3" s="689"/>
      <c r="KAK3" s="689"/>
      <c r="KAL3" s="689"/>
      <c r="KAM3" s="689"/>
      <c r="KAN3" s="689"/>
      <c r="KAO3" s="689"/>
      <c r="KAP3" s="689"/>
      <c r="KAQ3" s="689"/>
      <c r="KAR3" s="689"/>
      <c r="KAS3" s="689"/>
      <c r="KAT3" s="689"/>
      <c r="KAU3" s="689"/>
      <c r="KAV3" s="689"/>
      <c r="KAW3" s="689"/>
      <c r="KAX3" s="689"/>
      <c r="KAY3" s="689"/>
      <c r="KAZ3" s="689"/>
      <c r="KBA3" s="689"/>
      <c r="KBB3" s="689"/>
      <c r="KBC3" s="689"/>
      <c r="KBD3" s="689"/>
      <c r="KBE3" s="689"/>
      <c r="KBF3" s="689"/>
      <c r="KBG3" s="689"/>
      <c r="KBH3" s="689"/>
      <c r="KBI3" s="689"/>
      <c r="KBJ3" s="689"/>
      <c r="KBK3" s="689"/>
      <c r="KBL3" s="689"/>
      <c r="KBM3" s="689"/>
      <c r="KBN3" s="689"/>
      <c r="KBO3" s="689"/>
      <c r="KBP3" s="689"/>
      <c r="KBQ3" s="689"/>
      <c r="KBR3" s="689"/>
      <c r="KBS3" s="689"/>
      <c r="KBT3" s="689"/>
      <c r="KBU3" s="689"/>
      <c r="KBV3" s="689"/>
      <c r="KBW3" s="689"/>
      <c r="KBX3" s="689"/>
      <c r="KBY3" s="689"/>
      <c r="KBZ3" s="689"/>
      <c r="KCA3" s="689"/>
      <c r="KCB3" s="689"/>
      <c r="KCC3" s="689"/>
      <c r="KCD3" s="689"/>
      <c r="KCE3" s="689"/>
      <c r="KCF3" s="689"/>
      <c r="KCG3" s="689"/>
      <c r="KCH3" s="689"/>
      <c r="KCI3" s="689"/>
      <c r="KCJ3" s="689"/>
      <c r="KCK3" s="689"/>
      <c r="KCL3" s="689"/>
      <c r="KCM3" s="689"/>
      <c r="KCN3" s="689"/>
      <c r="KCO3" s="689"/>
      <c r="KCP3" s="689"/>
      <c r="KCQ3" s="689"/>
      <c r="KCR3" s="689"/>
      <c r="KCS3" s="689"/>
      <c r="KCT3" s="689"/>
      <c r="KCU3" s="689"/>
      <c r="KCV3" s="689"/>
      <c r="KCW3" s="689"/>
      <c r="KCX3" s="689"/>
      <c r="KCY3" s="689"/>
      <c r="KCZ3" s="689"/>
      <c r="KDA3" s="689"/>
      <c r="KDB3" s="689"/>
      <c r="KDC3" s="689"/>
      <c r="KDD3" s="689"/>
      <c r="KDE3" s="689"/>
      <c r="KDF3" s="689"/>
      <c r="KDG3" s="689"/>
      <c r="KDH3" s="689"/>
      <c r="KDI3" s="689"/>
      <c r="KDJ3" s="689"/>
      <c r="KDK3" s="689"/>
      <c r="KDL3" s="689"/>
      <c r="KDM3" s="689"/>
      <c r="KDN3" s="689"/>
      <c r="KDO3" s="689"/>
      <c r="KDP3" s="689"/>
      <c r="KDQ3" s="689"/>
      <c r="KDR3" s="689"/>
      <c r="KDS3" s="689"/>
      <c r="KDT3" s="689"/>
      <c r="KDU3" s="689"/>
      <c r="KDV3" s="689"/>
      <c r="KDW3" s="689"/>
      <c r="KDX3" s="689"/>
      <c r="KDY3" s="689"/>
      <c r="KDZ3" s="689"/>
      <c r="KEA3" s="689"/>
      <c r="KEB3" s="689"/>
      <c r="KEC3" s="689"/>
      <c r="KED3" s="689"/>
      <c r="KEE3" s="689"/>
      <c r="KEF3" s="689"/>
      <c r="KEG3" s="689"/>
      <c r="KEH3" s="689"/>
      <c r="KEI3" s="689"/>
      <c r="KEJ3" s="689"/>
      <c r="KEK3" s="689"/>
      <c r="KEL3" s="689"/>
      <c r="KEM3" s="689"/>
      <c r="KEN3" s="689"/>
      <c r="KEO3" s="689"/>
      <c r="KEP3" s="689"/>
      <c r="KEQ3" s="689"/>
      <c r="KER3" s="689"/>
      <c r="KES3" s="689"/>
      <c r="KET3" s="689"/>
      <c r="KEU3" s="689"/>
      <c r="KEV3" s="689"/>
      <c r="KEW3" s="689"/>
      <c r="KEX3" s="689"/>
      <c r="KEY3" s="689"/>
      <c r="KEZ3" s="689"/>
      <c r="KFA3" s="689"/>
      <c r="KFB3" s="689"/>
      <c r="KFC3" s="689"/>
      <c r="KFD3" s="689"/>
      <c r="KFE3" s="689"/>
      <c r="KFF3" s="689"/>
      <c r="KFG3" s="689"/>
      <c r="KFH3" s="689"/>
      <c r="KFI3" s="689"/>
      <c r="KFJ3" s="689"/>
      <c r="KFK3" s="689"/>
      <c r="KFL3" s="689"/>
      <c r="KFM3" s="689"/>
      <c r="KFN3" s="689"/>
      <c r="KFO3" s="689"/>
      <c r="KFP3" s="689"/>
      <c r="KFQ3" s="689"/>
      <c r="KFR3" s="689"/>
      <c r="KFS3" s="689"/>
      <c r="KFT3" s="689"/>
      <c r="KFU3" s="689"/>
      <c r="KFV3" s="689"/>
      <c r="KFW3" s="689"/>
      <c r="KFX3" s="689"/>
      <c r="KFY3" s="689"/>
      <c r="KFZ3" s="689"/>
      <c r="KGA3" s="689"/>
      <c r="KGB3" s="689"/>
      <c r="KGC3" s="689"/>
      <c r="KGD3" s="689"/>
      <c r="KGE3" s="689"/>
      <c r="KGF3" s="689"/>
      <c r="KGG3" s="689"/>
      <c r="KGH3" s="689"/>
      <c r="KGI3" s="689"/>
      <c r="KGJ3" s="689"/>
      <c r="KGK3" s="689"/>
      <c r="KGL3" s="689"/>
      <c r="KGM3" s="689"/>
      <c r="KGN3" s="689"/>
      <c r="KGO3" s="689"/>
      <c r="KGP3" s="689"/>
      <c r="KGQ3" s="689"/>
      <c r="KGR3" s="689"/>
      <c r="KGS3" s="689"/>
      <c r="KGT3" s="689"/>
      <c r="KGU3" s="689"/>
      <c r="KGV3" s="689"/>
      <c r="KGW3" s="689"/>
      <c r="KGX3" s="689"/>
      <c r="KGY3" s="689"/>
      <c r="KGZ3" s="689"/>
      <c r="KHA3" s="689"/>
      <c r="KHB3" s="689"/>
      <c r="KHC3" s="689"/>
      <c r="KHD3" s="689"/>
      <c r="KHE3" s="689"/>
      <c r="KHF3" s="689"/>
      <c r="KHG3" s="689"/>
      <c r="KHH3" s="689"/>
      <c r="KHI3" s="689"/>
      <c r="KHJ3" s="689"/>
      <c r="KHK3" s="689"/>
      <c r="KHL3" s="689"/>
      <c r="KHM3" s="689"/>
      <c r="KHN3" s="689"/>
      <c r="KHO3" s="689"/>
      <c r="KHP3" s="689"/>
      <c r="KHQ3" s="689"/>
      <c r="KHR3" s="689"/>
      <c r="KHS3" s="689"/>
      <c r="KHT3" s="689"/>
      <c r="KHU3" s="689"/>
      <c r="KHV3" s="689"/>
      <c r="KHW3" s="689"/>
      <c r="KHX3" s="689"/>
      <c r="KHY3" s="689"/>
      <c r="KHZ3" s="689"/>
      <c r="KIA3" s="689"/>
      <c r="KIB3" s="689"/>
      <c r="KIC3" s="689"/>
      <c r="KID3" s="689"/>
      <c r="KIE3" s="689"/>
      <c r="KIF3" s="689"/>
      <c r="KIG3" s="689"/>
      <c r="KIH3" s="689"/>
      <c r="KII3" s="689"/>
      <c r="KIJ3" s="689"/>
      <c r="KIK3" s="689"/>
      <c r="KIL3" s="689"/>
      <c r="KIM3" s="689"/>
      <c r="KIN3" s="689"/>
      <c r="KIO3" s="689"/>
      <c r="KIP3" s="689"/>
      <c r="KIQ3" s="689"/>
      <c r="KIR3" s="689"/>
      <c r="KIS3" s="689"/>
      <c r="KIT3" s="689"/>
      <c r="KIU3" s="689"/>
      <c r="KIV3" s="689"/>
      <c r="KIW3" s="689"/>
      <c r="KIX3" s="689"/>
      <c r="KIY3" s="689"/>
      <c r="KIZ3" s="689"/>
      <c r="KJA3" s="689"/>
      <c r="KJB3" s="689"/>
      <c r="KJC3" s="689"/>
      <c r="KJD3" s="689"/>
      <c r="KJE3" s="689"/>
      <c r="KJF3" s="689"/>
      <c r="KJG3" s="689"/>
      <c r="KJH3" s="689"/>
      <c r="KJI3" s="689"/>
      <c r="KJJ3" s="689"/>
      <c r="KJK3" s="689"/>
      <c r="KJL3" s="689"/>
      <c r="KJM3" s="689"/>
      <c r="KJN3" s="689"/>
      <c r="KJO3" s="689"/>
      <c r="KJP3" s="689"/>
      <c r="KJQ3" s="689"/>
      <c r="KJR3" s="689"/>
      <c r="KJS3" s="689"/>
      <c r="KJT3" s="689"/>
      <c r="KJU3" s="689"/>
      <c r="KJV3" s="689"/>
      <c r="KJW3" s="689"/>
      <c r="KJX3" s="689"/>
      <c r="KJY3" s="689"/>
      <c r="KJZ3" s="689"/>
      <c r="KKA3" s="689"/>
      <c r="KKB3" s="689"/>
      <c r="KKC3" s="689"/>
      <c r="KKD3" s="689"/>
      <c r="KKE3" s="689"/>
      <c r="KKF3" s="689"/>
      <c r="KKG3" s="689"/>
      <c r="KKH3" s="689"/>
      <c r="KKI3" s="689"/>
      <c r="KKJ3" s="689"/>
      <c r="KKK3" s="689"/>
      <c r="KKL3" s="689"/>
      <c r="KKM3" s="689"/>
      <c r="KKN3" s="689"/>
      <c r="KKO3" s="689"/>
      <c r="KKP3" s="689"/>
      <c r="KKQ3" s="689"/>
      <c r="KKR3" s="689"/>
      <c r="KKS3" s="689"/>
      <c r="KKT3" s="689"/>
      <c r="KKU3" s="689"/>
      <c r="KKV3" s="689"/>
      <c r="KKW3" s="689"/>
      <c r="KKX3" s="689"/>
      <c r="KKY3" s="689"/>
      <c r="KKZ3" s="689"/>
      <c r="KLA3" s="689"/>
      <c r="KLB3" s="689"/>
      <c r="KLC3" s="689"/>
      <c r="KLD3" s="689"/>
      <c r="KLE3" s="689"/>
      <c r="KLF3" s="689"/>
      <c r="KLG3" s="689"/>
      <c r="KLH3" s="689"/>
      <c r="KLI3" s="689"/>
      <c r="KLJ3" s="689"/>
      <c r="KLK3" s="689"/>
      <c r="KLL3" s="689"/>
      <c r="KLM3" s="689"/>
      <c r="KLN3" s="689"/>
      <c r="KLO3" s="689"/>
      <c r="KLP3" s="689"/>
      <c r="KLQ3" s="689"/>
      <c r="KLR3" s="689"/>
      <c r="KLS3" s="689"/>
      <c r="KLT3" s="689"/>
      <c r="KLU3" s="689"/>
      <c r="KLV3" s="689"/>
      <c r="KLW3" s="689"/>
      <c r="KLX3" s="689"/>
      <c r="KLY3" s="689"/>
      <c r="KLZ3" s="689"/>
      <c r="KMA3" s="689"/>
      <c r="KMB3" s="689"/>
      <c r="KMC3" s="689"/>
      <c r="KMD3" s="689"/>
      <c r="KME3" s="689"/>
      <c r="KMF3" s="689"/>
      <c r="KMG3" s="689"/>
      <c r="KMH3" s="689"/>
      <c r="KMI3" s="689"/>
      <c r="KMJ3" s="689"/>
      <c r="KMK3" s="689"/>
      <c r="KML3" s="689"/>
      <c r="KMM3" s="689"/>
      <c r="KMN3" s="689"/>
      <c r="KMO3" s="689"/>
      <c r="KMP3" s="689"/>
      <c r="KMQ3" s="689"/>
      <c r="KMR3" s="689"/>
      <c r="KMS3" s="689"/>
      <c r="KMT3" s="689"/>
      <c r="KMU3" s="689"/>
      <c r="KMV3" s="689"/>
      <c r="KMW3" s="689"/>
      <c r="KMX3" s="689"/>
      <c r="KMY3" s="689"/>
      <c r="KMZ3" s="689"/>
      <c r="KNA3" s="689"/>
      <c r="KNB3" s="689"/>
      <c r="KNC3" s="689"/>
      <c r="KND3" s="689"/>
      <c r="KNE3" s="689"/>
      <c r="KNF3" s="689"/>
      <c r="KNG3" s="689"/>
      <c r="KNH3" s="689"/>
      <c r="KNI3" s="689"/>
      <c r="KNJ3" s="689"/>
      <c r="KNK3" s="689"/>
      <c r="KNL3" s="689"/>
      <c r="KNM3" s="689"/>
      <c r="KNN3" s="689"/>
      <c r="KNO3" s="689"/>
      <c r="KNP3" s="689"/>
      <c r="KNQ3" s="689"/>
      <c r="KNR3" s="689"/>
      <c r="KNS3" s="689"/>
      <c r="KNT3" s="689"/>
      <c r="KNU3" s="689"/>
      <c r="KNV3" s="689"/>
      <c r="KNW3" s="689"/>
      <c r="KNX3" s="689"/>
      <c r="KNY3" s="689"/>
      <c r="KNZ3" s="689"/>
      <c r="KOA3" s="689"/>
      <c r="KOB3" s="689"/>
      <c r="KOC3" s="689"/>
      <c r="KOD3" s="689"/>
      <c r="KOE3" s="689"/>
      <c r="KOF3" s="689"/>
      <c r="KOG3" s="689"/>
      <c r="KOH3" s="689"/>
      <c r="KOI3" s="689"/>
      <c r="KOJ3" s="689"/>
      <c r="KOK3" s="689"/>
      <c r="KOL3" s="689"/>
      <c r="KOM3" s="689"/>
      <c r="KON3" s="689"/>
      <c r="KOO3" s="689"/>
      <c r="KOP3" s="689"/>
      <c r="KOQ3" s="689"/>
      <c r="KOR3" s="689"/>
      <c r="KOS3" s="689"/>
      <c r="KOT3" s="689"/>
      <c r="KOU3" s="689"/>
      <c r="KOV3" s="689"/>
      <c r="KOW3" s="689"/>
      <c r="KOX3" s="689"/>
      <c r="KOY3" s="689"/>
      <c r="KOZ3" s="689"/>
      <c r="KPA3" s="689"/>
      <c r="KPB3" s="689"/>
      <c r="KPC3" s="689"/>
      <c r="KPD3" s="689"/>
      <c r="KPE3" s="689"/>
      <c r="KPF3" s="689"/>
      <c r="KPG3" s="689"/>
      <c r="KPH3" s="689"/>
      <c r="KPI3" s="689"/>
      <c r="KPJ3" s="689"/>
      <c r="KPK3" s="689"/>
      <c r="KPL3" s="689"/>
      <c r="KPM3" s="689"/>
      <c r="KPN3" s="689"/>
      <c r="KPO3" s="689"/>
      <c r="KPP3" s="689"/>
      <c r="KPQ3" s="689"/>
      <c r="KPR3" s="689"/>
      <c r="KPS3" s="689"/>
      <c r="KPT3" s="689"/>
      <c r="KPU3" s="689"/>
      <c r="KPV3" s="689"/>
      <c r="KPW3" s="689"/>
      <c r="KPX3" s="689"/>
      <c r="KPY3" s="689"/>
      <c r="KPZ3" s="689"/>
      <c r="KQA3" s="689"/>
      <c r="KQB3" s="689"/>
      <c r="KQC3" s="689"/>
      <c r="KQD3" s="689"/>
      <c r="KQE3" s="689"/>
      <c r="KQF3" s="689"/>
      <c r="KQG3" s="689"/>
      <c r="KQH3" s="689"/>
      <c r="KQI3" s="689"/>
      <c r="KQJ3" s="689"/>
      <c r="KQK3" s="689"/>
      <c r="KQL3" s="689"/>
      <c r="KQM3" s="689"/>
      <c r="KQN3" s="689"/>
      <c r="KQO3" s="689"/>
      <c r="KQP3" s="689"/>
      <c r="KQQ3" s="689"/>
      <c r="KQR3" s="689"/>
      <c r="KQS3" s="689"/>
      <c r="KQT3" s="689"/>
      <c r="KQU3" s="689"/>
      <c r="KQV3" s="689"/>
      <c r="KQW3" s="689"/>
      <c r="KQX3" s="689"/>
      <c r="KQY3" s="689"/>
      <c r="KQZ3" s="689"/>
      <c r="KRA3" s="689"/>
      <c r="KRB3" s="689"/>
      <c r="KRC3" s="689"/>
      <c r="KRD3" s="689"/>
      <c r="KRE3" s="689"/>
      <c r="KRF3" s="689"/>
      <c r="KRG3" s="689"/>
      <c r="KRH3" s="689"/>
      <c r="KRI3" s="689"/>
      <c r="KRJ3" s="689"/>
      <c r="KRK3" s="689"/>
      <c r="KRL3" s="689"/>
      <c r="KRM3" s="689"/>
      <c r="KRN3" s="689"/>
      <c r="KRO3" s="689"/>
      <c r="KRP3" s="689"/>
      <c r="KRQ3" s="689"/>
      <c r="KRR3" s="689"/>
      <c r="KRS3" s="689"/>
      <c r="KRT3" s="689"/>
      <c r="KRU3" s="689"/>
      <c r="KRV3" s="689"/>
      <c r="KRW3" s="689"/>
      <c r="KRX3" s="689"/>
      <c r="KRY3" s="689"/>
      <c r="KRZ3" s="689"/>
      <c r="KSA3" s="689"/>
      <c r="KSB3" s="689"/>
      <c r="KSC3" s="689"/>
      <c r="KSD3" s="689"/>
      <c r="KSE3" s="689"/>
      <c r="KSF3" s="689"/>
      <c r="KSG3" s="689"/>
      <c r="KSH3" s="689"/>
      <c r="KSI3" s="689"/>
      <c r="KSJ3" s="689"/>
      <c r="KSK3" s="689"/>
      <c r="KSL3" s="689"/>
      <c r="KSM3" s="689"/>
      <c r="KSN3" s="689"/>
      <c r="KSO3" s="689"/>
      <c r="KSP3" s="689"/>
      <c r="KSQ3" s="689"/>
      <c r="KSR3" s="689"/>
      <c r="KSS3" s="689"/>
      <c r="KST3" s="689"/>
      <c r="KSU3" s="689"/>
      <c r="KSV3" s="689"/>
      <c r="KSW3" s="689"/>
      <c r="KSX3" s="689"/>
      <c r="KSY3" s="689"/>
      <c r="KSZ3" s="689"/>
      <c r="KTA3" s="689"/>
      <c r="KTB3" s="689"/>
      <c r="KTC3" s="689"/>
      <c r="KTD3" s="689"/>
      <c r="KTE3" s="689"/>
      <c r="KTF3" s="689"/>
      <c r="KTG3" s="689"/>
      <c r="KTH3" s="689"/>
      <c r="KTI3" s="689"/>
      <c r="KTJ3" s="689"/>
      <c r="KTK3" s="689"/>
      <c r="KTL3" s="689"/>
      <c r="KTM3" s="689"/>
      <c r="KTN3" s="689"/>
      <c r="KTO3" s="689"/>
      <c r="KTP3" s="689"/>
      <c r="KTQ3" s="689"/>
      <c r="KTR3" s="689"/>
      <c r="KTS3" s="689"/>
      <c r="KTT3" s="689"/>
      <c r="KTU3" s="689"/>
      <c r="KTV3" s="689"/>
      <c r="KTW3" s="689"/>
      <c r="KTX3" s="689"/>
      <c r="KTY3" s="689"/>
      <c r="KTZ3" s="689"/>
      <c r="KUA3" s="689"/>
      <c r="KUB3" s="689"/>
      <c r="KUC3" s="689"/>
      <c r="KUD3" s="689"/>
      <c r="KUE3" s="689"/>
      <c r="KUF3" s="689"/>
      <c r="KUG3" s="689"/>
      <c r="KUH3" s="689"/>
      <c r="KUI3" s="689"/>
      <c r="KUJ3" s="689"/>
      <c r="KUK3" s="689"/>
      <c r="KUL3" s="689"/>
      <c r="KUM3" s="689"/>
      <c r="KUN3" s="689"/>
      <c r="KUO3" s="689"/>
      <c r="KUP3" s="689"/>
      <c r="KUQ3" s="689"/>
      <c r="KUR3" s="689"/>
      <c r="KUS3" s="689"/>
      <c r="KUT3" s="689"/>
      <c r="KUU3" s="689"/>
      <c r="KUV3" s="689"/>
      <c r="KUW3" s="689"/>
      <c r="KUX3" s="689"/>
      <c r="KUY3" s="689"/>
      <c r="KUZ3" s="689"/>
      <c r="KVA3" s="689"/>
      <c r="KVB3" s="689"/>
      <c r="KVC3" s="689"/>
      <c r="KVD3" s="689"/>
      <c r="KVE3" s="689"/>
      <c r="KVF3" s="689"/>
      <c r="KVG3" s="689"/>
      <c r="KVH3" s="689"/>
      <c r="KVI3" s="689"/>
      <c r="KVJ3" s="689"/>
      <c r="KVK3" s="689"/>
      <c r="KVL3" s="689"/>
      <c r="KVM3" s="689"/>
      <c r="KVN3" s="689"/>
      <c r="KVO3" s="689"/>
      <c r="KVP3" s="689"/>
      <c r="KVQ3" s="689"/>
      <c r="KVR3" s="689"/>
      <c r="KVS3" s="689"/>
      <c r="KVT3" s="689"/>
      <c r="KVU3" s="689"/>
      <c r="KVV3" s="689"/>
      <c r="KVW3" s="689"/>
      <c r="KVX3" s="689"/>
      <c r="KVY3" s="689"/>
      <c r="KVZ3" s="689"/>
      <c r="KWA3" s="689"/>
      <c r="KWB3" s="689"/>
      <c r="KWC3" s="689"/>
      <c r="KWD3" s="689"/>
      <c r="KWE3" s="689"/>
      <c r="KWF3" s="689"/>
      <c r="KWG3" s="689"/>
      <c r="KWH3" s="689"/>
      <c r="KWI3" s="689"/>
      <c r="KWJ3" s="689"/>
      <c r="KWK3" s="689"/>
      <c r="KWL3" s="689"/>
      <c r="KWM3" s="689"/>
      <c r="KWN3" s="689"/>
      <c r="KWO3" s="689"/>
      <c r="KWP3" s="689"/>
      <c r="KWQ3" s="689"/>
      <c r="KWR3" s="689"/>
      <c r="KWS3" s="689"/>
      <c r="KWT3" s="689"/>
      <c r="KWU3" s="689"/>
      <c r="KWV3" s="689"/>
      <c r="KWW3" s="689"/>
      <c r="KWX3" s="689"/>
      <c r="KWY3" s="689"/>
      <c r="KWZ3" s="689"/>
      <c r="KXA3" s="689"/>
      <c r="KXB3" s="689"/>
      <c r="KXC3" s="689"/>
      <c r="KXD3" s="689"/>
      <c r="KXE3" s="689"/>
      <c r="KXF3" s="689"/>
      <c r="KXG3" s="689"/>
      <c r="KXH3" s="689"/>
      <c r="KXI3" s="689"/>
      <c r="KXJ3" s="689"/>
      <c r="KXK3" s="689"/>
      <c r="KXL3" s="689"/>
      <c r="KXM3" s="689"/>
      <c r="KXN3" s="689"/>
      <c r="KXO3" s="689"/>
      <c r="KXP3" s="689"/>
      <c r="KXQ3" s="689"/>
      <c r="KXR3" s="689"/>
      <c r="KXS3" s="689"/>
      <c r="KXT3" s="689"/>
      <c r="KXU3" s="689"/>
      <c r="KXV3" s="689"/>
      <c r="KXW3" s="689"/>
      <c r="KXX3" s="689"/>
      <c r="KXY3" s="689"/>
      <c r="KXZ3" s="689"/>
      <c r="KYA3" s="689"/>
      <c r="KYB3" s="689"/>
      <c r="KYC3" s="689"/>
      <c r="KYD3" s="689"/>
      <c r="KYE3" s="689"/>
      <c r="KYF3" s="689"/>
      <c r="KYG3" s="689"/>
      <c r="KYH3" s="689"/>
      <c r="KYI3" s="689"/>
      <c r="KYJ3" s="689"/>
      <c r="KYK3" s="689"/>
      <c r="KYL3" s="689"/>
      <c r="KYM3" s="689"/>
      <c r="KYN3" s="689"/>
      <c r="KYO3" s="689"/>
      <c r="KYP3" s="689"/>
      <c r="KYQ3" s="689"/>
      <c r="KYR3" s="689"/>
      <c r="KYS3" s="689"/>
      <c r="KYT3" s="689"/>
      <c r="KYU3" s="689"/>
      <c r="KYV3" s="689"/>
      <c r="KYW3" s="689"/>
      <c r="KYX3" s="689"/>
      <c r="KYY3" s="689"/>
      <c r="KYZ3" s="689"/>
      <c r="KZA3" s="689"/>
      <c r="KZB3" s="689"/>
      <c r="KZC3" s="689"/>
      <c r="KZD3" s="689"/>
      <c r="KZE3" s="689"/>
      <c r="KZF3" s="689"/>
      <c r="KZG3" s="689"/>
      <c r="KZH3" s="689"/>
      <c r="KZI3" s="689"/>
      <c r="KZJ3" s="689"/>
      <c r="KZK3" s="689"/>
      <c r="KZL3" s="689"/>
      <c r="KZM3" s="689"/>
      <c r="KZN3" s="689"/>
      <c r="KZO3" s="689"/>
      <c r="KZP3" s="689"/>
      <c r="KZQ3" s="689"/>
      <c r="KZR3" s="689"/>
      <c r="KZS3" s="689"/>
      <c r="KZT3" s="689"/>
      <c r="KZU3" s="689"/>
      <c r="KZV3" s="689"/>
      <c r="KZW3" s="689"/>
      <c r="KZX3" s="689"/>
      <c r="KZY3" s="689"/>
      <c r="KZZ3" s="689"/>
      <c r="LAA3" s="689"/>
      <c r="LAB3" s="689"/>
      <c r="LAC3" s="689"/>
      <c r="LAD3" s="689"/>
      <c r="LAE3" s="689"/>
      <c r="LAF3" s="689"/>
      <c r="LAG3" s="689"/>
      <c r="LAH3" s="689"/>
      <c r="LAI3" s="689"/>
      <c r="LAJ3" s="689"/>
      <c r="LAK3" s="689"/>
      <c r="LAL3" s="689"/>
      <c r="LAM3" s="689"/>
      <c r="LAN3" s="689"/>
      <c r="LAO3" s="689"/>
      <c r="LAP3" s="689"/>
      <c r="LAQ3" s="689"/>
      <c r="LAR3" s="689"/>
      <c r="LAS3" s="689"/>
      <c r="LAT3" s="689"/>
      <c r="LAU3" s="689"/>
      <c r="LAV3" s="689"/>
      <c r="LAW3" s="689"/>
      <c r="LAX3" s="689"/>
      <c r="LAY3" s="689"/>
      <c r="LAZ3" s="689"/>
      <c r="LBA3" s="689"/>
      <c r="LBB3" s="689"/>
      <c r="LBC3" s="689"/>
      <c r="LBD3" s="689"/>
      <c r="LBE3" s="689"/>
      <c r="LBF3" s="689"/>
      <c r="LBG3" s="689"/>
      <c r="LBH3" s="689"/>
      <c r="LBI3" s="689"/>
      <c r="LBJ3" s="689"/>
      <c r="LBK3" s="689"/>
      <c r="LBL3" s="689"/>
      <c r="LBM3" s="689"/>
      <c r="LBN3" s="689"/>
      <c r="LBO3" s="689"/>
      <c r="LBP3" s="689"/>
      <c r="LBQ3" s="689"/>
      <c r="LBR3" s="689"/>
      <c r="LBS3" s="689"/>
      <c r="LBT3" s="689"/>
      <c r="LBU3" s="689"/>
      <c r="LBV3" s="689"/>
      <c r="LBW3" s="689"/>
      <c r="LBX3" s="689"/>
      <c r="LBY3" s="689"/>
      <c r="LBZ3" s="689"/>
      <c r="LCA3" s="689"/>
      <c r="LCB3" s="689"/>
      <c r="LCC3" s="689"/>
      <c r="LCD3" s="689"/>
      <c r="LCE3" s="689"/>
      <c r="LCF3" s="689"/>
      <c r="LCG3" s="689"/>
      <c r="LCH3" s="689"/>
      <c r="LCI3" s="689"/>
      <c r="LCJ3" s="689"/>
      <c r="LCK3" s="689"/>
      <c r="LCL3" s="689"/>
      <c r="LCM3" s="689"/>
      <c r="LCN3" s="689"/>
      <c r="LCO3" s="689"/>
      <c r="LCP3" s="689"/>
      <c r="LCQ3" s="689"/>
      <c r="LCR3" s="689"/>
      <c r="LCS3" s="689"/>
      <c r="LCT3" s="689"/>
      <c r="LCU3" s="689"/>
      <c r="LCV3" s="689"/>
      <c r="LCW3" s="689"/>
      <c r="LCX3" s="689"/>
      <c r="LCY3" s="689"/>
      <c r="LCZ3" s="689"/>
      <c r="LDA3" s="689"/>
      <c r="LDB3" s="689"/>
      <c r="LDC3" s="689"/>
      <c r="LDD3" s="689"/>
      <c r="LDE3" s="689"/>
      <c r="LDF3" s="689"/>
      <c r="LDG3" s="689"/>
      <c r="LDH3" s="689"/>
      <c r="LDI3" s="689"/>
      <c r="LDJ3" s="689"/>
      <c r="LDK3" s="689"/>
      <c r="LDL3" s="689"/>
      <c r="LDM3" s="689"/>
      <c r="LDN3" s="689"/>
      <c r="LDO3" s="689"/>
      <c r="LDP3" s="689"/>
      <c r="LDQ3" s="689"/>
      <c r="LDR3" s="689"/>
      <c r="LDS3" s="689"/>
      <c r="LDT3" s="689"/>
      <c r="LDU3" s="689"/>
      <c r="LDV3" s="689"/>
      <c r="LDW3" s="689"/>
      <c r="LDX3" s="689"/>
      <c r="LDY3" s="689"/>
      <c r="LDZ3" s="689"/>
      <c r="LEA3" s="689"/>
      <c r="LEB3" s="689"/>
      <c r="LEC3" s="689"/>
      <c r="LED3" s="689"/>
      <c r="LEE3" s="689"/>
      <c r="LEF3" s="689"/>
      <c r="LEG3" s="689"/>
      <c r="LEH3" s="689"/>
      <c r="LEI3" s="689"/>
      <c r="LEJ3" s="689"/>
      <c r="LEK3" s="689"/>
      <c r="LEL3" s="689"/>
      <c r="LEM3" s="689"/>
      <c r="LEN3" s="689"/>
      <c r="LEO3" s="689"/>
      <c r="LEP3" s="689"/>
      <c r="LEQ3" s="689"/>
      <c r="LER3" s="689"/>
      <c r="LES3" s="689"/>
      <c r="LET3" s="689"/>
      <c r="LEU3" s="689"/>
      <c r="LEV3" s="689"/>
      <c r="LEW3" s="689"/>
      <c r="LEX3" s="689"/>
      <c r="LEY3" s="689"/>
      <c r="LEZ3" s="689"/>
      <c r="LFA3" s="689"/>
      <c r="LFB3" s="689"/>
      <c r="LFC3" s="689"/>
      <c r="LFD3" s="689"/>
      <c r="LFE3" s="689"/>
      <c r="LFF3" s="689"/>
      <c r="LFG3" s="689"/>
      <c r="LFH3" s="689"/>
      <c r="LFI3" s="689"/>
      <c r="LFJ3" s="689"/>
      <c r="LFK3" s="689"/>
      <c r="LFL3" s="689"/>
      <c r="LFM3" s="689"/>
      <c r="LFN3" s="689"/>
      <c r="LFO3" s="689"/>
      <c r="LFP3" s="689"/>
      <c r="LFQ3" s="689"/>
      <c r="LFR3" s="689"/>
      <c r="LFS3" s="689"/>
      <c r="LFT3" s="689"/>
      <c r="LFU3" s="689"/>
      <c r="LFV3" s="689"/>
      <c r="LFW3" s="689"/>
      <c r="LFX3" s="689"/>
      <c r="LFY3" s="689"/>
      <c r="LFZ3" s="689"/>
      <c r="LGA3" s="689"/>
      <c r="LGB3" s="689"/>
      <c r="LGC3" s="689"/>
      <c r="LGD3" s="689"/>
      <c r="LGE3" s="689"/>
      <c r="LGF3" s="689"/>
      <c r="LGG3" s="689"/>
      <c r="LGH3" s="689"/>
      <c r="LGI3" s="689"/>
      <c r="LGJ3" s="689"/>
      <c r="LGK3" s="689"/>
      <c r="LGL3" s="689"/>
      <c r="LGM3" s="689"/>
      <c r="LGN3" s="689"/>
      <c r="LGO3" s="689"/>
      <c r="LGP3" s="689"/>
      <c r="LGQ3" s="689"/>
      <c r="LGR3" s="689"/>
      <c r="LGS3" s="689"/>
      <c r="LGT3" s="689"/>
      <c r="LGU3" s="689"/>
      <c r="LGV3" s="689"/>
      <c r="LGW3" s="689"/>
      <c r="LGX3" s="689"/>
      <c r="LGY3" s="689"/>
      <c r="LGZ3" s="689"/>
      <c r="LHA3" s="689"/>
      <c r="LHB3" s="689"/>
      <c r="LHC3" s="689"/>
      <c r="LHD3" s="689"/>
      <c r="LHE3" s="689"/>
      <c r="LHF3" s="689"/>
      <c r="LHG3" s="689"/>
      <c r="LHH3" s="689"/>
      <c r="LHI3" s="689"/>
      <c r="LHJ3" s="689"/>
      <c r="LHK3" s="689"/>
      <c r="LHL3" s="689"/>
      <c r="LHM3" s="689"/>
      <c r="LHN3" s="689"/>
      <c r="LHO3" s="689"/>
      <c r="LHP3" s="689"/>
      <c r="LHQ3" s="689"/>
      <c r="LHR3" s="689"/>
      <c r="LHS3" s="689"/>
      <c r="LHT3" s="689"/>
      <c r="LHU3" s="689"/>
      <c r="LHV3" s="689"/>
      <c r="LHW3" s="689"/>
      <c r="LHX3" s="689"/>
      <c r="LHY3" s="689"/>
      <c r="LHZ3" s="689"/>
      <c r="LIA3" s="689"/>
      <c r="LIB3" s="689"/>
      <c r="LIC3" s="689"/>
      <c r="LID3" s="689"/>
      <c r="LIE3" s="689"/>
      <c r="LIF3" s="689"/>
      <c r="LIG3" s="689"/>
      <c r="LIH3" s="689"/>
      <c r="LII3" s="689"/>
      <c r="LIJ3" s="689"/>
      <c r="LIK3" s="689"/>
      <c r="LIL3" s="689"/>
      <c r="LIM3" s="689"/>
      <c r="LIN3" s="689"/>
      <c r="LIO3" s="689"/>
      <c r="LIP3" s="689"/>
      <c r="LIQ3" s="689"/>
      <c r="LIR3" s="689"/>
      <c r="LIS3" s="689"/>
      <c r="LIT3" s="689"/>
      <c r="LIU3" s="689"/>
      <c r="LIV3" s="689"/>
      <c r="LIW3" s="689"/>
      <c r="LIX3" s="689"/>
      <c r="LIY3" s="689"/>
      <c r="LIZ3" s="689"/>
      <c r="LJA3" s="689"/>
      <c r="LJB3" s="689"/>
      <c r="LJC3" s="689"/>
      <c r="LJD3" s="689"/>
      <c r="LJE3" s="689"/>
      <c r="LJF3" s="689"/>
      <c r="LJG3" s="689"/>
      <c r="LJH3" s="689"/>
      <c r="LJI3" s="689"/>
      <c r="LJJ3" s="689"/>
      <c r="LJK3" s="689"/>
      <c r="LJL3" s="689"/>
      <c r="LJM3" s="689"/>
      <c r="LJN3" s="689"/>
      <c r="LJO3" s="689"/>
      <c r="LJP3" s="689"/>
      <c r="LJQ3" s="689"/>
      <c r="LJR3" s="689"/>
      <c r="LJS3" s="689"/>
      <c r="LJT3" s="689"/>
      <c r="LJU3" s="689"/>
      <c r="LJV3" s="689"/>
      <c r="LJW3" s="689"/>
      <c r="LJX3" s="689"/>
      <c r="LJY3" s="689"/>
      <c r="LJZ3" s="689"/>
      <c r="LKA3" s="689"/>
      <c r="LKB3" s="689"/>
      <c r="LKC3" s="689"/>
      <c r="LKD3" s="689"/>
      <c r="LKE3" s="689"/>
      <c r="LKF3" s="689"/>
      <c r="LKG3" s="689"/>
      <c r="LKH3" s="689"/>
      <c r="LKI3" s="689"/>
      <c r="LKJ3" s="689"/>
      <c r="LKK3" s="689"/>
      <c r="LKL3" s="689"/>
      <c r="LKM3" s="689"/>
      <c r="LKN3" s="689"/>
      <c r="LKO3" s="689"/>
      <c r="LKP3" s="689"/>
      <c r="LKQ3" s="689"/>
      <c r="LKR3" s="689"/>
      <c r="LKS3" s="689"/>
      <c r="LKT3" s="689"/>
      <c r="LKU3" s="689"/>
      <c r="LKV3" s="689"/>
      <c r="LKW3" s="689"/>
      <c r="LKX3" s="689"/>
      <c r="LKY3" s="689"/>
      <c r="LKZ3" s="689"/>
      <c r="LLA3" s="689"/>
      <c r="LLB3" s="689"/>
      <c r="LLC3" s="689"/>
      <c r="LLD3" s="689"/>
      <c r="LLE3" s="689"/>
      <c r="LLF3" s="689"/>
      <c r="LLG3" s="689"/>
      <c r="LLH3" s="689"/>
      <c r="LLI3" s="689"/>
      <c r="LLJ3" s="689"/>
      <c r="LLK3" s="689"/>
      <c r="LLL3" s="689"/>
      <c r="LLM3" s="689"/>
      <c r="LLN3" s="689"/>
      <c r="LLO3" s="689"/>
      <c r="LLP3" s="689"/>
      <c r="LLQ3" s="689"/>
      <c r="LLR3" s="689"/>
      <c r="LLS3" s="689"/>
      <c r="LLT3" s="689"/>
      <c r="LLU3" s="689"/>
      <c r="LLV3" s="689"/>
      <c r="LLW3" s="689"/>
      <c r="LLX3" s="689"/>
      <c r="LLY3" s="689"/>
      <c r="LLZ3" s="689"/>
      <c r="LMA3" s="689"/>
      <c r="LMB3" s="689"/>
      <c r="LMC3" s="689"/>
      <c r="LMD3" s="689"/>
      <c r="LME3" s="689"/>
      <c r="LMF3" s="689"/>
      <c r="LMG3" s="689"/>
      <c r="LMH3" s="689"/>
      <c r="LMI3" s="689"/>
      <c r="LMJ3" s="689"/>
      <c r="LMK3" s="689"/>
      <c r="LML3" s="689"/>
      <c r="LMM3" s="689"/>
      <c r="LMN3" s="689"/>
      <c r="LMO3" s="689"/>
      <c r="LMP3" s="689"/>
      <c r="LMQ3" s="689"/>
      <c r="LMR3" s="689"/>
      <c r="LMS3" s="689"/>
      <c r="LMT3" s="689"/>
      <c r="LMU3" s="689"/>
      <c r="LMV3" s="689"/>
      <c r="LMW3" s="689"/>
      <c r="LMX3" s="689"/>
      <c r="LMY3" s="689"/>
      <c r="LMZ3" s="689"/>
      <c r="LNA3" s="689"/>
      <c r="LNB3" s="689"/>
      <c r="LNC3" s="689"/>
      <c r="LND3" s="689"/>
      <c r="LNE3" s="689"/>
      <c r="LNF3" s="689"/>
      <c r="LNG3" s="689"/>
      <c r="LNH3" s="689"/>
      <c r="LNI3" s="689"/>
      <c r="LNJ3" s="689"/>
      <c r="LNK3" s="689"/>
      <c r="LNL3" s="689"/>
      <c r="LNM3" s="689"/>
      <c r="LNN3" s="689"/>
      <c r="LNO3" s="689"/>
      <c r="LNP3" s="689"/>
      <c r="LNQ3" s="689"/>
      <c r="LNR3" s="689"/>
      <c r="LNS3" s="689"/>
      <c r="LNT3" s="689"/>
      <c r="LNU3" s="689"/>
      <c r="LNV3" s="689"/>
      <c r="LNW3" s="689"/>
      <c r="LNX3" s="689"/>
      <c r="LNY3" s="689"/>
      <c r="LNZ3" s="689"/>
      <c r="LOA3" s="689"/>
      <c r="LOB3" s="689"/>
      <c r="LOC3" s="689"/>
      <c r="LOD3" s="689"/>
      <c r="LOE3" s="689"/>
      <c r="LOF3" s="689"/>
      <c r="LOG3" s="689"/>
      <c r="LOH3" s="689"/>
      <c r="LOI3" s="689"/>
      <c r="LOJ3" s="689"/>
      <c r="LOK3" s="689"/>
      <c r="LOL3" s="689"/>
      <c r="LOM3" s="689"/>
      <c r="LON3" s="689"/>
      <c r="LOO3" s="689"/>
      <c r="LOP3" s="689"/>
      <c r="LOQ3" s="689"/>
      <c r="LOR3" s="689"/>
      <c r="LOS3" s="689"/>
      <c r="LOT3" s="689"/>
      <c r="LOU3" s="689"/>
      <c r="LOV3" s="689"/>
      <c r="LOW3" s="689"/>
      <c r="LOX3" s="689"/>
      <c r="LOY3" s="689"/>
      <c r="LOZ3" s="689"/>
      <c r="LPA3" s="689"/>
      <c r="LPB3" s="689"/>
      <c r="LPC3" s="689"/>
      <c r="LPD3" s="689"/>
      <c r="LPE3" s="689"/>
      <c r="LPF3" s="689"/>
      <c r="LPG3" s="689"/>
      <c r="LPH3" s="689"/>
      <c r="LPI3" s="689"/>
      <c r="LPJ3" s="689"/>
      <c r="LPK3" s="689"/>
      <c r="LPL3" s="689"/>
      <c r="LPM3" s="689"/>
      <c r="LPN3" s="689"/>
      <c r="LPO3" s="689"/>
      <c r="LPP3" s="689"/>
      <c r="LPQ3" s="689"/>
      <c r="LPR3" s="689"/>
      <c r="LPS3" s="689"/>
      <c r="LPT3" s="689"/>
      <c r="LPU3" s="689"/>
      <c r="LPV3" s="689"/>
      <c r="LPW3" s="689"/>
      <c r="LPX3" s="689"/>
      <c r="LPY3" s="689"/>
      <c r="LPZ3" s="689"/>
      <c r="LQA3" s="689"/>
      <c r="LQB3" s="689"/>
      <c r="LQC3" s="689"/>
      <c r="LQD3" s="689"/>
      <c r="LQE3" s="689"/>
      <c r="LQF3" s="689"/>
      <c r="LQG3" s="689"/>
      <c r="LQH3" s="689"/>
      <c r="LQI3" s="689"/>
      <c r="LQJ3" s="689"/>
      <c r="LQK3" s="689"/>
      <c r="LQL3" s="689"/>
      <c r="LQM3" s="689"/>
      <c r="LQN3" s="689"/>
      <c r="LQO3" s="689"/>
      <c r="LQP3" s="689"/>
      <c r="LQQ3" s="689"/>
      <c r="LQR3" s="689"/>
      <c r="LQS3" s="689"/>
      <c r="LQT3" s="689"/>
      <c r="LQU3" s="689"/>
      <c r="LQV3" s="689"/>
      <c r="LQW3" s="689"/>
      <c r="LQX3" s="689"/>
      <c r="LQY3" s="689"/>
      <c r="LQZ3" s="689"/>
      <c r="LRA3" s="689"/>
      <c r="LRB3" s="689"/>
      <c r="LRC3" s="689"/>
      <c r="LRD3" s="689"/>
      <c r="LRE3" s="689"/>
      <c r="LRF3" s="689"/>
      <c r="LRG3" s="689"/>
      <c r="LRH3" s="689"/>
      <c r="LRI3" s="689"/>
      <c r="LRJ3" s="689"/>
      <c r="LRK3" s="689"/>
      <c r="LRL3" s="689"/>
      <c r="LRM3" s="689"/>
      <c r="LRN3" s="689"/>
      <c r="LRO3" s="689"/>
      <c r="LRP3" s="689"/>
      <c r="LRQ3" s="689"/>
      <c r="LRR3" s="689"/>
      <c r="LRS3" s="689"/>
      <c r="LRT3" s="689"/>
      <c r="LRU3" s="689"/>
      <c r="LRV3" s="689"/>
      <c r="LRW3" s="689"/>
      <c r="LRX3" s="689"/>
      <c r="LRY3" s="689"/>
      <c r="LRZ3" s="689"/>
      <c r="LSA3" s="689"/>
      <c r="LSB3" s="689"/>
      <c r="LSC3" s="689"/>
      <c r="LSD3" s="689"/>
      <c r="LSE3" s="689"/>
      <c r="LSF3" s="689"/>
      <c r="LSG3" s="689"/>
      <c r="LSH3" s="689"/>
      <c r="LSI3" s="689"/>
      <c r="LSJ3" s="689"/>
      <c r="LSK3" s="689"/>
      <c r="LSL3" s="689"/>
      <c r="LSM3" s="689"/>
      <c r="LSN3" s="689"/>
      <c r="LSO3" s="689"/>
      <c r="LSP3" s="689"/>
      <c r="LSQ3" s="689"/>
      <c r="LSR3" s="689"/>
      <c r="LSS3" s="689"/>
      <c r="LST3" s="689"/>
      <c r="LSU3" s="689"/>
      <c r="LSV3" s="689"/>
      <c r="LSW3" s="689"/>
      <c r="LSX3" s="689"/>
      <c r="LSY3" s="689"/>
      <c r="LSZ3" s="689"/>
      <c r="LTA3" s="689"/>
      <c r="LTB3" s="689"/>
      <c r="LTC3" s="689"/>
      <c r="LTD3" s="689"/>
      <c r="LTE3" s="689"/>
      <c r="LTF3" s="689"/>
      <c r="LTG3" s="689"/>
      <c r="LTH3" s="689"/>
      <c r="LTI3" s="689"/>
      <c r="LTJ3" s="689"/>
      <c r="LTK3" s="689"/>
      <c r="LTL3" s="689"/>
      <c r="LTM3" s="689"/>
      <c r="LTN3" s="689"/>
      <c r="LTO3" s="689"/>
      <c r="LTP3" s="689"/>
      <c r="LTQ3" s="689"/>
      <c r="LTR3" s="689"/>
      <c r="LTS3" s="689"/>
      <c r="LTT3" s="689"/>
      <c r="LTU3" s="689"/>
      <c r="LTV3" s="689"/>
      <c r="LTW3" s="689"/>
      <c r="LTX3" s="689"/>
      <c r="LTY3" s="689"/>
      <c r="LTZ3" s="689"/>
      <c r="LUA3" s="689"/>
      <c r="LUB3" s="689"/>
      <c r="LUC3" s="689"/>
      <c r="LUD3" s="689"/>
      <c r="LUE3" s="689"/>
      <c r="LUF3" s="689"/>
      <c r="LUG3" s="689"/>
      <c r="LUH3" s="689"/>
      <c r="LUI3" s="689"/>
      <c r="LUJ3" s="689"/>
      <c r="LUK3" s="689"/>
      <c r="LUL3" s="689"/>
      <c r="LUM3" s="689"/>
      <c r="LUN3" s="689"/>
      <c r="LUO3" s="689"/>
      <c r="LUP3" s="689"/>
      <c r="LUQ3" s="689"/>
      <c r="LUR3" s="689"/>
      <c r="LUS3" s="689"/>
      <c r="LUT3" s="689"/>
      <c r="LUU3" s="689"/>
      <c r="LUV3" s="689"/>
      <c r="LUW3" s="689"/>
      <c r="LUX3" s="689"/>
      <c r="LUY3" s="689"/>
      <c r="LUZ3" s="689"/>
      <c r="LVA3" s="689"/>
      <c r="LVB3" s="689"/>
      <c r="LVC3" s="689"/>
      <c r="LVD3" s="689"/>
      <c r="LVE3" s="689"/>
      <c r="LVF3" s="689"/>
      <c r="LVG3" s="689"/>
      <c r="LVH3" s="689"/>
      <c r="LVI3" s="689"/>
      <c r="LVJ3" s="689"/>
      <c r="LVK3" s="689"/>
      <c r="LVL3" s="689"/>
      <c r="LVM3" s="689"/>
      <c r="LVN3" s="689"/>
      <c r="LVO3" s="689"/>
      <c r="LVP3" s="689"/>
      <c r="LVQ3" s="689"/>
      <c r="LVR3" s="689"/>
      <c r="LVS3" s="689"/>
      <c r="LVT3" s="689"/>
      <c r="LVU3" s="689"/>
      <c r="LVV3" s="689"/>
      <c r="LVW3" s="689"/>
      <c r="LVX3" s="689"/>
      <c r="LVY3" s="689"/>
      <c r="LVZ3" s="689"/>
      <c r="LWA3" s="689"/>
      <c r="LWB3" s="689"/>
      <c r="LWC3" s="689"/>
      <c r="LWD3" s="689"/>
      <c r="LWE3" s="689"/>
      <c r="LWF3" s="689"/>
      <c r="LWG3" s="689"/>
      <c r="LWH3" s="689"/>
      <c r="LWI3" s="689"/>
      <c r="LWJ3" s="689"/>
      <c r="LWK3" s="689"/>
      <c r="LWL3" s="689"/>
      <c r="LWM3" s="689"/>
      <c r="LWN3" s="689"/>
      <c r="LWO3" s="689"/>
      <c r="LWP3" s="689"/>
      <c r="LWQ3" s="689"/>
      <c r="LWR3" s="689"/>
      <c r="LWS3" s="689"/>
      <c r="LWT3" s="689"/>
      <c r="LWU3" s="689"/>
      <c r="LWV3" s="689"/>
      <c r="LWW3" s="689"/>
      <c r="LWX3" s="689"/>
      <c r="LWY3" s="689"/>
      <c r="LWZ3" s="689"/>
      <c r="LXA3" s="689"/>
      <c r="LXB3" s="689"/>
      <c r="LXC3" s="689"/>
      <c r="LXD3" s="689"/>
      <c r="LXE3" s="689"/>
      <c r="LXF3" s="689"/>
      <c r="LXG3" s="689"/>
      <c r="LXH3" s="689"/>
      <c r="LXI3" s="689"/>
      <c r="LXJ3" s="689"/>
      <c r="LXK3" s="689"/>
      <c r="LXL3" s="689"/>
      <c r="LXM3" s="689"/>
      <c r="LXN3" s="689"/>
      <c r="LXO3" s="689"/>
      <c r="LXP3" s="689"/>
      <c r="LXQ3" s="689"/>
      <c r="LXR3" s="689"/>
      <c r="LXS3" s="689"/>
      <c r="LXT3" s="689"/>
      <c r="LXU3" s="689"/>
      <c r="LXV3" s="689"/>
      <c r="LXW3" s="689"/>
      <c r="LXX3" s="689"/>
      <c r="LXY3" s="689"/>
      <c r="LXZ3" s="689"/>
      <c r="LYA3" s="689"/>
      <c r="LYB3" s="689"/>
      <c r="LYC3" s="689"/>
      <c r="LYD3" s="689"/>
      <c r="LYE3" s="689"/>
      <c r="LYF3" s="689"/>
      <c r="LYG3" s="689"/>
      <c r="LYH3" s="689"/>
      <c r="LYI3" s="689"/>
      <c r="LYJ3" s="689"/>
      <c r="LYK3" s="689"/>
      <c r="LYL3" s="689"/>
      <c r="LYM3" s="689"/>
      <c r="LYN3" s="689"/>
      <c r="LYO3" s="689"/>
      <c r="LYP3" s="689"/>
      <c r="LYQ3" s="689"/>
      <c r="LYR3" s="689"/>
      <c r="LYS3" s="689"/>
      <c r="LYT3" s="689"/>
      <c r="LYU3" s="689"/>
      <c r="LYV3" s="689"/>
      <c r="LYW3" s="689"/>
      <c r="LYX3" s="689"/>
      <c r="LYY3" s="689"/>
      <c r="LYZ3" s="689"/>
      <c r="LZA3" s="689"/>
      <c r="LZB3" s="689"/>
      <c r="LZC3" s="689"/>
      <c r="LZD3" s="689"/>
      <c r="LZE3" s="689"/>
      <c r="LZF3" s="689"/>
      <c r="LZG3" s="689"/>
      <c r="LZH3" s="689"/>
      <c r="LZI3" s="689"/>
      <c r="LZJ3" s="689"/>
      <c r="LZK3" s="689"/>
      <c r="LZL3" s="689"/>
      <c r="LZM3" s="689"/>
      <c r="LZN3" s="689"/>
      <c r="LZO3" s="689"/>
      <c r="LZP3" s="689"/>
      <c r="LZQ3" s="689"/>
      <c r="LZR3" s="689"/>
      <c r="LZS3" s="689"/>
      <c r="LZT3" s="689"/>
      <c r="LZU3" s="689"/>
      <c r="LZV3" s="689"/>
      <c r="LZW3" s="689"/>
      <c r="LZX3" s="689"/>
      <c r="LZY3" s="689"/>
      <c r="LZZ3" s="689"/>
      <c r="MAA3" s="689"/>
      <c r="MAB3" s="689"/>
      <c r="MAC3" s="689"/>
      <c r="MAD3" s="689"/>
      <c r="MAE3" s="689"/>
      <c r="MAF3" s="689"/>
      <c r="MAG3" s="689"/>
      <c r="MAH3" s="689"/>
      <c r="MAI3" s="689"/>
      <c r="MAJ3" s="689"/>
      <c r="MAK3" s="689"/>
      <c r="MAL3" s="689"/>
      <c r="MAM3" s="689"/>
      <c r="MAN3" s="689"/>
      <c r="MAO3" s="689"/>
      <c r="MAP3" s="689"/>
      <c r="MAQ3" s="689"/>
      <c r="MAR3" s="689"/>
      <c r="MAS3" s="689"/>
      <c r="MAT3" s="689"/>
      <c r="MAU3" s="689"/>
      <c r="MAV3" s="689"/>
      <c r="MAW3" s="689"/>
      <c r="MAX3" s="689"/>
      <c r="MAY3" s="689"/>
      <c r="MAZ3" s="689"/>
      <c r="MBA3" s="689"/>
      <c r="MBB3" s="689"/>
      <c r="MBC3" s="689"/>
      <c r="MBD3" s="689"/>
      <c r="MBE3" s="689"/>
      <c r="MBF3" s="689"/>
      <c r="MBG3" s="689"/>
      <c r="MBH3" s="689"/>
      <c r="MBI3" s="689"/>
      <c r="MBJ3" s="689"/>
      <c r="MBK3" s="689"/>
      <c r="MBL3" s="689"/>
      <c r="MBM3" s="689"/>
      <c r="MBN3" s="689"/>
      <c r="MBO3" s="689"/>
      <c r="MBP3" s="689"/>
      <c r="MBQ3" s="689"/>
      <c r="MBR3" s="689"/>
      <c r="MBS3" s="689"/>
      <c r="MBT3" s="689"/>
      <c r="MBU3" s="689"/>
      <c r="MBV3" s="689"/>
      <c r="MBW3" s="689"/>
      <c r="MBX3" s="689"/>
      <c r="MBY3" s="689"/>
      <c r="MBZ3" s="689"/>
      <c r="MCA3" s="689"/>
      <c r="MCB3" s="689"/>
      <c r="MCC3" s="689"/>
      <c r="MCD3" s="689"/>
      <c r="MCE3" s="689"/>
      <c r="MCF3" s="689"/>
      <c r="MCG3" s="689"/>
      <c r="MCH3" s="689"/>
      <c r="MCI3" s="689"/>
      <c r="MCJ3" s="689"/>
      <c r="MCK3" s="689"/>
      <c r="MCL3" s="689"/>
      <c r="MCM3" s="689"/>
      <c r="MCN3" s="689"/>
      <c r="MCO3" s="689"/>
      <c r="MCP3" s="689"/>
      <c r="MCQ3" s="689"/>
      <c r="MCR3" s="689"/>
      <c r="MCS3" s="689"/>
      <c r="MCT3" s="689"/>
      <c r="MCU3" s="689"/>
      <c r="MCV3" s="689"/>
      <c r="MCW3" s="689"/>
      <c r="MCX3" s="689"/>
      <c r="MCY3" s="689"/>
      <c r="MCZ3" s="689"/>
      <c r="MDA3" s="689"/>
      <c r="MDB3" s="689"/>
      <c r="MDC3" s="689"/>
      <c r="MDD3" s="689"/>
      <c r="MDE3" s="689"/>
      <c r="MDF3" s="689"/>
      <c r="MDG3" s="689"/>
      <c r="MDH3" s="689"/>
      <c r="MDI3" s="689"/>
      <c r="MDJ3" s="689"/>
      <c r="MDK3" s="689"/>
      <c r="MDL3" s="689"/>
      <c r="MDM3" s="689"/>
      <c r="MDN3" s="689"/>
      <c r="MDO3" s="689"/>
      <c r="MDP3" s="689"/>
      <c r="MDQ3" s="689"/>
      <c r="MDR3" s="689"/>
      <c r="MDS3" s="689"/>
      <c r="MDT3" s="689"/>
      <c r="MDU3" s="689"/>
      <c r="MDV3" s="689"/>
      <c r="MDW3" s="689"/>
      <c r="MDX3" s="689"/>
      <c r="MDY3" s="689"/>
      <c r="MDZ3" s="689"/>
      <c r="MEA3" s="689"/>
      <c r="MEB3" s="689"/>
      <c r="MEC3" s="689"/>
      <c r="MED3" s="689"/>
      <c r="MEE3" s="689"/>
      <c r="MEF3" s="689"/>
      <c r="MEG3" s="689"/>
      <c r="MEH3" s="689"/>
      <c r="MEI3" s="689"/>
      <c r="MEJ3" s="689"/>
      <c r="MEK3" s="689"/>
      <c r="MEL3" s="689"/>
      <c r="MEM3" s="689"/>
      <c r="MEN3" s="689"/>
      <c r="MEO3" s="689"/>
      <c r="MEP3" s="689"/>
      <c r="MEQ3" s="689"/>
      <c r="MER3" s="689"/>
      <c r="MES3" s="689"/>
      <c r="MET3" s="689"/>
      <c r="MEU3" s="689"/>
      <c r="MEV3" s="689"/>
      <c r="MEW3" s="689"/>
      <c r="MEX3" s="689"/>
      <c r="MEY3" s="689"/>
      <c r="MEZ3" s="689"/>
      <c r="MFA3" s="689"/>
      <c r="MFB3" s="689"/>
      <c r="MFC3" s="689"/>
      <c r="MFD3" s="689"/>
      <c r="MFE3" s="689"/>
      <c r="MFF3" s="689"/>
      <c r="MFG3" s="689"/>
      <c r="MFH3" s="689"/>
      <c r="MFI3" s="689"/>
      <c r="MFJ3" s="689"/>
      <c r="MFK3" s="689"/>
      <c r="MFL3" s="689"/>
      <c r="MFM3" s="689"/>
      <c r="MFN3" s="689"/>
      <c r="MFO3" s="689"/>
      <c r="MFP3" s="689"/>
      <c r="MFQ3" s="689"/>
      <c r="MFR3" s="689"/>
      <c r="MFS3" s="689"/>
      <c r="MFT3" s="689"/>
      <c r="MFU3" s="689"/>
      <c r="MFV3" s="689"/>
      <c r="MFW3" s="689"/>
      <c r="MFX3" s="689"/>
      <c r="MFY3" s="689"/>
      <c r="MFZ3" s="689"/>
      <c r="MGA3" s="689"/>
      <c r="MGB3" s="689"/>
      <c r="MGC3" s="689"/>
      <c r="MGD3" s="689"/>
      <c r="MGE3" s="689"/>
      <c r="MGF3" s="689"/>
      <c r="MGG3" s="689"/>
      <c r="MGH3" s="689"/>
      <c r="MGI3" s="689"/>
      <c r="MGJ3" s="689"/>
      <c r="MGK3" s="689"/>
      <c r="MGL3" s="689"/>
      <c r="MGM3" s="689"/>
      <c r="MGN3" s="689"/>
      <c r="MGO3" s="689"/>
      <c r="MGP3" s="689"/>
      <c r="MGQ3" s="689"/>
      <c r="MGR3" s="689"/>
      <c r="MGS3" s="689"/>
      <c r="MGT3" s="689"/>
      <c r="MGU3" s="689"/>
      <c r="MGV3" s="689"/>
      <c r="MGW3" s="689"/>
      <c r="MGX3" s="689"/>
      <c r="MGY3" s="689"/>
      <c r="MGZ3" s="689"/>
      <c r="MHA3" s="689"/>
      <c r="MHB3" s="689"/>
      <c r="MHC3" s="689"/>
      <c r="MHD3" s="689"/>
      <c r="MHE3" s="689"/>
      <c r="MHF3" s="689"/>
      <c r="MHG3" s="689"/>
      <c r="MHH3" s="689"/>
      <c r="MHI3" s="689"/>
      <c r="MHJ3" s="689"/>
      <c r="MHK3" s="689"/>
      <c r="MHL3" s="689"/>
      <c r="MHM3" s="689"/>
      <c r="MHN3" s="689"/>
      <c r="MHO3" s="689"/>
      <c r="MHP3" s="689"/>
      <c r="MHQ3" s="689"/>
      <c r="MHR3" s="689"/>
      <c r="MHS3" s="689"/>
      <c r="MHT3" s="689"/>
      <c r="MHU3" s="689"/>
      <c r="MHV3" s="689"/>
      <c r="MHW3" s="689"/>
      <c r="MHX3" s="689"/>
      <c r="MHY3" s="689"/>
      <c r="MHZ3" s="689"/>
      <c r="MIA3" s="689"/>
      <c r="MIB3" s="689"/>
      <c r="MIC3" s="689"/>
      <c r="MID3" s="689"/>
      <c r="MIE3" s="689"/>
      <c r="MIF3" s="689"/>
      <c r="MIG3" s="689"/>
      <c r="MIH3" s="689"/>
      <c r="MII3" s="689"/>
      <c r="MIJ3" s="689"/>
      <c r="MIK3" s="689"/>
      <c r="MIL3" s="689"/>
      <c r="MIM3" s="689"/>
      <c r="MIN3" s="689"/>
      <c r="MIO3" s="689"/>
      <c r="MIP3" s="689"/>
      <c r="MIQ3" s="689"/>
      <c r="MIR3" s="689"/>
      <c r="MIS3" s="689"/>
      <c r="MIT3" s="689"/>
      <c r="MIU3" s="689"/>
      <c r="MIV3" s="689"/>
      <c r="MIW3" s="689"/>
      <c r="MIX3" s="689"/>
      <c r="MIY3" s="689"/>
      <c r="MIZ3" s="689"/>
      <c r="MJA3" s="689"/>
      <c r="MJB3" s="689"/>
      <c r="MJC3" s="689"/>
      <c r="MJD3" s="689"/>
      <c r="MJE3" s="689"/>
      <c r="MJF3" s="689"/>
      <c r="MJG3" s="689"/>
      <c r="MJH3" s="689"/>
      <c r="MJI3" s="689"/>
      <c r="MJJ3" s="689"/>
      <c r="MJK3" s="689"/>
      <c r="MJL3" s="689"/>
      <c r="MJM3" s="689"/>
      <c r="MJN3" s="689"/>
      <c r="MJO3" s="689"/>
      <c r="MJP3" s="689"/>
      <c r="MJQ3" s="689"/>
      <c r="MJR3" s="689"/>
      <c r="MJS3" s="689"/>
      <c r="MJT3" s="689"/>
      <c r="MJU3" s="689"/>
      <c r="MJV3" s="689"/>
      <c r="MJW3" s="689"/>
      <c r="MJX3" s="689"/>
      <c r="MJY3" s="689"/>
      <c r="MJZ3" s="689"/>
      <c r="MKA3" s="689"/>
      <c r="MKB3" s="689"/>
      <c r="MKC3" s="689"/>
      <c r="MKD3" s="689"/>
      <c r="MKE3" s="689"/>
      <c r="MKF3" s="689"/>
      <c r="MKG3" s="689"/>
      <c r="MKH3" s="689"/>
      <c r="MKI3" s="689"/>
      <c r="MKJ3" s="689"/>
      <c r="MKK3" s="689"/>
      <c r="MKL3" s="689"/>
      <c r="MKM3" s="689"/>
      <c r="MKN3" s="689"/>
      <c r="MKO3" s="689"/>
      <c r="MKP3" s="689"/>
      <c r="MKQ3" s="689"/>
      <c r="MKR3" s="689"/>
      <c r="MKS3" s="689"/>
      <c r="MKT3" s="689"/>
      <c r="MKU3" s="689"/>
      <c r="MKV3" s="689"/>
      <c r="MKW3" s="689"/>
      <c r="MKX3" s="689"/>
      <c r="MKY3" s="689"/>
      <c r="MKZ3" s="689"/>
      <c r="MLA3" s="689"/>
      <c r="MLB3" s="689"/>
      <c r="MLC3" s="689"/>
      <c r="MLD3" s="689"/>
      <c r="MLE3" s="689"/>
      <c r="MLF3" s="689"/>
      <c r="MLG3" s="689"/>
      <c r="MLH3" s="689"/>
      <c r="MLI3" s="689"/>
      <c r="MLJ3" s="689"/>
      <c r="MLK3" s="689"/>
      <c r="MLL3" s="689"/>
      <c r="MLM3" s="689"/>
      <c r="MLN3" s="689"/>
      <c r="MLO3" s="689"/>
      <c r="MLP3" s="689"/>
      <c r="MLQ3" s="689"/>
      <c r="MLR3" s="689"/>
      <c r="MLS3" s="689"/>
      <c r="MLT3" s="689"/>
      <c r="MLU3" s="689"/>
      <c r="MLV3" s="689"/>
      <c r="MLW3" s="689"/>
      <c r="MLX3" s="689"/>
      <c r="MLY3" s="689"/>
      <c r="MLZ3" s="689"/>
      <c r="MMA3" s="689"/>
      <c r="MMB3" s="689"/>
      <c r="MMC3" s="689"/>
      <c r="MMD3" s="689"/>
      <c r="MME3" s="689"/>
      <c r="MMF3" s="689"/>
      <c r="MMG3" s="689"/>
      <c r="MMH3" s="689"/>
      <c r="MMI3" s="689"/>
      <c r="MMJ3" s="689"/>
      <c r="MMK3" s="689"/>
      <c r="MML3" s="689"/>
      <c r="MMM3" s="689"/>
      <c r="MMN3" s="689"/>
      <c r="MMO3" s="689"/>
      <c r="MMP3" s="689"/>
      <c r="MMQ3" s="689"/>
      <c r="MMR3" s="689"/>
      <c r="MMS3" s="689"/>
      <c r="MMT3" s="689"/>
      <c r="MMU3" s="689"/>
      <c r="MMV3" s="689"/>
      <c r="MMW3" s="689"/>
      <c r="MMX3" s="689"/>
      <c r="MMY3" s="689"/>
      <c r="MMZ3" s="689"/>
      <c r="MNA3" s="689"/>
      <c r="MNB3" s="689"/>
      <c r="MNC3" s="689"/>
      <c r="MND3" s="689"/>
      <c r="MNE3" s="689"/>
      <c r="MNF3" s="689"/>
      <c r="MNG3" s="689"/>
      <c r="MNH3" s="689"/>
      <c r="MNI3" s="689"/>
      <c r="MNJ3" s="689"/>
      <c r="MNK3" s="689"/>
      <c r="MNL3" s="689"/>
      <c r="MNM3" s="689"/>
      <c r="MNN3" s="689"/>
      <c r="MNO3" s="689"/>
      <c r="MNP3" s="689"/>
      <c r="MNQ3" s="689"/>
      <c r="MNR3" s="689"/>
      <c r="MNS3" s="689"/>
      <c r="MNT3" s="689"/>
      <c r="MNU3" s="689"/>
      <c r="MNV3" s="689"/>
      <c r="MNW3" s="689"/>
      <c r="MNX3" s="689"/>
      <c r="MNY3" s="689"/>
      <c r="MNZ3" s="689"/>
      <c r="MOA3" s="689"/>
      <c r="MOB3" s="689"/>
      <c r="MOC3" s="689"/>
      <c r="MOD3" s="689"/>
      <c r="MOE3" s="689"/>
      <c r="MOF3" s="689"/>
      <c r="MOG3" s="689"/>
      <c r="MOH3" s="689"/>
      <c r="MOI3" s="689"/>
      <c r="MOJ3" s="689"/>
      <c r="MOK3" s="689"/>
      <c r="MOL3" s="689"/>
      <c r="MOM3" s="689"/>
      <c r="MON3" s="689"/>
      <c r="MOO3" s="689"/>
      <c r="MOP3" s="689"/>
      <c r="MOQ3" s="689"/>
      <c r="MOR3" s="689"/>
      <c r="MOS3" s="689"/>
      <c r="MOT3" s="689"/>
      <c r="MOU3" s="689"/>
      <c r="MOV3" s="689"/>
      <c r="MOW3" s="689"/>
      <c r="MOX3" s="689"/>
      <c r="MOY3" s="689"/>
      <c r="MOZ3" s="689"/>
      <c r="MPA3" s="689"/>
      <c r="MPB3" s="689"/>
      <c r="MPC3" s="689"/>
      <c r="MPD3" s="689"/>
      <c r="MPE3" s="689"/>
      <c r="MPF3" s="689"/>
      <c r="MPG3" s="689"/>
      <c r="MPH3" s="689"/>
      <c r="MPI3" s="689"/>
      <c r="MPJ3" s="689"/>
      <c r="MPK3" s="689"/>
      <c r="MPL3" s="689"/>
      <c r="MPM3" s="689"/>
      <c r="MPN3" s="689"/>
      <c r="MPO3" s="689"/>
      <c r="MPP3" s="689"/>
      <c r="MPQ3" s="689"/>
      <c r="MPR3" s="689"/>
      <c r="MPS3" s="689"/>
      <c r="MPT3" s="689"/>
      <c r="MPU3" s="689"/>
      <c r="MPV3" s="689"/>
      <c r="MPW3" s="689"/>
      <c r="MPX3" s="689"/>
      <c r="MPY3" s="689"/>
      <c r="MPZ3" s="689"/>
      <c r="MQA3" s="689"/>
      <c r="MQB3" s="689"/>
      <c r="MQC3" s="689"/>
      <c r="MQD3" s="689"/>
      <c r="MQE3" s="689"/>
      <c r="MQF3" s="689"/>
      <c r="MQG3" s="689"/>
      <c r="MQH3" s="689"/>
      <c r="MQI3" s="689"/>
      <c r="MQJ3" s="689"/>
      <c r="MQK3" s="689"/>
      <c r="MQL3" s="689"/>
      <c r="MQM3" s="689"/>
      <c r="MQN3" s="689"/>
      <c r="MQO3" s="689"/>
      <c r="MQP3" s="689"/>
      <c r="MQQ3" s="689"/>
      <c r="MQR3" s="689"/>
      <c r="MQS3" s="689"/>
      <c r="MQT3" s="689"/>
      <c r="MQU3" s="689"/>
      <c r="MQV3" s="689"/>
      <c r="MQW3" s="689"/>
      <c r="MQX3" s="689"/>
      <c r="MQY3" s="689"/>
      <c r="MQZ3" s="689"/>
      <c r="MRA3" s="689"/>
      <c r="MRB3" s="689"/>
      <c r="MRC3" s="689"/>
      <c r="MRD3" s="689"/>
      <c r="MRE3" s="689"/>
      <c r="MRF3" s="689"/>
      <c r="MRG3" s="689"/>
      <c r="MRH3" s="689"/>
      <c r="MRI3" s="689"/>
      <c r="MRJ3" s="689"/>
      <c r="MRK3" s="689"/>
      <c r="MRL3" s="689"/>
      <c r="MRM3" s="689"/>
      <c r="MRN3" s="689"/>
      <c r="MRO3" s="689"/>
      <c r="MRP3" s="689"/>
      <c r="MRQ3" s="689"/>
      <c r="MRR3" s="689"/>
      <c r="MRS3" s="689"/>
      <c r="MRT3" s="689"/>
      <c r="MRU3" s="689"/>
      <c r="MRV3" s="689"/>
      <c r="MRW3" s="689"/>
      <c r="MRX3" s="689"/>
      <c r="MRY3" s="689"/>
      <c r="MRZ3" s="689"/>
      <c r="MSA3" s="689"/>
      <c r="MSB3" s="689"/>
      <c r="MSC3" s="689"/>
      <c r="MSD3" s="689"/>
      <c r="MSE3" s="689"/>
      <c r="MSF3" s="689"/>
      <c r="MSG3" s="689"/>
      <c r="MSH3" s="689"/>
      <c r="MSI3" s="689"/>
      <c r="MSJ3" s="689"/>
      <c r="MSK3" s="689"/>
      <c r="MSL3" s="689"/>
      <c r="MSM3" s="689"/>
      <c r="MSN3" s="689"/>
      <c r="MSO3" s="689"/>
      <c r="MSP3" s="689"/>
      <c r="MSQ3" s="689"/>
      <c r="MSR3" s="689"/>
      <c r="MSS3" s="689"/>
      <c r="MST3" s="689"/>
      <c r="MSU3" s="689"/>
      <c r="MSV3" s="689"/>
      <c r="MSW3" s="689"/>
      <c r="MSX3" s="689"/>
      <c r="MSY3" s="689"/>
      <c r="MSZ3" s="689"/>
      <c r="MTA3" s="689"/>
      <c r="MTB3" s="689"/>
      <c r="MTC3" s="689"/>
      <c r="MTD3" s="689"/>
      <c r="MTE3" s="689"/>
      <c r="MTF3" s="689"/>
      <c r="MTG3" s="689"/>
      <c r="MTH3" s="689"/>
      <c r="MTI3" s="689"/>
      <c r="MTJ3" s="689"/>
      <c r="MTK3" s="689"/>
      <c r="MTL3" s="689"/>
      <c r="MTM3" s="689"/>
      <c r="MTN3" s="689"/>
      <c r="MTO3" s="689"/>
      <c r="MTP3" s="689"/>
      <c r="MTQ3" s="689"/>
      <c r="MTR3" s="689"/>
      <c r="MTS3" s="689"/>
      <c r="MTT3" s="689"/>
      <c r="MTU3" s="689"/>
      <c r="MTV3" s="689"/>
      <c r="MTW3" s="689"/>
      <c r="MTX3" s="689"/>
      <c r="MTY3" s="689"/>
      <c r="MTZ3" s="689"/>
      <c r="MUA3" s="689"/>
      <c r="MUB3" s="689"/>
      <c r="MUC3" s="689"/>
      <c r="MUD3" s="689"/>
      <c r="MUE3" s="689"/>
      <c r="MUF3" s="689"/>
      <c r="MUG3" s="689"/>
      <c r="MUH3" s="689"/>
      <c r="MUI3" s="689"/>
      <c r="MUJ3" s="689"/>
      <c r="MUK3" s="689"/>
      <c r="MUL3" s="689"/>
      <c r="MUM3" s="689"/>
      <c r="MUN3" s="689"/>
      <c r="MUO3" s="689"/>
      <c r="MUP3" s="689"/>
      <c r="MUQ3" s="689"/>
      <c r="MUR3" s="689"/>
      <c r="MUS3" s="689"/>
      <c r="MUT3" s="689"/>
      <c r="MUU3" s="689"/>
      <c r="MUV3" s="689"/>
      <c r="MUW3" s="689"/>
      <c r="MUX3" s="689"/>
      <c r="MUY3" s="689"/>
      <c r="MUZ3" s="689"/>
      <c r="MVA3" s="689"/>
      <c r="MVB3" s="689"/>
      <c r="MVC3" s="689"/>
      <c r="MVD3" s="689"/>
      <c r="MVE3" s="689"/>
      <c r="MVF3" s="689"/>
      <c r="MVG3" s="689"/>
      <c r="MVH3" s="689"/>
      <c r="MVI3" s="689"/>
      <c r="MVJ3" s="689"/>
      <c r="MVK3" s="689"/>
      <c r="MVL3" s="689"/>
      <c r="MVM3" s="689"/>
      <c r="MVN3" s="689"/>
      <c r="MVO3" s="689"/>
      <c r="MVP3" s="689"/>
      <c r="MVQ3" s="689"/>
      <c r="MVR3" s="689"/>
      <c r="MVS3" s="689"/>
      <c r="MVT3" s="689"/>
      <c r="MVU3" s="689"/>
      <c r="MVV3" s="689"/>
      <c r="MVW3" s="689"/>
      <c r="MVX3" s="689"/>
      <c r="MVY3" s="689"/>
      <c r="MVZ3" s="689"/>
      <c r="MWA3" s="689"/>
      <c r="MWB3" s="689"/>
      <c r="MWC3" s="689"/>
      <c r="MWD3" s="689"/>
      <c r="MWE3" s="689"/>
      <c r="MWF3" s="689"/>
      <c r="MWG3" s="689"/>
      <c r="MWH3" s="689"/>
      <c r="MWI3" s="689"/>
      <c r="MWJ3" s="689"/>
      <c r="MWK3" s="689"/>
      <c r="MWL3" s="689"/>
      <c r="MWM3" s="689"/>
      <c r="MWN3" s="689"/>
      <c r="MWO3" s="689"/>
      <c r="MWP3" s="689"/>
      <c r="MWQ3" s="689"/>
      <c r="MWR3" s="689"/>
      <c r="MWS3" s="689"/>
      <c r="MWT3" s="689"/>
      <c r="MWU3" s="689"/>
      <c r="MWV3" s="689"/>
      <c r="MWW3" s="689"/>
      <c r="MWX3" s="689"/>
      <c r="MWY3" s="689"/>
      <c r="MWZ3" s="689"/>
      <c r="MXA3" s="689"/>
      <c r="MXB3" s="689"/>
      <c r="MXC3" s="689"/>
      <c r="MXD3" s="689"/>
      <c r="MXE3" s="689"/>
      <c r="MXF3" s="689"/>
      <c r="MXG3" s="689"/>
      <c r="MXH3" s="689"/>
      <c r="MXI3" s="689"/>
      <c r="MXJ3" s="689"/>
      <c r="MXK3" s="689"/>
      <c r="MXL3" s="689"/>
      <c r="MXM3" s="689"/>
      <c r="MXN3" s="689"/>
      <c r="MXO3" s="689"/>
      <c r="MXP3" s="689"/>
      <c r="MXQ3" s="689"/>
      <c r="MXR3" s="689"/>
      <c r="MXS3" s="689"/>
      <c r="MXT3" s="689"/>
      <c r="MXU3" s="689"/>
      <c r="MXV3" s="689"/>
      <c r="MXW3" s="689"/>
      <c r="MXX3" s="689"/>
      <c r="MXY3" s="689"/>
      <c r="MXZ3" s="689"/>
      <c r="MYA3" s="689"/>
      <c r="MYB3" s="689"/>
      <c r="MYC3" s="689"/>
      <c r="MYD3" s="689"/>
      <c r="MYE3" s="689"/>
      <c r="MYF3" s="689"/>
      <c r="MYG3" s="689"/>
      <c r="MYH3" s="689"/>
      <c r="MYI3" s="689"/>
      <c r="MYJ3" s="689"/>
      <c r="MYK3" s="689"/>
      <c r="MYL3" s="689"/>
      <c r="MYM3" s="689"/>
      <c r="MYN3" s="689"/>
      <c r="MYO3" s="689"/>
      <c r="MYP3" s="689"/>
      <c r="MYQ3" s="689"/>
      <c r="MYR3" s="689"/>
      <c r="MYS3" s="689"/>
      <c r="MYT3" s="689"/>
      <c r="MYU3" s="689"/>
      <c r="MYV3" s="689"/>
      <c r="MYW3" s="689"/>
      <c r="MYX3" s="689"/>
      <c r="MYY3" s="689"/>
      <c r="MYZ3" s="689"/>
      <c r="MZA3" s="689"/>
      <c r="MZB3" s="689"/>
      <c r="MZC3" s="689"/>
      <c r="MZD3" s="689"/>
      <c r="MZE3" s="689"/>
      <c r="MZF3" s="689"/>
      <c r="MZG3" s="689"/>
      <c r="MZH3" s="689"/>
      <c r="MZI3" s="689"/>
      <c r="MZJ3" s="689"/>
      <c r="MZK3" s="689"/>
      <c r="MZL3" s="689"/>
      <c r="MZM3" s="689"/>
      <c r="MZN3" s="689"/>
      <c r="MZO3" s="689"/>
      <c r="MZP3" s="689"/>
      <c r="MZQ3" s="689"/>
      <c r="MZR3" s="689"/>
      <c r="MZS3" s="689"/>
      <c r="MZT3" s="689"/>
      <c r="MZU3" s="689"/>
      <c r="MZV3" s="689"/>
      <c r="MZW3" s="689"/>
      <c r="MZX3" s="689"/>
      <c r="MZY3" s="689"/>
      <c r="MZZ3" s="689"/>
      <c r="NAA3" s="689"/>
      <c r="NAB3" s="689"/>
      <c r="NAC3" s="689"/>
      <c r="NAD3" s="689"/>
      <c r="NAE3" s="689"/>
      <c r="NAF3" s="689"/>
      <c r="NAG3" s="689"/>
      <c r="NAH3" s="689"/>
      <c r="NAI3" s="689"/>
      <c r="NAJ3" s="689"/>
      <c r="NAK3" s="689"/>
      <c r="NAL3" s="689"/>
      <c r="NAM3" s="689"/>
      <c r="NAN3" s="689"/>
      <c r="NAO3" s="689"/>
      <c r="NAP3" s="689"/>
      <c r="NAQ3" s="689"/>
      <c r="NAR3" s="689"/>
      <c r="NAS3" s="689"/>
      <c r="NAT3" s="689"/>
      <c r="NAU3" s="689"/>
      <c r="NAV3" s="689"/>
      <c r="NAW3" s="689"/>
      <c r="NAX3" s="689"/>
      <c r="NAY3" s="689"/>
      <c r="NAZ3" s="689"/>
      <c r="NBA3" s="689"/>
      <c r="NBB3" s="689"/>
      <c r="NBC3" s="689"/>
      <c r="NBD3" s="689"/>
      <c r="NBE3" s="689"/>
      <c r="NBF3" s="689"/>
      <c r="NBG3" s="689"/>
      <c r="NBH3" s="689"/>
      <c r="NBI3" s="689"/>
      <c r="NBJ3" s="689"/>
      <c r="NBK3" s="689"/>
      <c r="NBL3" s="689"/>
      <c r="NBM3" s="689"/>
      <c r="NBN3" s="689"/>
      <c r="NBO3" s="689"/>
      <c r="NBP3" s="689"/>
      <c r="NBQ3" s="689"/>
      <c r="NBR3" s="689"/>
      <c r="NBS3" s="689"/>
      <c r="NBT3" s="689"/>
      <c r="NBU3" s="689"/>
      <c r="NBV3" s="689"/>
      <c r="NBW3" s="689"/>
      <c r="NBX3" s="689"/>
      <c r="NBY3" s="689"/>
      <c r="NBZ3" s="689"/>
      <c r="NCA3" s="689"/>
      <c r="NCB3" s="689"/>
      <c r="NCC3" s="689"/>
      <c r="NCD3" s="689"/>
      <c r="NCE3" s="689"/>
      <c r="NCF3" s="689"/>
      <c r="NCG3" s="689"/>
      <c r="NCH3" s="689"/>
      <c r="NCI3" s="689"/>
      <c r="NCJ3" s="689"/>
      <c r="NCK3" s="689"/>
      <c r="NCL3" s="689"/>
      <c r="NCM3" s="689"/>
      <c r="NCN3" s="689"/>
      <c r="NCO3" s="689"/>
      <c r="NCP3" s="689"/>
      <c r="NCQ3" s="689"/>
      <c r="NCR3" s="689"/>
      <c r="NCS3" s="689"/>
      <c r="NCT3" s="689"/>
      <c r="NCU3" s="689"/>
      <c r="NCV3" s="689"/>
      <c r="NCW3" s="689"/>
      <c r="NCX3" s="689"/>
      <c r="NCY3" s="689"/>
      <c r="NCZ3" s="689"/>
      <c r="NDA3" s="689"/>
      <c r="NDB3" s="689"/>
      <c r="NDC3" s="689"/>
      <c r="NDD3" s="689"/>
      <c r="NDE3" s="689"/>
      <c r="NDF3" s="689"/>
      <c r="NDG3" s="689"/>
      <c r="NDH3" s="689"/>
      <c r="NDI3" s="689"/>
      <c r="NDJ3" s="689"/>
      <c r="NDK3" s="689"/>
      <c r="NDL3" s="689"/>
      <c r="NDM3" s="689"/>
      <c r="NDN3" s="689"/>
      <c r="NDO3" s="689"/>
      <c r="NDP3" s="689"/>
      <c r="NDQ3" s="689"/>
      <c r="NDR3" s="689"/>
      <c r="NDS3" s="689"/>
      <c r="NDT3" s="689"/>
      <c r="NDU3" s="689"/>
      <c r="NDV3" s="689"/>
      <c r="NDW3" s="689"/>
      <c r="NDX3" s="689"/>
      <c r="NDY3" s="689"/>
      <c r="NDZ3" s="689"/>
      <c r="NEA3" s="689"/>
      <c r="NEB3" s="689"/>
      <c r="NEC3" s="689"/>
      <c r="NED3" s="689"/>
      <c r="NEE3" s="689"/>
      <c r="NEF3" s="689"/>
      <c r="NEG3" s="689"/>
      <c r="NEH3" s="689"/>
      <c r="NEI3" s="689"/>
      <c r="NEJ3" s="689"/>
      <c r="NEK3" s="689"/>
      <c r="NEL3" s="689"/>
      <c r="NEM3" s="689"/>
      <c r="NEN3" s="689"/>
      <c r="NEO3" s="689"/>
      <c r="NEP3" s="689"/>
      <c r="NEQ3" s="689"/>
      <c r="NER3" s="689"/>
      <c r="NES3" s="689"/>
      <c r="NET3" s="689"/>
      <c r="NEU3" s="689"/>
      <c r="NEV3" s="689"/>
      <c r="NEW3" s="689"/>
      <c r="NEX3" s="689"/>
      <c r="NEY3" s="689"/>
      <c r="NEZ3" s="689"/>
      <c r="NFA3" s="689"/>
      <c r="NFB3" s="689"/>
      <c r="NFC3" s="689"/>
      <c r="NFD3" s="689"/>
      <c r="NFE3" s="689"/>
      <c r="NFF3" s="689"/>
      <c r="NFG3" s="689"/>
      <c r="NFH3" s="689"/>
      <c r="NFI3" s="689"/>
      <c r="NFJ3" s="689"/>
      <c r="NFK3" s="689"/>
      <c r="NFL3" s="689"/>
      <c r="NFM3" s="689"/>
      <c r="NFN3" s="689"/>
      <c r="NFO3" s="689"/>
      <c r="NFP3" s="689"/>
      <c r="NFQ3" s="689"/>
      <c r="NFR3" s="689"/>
      <c r="NFS3" s="689"/>
      <c r="NFT3" s="689"/>
      <c r="NFU3" s="689"/>
      <c r="NFV3" s="689"/>
      <c r="NFW3" s="689"/>
      <c r="NFX3" s="689"/>
      <c r="NFY3" s="689"/>
      <c r="NFZ3" s="689"/>
      <c r="NGA3" s="689"/>
      <c r="NGB3" s="689"/>
      <c r="NGC3" s="689"/>
      <c r="NGD3" s="689"/>
      <c r="NGE3" s="689"/>
      <c r="NGF3" s="689"/>
      <c r="NGG3" s="689"/>
      <c r="NGH3" s="689"/>
      <c r="NGI3" s="689"/>
      <c r="NGJ3" s="689"/>
      <c r="NGK3" s="689"/>
      <c r="NGL3" s="689"/>
      <c r="NGM3" s="689"/>
      <c r="NGN3" s="689"/>
      <c r="NGO3" s="689"/>
      <c r="NGP3" s="689"/>
      <c r="NGQ3" s="689"/>
      <c r="NGR3" s="689"/>
      <c r="NGS3" s="689"/>
      <c r="NGT3" s="689"/>
      <c r="NGU3" s="689"/>
      <c r="NGV3" s="689"/>
      <c r="NGW3" s="689"/>
      <c r="NGX3" s="689"/>
      <c r="NGY3" s="689"/>
      <c r="NGZ3" s="689"/>
      <c r="NHA3" s="689"/>
      <c r="NHB3" s="689"/>
      <c r="NHC3" s="689"/>
      <c r="NHD3" s="689"/>
      <c r="NHE3" s="689"/>
      <c r="NHF3" s="689"/>
      <c r="NHG3" s="689"/>
      <c r="NHH3" s="689"/>
      <c r="NHI3" s="689"/>
      <c r="NHJ3" s="689"/>
      <c r="NHK3" s="689"/>
      <c r="NHL3" s="689"/>
      <c r="NHM3" s="689"/>
      <c r="NHN3" s="689"/>
      <c r="NHO3" s="689"/>
      <c r="NHP3" s="689"/>
      <c r="NHQ3" s="689"/>
      <c r="NHR3" s="689"/>
      <c r="NHS3" s="689"/>
      <c r="NHT3" s="689"/>
      <c r="NHU3" s="689"/>
      <c r="NHV3" s="689"/>
      <c r="NHW3" s="689"/>
      <c r="NHX3" s="689"/>
      <c r="NHY3" s="689"/>
      <c r="NHZ3" s="689"/>
      <c r="NIA3" s="689"/>
      <c r="NIB3" s="689"/>
      <c r="NIC3" s="689"/>
      <c r="NID3" s="689"/>
      <c r="NIE3" s="689"/>
      <c r="NIF3" s="689"/>
      <c r="NIG3" s="689"/>
      <c r="NIH3" s="689"/>
      <c r="NII3" s="689"/>
      <c r="NIJ3" s="689"/>
      <c r="NIK3" s="689"/>
      <c r="NIL3" s="689"/>
      <c r="NIM3" s="689"/>
      <c r="NIN3" s="689"/>
      <c r="NIO3" s="689"/>
      <c r="NIP3" s="689"/>
      <c r="NIQ3" s="689"/>
      <c r="NIR3" s="689"/>
      <c r="NIS3" s="689"/>
      <c r="NIT3" s="689"/>
      <c r="NIU3" s="689"/>
      <c r="NIV3" s="689"/>
      <c r="NIW3" s="689"/>
      <c r="NIX3" s="689"/>
      <c r="NIY3" s="689"/>
      <c r="NIZ3" s="689"/>
      <c r="NJA3" s="689"/>
      <c r="NJB3" s="689"/>
      <c r="NJC3" s="689"/>
      <c r="NJD3" s="689"/>
      <c r="NJE3" s="689"/>
      <c r="NJF3" s="689"/>
      <c r="NJG3" s="689"/>
      <c r="NJH3" s="689"/>
      <c r="NJI3" s="689"/>
      <c r="NJJ3" s="689"/>
      <c r="NJK3" s="689"/>
      <c r="NJL3" s="689"/>
      <c r="NJM3" s="689"/>
      <c r="NJN3" s="689"/>
      <c r="NJO3" s="689"/>
      <c r="NJP3" s="689"/>
      <c r="NJQ3" s="689"/>
      <c r="NJR3" s="689"/>
      <c r="NJS3" s="689"/>
      <c r="NJT3" s="689"/>
      <c r="NJU3" s="689"/>
      <c r="NJV3" s="689"/>
      <c r="NJW3" s="689"/>
      <c r="NJX3" s="689"/>
      <c r="NJY3" s="689"/>
      <c r="NJZ3" s="689"/>
      <c r="NKA3" s="689"/>
      <c r="NKB3" s="689"/>
      <c r="NKC3" s="689"/>
      <c r="NKD3" s="689"/>
      <c r="NKE3" s="689"/>
      <c r="NKF3" s="689"/>
      <c r="NKG3" s="689"/>
      <c r="NKH3" s="689"/>
      <c r="NKI3" s="689"/>
      <c r="NKJ3" s="689"/>
      <c r="NKK3" s="689"/>
      <c r="NKL3" s="689"/>
      <c r="NKM3" s="689"/>
      <c r="NKN3" s="689"/>
      <c r="NKO3" s="689"/>
      <c r="NKP3" s="689"/>
      <c r="NKQ3" s="689"/>
      <c r="NKR3" s="689"/>
      <c r="NKS3" s="689"/>
      <c r="NKT3" s="689"/>
      <c r="NKU3" s="689"/>
      <c r="NKV3" s="689"/>
      <c r="NKW3" s="689"/>
      <c r="NKX3" s="689"/>
      <c r="NKY3" s="689"/>
      <c r="NKZ3" s="689"/>
      <c r="NLA3" s="689"/>
      <c r="NLB3" s="689"/>
      <c r="NLC3" s="689"/>
      <c r="NLD3" s="689"/>
      <c r="NLE3" s="689"/>
      <c r="NLF3" s="689"/>
      <c r="NLG3" s="689"/>
      <c r="NLH3" s="689"/>
      <c r="NLI3" s="689"/>
      <c r="NLJ3" s="689"/>
      <c r="NLK3" s="689"/>
      <c r="NLL3" s="689"/>
      <c r="NLM3" s="689"/>
      <c r="NLN3" s="689"/>
      <c r="NLO3" s="689"/>
      <c r="NLP3" s="689"/>
      <c r="NLQ3" s="689"/>
      <c r="NLR3" s="689"/>
      <c r="NLS3" s="689"/>
      <c r="NLT3" s="689"/>
      <c r="NLU3" s="689"/>
      <c r="NLV3" s="689"/>
      <c r="NLW3" s="689"/>
      <c r="NLX3" s="689"/>
      <c r="NLY3" s="689"/>
      <c r="NLZ3" s="689"/>
      <c r="NMA3" s="689"/>
      <c r="NMB3" s="689"/>
      <c r="NMC3" s="689"/>
      <c r="NMD3" s="689"/>
      <c r="NME3" s="689"/>
      <c r="NMF3" s="689"/>
      <c r="NMG3" s="689"/>
      <c r="NMH3" s="689"/>
      <c r="NMI3" s="689"/>
      <c r="NMJ3" s="689"/>
      <c r="NMK3" s="689"/>
      <c r="NML3" s="689"/>
      <c r="NMM3" s="689"/>
      <c r="NMN3" s="689"/>
      <c r="NMO3" s="689"/>
      <c r="NMP3" s="689"/>
      <c r="NMQ3" s="689"/>
      <c r="NMR3" s="689"/>
      <c r="NMS3" s="689"/>
      <c r="NMT3" s="689"/>
      <c r="NMU3" s="689"/>
      <c r="NMV3" s="689"/>
      <c r="NMW3" s="689"/>
      <c r="NMX3" s="689"/>
      <c r="NMY3" s="689"/>
      <c r="NMZ3" s="689"/>
      <c r="NNA3" s="689"/>
      <c r="NNB3" s="689"/>
      <c r="NNC3" s="689"/>
      <c r="NND3" s="689"/>
      <c r="NNE3" s="689"/>
      <c r="NNF3" s="689"/>
      <c r="NNG3" s="689"/>
      <c r="NNH3" s="689"/>
      <c r="NNI3" s="689"/>
      <c r="NNJ3" s="689"/>
      <c r="NNK3" s="689"/>
      <c r="NNL3" s="689"/>
      <c r="NNM3" s="689"/>
      <c r="NNN3" s="689"/>
      <c r="NNO3" s="689"/>
      <c r="NNP3" s="689"/>
      <c r="NNQ3" s="689"/>
      <c r="NNR3" s="689"/>
      <c r="NNS3" s="689"/>
      <c r="NNT3" s="689"/>
      <c r="NNU3" s="689"/>
      <c r="NNV3" s="689"/>
      <c r="NNW3" s="689"/>
      <c r="NNX3" s="689"/>
      <c r="NNY3" s="689"/>
      <c r="NNZ3" s="689"/>
      <c r="NOA3" s="689"/>
      <c r="NOB3" s="689"/>
      <c r="NOC3" s="689"/>
      <c r="NOD3" s="689"/>
      <c r="NOE3" s="689"/>
      <c r="NOF3" s="689"/>
      <c r="NOG3" s="689"/>
      <c r="NOH3" s="689"/>
      <c r="NOI3" s="689"/>
      <c r="NOJ3" s="689"/>
      <c r="NOK3" s="689"/>
      <c r="NOL3" s="689"/>
      <c r="NOM3" s="689"/>
      <c r="NON3" s="689"/>
      <c r="NOO3" s="689"/>
      <c r="NOP3" s="689"/>
      <c r="NOQ3" s="689"/>
      <c r="NOR3" s="689"/>
      <c r="NOS3" s="689"/>
      <c r="NOT3" s="689"/>
      <c r="NOU3" s="689"/>
      <c r="NOV3" s="689"/>
      <c r="NOW3" s="689"/>
      <c r="NOX3" s="689"/>
      <c r="NOY3" s="689"/>
      <c r="NOZ3" s="689"/>
      <c r="NPA3" s="689"/>
      <c r="NPB3" s="689"/>
      <c r="NPC3" s="689"/>
      <c r="NPD3" s="689"/>
      <c r="NPE3" s="689"/>
      <c r="NPF3" s="689"/>
      <c r="NPG3" s="689"/>
      <c r="NPH3" s="689"/>
      <c r="NPI3" s="689"/>
      <c r="NPJ3" s="689"/>
      <c r="NPK3" s="689"/>
      <c r="NPL3" s="689"/>
      <c r="NPM3" s="689"/>
      <c r="NPN3" s="689"/>
      <c r="NPO3" s="689"/>
      <c r="NPP3" s="689"/>
      <c r="NPQ3" s="689"/>
      <c r="NPR3" s="689"/>
      <c r="NPS3" s="689"/>
      <c r="NPT3" s="689"/>
      <c r="NPU3" s="689"/>
      <c r="NPV3" s="689"/>
      <c r="NPW3" s="689"/>
      <c r="NPX3" s="689"/>
      <c r="NPY3" s="689"/>
      <c r="NPZ3" s="689"/>
      <c r="NQA3" s="689"/>
      <c r="NQB3" s="689"/>
      <c r="NQC3" s="689"/>
      <c r="NQD3" s="689"/>
      <c r="NQE3" s="689"/>
      <c r="NQF3" s="689"/>
      <c r="NQG3" s="689"/>
      <c r="NQH3" s="689"/>
      <c r="NQI3" s="689"/>
      <c r="NQJ3" s="689"/>
      <c r="NQK3" s="689"/>
      <c r="NQL3" s="689"/>
      <c r="NQM3" s="689"/>
      <c r="NQN3" s="689"/>
      <c r="NQO3" s="689"/>
      <c r="NQP3" s="689"/>
      <c r="NQQ3" s="689"/>
      <c r="NQR3" s="689"/>
      <c r="NQS3" s="689"/>
      <c r="NQT3" s="689"/>
      <c r="NQU3" s="689"/>
      <c r="NQV3" s="689"/>
      <c r="NQW3" s="689"/>
      <c r="NQX3" s="689"/>
      <c r="NQY3" s="689"/>
      <c r="NQZ3" s="689"/>
      <c r="NRA3" s="689"/>
      <c r="NRB3" s="689"/>
      <c r="NRC3" s="689"/>
      <c r="NRD3" s="689"/>
      <c r="NRE3" s="689"/>
      <c r="NRF3" s="689"/>
      <c r="NRG3" s="689"/>
      <c r="NRH3" s="689"/>
      <c r="NRI3" s="689"/>
      <c r="NRJ3" s="689"/>
      <c r="NRK3" s="689"/>
      <c r="NRL3" s="689"/>
      <c r="NRM3" s="689"/>
      <c r="NRN3" s="689"/>
      <c r="NRO3" s="689"/>
      <c r="NRP3" s="689"/>
      <c r="NRQ3" s="689"/>
      <c r="NRR3" s="689"/>
      <c r="NRS3" s="689"/>
      <c r="NRT3" s="689"/>
      <c r="NRU3" s="689"/>
      <c r="NRV3" s="689"/>
      <c r="NRW3" s="689"/>
      <c r="NRX3" s="689"/>
      <c r="NRY3" s="689"/>
      <c r="NRZ3" s="689"/>
      <c r="NSA3" s="689"/>
      <c r="NSB3" s="689"/>
      <c r="NSC3" s="689"/>
      <c r="NSD3" s="689"/>
      <c r="NSE3" s="689"/>
      <c r="NSF3" s="689"/>
      <c r="NSG3" s="689"/>
      <c r="NSH3" s="689"/>
      <c r="NSI3" s="689"/>
      <c r="NSJ3" s="689"/>
      <c r="NSK3" s="689"/>
      <c r="NSL3" s="689"/>
      <c r="NSM3" s="689"/>
      <c r="NSN3" s="689"/>
      <c r="NSO3" s="689"/>
      <c r="NSP3" s="689"/>
      <c r="NSQ3" s="689"/>
      <c r="NSR3" s="689"/>
      <c r="NSS3" s="689"/>
      <c r="NST3" s="689"/>
      <c r="NSU3" s="689"/>
      <c r="NSV3" s="689"/>
      <c r="NSW3" s="689"/>
      <c r="NSX3" s="689"/>
      <c r="NSY3" s="689"/>
      <c r="NSZ3" s="689"/>
      <c r="NTA3" s="689"/>
      <c r="NTB3" s="689"/>
      <c r="NTC3" s="689"/>
      <c r="NTD3" s="689"/>
      <c r="NTE3" s="689"/>
      <c r="NTF3" s="689"/>
      <c r="NTG3" s="689"/>
      <c r="NTH3" s="689"/>
      <c r="NTI3" s="689"/>
      <c r="NTJ3" s="689"/>
      <c r="NTK3" s="689"/>
      <c r="NTL3" s="689"/>
      <c r="NTM3" s="689"/>
      <c r="NTN3" s="689"/>
      <c r="NTO3" s="689"/>
      <c r="NTP3" s="689"/>
      <c r="NTQ3" s="689"/>
      <c r="NTR3" s="689"/>
      <c r="NTS3" s="689"/>
      <c r="NTT3" s="689"/>
      <c r="NTU3" s="689"/>
      <c r="NTV3" s="689"/>
      <c r="NTW3" s="689"/>
      <c r="NTX3" s="689"/>
      <c r="NTY3" s="689"/>
      <c r="NTZ3" s="689"/>
      <c r="NUA3" s="689"/>
      <c r="NUB3" s="689"/>
      <c r="NUC3" s="689"/>
      <c r="NUD3" s="689"/>
      <c r="NUE3" s="689"/>
      <c r="NUF3" s="689"/>
      <c r="NUG3" s="689"/>
      <c r="NUH3" s="689"/>
      <c r="NUI3" s="689"/>
      <c r="NUJ3" s="689"/>
      <c r="NUK3" s="689"/>
      <c r="NUL3" s="689"/>
      <c r="NUM3" s="689"/>
      <c r="NUN3" s="689"/>
      <c r="NUO3" s="689"/>
      <c r="NUP3" s="689"/>
      <c r="NUQ3" s="689"/>
      <c r="NUR3" s="689"/>
      <c r="NUS3" s="689"/>
      <c r="NUT3" s="689"/>
      <c r="NUU3" s="689"/>
      <c r="NUV3" s="689"/>
      <c r="NUW3" s="689"/>
      <c r="NUX3" s="689"/>
      <c r="NUY3" s="689"/>
      <c r="NUZ3" s="689"/>
      <c r="NVA3" s="689"/>
      <c r="NVB3" s="689"/>
      <c r="NVC3" s="689"/>
      <c r="NVD3" s="689"/>
      <c r="NVE3" s="689"/>
      <c r="NVF3" s="689"/>
      <c r="NVG3" s="689"/>
      <c r="NVH3" s="689"/>
      <c r="NVI3" s="689"/>
      <c r="NVJ3" s="689"/>
      <c r="NVK3" s="689"/>
      <c r="NVL3" s="689"/>
      <c r="NVM3" s="689"/>
      <c r="NVN3" s="689"/>
      <c r="NVO3" s="689"/>
      <c r="NVP3" s="689"/>
      <c r="NVQ3" s="689"/>
      <c r="NVR3" s="689"/>
      <c r="NVS3" s="689"/>
      <c r="NVT3" s="689"/>
      <c r="NVU3" s="689"/>
      <c r="NVV3" s="689"/>
      <c r="NVW3" s="689"/>
      <c r="NVX3" s="689"/>
      <c r="NVY3" s="689"/>
      <c r="NVZ3" s="689"/>
      <c r="NWA3" s="689"/>
      <c r="NWB3" s="689"/>
      <c r="NWC3" s="689"/>
      <c r="NWD3" s="689"/>
      <c r="NWE3" s="689"/>
      <c r="NWF3" s="689"/>
      <c r="NWG3" s="689"/>
      <c r="NWH3" s="689"/>
      <c r="NWI3" s="689"/>
      <c r="NWJ3" s="689"/>
      <c r="NWK3" s="689"/>
      <c r="NWL3" s="689"/>
      <c r="NWM3" s="689"/>
      <c r="NWN3" s="689"/>
      <c r="NWO3" s="689"/>
      <c r="NWP3" s="689"/>
      <c r="NWQ3" s="689"/>
      <c r="NWR3" s="689"/>
      <c r="NWS3" s="689"/>
      <c r="NWT3" s="689"/>
      <c r="NWU3" s="689"/>
      <c r="NWV3" s="689"/>
      <c r="NWW3" s="689"/>
      <c r="NWX3" s="689"/>
      <c r="NWY3" s="689"/>
      <c r="NWZ3" s="689"/>
      <c r="NXA3" s="689"/>
      <c r="NXB3" s="689"/>
      <c r="NXC3" s="689"/>
      <c r="NXD3" s="689"/>
      <c r="NXE3" s="689"/>
      <c r="NXF3" s="689"/>
      <c r="NXG3" s="689"/>
      <c r="NXH3" s="689"/>
      <c r="NXI3" s="689"/>
      <c r="NXJ3" s="689"/>
      <c r="NXK3" s="689"/>
      <c r="NXL3" s="689"/>
      <c r="NXM3" s="689"/>
      <c r="NXN3" s="689"/>
      <c r="NXO3" s="689"/>
      <c r="NXP3" s="689"/>
      <c r="NXQ3" s="689"/>
      <c r="NXR3" s="689"/>
      <c r="NXS3" s="689"/>
      <c r="NXT3" s="689"/>
      <c r="NXU3" s="689"/>
      <c r="NXV3" s="689"/>
      <c r="NXW3" s="689"/>
      <c r="NXX3" s="689"/>
      <c r="NXY3" s="689"/>
      <c r="NXZ3" s="689"/>
      <c r="NYA3" s="689"/>
      <c r="NYB3" s="689"/>
      <c r="NYC3" s="689"/>
      <c r="NYD3" s="689"/>
      <c r="NYE3" s="689"/>
      <c r="NYF3" s="689"/>
      <c r="NYG3" s="689"/>
      <c r="NYH3" s="689"/>
      <c r="NYI3" s="689"/>
      <c r="NYJ3" s="689"/>
      <c r="NYK3" s="689"/>
      <c r="NYL3" s="689"/>
      <c r="NYM3" s="689"/>
      <c r="NYN3" s="689"/>
      <c r="NYO3" s="689"/>
      <c r="NYP3" s="689"/>
      <c r="NYQ3" s="689"/>
      <c r="NYR3" s="689"/>
      <c r="NYS3" s="689"/>
      <c r="NYT3" s="689"/>
      <c r="NYU3" s="689"/>
      <c r="NYV3" s="689"/>
      <c r="NYW3" s="689"/>
      <c r="NYX3" s="689"/>
      <c r="NYY3" s="689"/>
      <c r="NYZ3" s="689"/>
      <c r="NZA3" s="689"/>
      <c r="NZB3" s="689"/>
      <c r="NZC3" s="689"/>
      <c r="NZD3" s="689"/>
      <c r="NZE3" s="689"/>
      <c r="NZF3" s="689"/>
      <c r="NZG3" s="689"/>
      <c r="NZH3" s="689"/>
      <c r="NZI3" s="689"/>
      <c r="NZJ3" s="689"/>
      <c r="NZK3" s="689"/>
      <c r="NZL3" s="689"/>
      <c r="NZM3" s="689"/>
      <c r="NZN3" s="689"/>
      <c r="NZO3" s="689"/>
      <c r="NZP3" s="689"/>
      <c r="NZQ3" s="689"/>
      <c r="NZR3" s="689"/>
      <c r="NZS3" s="689"/>
      <c r="NZT3" s="689"/>
      <c r="NZU3" s="689"/>
      <c r="NZV3" s="689"/>
      <c r="NZW3" s="689"/>
      <c r="NZX3" s="689"/>
      <c r="NZY3" s="689"/>
      <c r="NZZ3" s="689"/>
      <c r="OAA3" s="689"/>
      <c r="OAB3" s="689"/>
      <c r="OAC3" s="689"/>
      <c r="OAD3" s="689"/>
      <c r="OAE3" s="689"/>
      <c r="OAF3" s="689"/>
      <c r="OAG3" s="689"/>
      <c r="OAH3" s="689"/>
      <c r="OAI3" s="689"/>
      <c r="OAJ3" s="689"/>
      <c r="OAK3" s="689"/>
      <c r="OAL3" s="689"/>
      <c r="OAM3" s="689"/>
      <c r="OAN3" s="689"/>
      <c r="OAO3" s="689"/>
      <c r="OAP3" s="689"/>
      <c r="OAQ3" s="689"/>
      <c r="OAR3" s="689"/>
      <c r="OAS3" s="689"/>
      <c r="OAT3" s="689"/>
      <c r="OAU3" s="689"/>
      <c r="OAV3" s="689"/>
      <c r="OAW3" s="689"/>
      <c r="OAX3" s="689"/>
      <c r="OAY3" s="689"/>
      <c r="OAZ3" s="689"/>
      <c r="OBA3" s="689"/>
      <c r="OBB3" s="689"/>
      <c r="OBC3" s="689"/>
      <c r="OBD3" s="689"/>
      <c r="OBE3" s="689"/>
      <c r="OBF3" s="689"/>
      <c r="OBG3" s="689"/>
      <c r="OBH3" s="689"/>
      <c r="OBI3" s="689"/>
      <c r="OBJ3" s="689"/>
      <c r="OBK3" s="689"/>
      <c r="OBL3" s="689"/>
      <c r="OBM3" s="689"/>
      <c r="OBN3" s="689"/>
      <c r="OBO3" s="689"/>
      <c r="OBP3" s="689"/>
      <c r="OBQ3" s="689"/>
      <c r="OBR3" s="689"/>
      <c r="OBS3" s="689"/>
      <c r="OBT3" s="689"/>
      <c r="OBU3" s="689"/>
      <c r="OBV3" s="689"/>
      <c r="OBW3" s="689"/>
      <c r="OBX3" s="689"/>
      <c r="OBY3" s="689"/>
      <c r="OBZ3" s="689"/>
      <c r="OCA3" s="689"/>
      <c r="OCB3" s="689"/>
      <c r="OCC3" s="689"/>
      <c r="OCD3" s="689"/>
      <c r="OCE3" s="689"/>
      <c r="OCF3" s="689"/>
      <c r="OCG3" s="689"/>
      <c r="OCH3" s="689"/>
      <c r="OCI3" s="689"/>
      <c r="OCJ3" s="689"/>
      <c r="OCK3" s="689"/>
      <c r="OCL3" s="689"/>
      <c r="OCM3" s="689"/>
      <c r="OCN3" s="689"/>
      <c r="OCO3" s="689"/>
      <c r="OCP3" s="689"/>
      <c r="OCQ3" s="689"/>
      <c r="OCR3" s="689"/>
      <c r="OCS3" s="689"/>
      <c r="OCT3" s="689"/>
      <c r="OCU3" s="689"/>
      <c r="OCV3" s="689"/>
      <c r="OCW3" s="689"/>
      <c r="OCX3" s="689"/>
      <c r="OCY3" s="689"/>
      <c r="OCZ3" s="689"/>
      <c r="ODA3" s="689"/>
      <c r="ODB3" s="689"/>
      <c r="ODC3" s="689"/>
      <c r="ODD3" s="689"/>
      <c r="ODE3" s="689"/>
      <c r="ODF3" s="689"/>
      <c r="ODG3" s="689"/>
      <c r="ODH3" s="689"/>
      <c r="ODI3" s="689"/>
      <c r="ODJ3" s="689"/>
      <c r="ODK3" s="689"/>
      <c r="ODL3" s="689"/>
      <c r="ODM3" s="689"/>
      <c r="ODN3" s="689"/>
      <c r="ODO3" s="689"/>
      <c r="ODP3" s="689"/>
      <c r="ODQ3" s="689"/>
      <c r="ODR3" s="689"/>
      <c r="ODS3" s="689"/>
      <c r="ODT3" s="689"/>
      <c r="ODU3" s="689"/>
      <c r="ODV3" s="689"/>
      <c r="ODW3" s="689"/>
      <c r="ODX3" s="689"/>
      <c r="ODY3" s="689"/>
      <c r="ODZ3" s="689"/>
      <c r="OEA3" s="689"/>
      <c r="OEB3" s="689"/>
      <c r="OEC3" s="689"/>
      <c r="OED3" s="689"/>
      <c r="OEE3" s="689"/>
      <c r="OEF3" s="689"/>
      <c r="OEG3" s="689"/>
      <c r="OEH3" s="689"/>
      <c r="OEI3" s="689"/>
      <c r="OEJ3" s="689"/>
      <c r="OEK3" s="689"/>
      <c r="OEL3" s="689"/>
      <c r="OEM3" s="689"/>
      <c r="OEN3" s="689"/>
      <c r="OEO3" s="689"/>
      <c r="OEP3" s="689"/>
      <c r="OEQ3" s="689"/>
      <c r="OER3" s="689"/>
      <c r="OES3" s="689"/>
      <c r="OET3" s="689"/>
      <c r="OEU3" s="689"/>
      <c r="OEV3" s="689"/>
      <c r="OEW3" s="689"/>
      <c r="OEX3" s="689"/>
      <c r="OEY3" s="689"/>
      <c r="OEZ3" s="689"/>
      <c r="OFA3" s="689"/>
      <c r="OFB3" s="689"/>
      <c r="OFC3" s="689"/>
      <c r="OFD3" s="689"/>
      <c r="OFE3" s="689"/>
      <c r="OFF3" s="689"/>
      <c r="OFG3" s="689"/>
      <c r="OFH3" s="689"/>
      <c r="OFI3" s="689"/>
      <c r="OFJ3" s="689"/>
      <c r="OFK3" s="689"/>
      <c r="OFL3" s="689"/>
      <c r="OFM3" s="689"/>
      <c r="OFN3" s="689"/>
      <c r="OFO3" s="689"/>
      <c r="OFP3" s="689"/>
      <c r="OFQ3" s="689"/>
      <c r="OFR3" s="689"/>
      <c r="OFS3" s="689"/>
      <c r="OFT3" s="689"/>
      <c r="OFU3" s="689"/>
      <c r="OFV3" s="689"/>
      <c r="OFW3" s="689"/>
      <c r="OFX3" s="689"/>
      <c r="OFY3" s="689"/>
      <c r="OFZ3" s="689"/>
      <c r="OGA3" s="689"/>
      <c r="OGB3" s="689"/>
      <c r="OGC3" s="689"/>
      <c r="OGD3" s="689"/>
      <c r="OGE3" s="689"/>
      <c r="OGF3" s="689"/>
      <c r="OGG3" s="689"/>
      <c r="OGH3" s="689"/>
      <c r="OGI3" s="689"/>
      <c r="OGJ3" s="689"/>
      <c r="OGK3" s="689"/>
      <c r="OGL3" s="689"/>
      <c r="OGM3" s="689"/>
      <c r="OGN3" s="689"/>
      <c r="OGO3" s="689"/>
      <c r="OGP3" s="689"/>
      <c r="OGQ3" s="689"/>
      <c r="OGR3" s="689"/>
      <c r="OGS3" s="689"/>
      <c r="OGT3" s="689"/>
      <c r="OGU3" s="689"/>
      <c r="OGV3" s="689"/>
      <c r="OGW3" s="689"/>
      <c r="OGX3" s="689"/>
      <c r="OGY3" s="689"/>
      <c r="OGZ3" s="689"/>
      <c r="OHA3" s="689"/>
      <c r="OHB3" s="689"/>
      <c r="OHC3" s="689"/>
      <c r="OHD3" s="689"/>
      <c r="OHE3" s="689"/>
      <c r="OHF3" s="689"/>
      <c r="OHG3" s="689"/>
      <c r="OHH3" s="689"/>
      <c r="OHI3" s="689"/>
      <c r="OHJ3" s="689"/>
      <c r="OHK3" s="689"/>
      <c r="OHL3" s="689"/>
      <c r="OHM3" s="689"/>
      <c r="OHN3" s="689"/>
      <c r="OHO3" s="689"/>
      <c r="OHP3" s="689"/>
      <c r="OHQ3" s="689"/>
      <c r="OHR3" s="689"/>
      <c r="OHS3" s="689"/>
      <c r="OHT3" s="689"/>
      <c r="OHU3" s="689"/>
      <c r="OHV3" s="689"/>
      <c r="OHW3" s="689"/>
      <c r="OHX3" s="689"/>
      <c r="OHY3" s="689"/>
      <c r="OHZ3" s="689"/>
      <c r="OIA3" s="689"/>
      <c r="OIB3" s="689"/>
      <c r="OIC3" s="689"/>
      <c r="OID3" s="689"/>
      <c r="OIE3" s="689"/>
      <c r="OIF3" s="689"/>
      <c r="OIG3" s="689"/>
      <c r="OIH3" s="689"/>
      <c r="OII3" s="689"/>
      <c r="OIJ3" s="689"/>
      <c r="OIK3" s="689"/>
      <c r="OIL3" s="689"/>
      <c r="OIM3" s="689"/>
      <c r="OIN3" s="689"/>
      <c r="OIO3" s="689"/>
      <c r="OIP3" s="689"/>
      <c r="OIQ3" s="689"/>
      <c r="OIR3" s="689"/>
      <c r="OIS3" s="689"/>
      <c r="OIT3" s="689"/>
      <c r="OIU3" s="689"/>
      <c r="OIV3" s="689"/>
      <c r="OIW3" s="689"/>
      <c r="OIX3" s="689"/>
      <c r="OIY3" s="689"/>
      <c r="OIZ3" s="689"/>
      <c r="OJA3" s="689"/>
      <c r="OJB3" s="689"/>
      <c r="OJC3" s="689"/>
      <c r="OJD3" s="689"/>
      <c r="OJE3" s="689"/>
      <c r="OJF3" s="689"/>
      <c r="OJG3" s="689"/>
      <c r="OJH3" s="689"/>
      <c r="OJI3" s="689"/>
      <c r="OJJ3" s="689"/>
      <c r="OJK3" s="689"/>
      <c r="OJL3" s="689"/>
      <c r="OJM3" s="689"/>
      <c r="OJN3" s="689"/>
      <c r="OJO3" s="689"/>
      <c r="OJP3" s="689"/>
      <c r="OJQ3" s="689"/>
      <c r="OJR3" s="689"/>
      <c r="OJS3" s="689"/>
      <c r="OJT3" s="689"/>
      <c r="OJU3" s="689"/>
      <c r="OJV3" s="689"/>
      <c r="OJW3" s="689"/>
      <c r="OJX3" s="689"/>
      <c r="OJY3" s="689"/>
      <c r="OJZ3" s="689"/>
      <c r="OKA3" s="689"/>
      <c r="OKB3" s="689"/>
      <c r="OKC3" s="689"/>
      <c r="OKD3" s="689"/>
      <c r="OKE3" s="689"/>
      <c r="OKF3" s="689"/>
      <c r="OKG3" s="689"/>
      <c r="OKH3" s="689"/>
      <c r="OKI3" s="689"/>
      <c r="OKJ3" s="689"/>
      <c r="OKK3" s="689"/>
      <c r="OKL3" s="689"/>
      <c r="OKM3" s="689"/>
      <c r="OKN3" s="689"/>
      <c r="OKO3" s="689"/>
      <c r="OKP3" s="689"/>
      <c r="OKQ3" s="689"/>
      <c r="OKR3" s="689"/>
      <c r="OKS3" s="689"/>
      <c r="OKT3" s="689"/>
      <c r="OKU3" s="689"/>
      <c r="OKV3" s="689"/>
      <c r="OKW3" s="689"/>
      <c r="OKX3" s="689"/>
      <c r="OKY3" s="689"/>
      <c r="OKZ3" s="689"/>
      <c r="OLA3" s="689"/>
      <c r="OLB3" s="689"/>
      <c r="OLC3" s="689"/>
      <c r="OLD3" s="689"/>
      <c r="OLE3" s="689"/>
      <c r="OLF3" s="689"/>
      <c r="OLG3" s="689"/>
      <c r="OLH3" s="689"/>
      <c r="OLI3" s="689"/>
      <c r="OLJ3" s="689"/>
      <c r="OLK3" s="689"/>
      <c r="OLL3" s="689"/>
      <c r="OLM3" s="689"/>
      <c r="OLN3" s="689"/>
      <c r="OLO3" s="689"/>
      <c r="OLP3" s="689"/>
      <c r="OLQ3" s="689"/>
      <c r="OLR3" s="689"/>
      <c r="OLS3" s="689"/>
      <c r="OLT3" s="689"/>
      <c r="OLU3" s="689"/>
      <c r="OLV3" s="689"/>
      <c r="OLW3" s="689"/>
      <c r="OLX3" s="689"/>
      <c r="OLY3" s="689"/>
      <c r="OLZ3" s="689"/>
      <c r="OMA3" s="689"/>
      <c r="OMB3" s="689"/>
      <c r="OMC3" s="689"/>
      <c r="OMD3" s="689"/>
      <c r="OME3" s="689"/>
      <c r="OMF3" s="689"/>
      <c r="OMG3" s="689"/>
      <c r="OMH3" s="689"/>
      <c r="OMI3" s="689"/>
      <c r="OMJ3" s="689"/>
      <c r="OMK3" s="689"/>
      <c r="OML3" s="689"/>
      <c r="OMM3" s="689"/>
      <c r="OMN3" s="689"/>
      <c r="OMO3" s="689"/>
      <c r="OMP3" s="689"/>
      <c r="OMQ3" s="689"/>
      <c r="OMR3" s="689"/>
      <c r="OMS3" s="689"/>
      <c r="OMT3" s="689"/>
      <c r="OMU3" s="689"/>
      <c r="OMV3" s="689"/>
      <c r="OMW3" s="689"/>
      <c r="OMX3" s="689"/>
      <c r="OMY3" s="689"/>
      <c r="OMZ3" s="689"/>
      <c r="ONA3" s="689"/>
      <c r="ONB3" s="689"/>
      <c r="ONC3" s="689"/>
      <c r="OND3" s="689"/>
      <c r="ONE3" s="689"/>
      <c r="ONF3" s="689"/>
      <c r="ONG3" s="689"/>
      <c r="ONH3" s="689"/>
      <c r="ONI3" s="689"/>
      <c r="ONJ3" s="689"/>
      <c r="ONK3" s="689"/>
      <c r="ONL3" s="689"/>
      <c r="ONM3" s="689"/>
      <c r="ONN3" s="689"/>
      <c r="ONO3" s="689"/>
      <c r="ONP3" s="689"/>
      <c r="ONQ3" s="689"/>
      <c r="ONR3" s="689"/>
      <c r="ONS3" s="689"/>
      <c r="ONT3" s="689"/>
      <c r="ONU3" s="689"/>
      <c r="ONV3" s="689"/>
      <c r="ONW3" s="689"/>
      <c r="ONX3" s="689"/>
      <c r="ONY3" s="689"/>
      <c r="ONZ3" s="689"/>
      <c r="OOA3" s="689"/>
      <c r="OOB3" s="689"/>
      <c r="OOC3" s="689"/>
      <c r="OOD3" s="689"/>
      <c r="OOE3" s="689"/>
      <c r="OOF3" s="689"/>
      <c r="OOG3" s="689"/>
      <c r="OOH3" s="689"/>
      <c r="OOI3" s="689"/>
      <c r="OOJ3" s="689"/>
      <c r="OOK3" s="689"/>
      <c r="OOL3" s="689"/>
      <c r="OOM3" s="689"/>
      <c r="OON3" s="689"/>
      <c r="OOO3" s="689"/>
      <c r="OOP3" s="689"/>
      <c r="OOQ3" s="689"/>
      <c r="OOR3" s="689"/>
      <c r="OOS3" s="689"/>
      <c r="OOT3" s="689"/>
      <c r="OOU3" s="689"/>
      <c r="OOV3" s="689"/>
      <c r="OOW3" s="689"/>
      <c r="OOX3" s="689"/>
      <c r="OOY3" s="689"/>
      <c r="OOZ3" s="689"/>
      <c r="OPA3" s="689"/>
      <c r="OPB3" s="689"/>
      <c r="OPC3" s="689"/>
      <c r="OPD3" s="689"/>
      <c r="OPE3" s="689"/>
      <c r="OPF3" s="689"/>
      <c r="OPG3" s="689"/>
      <c r="OPH3" s="689"/>
      <c r="OPI3" s="689"/>
      <c r="OPJ3" s="689"/>
      <c r="OPK3" s="689"/>
      <c r="OPL3" s="689"/>
      <c r="OPM3" s="689"/>
      <c r="OPN3" s="689"/>
      <c r="OPO3" s="689"/>
      <c r="OPP3" s="689"/>
      <c r="OPQ3" s="689"/>
      <c r="OPR3" s="689"/>
      <c r="OPS3" s="689"/>
      <c r="OPT3" s="689"/>
      <c r="OPU3" s="689"/>
      <c r="OPV3" s="689"/>
      <c r="OPW3" s="689"/>
      <c r="OPX3" s="689"/>
      <c r="OPY3" s="689"/>
      <c r="OPZ3" s="689"/>
      <c r="OQA3" s="689"/>
      <c r="OQB3" s="689"/>
      <c r="OQC3" s="689"/>
      <c r="OQD3" s="689"/>
      <c r="OQE3" s="689"/>
      <c r="OQF3" s="689"/>
      <c r="OQG3" s="689"/>
      <c r="OQH3" s="689"/>
      <c r="OQI3" s="689"/>
      <c r="OQJ3" s="689"/>
      <c r="OQK3" s="689"/>
      <c r="OQL3" s="689"/>
      <c r="OQM3" s="689"/>
      <c r="OQN3" s="689"/>
      <c r="OQO3" s="689"/>
      <c r="OQP3" s="689"/>
      <c r="OQQ3" s="689"/>
      <c r="OQR3" s="689"/>
      <c r="OQS3" s="689"/>
      <c r="OQT3" s="689"/>
      <c r="OQU3" s="689"/>
      <c r="OQV3" s="689"/>
      <c r="OQW3" s="689"/>
      <c r="OQX3" s="689"/>
      <c r="OQY3" s="689"/>
      <c r="OQZ3" s="689"/>
      <c r="ORA3" s="689"/>
      <c r="ORB3" s="689"/>
      <c r="ORC3" s="689"/>
      <c r="ORD3" s="689"/>
      <c r="ORE3" s="689"/>
      <c r="ORF3" s="689"/>
      <c r="ORG3" s="689"/>
      <c r="ORH3" s="689"/>
      <c r="ORI3" s="689"/>
      <c r="ORJ3" s="689"/>
      <c r="ORK3" s="689"/>
      <c r="ORL3" s="689"/>
      <c r="ORM3" s="689"/>
      <c r="ORN3" s="689"/>
      <c r="ORO3" s="689"/>
      <c r="ORP3" s="689"/>
      <c r="ORQ3" s="689"/>
      <c r="ORR3" s="689"/>
      <c r="ORS3" s="689"/>
      <c r="ORT3" s="689"/>
      <c r="ORU3" s="689"/>
      <c r="ORV3" s="689"/>
      <c r="ORW3" s="689"/>
      <c r="ORX3" s="689"/>
      <c r="ORY3" s="689"/>
      <c r="ORZ3" s="689"/>
      <c r="OSA3" s="689"/>
      <c r="OSB3" s="689"/>
      <c r="OSC3" s="689"/>
      <c r="OSD3" s="689"/>
      <c r="OSE3" s="689"/>
      <c r="OSF3" s="689"/>
      <c r="OSG3" s="689"/>
      <c r="OSH3" s="689"/>
      <c r="OSI3" s="689"/>
      <c r="OSJ3" s="689"/>
      <c r="OSK3" s="689"/>
      <c r="OSL3" s="689"/>
      <c r="OSM3" s="689"/>
      <c r="OSN3" s="689"/>
      <c r="OSO3" s="689"/>
      <c r="OSP3" s="689"/>
      <c r="OSQ3" s="689"/>
      <c r="OSR3" s="689"/>
      <c r="OSS3" s="689"/>
      <c r="OST3" s="689"/>
      <c r="OSU3" s="689"/>
      <c r="OSV3" s="689"/>
      <c r="OSW3" s="689"/>
      <c r="OSX3" s="689"/>
      <c r="OSY3" s="689"/>
      <c r="OSZ3" s="689"/>
      <c r="OTA3" s="689"/>
      <c r="OTB3" s="689"/>
      <c r="OTC3" s="689"/>
      <c r="OTD3" s="689"/>
      <c r="OTE3" s="689"/>
      <c r="OTF3" s="689"/>
      <c r="OTG3" s="689"/>
      <c r="OTH3" s="689"/>
      <c r="OTI3" s="689"/>
      <c r="OTJ3" s="689"/>
      <c r="OTK3" s="689"/>
      <c r="OTL3" s="689"/>
      <c r="OTM3" s="689"/>
      <c r="OTN3" s="689"/>
      <c r="OTO3" s="689"/>
      <c r="OTP3" s="689"/>
      <c r="OTQ3" s="689"/>
      <c r="OTR3" s="689"/>
      <c r="OTS3" s="689"/>
      <c r="OTT3" s="689"/>
      <c r="OTU3" s="689"/>
      <c r="OTV3" s="689"/>
      <c r="OTW3" s="689"/>
      <c r="OTX3" s="689"/>
      <c r="OTY3" s="689"/>
      <c r="OTZ3" s="689"/>
      <c r="OUA3" s="689"/>
      <c r="OUB3" s="689"/>
      <c r="OUC3" s="689"/>
      <c r="OUD3" s="689"/>
      <c r="OUE3" s="689"/>
      <c r="OUF3" s="689"/>
      <c r="OUG3" s="689"/>
      <c r="OUH3" s="689"/>
      <c r="OUI3" s="689"/>
      <c r="OUJ3" s="689"/>
      <c r="OUK3" s="689"/>
      <c r="OUL3" s="689"/>
      <c r="OUM3" s="689"/>
      <c r="OUN3" s="689"/>
      <c r="OUO3" s="689"/>
      <c r="OUP3" s="689"/>
      <c r="OUQ3" s="689"/>
      <c r="OUR3" s="689"/>
      <c r="OUS3" s="689"/>
      <c r="OUT3" s="689"/>
      <c r="OUU3" s="689"/>
      <c r="OUV3" s="689"/>
      <c r="OUW3" s="689"/>
      <c r="OUX3" s="689"/>
      <c r="OUY3" s="689"/>
      <c r="OUZ3" s="689"/>
      <c r="OVA3" s="689"/>
      <c r="OVB3" s="689"/>
      <c r="OVC3" s="689"/>
      <c r="OVD3" s="689"/>
      <c r="OVE3" s="689"/>
      <c r="OVF3" s="689"/>
      <c r="OVG3" s="689"/>
      <c r="OVH3" s="689"/>
      <c r="OVI3" s="689"/>
      <c r="OVJ3" s="689"/>
      <c r="OVK3" s="689"/>
      <c r="OVL3" s="689"/>
      <c r="OVM3" s="689"/>
      <c r="OVN3" s="689"/>
      <c r="OVO3" s="689"/>
      <c r="OVP3" s="689"/>
      <c r="OVQ3" s="689"/>
      <c r="OVR3" s="689"/>
      <c r="OVS3" s="689"/>
      <c r="OVT3" s="689"/>
      <c r="OVU3" s="689"/>
      <c r="OVV3" s="689"/>
      <c r="OVW3" s="689"/>
      <c r="OVX3" s="689"/>
      <c r="OVY3" s="689"/>
      <c r="OVZ3" s="689"/>
      <c r="OWA3" s="689"/>
      <c r="OWB3" s="689"/>
      <c r="OWC3" s="689"/>
      <c r="OWD3" s="689"/>
      <c r="OWE3" s="689"/>
      <c r="OWF3" s="689"/>
      <c r="OWG3" s="689"/>
      <c r="OWH3" s="689"/>
      <c r="OWI3" s="689"/>
      <c r="OWJ3" s="689"/>
      <c r="OWK3" s="689"/>
      <c r="OWL3" s="689"/>
      <c r="OWM3" s="689"/>
      <c r="OWN3" s="689"/>
      <c r="OWO3" s="689"/>
      <c r="OWP3" s="689"/>
      <c r="OWQ3" s="689"/>
      <c r="OWR3" s="689"/>
      <c r="OWS3" s="689"/>
      <c r="OWT3" s="689"/>
      <c r="OWU3" s="689"/>
      <c r="OWV3" s="689"/>
      <c r="OWW3" s="689"/>
      <c r="OWX3" s="689"/>
      <c r="OWY3" s="689"/>
      <c r="OWZ3" s="689"/>
      <c r="OXA3" s="689"/>
      <c r="OXB3" s="689"/>
      <c r="OXC3" s="689"/>
      <c r="OXD3" s="689"/>
      <c r="OXE3" s="689"/>
      <c r="OXF3" s="689"/>
      <c r="OXG3" s="689"/>
      <c r="OXH3" s="689"/>
      <c r="OXI3" s="689"/>
      <c r="OXJ3" s="689"/>
      <c r="OXK3" s="689"/>
      <c r="OXL3" s="689"/>
      <c r="OXM3" s="689"/>
      <c r="OXN3" s="689"/>
      <c r="OXO3" s="689"/>
      <c r="OXP3" s="689"/>
      <c r="OXQ3" s="689"/>
      <c r="OXR3" s="689"/>
      <c r="OXS3" s="689"/>
      <c r="OXT3" s="689"/>
      <c r="OXU3" s="689"/>
      <c r="OXV3" s="689"/>
      <c r="OXW3" s="689"/>
      <c r="OXX3" s="689"/>
      <c r="OXY3" s="689"/>
      <c r="OXZ3" s="689"/>
      <c r="OYA3" s="689"/>
      <c r="OYB3" s="689"/>
      <c r="OYC3" s="689"/>
      <c r="OYD3" s="689"/>
      <c r="OYE3" s="689"/>
      <c r="OYF3" s="689"/>
      <c r="OYG3" s="689"/>
      <c r="OYH3" s="689"/>
      <c r="OYI3" s="689"/>
      <c r="OYJ3" s="689"/>
      <c r="OYK3" s="689"/>
      <c r="OYL3" s="689"/>
      <c r="OYM3" s="689"/>
      <c r="OYN3" s="689"/>
      <c r="OYO3" s="689"/>
      <c r="OYP3" s="689"/>
      <c r="OYQ3" s="689"/>
      <c r="OYR3" s="689"/>
      <c r="OYS3" s="689"/>
      <c r="OYT3" s="689"/>
      <c r="OYU3" s="689"/>
      <c r="OYV3" s="689"/>
      <c r="OYW3" s="689"/>
      <c r="OYX3" s="689"/>
      <c r="OYY3" s="689"/>
      <c r="OYZ3" s="689"/>
      <c r="OZA3" s="689"/>
      <c r="OZB3" s="689"/>
      <c r="OZC3" s="689"/>
      <c r="OZD3" s="689"/>
      <c r="OZE3" s="689"/>
      <c r="OZF3" s="689"/>
      <c r="OZG3" s="689"/>
      <c r="OZH3" s="689"/>
      <c r="OZI3" s="689"/>
      <c r="OZJ3" s="689"/>
      <c r="OZK3" s="689"/>
      <c r="OZL3" s="689"/>
      <c r="OZM3" s="689"/>
      <c r="OZN3" s="689"/>
      <c r="OZO3" s="689"/>
      <c r="OZP3" s="689"/>
      <c r="OZQ3" s="689"/>
      <c r="OZR3" s="689"/>
      <c r="OZS3" s="689"/>
      <c r="OZT3" s="689"/>
      <c r="OZU3" s="689"/>
      <c r="OZV3" s="689"/>
      <c r="OZW3" s="689"/>
      <c r="OZX3" s="689"/>
      <c r="OZY3" s="689"/>
      <c r="OZZ3" s="689"/>
      <c r="PAA3" s="689"/>
      <c r="PAB3" s="689"/>
      <c r="PAC3" s="689"/>
      <c r="PAD3" s="689"/>
      <c r="PAE3" s="689"/>
      <c r="PAF3" s="689"/>
      <c r="PAG3" s="689"/>
      <c r="PAH3" s="689"/>
      <c r="PAI3" s="689"/>
      <c r="PAJ3" s="689"/>
      <c r="PAK3" s="689"/>
      <c r="PAL3" s="689"/>
      <c r="PAM3" s="689"/>
      <c r="PAN3" s="689"/>
      <c r="PAO3" s="689"/>
      <c r="PAP3" s="689"/>
      <c r="PAQ3" s="689"/>
      <c r="PAR3" s="689"/>
      <c r="PAS3" s="689"/>
      <c r="PAT3" s="689"/>
      <c r="PAU3" s="689"/>
      <c r="PAV3" s="689"/>
      <c r="PAW3" s="689"/>
      <c r="PAX3" s="689"/>
      <c r="PAY3" s="689"/>
      <c r="PAZ3" s="689"/>
      <c r="PBA3" s="689"/>
      <c r="PBB3" s="689"/>
      <c r="PBC3" s="689"/>
      <c r="PBD3" s="689"/>
      <c r="PBE3" s="689"/>
      <c r="PBF3" s="689"/>
      <c r="PBG3" s="689"/>
      <c r="PBH3" s="689"/>
      <c r="PBI3" s="689"/>
      <c r="PBJ3" s="689"/>
      <c r="PBK3" s="689"/>
      <c r="PBL3" s="689"/>
      <c r="PBM3" s="689"/>
      <c r="PBN3" s="689"/>
      <c r="PBO3" s="689"/>
      <c r="PBP3" s="689"/>
      <c r="PBQ3" s="689"/>
      <c r="PBR3" s="689"/>
      <c r="PBS3" s="689"/>
      <c r="PBT3" s="689"/>
      <c r="PBU3" s="689"/>
      <c r="PBV3" s="689"/>
      <c r="PBW3" s="689"/>
      <c r="PBX3" s="689"/>
      <c r="PBY3" s="689"/>
      <c r="PBZ3" s="689"/>
      <c r="PCA3" s="689"/>
      <c r="PCB3" s="689"/>
      <c r="PCC3" s="689"/>
      <c r="PCD3" s="689"/>
      <c r="PCE3" s="689"/>
      <c r="PCF3" s="689"/>
      <c r="PCG3" s="689"/>
      <c r="PCH3" s="689"/>
      <c r="PCI3" s="689"/>
      <c r="PCJ3" s="689"/>
      <c r="PCK3" s="689"/>
      <c r="PCL3" s="689"/>
      <c r="PCM3" s="689"/>
      <c r="PCN3" s="689"/>
      <c r="PCO3" s="689"/>
      <c r="PCP3" s="689"/>
      <c r="PCQ3" s="689"/>
      <c r="PCR3" s="689"/>
      <c r="PCS3" s="689"/>
      <c r="PCT3" s="689"/>
      <c r="PCU3" s="689"/>
      <c r="PCV3" s="689"/>
      <c r="PCW3" s="689"/>
      <c r="PCX3" s="689"/>
      <c r="PCY3" s="689"/>
      <c r="PCZ3" s="689"/>
      <c r="PDA3" s="689"/>
      <c r="PDB3" s="689"/>
      <c r="PDC3" s="689"/>
      <c r="PDD3" s="689"/>
      <c r="PDE3" s="689"/>
      <c r="PDF3" s="689"/>
      <c r="PDG3" s="689"/>
      <c r="PDH3" s="689"/>
      <c r="PDI3" s="689"/>
      <c r="PDJ3" s="689"/>
      <c r="PDK3" s="689"/>
      <c r="PDL3" s="689"/>
      <c r="PDM3" s="689"/>
      <c r="PDN3" s="689"/>
      <c r="PDO3" s="689"/>
      <c r="PDP3" s="689"/>
      <c r="PDQ3" s="689"/>
      <c r="PDR3" s="689"/>
      <c r="PDS3" s="689"/>
      <c r="PDT3" s="689"/>
      <c r="PDU3" s="689"/>
      <c r="PDV3" s="689"/>
      <c r="PDW3" s="689"/>
      <c r="PDX3" s="689"/>
      <c r="PDY3" s="689"/>
      <c r="PDZ3" s="689"/>
      <c r="PEA3" s="689"/>
      <c r="PEB3" s="689"/>
      <c r="PEC3" s="689"/>
      <c r="PED3" s="689"/>
      <c r="PEE3" s="689"/>
      <c r="PEF3" s="689"/>
      <c r="PEG3" s="689"/>
      <c r="PEH3" s="689"/>
      <c r="PEI3" s="689"/>
      <c r="PEJ3" s="689"/>
      <c r="PEK3" s="689"/>
      <c r="PEL3" s="689"/>
      <c r="PEM3" s="689"/>
      <c r="PEN3" s="689"/>
      <c r="PEO3" s="689"/>
      <c r="PEP3" s="689"/>
      <c r="PEQ3" s="689"/>
      <c r="PER3" s="689"/>
      <c r="PES3" s="689"/>
      <c r="PET3" s="689"/>
      <c r="PEU3" s="689"/>
      <c r="PEV3" s="689"/>
      <c r="PEW3" s="689"/>
      <c r="PEX3" s="689"/>
      <c r="PEY3" s="689"/>
      <c r="PEZ3" s="689"/>
      <c r="PFA3" s="689"/>
      <c r="PFB3" s="689"/>
      <c r="PFC3" s="689"/>
      <c r="PFD3" s="689"/>
      <c r="PFE3" s="689"/>
      <c r="PFF3" s="689"/>
      <c r="PFG3" s="689"/>
      <c r="PFH3" s="689"/>
      <c r="PFI3" s="689"/>
      <c r="PFJ3" s="689"/>
      <c r="PFK3" s="689"/>
      <c r="PFL3" s="689"/>
      <c r="PFM3" s="689"/>
      <c r="PFN3" s="689"/>
      <c r="PFO3" s="689"/>
      <c r="PFP3" s="689"/>
      <c r="PFQ3" s="689"/>
      <c r="PFR3" s="689"/>
      <c r="PFS3" s="689"/>
      <c r="PFT3" s="689"/>
      <c r="PFU3" s="689"/>
      <c r="PFV3" s="689"/>
      <c r="PFW3" s="689"/>
      <c r="PFX3" s="689"/>
      <c r="PFY3" s="689"/>
      <c r="PFZ3" s="689"/>
      <c r="PGA3" s="689"/>
      <c r="PGB3" s="689"/>
      <c r="PGC3" s="689"/>
      <c r="PGD3" s="689"/>
      <c r="PGE3" s="689"/>
      <c r="PGF3" s="689"/>
      <c r="PGG3" s="689"/>
      <c r="PGH3" s="689"/>
      <c r="PGI3" s="689"/>
      <c r="PGJ3" s="689"/>
      <c r="PGK3" s="689"/>
      <c r="PGL3" s="689"/>
      <c r="PGM3" s="689"/>
      <c r="PGN3" s="689"/>
      <c r="PGO3" s="689"/>
      <c r="PGP3" s="689"/>
      <c r="PGQ3" s="689"/>
      <c r="PGR3" s="689"/>
      <c r="PGS3" s="689"/>
      <c r="PGT3" s="689"/>
      <c r="PGU3" s="689"/>
      <c r="PGV3" s="689"/>
      <c r="PGW3" s="689"/>
      <c r="PGX3" s="689"/>
      <c r="PGY3" s="689"/>
      <c r="PGZ3" s="689"/>
      <c r="PHA3" s="689"/>
      <c r="PHB3" s="689"/>
      <c r="PHC3" s="689"/>
      <c r="PHD3" s="689"/>
      <c r="PHE3" s="689"/>
      <c r="PHF3" s="689"/>
      <c r="PHG3" s="689"/>
      <c r="PHH3" s="689"/>
      <c r="PHI3" s="689"/>
      <c r="PHJ3" s="689"/>
      <c r="PHK3" s="689"/>
      <c r="PHL3" s="689"/>
      <c r="PHM3" s="689"/>
      <c r="PHN3" s="689"/>
      <c r="PHO3" s="689"/>
      <c r="PHP3" s="689"/>
      <c r="PHQ3" s="689"/>
      <c r="PHR3" s="689"/>
      <c r="PHS3" s="689"/>
      <c r="PHT3" s="689"/>
      <c r="PHU3" s="689"/>
      <c r="PHV3" s="689"/>
      <c r="PHW3" s="689"/>
      <c r="PHX3" s="689"/>
      <c r="PHY3" s="689"/>
      <c r="PHZ3" s="689"/>
      <c r="PIA3" s="689"/>
      <c r="PIB3" s="689"/>
      <c r="PIC3" s="689"/>
      <c r="PID3" s="689"/>
      <c r="PIE3" s="689"/>
      <c r="PIF3" s="689"/>
      <c r="PIG3" s="689"/>
      <c r="PIH3" s="689"/>
      <c r="PII3" s="689"/>
      <c r="PIJ3" s="689"/>
      <c r="PIK3" s="689"/>
      <c r="PIL3" s="689"/>
      <c r="PIM3" s="689"/>
      <c r="PIN3" s="689"/>
      <c r="PIO3" s="689"/>
      <c r="PIP3" s="689"/>
      <c r="PIQ3" s="689"/>
      <c r="PIR3" s="689"/>
      <c r="PIS3" s="689"/>
      <c r="PIT3" s="689"/>
      <c r="PIU3" s="689"/>
      <c r="PIV3" s="689"/>
      <c r="PIW3" s="689"/>
      <c r="PIX3" s="689"/>
      <c r="PIY3" s="689"/>
      <c r="PIZ3" s="689"/>
      <c r="PJA3" s="689"/>
      <c r="PJB3" s="689"/>
      <c r="PJC3" s="689"/>
      <c r="PJD3" s="689"/>
      <c r="PJE3" s="689"/>
      <c r="PJF3" s="689"/>
      <c r="PJG3" s="689"/>
      <c r="PJH3" s="689"/>
      <c r="PJI3" s="689"/>
      <c r="PJJ3" s="689"/>
      <c r="PJK3" s="689"/>
      <c r="PJL3" s="689"/>
      <c r="PJM3" s="689"/>
      <c r="PJN3" s="689"/>
      <c r="PJO3" s="689"/>
      <c r="PJP3" s="689"/>
      <c r="PJQ3" s="689"/>
      <c r="PJR3" s="689"/>
      <c r="PJS3" s="689"/>
      <c r="PJT3" s="689"/>
      <c r="PJU3" s="689"/>
      <c r="PJV3" s="689"/>
      <c r="PJW3" s="689"/>
      <c r="PJX3" s="689"/>
      <c r="PJY3" s="689"/>
      <c r="PJZ3" s="689"/>
      <c r="PKA3" s="689"/>
      <c r="PKB3" s="689"/>
      <c r="PKC3" s="689"/>
      <c r="PKD3" s="689"/>
      <c r="PKE3" s="689"/>
      <c r="PKF3" s="689"/>
      <c r="PKG3" s="689"/>
      <c r="PKH3" s="689"/>
      <c r="PKI3" s="689"/>
      <c r="PKJ3" s="689"/>
      <c r="PKK3" s="689"/>
      <c r="PKL3" s="689"/>
      <c r="PKM3" s="689"/>
      <c r="PKN3" s="689"/>
      <c r="PKO3" s="689"/>
      <c r="PKP3" s="689"/>
      <c r="PKQ3" s="689"/>
      <c r="PKR3" s="689"/>
      <c r="PKS3" s="689"/>
      <c r="PKT3" s="689"/>
      <c r="PKU3" s="689"/>
      <c r="PKV3" s="689"/>
      <c r="PKW3" s="689"/>
      <c r="PKX3" s="689"/>
      <c r="PKY3" s="689"/>
      <c r="PKZ3" s="689"/>
      <c r="PLA3" s="689"/>
      <c r="PLB3" s="689"/>
      <c r="PLC3" s="689"/>
      <c r="PLD3" s="689"/>
      <c r="PLE3" s="689"/>
      <c r="PLF3" s="689"/>
      <c r="PLG3" s="689"/>
      <c r="PLH3" s="689"/>
      <c r="PLI3" s="689"/>
      <c r="PLJ3" s="689"/>
      <c r="PLK3" s="689"/>
      <c r="PLL3" s="689"/>
      <c r="PLM3" s="689"/>
      <c r="PLN3" s="689"/>
      <c r="PLO3" s="689"/>
      <c r="PLP3" s="689"/>
      <c r="PLQ3" s="689"/>
      <c r="PLR3" s="689"/>
      <c r="PLS3" s="689"/>
      <c r="PLT3" s="689"/>
      <c r="PLU3" s="689"/>
      <c r="PLV3" s="689"/>
      <c r="PLW3" s="689"/>
      <c r="PLX3" s="689"/>
      <c r="PLY3" s="689"/>
      <c r="PLZ3" s="689"/>
      <c r="PMA3" s="689"/>
      <c r="PMB3" s="689"/>
      <c r="PMC3" s="689"/>
      <c r="PMD3" s="689"/>
      <c r="PME3" s="689"/>
      <c r="PMF3" s="689"/>
      <c r="PMG3" s="689"/>
      <c r="PMH3" s="689"/>
      <c r="PMI3" s="689"/>
      <c r="PMJ3" s="689"/>
      <c r="PMK3" s="689"/>
      <c r="PML3" s="689"/>
      <c r="PMM3" s="689"/>
      <c r="PMN3" s="689"/>
      <c r="PMO3" s="689"/>
      <c r="PMP3" s="689"/>
      <c r="PMQ3" s="689"/>
      <c r="PMR3" s="689"/>
      <c r="PMS3" s="689"/>
      <c r="PMT3" s="689"/>
      <c r="PMU3" s="689"/>
      <c r="PMV3" s="689"/>
      <c r="PMW3" s="689"/>
      <c r="PMX3" s="689"/>
      <c r="PMY3" s="689"/>
      <c r="PMZ3" s="689"/>
      <c r="PNA3" s="689"/>
      <c r="PNB3" s="689"/>
      <c r="PNC3" s="689"/>
      <c r="PND3" s="689"/>
      <c r="PNE3" s="689"/>
      <c r="PNF3" s="689"/>
      <c r="PNG3" s="689"/>
      <c r="PNH3" s="689"/>
      <c r="PNI3" s="689"/>
      <c r="PNJ3" s="689"/>
      <c r="PNK3" s="689"/>
      <c r="PNL3" s="689"/>
      <c r="PNM3" s="689"/>
      <c r="PNN3" s="689"/>
      <c r="PNO3" s="689"/>
      <c r="PNP3" s="689"/>
      <c r="PNQ3" s="689"/>
      <c r="PNR3" s="689"/>
      <c r="PNS3" s="689"/>
      <c r="PNT3" s="689"/>
      <c r="PNU3" s="689"/>
      <c r="PNV3" s="689"/>
      <c r="PNW3" s="689"/>
      <c r="PNX3" s="689"/>
      <c r="PNY3" s="689"/>
      <c r="PNZ3" s="689"/>
      <c r="POA3" s="689"/>
      <c r="POB3" s="689"/>
      <c r="POC3" s="689"/>
      <c r="POD3" s="689"/>
      <c r="POE3" s="689"/>
      <c r="POF3" s="689"/>
      <c r="POG3" s="689"/>
      <c r="POH3" s="689"/>
      <c r="POI3" s="689"/>
      <c r="POJ3" s="689"/>
      <c r="POK3" s="689"/>
      <c r="POL3" s="689"/>
      <c r="POM3" s="689"/>
      <c r="PON3" s="689"/>
      <c r="POO3" s="689"/>
      <c r="POP3" s="689"/>
      <c r="POQ3" s="689"/>
      <c r="POR3" s="689"/>
      <c r="POS3" s="689"/>
      <c r="POT3" s="689"/>
      <c r="POU3" s="689"/>
      <c r="POV3" s="689"/>
      <c r="POW3" s="689"/>
      <c r="POX3" s="689"/>
      <c r="POY3" s="689"/>
      <c r="POZ3" s="689"/>
      <c r="PPA3" s="689"/>
      <c r="PPB3" s="689"/>
      <c r="PPC3" s="689"/>
      <c r="PPD3" s="689"/>
      <c r="PPE3" s="689"/>
      <c r="PPF3" s="689"/>
      <c r="PPG3" s="689"/>
      <c r="PPH3" s="689"/>
      <c r="PPI3" s="689"/>
      <c r="PPJ3" s="689"/>
      <c r="PPK3" s="689"/>
      <c r="PPL3" s="689"/>
      <c r="PPM3" s="689"/>
      <c r="PPN3" s="689"/>
      <c r="PPO3" s="689"/>
      <c r="PPP3" s="689"/>
      <c r="PPQ3" s="689"/>
      <c r="PPR3" s="689"/>
      <c r="PPS3" s="689"/>
      <c r="PPT3" s="689"/>
      <c r="PPU3" s="689"/>
      <c r="PPV3" s="689"/>
      <c r="PPW3" s="689"/>
      <c r="PPX3" s="689"/>
      <c r="PPY3" s="689"/>
      <c r="PPZ3" s="689"/>
      <c r="PQA3" s="689"/>
      <c r="PQB3" s="689"/>
      <c r="PQC3" s="689"/>
      <c r="PQD3" s="689"/>
      <c r="PQE3" s="689"/>
      <c r="PQF3" s="689"/>
      <c r="PQG3" s="689"/>
      <c r="PQH3" s="689"/>
      <c r="PQI3" s="689"/>
      <c r="PQJ3" s="689"/>
      <c r="PQK3" s="689"/>
      <c r="PQL3" s="689"/>
      <c r="PQM3" s="689"/>
      <c r="PQN3" s="689"/>
      <c r="PQO3" s="689"/>
      <c r="PQP3" s="689"/>
      <c r="PQQ3" s="689"/>
      <c r="PQR3" s="689"/>
      <c r="PQS3" s="689"/>
      <c r="PQT3" s="689"/>
      <c r="PQU3" s="689"/>
      <c r="PQV3" s="689"/>
      <c r="PQW3" s="689"/>
      <c r="PQX3" s="689"/>
      <c r="PQY3" s="689"/>
      <c r="PQZ3" s="689"/>
      <c r="PRA3" s="689"/>
      <c r="PRB3" s="689"/>
      <c r="PRC3" s="689"/>
      <c r="PRD3" s="689"/>
      <c r="PRE3" s="689"/>
      <c r="PRF3" s="689"/>
      <c r="PRG3" s="689"/>
      <c r="PRH3" s="689"/>
      <c r="PRI3" s="689"/>
      <c r="PRJ3" s="689"/>
      <c r="PRK3" s="689"/>
      <c r="PRL3" s="689"/>
      <c r="PRM3" s="689"/>
      <c r="PRN3" s="689"/>
      <c r="PRO3" s="689"/>
      <c r="PRP3" s="689"/>
      <c r="PRQ3" s="689"/>
      <c r="PRR3" s="689"/>
      <c r="PRS3" s="689"/>
      <c r="PRT3" s="689"/>
      <c r="PRU3" s="689"/>
      <c r="PRV3" s="689"/>
      <c r="PRW3" s="689"/>
      <c r="PRX3" s="689"/>
      <c r="PRY3" s="689"/>
      <c r="PRZ3" s="689"/>
      <c r="PSA3" s="689"/>
      <c r="PSB3" s="689"/>
      <c r="PSC3" s="689"/>
      <c r="PSD3" s="689"/>
      <c r="PSE3" s="689"/>
      <c r="PSF3" s="689"/>
      <c r="PSG3" s="689"/>
      <c r="PSH3" s="689"/>
      <c r="PSI3" s="689"/>
      <c r="PSJ3" s="689"/>
      <c r="PSK3" s="689"/>
      <c r="PSL3" s="689"/>
      <c r="PSM3" s="689"/>
      <c r="PSN3" s="689"/>
      <c r="PSO3" s="689"/>
      <c r="PSP3" s="689"/>
      <c r="PSQ3" s="689"/>
      <c r="PSR3" s="689"/>
      <c r="PSS3" s="689"/>
      <c r="PST3" s="689"/>
      <c r="PSU3" s="689"/>
      <c r="PSV3" s="689"/>
      <c r="PSW3" s="689"/>
      <c r="PSX3" s="689"/>
      <c r="PSY3" s="689"/>
      <c r="PSZ3" s="689"/>
      <c r="PTA3" s="689"/>
      <c r="PTB3" s="689"/>
      <c r="PTC3" s="689"/>
      <c r="PTD3" s="689"/>
      <c r="PTE3" s="689"/>
      <c r="PTF3" s="689"/>
      <c r="PTG3" s="689"/>
      <c r="PTH3" s="689"/>
      <c r="PTI3" s="689"/>
      <c r="PTJ3" s="689"/>
      <c r="PTK3" s="689"/>
      <c r="PTL3" s="689"/>
      <c r="PTM3" s="689"/>
      <c r="PTN3" s="689"/>
      <c r="PTO3" s="689"/>
      <c r="PTP3" s="689"/>
      <c r="PTQ3" s="689"/>
      <c r="PTR3" s="689"/>
      <c r="PTS3" s="689"/>
      <c r="PTT3" s="689"/>
      <c r="PTU3" s="689"/>
      <c r="PTV3" s="689"/>
      <c r="PTW3" s="689"/>
      <c r="PTX3" s="689"/>
      <c r="PTY3" s="689"/>
      <c r="PTZ3" s="689"/>
      <c r="PUA3" s="689"/>
      <c r="PUB3" s="689"/>
      <c r="PUC3" s="689"/>
      <c r="PUD3" s="689"/>
      <c r="PUE3" s="689"/>
      <c r="PUF3" s="689"/>
      <c r="PUG3" s="689"/>
      <c r="PUH3" s="689"/>
      <c r="PUI3" s="689"/>
      <c r="PUJ3" s="689"/>
      <c r="PUK3" s="689"/>
      <c r="PUL3" s="689"/>
      <c r="PUM3" s="689"/>
      <c r="PUN3" s="689"/>
      <c r="PUO3" s="689"/>
      <c r="PUP3" s="689"/>
      <c r="PUQ3" s="689"/>
      <c r="PUR3" s="689"/>
      <c r="PUS3" s="689"/>
      <c r="PUT3" s="689"/>
      <c r="PUU3" s="689"/>
      <c r="PUV3" s="689"/>
      <c r="PUW3" s="689"/>
      <c r="PUX3" s="689"/>
      <c r="PUY3" s="689"/>
      <c r="PUZ3" s="689"/>
      <c r="PVA3" s="689"/>
      <c r="PVB3" s="689"/>
      <c r="PVC3" s="689"/>
      <c r="PVD3" s="689"/>
      <c r="PVE3" s="689"/>
      <c r="PVF3" s="689"/>
      <c r="PVG3" s="689"/>
      <c r="PVH3" s="689"/>
      <c r="PVI3" s="689"/>
      <c r="PVJ3" s="689"/>
      <c r="PVK3" s="689"/>
      <c r="PVL3" s="689"/>
      <c r="PVM3" s="689"/>
      <c r="PVN3" s="689"/>
      <c r="PVO3" s="689"/>
      <c r="PVP3" s="689"/>
      <c r="PVQ3" s="689"/>
      <c r="PVR3" s="689"/>
      <c r="PVS3" s="689"/>
      <c r="PVT3" s="689"/>
      <c r="PVU3" s="689"/>
      <c r="PVV3" s="689"/>
      <c r="PVW3" s="689"/>
      <c r="PVX3" s="689"/>
      <c r="PVY3" s="689"/>
      <c r="PVZ3" s="689"/>
      <c r="PWA3" s="689"/>
      <c r="PWB3" s="689"/>
      <c r="PWC3" s="689"/>
      <c r="PWD3" s="689"/>
      <c r="PWE3" s="689"/>
      <c r="PWF3" s="689"/>
      <c r="PWG3" s="689"/>
      <c r="PWH3" s="689"/>
      <c r="PWI3" s="689"/>
      <c r="PWJ3" s="689"/>
      <c r="PWK3" s="689"/>
      <c r="PWL3" s="689"/>
      <c r="PWM3" s="689"/>
      <c r="PWN3" s="689"/>
      <c r="PWO3" s="689"/>
      <c r="PWP3" s="689"/>
      <c r="PWQ3" s="689"/>
      <c r="PWR3" s="689"/>
      <c r="PWS3" s="689"/>
      <c r="PWT3" s="689"/>
      <c r="PWU3" s="689"/>
      <c r="PWV3" s="689"/>
      <c r="PWW3" s="689"/>
      <c r="PWX3" s="689"/>
      <c r="PWY3" s="689"/>
      <c r="PWZ3" s="689"/>
      <c r="PXA3" s="689"/>
      <c r="PXB3" s="689"/>
      <c r="PXC3" s="689"/>
      <c r="PXD3" s="689"/>
      <c r="PXE3" s="689"/>
      <c r="PXF3" s="689"/>
      <c r="PXG3" s="689"/>
      <c r="PXH3" s="689"/>
      <c r="PXI3" s="689"/>
      <c r="PXJ3" s="689"/>
      <c r="PXK3" s="689"/>
      <c r="PXL3" s="689"/>
      <c r="PXM3" s="689"/>
      <c r="PXN3" s="689"/>
      <c r="PXO3" s="689"/>
      <c r="PXP3" s="689"/>
      <c r="PXQ3" s="689"/>
      <c r="PXR3" s="689"/>
      <c r="PXS3" s="689"/>
      <c r="PXT3" s="689"/>
      <c r="PXU3" s="689"/>
      <c r="PXV3" s="689"/>
      <c r="PXW3" s="689"/>
      <c r="PXX3" s="689"/>
      <c r="PXY3" s="689"/>
      <c r="PXZ3" s="689"/>
      <c r="PYA3" s="689"/>
      <c r="PYB3" s="689"/>
      <c r="PYC3" s="689"/>
      <c r="PYD3" s="689"/>
      <c r="PYE3" s="689"/>
      <c r="PYF3" s="689"/>
      <c r="PYG3" s="689"/>
      <c r="PYH3" s="689"/>
      <c r="PYI3" s="689"/>
      <c r="PYJ3" s="689"/>
      <c r="PYK3" s="689"/>
      <c r="PYL3" s="689"/>
      <c r="PYM3" s="689"/>
      <c r="PYN3" s="689"/>
      <c r="PYO3" s="689"/>
      <c r="PYP3" s="689"/>
      <c r="PYQ3" s="689"/>
      <c r="PYR3" s="689"/>
      <c r="PYS3" s="689"/>
      <c r="PYT3" s="689"/>
      <c r="PYU3" s="689"/>
      <c r="PYV3" s="689"/>
      <c r="PYW3" s="689"/>
      <c r="PYX3" s="689"/>
      <c r="PYY3" s="689"/>
      <c r="PYZ3" s="689"/>
      <c r="PZA3" s="689"/>
      <c r="PZB3" s="689"/>
      <c r="PZC3" s="689"/>
      <c r="PZD3" s="689"/>
      <c r="PZE3" s="689"/>
      <c r="PZF3" s="689"/>
      <c r="PZG3" s="689"/>
      <c r="PZH3" s="689"/>
      <c r="PZI3" s="689"/>
      <c r="PZJ3" s="689"/>
      <c r="PZK3" s="689"/>
      <c r="PZL3" s="689"/>
      <c r="PZM3" s="689"/>
      <c r="PZN3" s="689"/>
      <c r="PZO3" s="689"/>
      <c r="PZP3" s="689"/>
      <c r="PZQ3" s="689"/>
      <c r="PZR3" s="689"/>
      <c r="PZS3" s="689"/>
      <c r="PZT3" s="689"/>
      <c r="PZU3" s="689"/>
      <c r="PZV3" s="689"/>
      <c r="PZW3" s="689"/>
      <c r="PZX3" s="689"/>
      <c r="PZY3" s="689"/>
      <c r="PZZ3" s="689"/>
      <c r="QAA3" s="689"/>
      <c r="QAB3" s="689"/>
      <c r="QAC3" s="689"/>
      <c r="QAD3" s="689"/>
      <c r="QAE3" s="689"/>
      <c r="QAF3" s="689"/>
      <c r="QAG3" s="689"/>
      <c r="QAH3" s="689"/>
      <c r="QAI3" s="689"/>
      <c r="QAJ3" s="689"/>
      <c r="QAK3" s="689"/>
      <c r="QAL3" s="689"/>
      <c r="QAM3" s="689"/>
      <c r="QAN3" s="689"/>
      <c r="QAO3" s="689"/>
      <c r="QAP3" s="689"/>
      <c r="QAQ3" s="689"/>
      <c r="QAR3" s="689"/>
      <c r="QAS3" s="689"/>
      <c r="QAT3" s="689"/>
      <c r="QAU3" s="689"/>
      <c r="QAV3" s="689"/>
      <c r="QAW3" s="689"/>
      <c r="QAX3" s="689"/>
      <c r="QAY3" s="689"/>
      <c r="QAZ3" s="689"/>
      <c r="QBA3" s="689"/>
      <c r="QBB3" s="689"/>
      <c r="QBC3" s="689"/>
      <c r="QBD3" s="689"/>
      <c r="QBE3" s="689"/>
      <c r="QBF3" s="689"/>
      <c r="QBG3" s="689"/>
      <c r="QBH3" s="689"/>
      <c r="QBI3" s="689"/>
      <c r="QBJ3" s="689"/>
      <c r="QBK3" s="689"/>
      <c r="QBL3" s="689"/>
      <c r="QBM3" s="689"/>
      <c r="QBN3" s="689"/>
      <c r="QBO3" s="689"/>
      <c r="QBP3" s="689"/>
      <c r="QBQ3" s="689"/>
      <c r="QBR3" s="689"/>
      <c r="QBS3" s="689"/>
      <c r="QBT3" s="689"/>
      <c r="QBU3" s="689"/>
      <c r="QBV3" s="689"/>
      <c r="QBW3" s="689"/>
      <c r="QBX3" s="689"/>
      <c r="QBY3" s="689"/>
      <c r="QBZ3" s="689"/>
      <c r="QCA3" s="689"/>
      <c r="QCB3" s="689"/>
      <c r="QCC3" s="689"/>
      <c r="QCD3" s="689"/>
      <c r="QCE3" s="689"/>
      <c r="QCF3" s="689"/>
      <c r="QCG3" s="689"/>
      <c r="QCH3" s="689"/>
      <c r="QCI3" s="689"/>
      <c r="QCJ3" s="689"/>
      <c r="QCK3" s="689"/>
      <c r="QCL3" s="689"/>
      <c r="QCM3" s="689"/>
      <c r="QCN3" s="689"/>
      <c r="QCO3" s="689"/>
      <c r="QCP3" s="689"/>
      <c r="QCQ3" s="689"/>
      <c r="QCR3" s="689"/>
      <c r="QCS3" s="689"/>
      <c r="QCT3" s="689"/>
      <c r="QCU3" s="689"/>
      <c r="QCV3" s="689"/>
      <c r="QCW3" s="689"/>
      <c r="QCX3" s="689"/>
      <c r="QCY3" s="689"/>
      <c r="QCZ3" s="689"/>
      <c r="QDA3" s="689"/>
      <c r="QDB3" s="689"/>
      <c r="QDC3" s="689"/>
      <c r="QDD3" s="689"/>
      <c r="QDE3" s="689"/>
      <c r="QDF3" s="689"/>
      <c r="QDG3" s="689"/>
      <c r="QDH3" s="689"/>
      <c r="QDI3" s="689"/>
      <c r="QDJ3" s="689"/>
      <c r="QDK3" s="689"/>
      <c r="QDL3" s="689"/>
      <c r="QDM3" s="689"/>
      <c r="QDN3" s="689"/>
      <c r="QDO3" s="689"/>
      <c r="QDP3" s="689"/>
      <c r="QDQ3" s="689"/>
      <c r="QDR3" s="689"/>
      <c r="QDS3" s="689"/>
      <c r="QDT3" s="689"/>
      <c r="QDU3" s="689"/>
      <c r="QDV3" s="689"/>
      <c r="QDW3" s="689"/>
      <c r="QDX3" s="689"/>
      <c r="QDY3" s="689"/>
      <c r="QDZ3" s="689"/>
      <c r="QEA3" s="689"/>
      <c r="QEB3" s="689"/>
      <c r="QEC3" s="689"/>
      <c r="QED3" s="689"/>
      <c r="QEE3" s="689"/>
      <c r="QEF3" s="689"/>
      <c r="QEG3" s="689"/>
      <c r="QEH3" s="689"/>
      <c r="QEI3" s="689"/>
      <c r="QEJ3" s="689"/>
      <c r="QEK3" s="689"/>
      <c r="QEL3" s="689"/>
      <c r="QEM3" s="689"/>
      <c r="QEN3" s="689"/>
      <c r="QEO3" s="689"/>
      <c r="QEP3" s="689"/>
      <c r="QEQ3" s="689"/>
      <c r="QER3" s="689"/>
      <c r="QES3" s="689"/>
      <c r="QET3" s="689"/>
      <c r="QEU3" s="689"/>
      <c r="QEV3" s="689"/>
      <c r="QEW3" s="689"/>
      <c r="QEX3" s="689"/>
      <c r="QEY3" s="689"/>
      <c r="QEZ3" s="689"/>
      <c r="QFA3" s="689"/>
      <c r="QFB3" s="689"/>
      <c r="QFC3" s="689"/>
      <c r="QFD3" s="689"/>
      <c r="QFE3" s="689"/>
      <c r="QFF3" s="689"/>
      <c r="QFG3" s="689"/>
      <c r="QFH3" s="689"/>
      <c r="QFI3" s="689"/>
      <c r="QFJ3" s="689"/>
      <c r="QFK3" s="689"/>
      <c r="QFL3" s="689"/>
      <c r="QFM3" s="689"/>
      <c r="QFN3" s="689"/>
      <c r="QFO3" s="689"/>
      <c r="QFP3" s="689"/>
      <c r="QFQ3" s="689"/>
      <c r="QFR3" s="689"/>
      <c r="QFS3" s="689"/>
      <c r="QFT3" s="689"/>
      <c r="QFU3" s="689"/>
      <c r="QFV3" s="689"/>
      <c r="QFW3" s="689"/>
      <c r="QFX3" s="689"/>
      <c r="QFY3" s="689"/>
      <c r="QFZ3" s="689"/>
      <c r="QGA3" s="689"/>
      <c r="QGB3" s="689"/>
      <c r="QGC3" s="689"/>
      <c r="QGD3" s="689"/>
      <c r="QGE3" s="689"/>
      <c r="QGF3" s="689"/>
      <c r="QGG3" s="689"/>
      <c r="QGH3" s="689"/>
      <c r="QGI3" s="689"/>
      <c r="QGJ3" s="689"/>
      <c r="QGK3" s="689"/>
      <c r="QGL3" s="689"/>
      <c r="QGM3" s="689"/>
      <c r="QGN3" s="689"/>
      <c r="QGO3" s="689"/>
      <c r="QGP3" s="689"/>
      <c r="QGQ3" s="689"/>
      <c r="QGR3" s="689"/>
      <c r="QGS3" s="689"/>
      <c r="QGT3" s="689"/>
      <c r="QGU3" s="689"/>
      <c r="QGV3" s="689"/>
      <c r="QGW3" s="689"/>
      <c r="QGX3" s="689"/>
      <c r="QGY3" s="689"/>
      <c r="QGZ3" s="689"/>
      <c r="QHA3" s="689"/>
      <c r="QHB3" s="689"/>
      <c r="QHC3" s="689"/>
      <c r="QHD3" s="689"/>
      <c r="QHE3" s="689"/>
      <c r="QHF3" s="689"/>
      <c r="QHG3" s="689"/>
      <c r="QHH3" s="689"/>
      <c r="QHI3" s="689"/>
      <c r="QHJ3" s="689"/>
      <c r="QHK3" s="689"/>
      <c r="QHL3" s="689"/>
      <c r="QHM3" s="689"/>
      <c r="QHN3" s="689"/>
      <c r="QHO3" s="689"/>
      <c r="QHP3" s="689"/>
      <c r="QHQ3" s="689"/>
      <c r="QHR3" s="689"/>
      <c r="QHS3" s="689"/>
      <c r="QHT3" s="689"/>
      <c r="QHU3" s="689"/>
      <c r="QHV3" s="689"/>
      <c r="QHW3" s="689"/>
      <c r="QHX3" s="689"/>
      <c r="QHY3" s="689"/>
      <c r="QHZ3" s="689"/>
      <c r="QIA3" s="689"/>
      <c r="QIB3" s="689"/>
      <c r="QIC3" s="689"/>
      <c r="QID3" s="689"/>
      <c r="QIE3" s="689"/>
      <c r="QIF3" s="689"/>
      <c r="QIG3" s="689"/>
      <c r="QIH3" s="689"/>
      <c r="QII3" s="689"/>
      <c r="QIJ3" s="689"/>
      <c r="QIK3" s="689"/>
      <c r="QIL3" s="689"/>
      <c r="QIM3" s="689"/>
      <c r="QIN3" s="689"/>
      <c r="QIO3" s="689"/>
      <c r="QIP3" s="689"/>
      <c r="QIQ3" s="689"/>
      <c r="QIR3" s="689"/>
      <c r="QIS3" s="689"/>
      <c r="QIT3" s="689"/>
      <c r="QIU3" s="689"/>
      <c r="QIV3" s="689"/>
      <c r="QIW3" s="689"/>
      <c r="QIX3" s="689"/>
      <c r="QIY3" s="689"/>
      <c r="QIZ3" s="689"/>
      <c r="QJA3" s="689"/>
      <c r="QJB3" s="689"/>
      <c r="QJC3" s="689"/>
      <c r="QJD3" s="689"/>
      <c r="QJE3" s="689"/>
      <c r="QJF3" s="689"/>
      <c r="QJG3" s="689"/>
      <c r="QJH3" s="689"/>
      <c r="QJI3" s="689"/>
      <c r="QJJ3" s="689"/>
      <c r="QJK3" s="689"/>
      <c r="QJL3" s="689"/>
      <c r="QJM3" s="689"/>
      <c r="QJN3" s="689"/>
      <c r="QJO3" s="689"/>
      <c r="QJP3" s="689"/>
      <c r="QJQ3" s="689"/>
      <c r="QJR3" s="689"/>
      <c r="QJS3" s="689"/>
      <c r="QJT3" s="689"/>
      <c r="QJU3" s="689"/>
      <c r="QJV3" s="689"/>
      <c r="QJW3" s="689"/>
      <c r="QJX3" s="689"/>
      <c r="QJY3" s="689"/>
      <c r="QJZ3" s="689"/>
      <c r="QKA3" s="689"/>
      <c r="QKB3" s="689"/>
      <c r="QKC3" s="689"/>
      <c r="QKD3" s="689"/>
      <c r="QKE3" s="689"/>
      <c r="QKF3" s="689"/>
      <c r="QKG3" s="689"/>
      <c r="QKH3" s="689"/>
      <c r="QKI3" s="689"/>
      <c r="QKJ3" s="689"/>
      <c r="QKK3" s="689"/>
      <c r="QKL3" s="689"/>
      <c r="QKM3" s="689"/>
      <c r="QKN3" s="689"/>
      <c r="QKO3" s="689"/>
      <c r="QKP3" s="689"/>
      <c r="QKQ3" s="689"/>
      <c r="QKR3" s="689"/>
      <c r="QKS3" s="689"/>
      <c r="QKT3" s="689"/>
      <c r="QKU3" s="689"/>
      <c r="QKV3" s="689"/>
      <c r="QKW3" s="689"/>
      <c r="QKX3" s="689"/>
      <c r="QKY3" s="689"/>
      <c r="QKZ3" s="689"/>
      <c r="QLA3" s="689"/>
      <c r="QLB3" s="689"/>
      <c r="QLC3" s="689"/>
      <c r="QLD3" s="689"/>
      <c r="QLE3" s="689"/>
      <c r="QLF3" s="689"/>
      <c r="QLG3" s="689"/>
      <c r="QLH3" s="689"/>
      <c r="QLI3" s="689"/>
      <c r="QLJ3" s="689"/>
      <c r="QLK3" s="689"/>
      <c r="QLL3" s="689"/>
      <c r="QLM3" s="689"/>
      <c r="QLN3" s="689"/>
      <c r="QLO3" s="689"/>
      <c r="QLP3" s="689"/>
      <c r="QLQ3" s="689"/>
      <c r="QLR3" s="689"/>
      <c r="QLS3" s="689"/>
      <c r="QLT3" s="689"/>
      <c r="QLU3" s="689"/>
      <c r="QLV3" s="689"/>
      <c r="QLW3" s="689"/>
      <c r="QLX3" s="689"/>
      <c r="QLY3" s="689"/>
      <c r="QLZ3" s="689"/>
      <c r="QMA3" s="689"/>
      <c r="QMB3" s="689"/>
      <c r="QMC3" s="689"/>
      <c r="QMD3" s="689"/>
      <c r="QME3" s="689"/>
      <c r="QMF3" s="689"/>
      <c r="QMG3" s="689"/>
      <c r="QMH3" s="689"/>
      <c r="QMI3" s="689"/>
      <c r="QMJ3" s="689"/>
      <c r="QMK3" s="689"/>
      <c r="QML3" s="689"/>
      <c r="QMM3" s="689"/>
      <c r="QMN3" s="689"/>
      <c r="QMO3" s="689"/>
      <c r="QMP3" s="689"/>
      <c r="QMQ3" s="689"/>
      <c r="QMR3" s="689"/>
      <c r="QMS3" s="689"/>
      <c r="QMT3" s="689"/>
      <c r="QMU3" s="689"/>
      <c r="QMV3" s="689"/>
      <c r="QMW3" s="689"/>
      <c r="QMX3" s="689"/>
      <c r="QMY3" s="689"/>
      <c r="QMZ3" s="689"/>
      <c r="QNA3" s="689"/>
      <c r="QNB3" s="689"/>
      <c r="QNC3" s="689"/>
      <c r="QND3" s="689"/>
      <c r="QNE3" s="689"/>
      <c r="QNF3" s="689"/>
      <c r="QNG3" s="689"/>
      <c r="QNH3" s="689"/>
      <c r="QNI3" s="689"/>
      <c r="QNJ3" s="689"/>
      <c r="QNK3" s="689"/>
      <c r="QNL3" s="689"/>
      <c r="QNM3" s="689"/>
      <c r="QNN3" s="689"/>
      <c r="QNO3" s="689"/>
      <c r="QNP3" s="689"/>
      <c r="QNQ3" s="689"/>
      <c r="QNR3" s="689"/>
      <c r="QNS3" s="689"/>
      <c r="QNT3" s="689"/>
      <c r="QNU3" s="689"/>
      <c r="QNV3" s="689"/>
      <c r="QNW3" s="689"/>
      <c r="QNX3" s="689"/>
      <c r="QNY3" s="689"/>
      <c r="QNZ3" s="689"/>
      <c r="QOA3" s="689"/>
      <c r="QOB3" s="689"/>
      <c r="QOC3" s="689"/>
      <c r="QOD3" s="689"/>
      <c r="QOE3" s="689"/>
      <c r="QOF3" s="689"/>
      <c r="QOG3" s="689"/>
      <c r="QOH3" s="689"/>
      <c r="QOI3" s="689"/>
      <c r="QOJ3" s="689"/>
      <c r="QOK3" s="689"/>
      <c r="QOL3" s="689"/>
      <c r="QOM3" s="689"/>
      <c r="QON3" s="689"/>
      <c r="QOO3" s="689"/>
      <c r="QOP3" s="689"/>
      <c r="QOQ3" s="689"/>
      <c r="QOR3" s="689"/>
      <c r="QOS3" s="689"/>
      <c r="QOT3" s="689"/>
      <c r="QOU3" s="689"/>
      <c r="QOV3" s="689"/>
      <c r="QOW3" s="689"/>
      <c r="QOX3" s="689"/>
      <c r="QOY3" s="689"/>
      <c r="QOZ3" s="689"/>
      <c r="QPA3" s="689"/>
      <c r="QPB3" s="689"/>
      <c r="QPC3" s="689"/>
      <c r="QPD3" s="689"/>
      <c r="QPE3" s="689"/>
      <c r="QPF3" s="689"/>
      <c r="QPG3" s="689"/>
      <c r="QPH3" s="689"/>
      <c r="QPI3" s="689"/>
      <c r="QPJ3" s="689"/>
      <c r="QPK3" s="689"/>
      <c r="QPL3" s="689"/>
      <c r="QPM3" s="689"/>
      <c r="QPN3" s="689"/>
      <c r="QPO3" s="689"/>
      <c r="QPP3" s="689"/>
      <c r="QPQ3" s="689"/>
      <c r="QPR3" s="689"/>
      <c r="QPS3" s="689"/>
      <c r="QPT3" s="689"/>
      <c r="QPU3" s="689"/>
      <c r="QPV3" s="689"/>
      <c r="QPW3" s="689"/>
      <c r="QPX3" s="689"/>
      <c r="QPY3" s="689"/>
      <c r="QPZ3" s="689"/>
      <c r="QQA3" s="689"/>
      <c r="QQB3" s="689"/>
      <c r="QQC3" s="689"/>
      <c r="QQD3" s="689"/>
      <c r="QQE3" s="689"/>
      <c r="QQF3" s="689"/>
      <c r="QQG3" s="689"/>
      <c r="QQH3" s="689"/>
      <c r="QQI3" s="689"/>
      <c r="QQJ3" s="689"/>
      <c r="QQK3" s="689"/>
      <c r="QQL3" s="689"/>
      <c r="QQM3" s="689"/>
      <c r="QQN3" s="689"/>
      <c r="QQO3" s="689"/>
      <c r="QQP3" s="689"/>
      <c r="QQQ3" s="689"/>
      <c r="QQR3" s="689"/>
      <c r="QQS3" s="689"/>
      <c r="QQT3" s="689"/>
      <c r="QQU3" s="689"/>
      <c r="QQV3" s="689"/>
      <c r="QQW3" s="689"/>
      <c r="QQX3" s="689"/>
      <c r="QQY3" s="689"/>
      <c r="QQZ3" s="689"/>
      <c r="QRA3" s="689"/>
      <c r="QRB3" s="689"/>
      <c r="QRC3" s="689"/>
      <c r="QRD3" s="689"/>
      <c r="QRE3" s="689"/>
      <c r="QRF3" s="689"/>
      <c r="QRG3" s="689"/>
      <c r="QRH3" s="689"/>
      <c r="QRI3" s="689"/>
      <c r="QRJ3" s="689"/>
      <c r="QRK3" s="689"/>
      <c r="QRL3" s="689"/>
      <c r="QRM3" s="689"/>
      <c r="QRN3" s="689"/>
      <c r="QRO3" s="689"/>
      <c r="QRP3" s="689"/>
      <c r="QRQ3" s="689"/>
      <c r="QRR3" s="689"/>
      <c r="QRS3" s="689"/>
      <c r="QRT3" s="689"/>
      <c r="QRU3" s="689"/>
      <c r="QRV3" s="689"/>
      <c r="QRW3" s="689"/>
      <c r="QRX3" s="689"/>
      <c r="QRY3" s="689"/>
      <c r="QRZ3" s="689"/>
      <c r="QSA3" s="689"/>
      <c r="QSB3" s="689"/>
      <c r="QSC3" s="689"/>
      <c r="QSD3" s="689"/>
      <c r="QSE3" s="689"/>
      <c r="QSF3" s="689"/>
      <c r="QSG3" s="689"/>
      <c r="QSH3" s="689"/>
      <c r="QSI3" s="689"/>
      <c r="QSJ3" s="689"/>
      <c r="QSK3" s="689"/>
      <c r="QSL3" s="689"/>
      <c r="QSM3" s="689"/>
      <c r="QSN3" s="689"/>
      <c r="QSO3" s="689"/>
      <c r="QSP3" s="689"/>
      <c r="QSQ3" s="689"/>
      <c r="QSR3" s="689"/>
      <c r="QSS3" s="689"/>
      <c r="QST3" s="689"/>
      <c r="QSU3" s="689"/>
      <c r="QSV3" s="689"/>
      <c r="QSW3" s="689"/>
      <c r="QSX3" s="689"/>
      <c r="QSY3" s="689"/>
      <c r="QSZ3" s="689"/>
      <c r="QTA3" s="689"/>
      <c r="QTB3" s="689"/>
      <c r="QTC3" s="689"/>
      <c r="QTD3" s="689"/>
      <c r="QTE3" s="689"/>
      <c r="QTF3" s="689"/>
      <c r="QTG3" s="689"/>
      <c r="QTH3" s="689"/>
      <c r="QTI3" s="689"/>
      <c r="QTJ3" s="689"/>
      <c r="QTK3" s="689"/>
      <c r="QTL3" s="689"/>
      <c r="QTM3" s="689"/>
      <c r="QTN3" s="689"/>
      <c r="QTO3" s="689"/>
      <c r="QTP3" s="689"/>
      <c r="QTQ3" s="689"/>
      <c r="QTR3" s="689"/>
      <c r="QTS3" s="689"/>
      <c r="QTT3" s="689"/>
      <c r="QTU3" s="689"/>
      <c r="QTV3" s="689"/>
      <c r="QTW3" s="689"/>
      <c r="QTX3" s="689"/>
      <c r="QTY3" s="689"/>
      <c r="QTZ3" s="689"/>
      <c r="QUA3" s="689"/>
      <c r="QUB3" s="689"/>
      <c r="QUC3" s="689"/>
      <c r="QUD3" s="689"/>
      <c r="QUE3" s="689"/>
      <c r="QUF3" s="689"/>
      <c r="QUG3" s="689"/>
      <c r="QUH3" s="689"/>
      <c r="QUI3" s="689"/>
      <c r="QUJ3" s="689"/>
      <c r="QUK3" s="689"/>
      <c r="QUL3" s="689"/>
      <c r="QUM3" s="689"/>
      <c r="QUN3" s="689"/>
      <c r="QUO3" s="689"/>
      <c r="QUP3" s="689"/>
      <c r="QUQ3" s="689"/>
      <c r="QUR3" s="689"/>
      <c r="QUS3" s="689"/>
      <c r="QUT3" s="689"/>
      <c r="QUU3" s="689"/>
      <c r="QUV3" s="689"/>
      <c r="QUW3" s="689"/>
      <c r="QUX3" s="689"/>
      <c r="QUY3" s="689"/>
      <c r="QUZ3" s="689"/>
      <c r="QVA3" s="689"/>
      <c r="QVB3" s="689"/>
      <c r="QVC3" s="689"/>
      <c r="QVD3" s="689"/>
      <c r="QVE3" s="689"/>
      <c r="QVF3" s="689"/>
      <c r="QVG3" s="689"/>
      <c r="QVH3" s="689"/>
      <c r="QVI3" s="689"/>
      <c r="QVJ3" s="689"/>
      <c r="QVK3" s="689"/>
      <c r="QVL3" s="689"/>
      <c r="QVM3" s="689"/>
      <c r="QVN3" s="689"/>
      <c r="QVO3" s="689"/>
      <c r="QVP3" s="689"/>
      <c r="QVQ3" s="689"/>
      <c r="QVR3" s="689"/>
      <c r="QVS3" s="689"/>
      <c r="QVT3" s="689"/>
      <c r="QVU3" s="689"/>
      <c r="QVV3" s="689"/>
      <c r="QVW3" s="689"/>
      <c r="QVX3" s="689"/>
      <c r="QVY3" s="689"/>
      <c r="QVZ3" s="689"/>
      <c r="QWA3" s="689"/>
      <c r="QWB3" s="689"/>
      <c r="QWC3" s="689"/>
      <c r="QWD3" s="689"/>
      <c r="QWE3" s="689"/>
      <c r="QWF3" s="689"/>
      <c r="QWG3" s="689"/>
      <c r="QWH3" s="689"/>
      <c r="QWI3" s="689"/>
      <c r="QWJ3" s="689"/>
      <c r="QWK3" s="689"/>
      <c r="QWL3" s="689"/>
      <c r="QWM3" s="689"/>
      <c r="QWN3" s="689"/>
      <c r="QWO3" s="689"/>
      <c r="QWP3" s="689"/>
      <c r="QWQ3" s="689"/>
      <c r="QWR3" s="689"/>
      <c r="QWS3" s="689"/>
      <c r="QWT3" s="689"/>
      <c r="QWU3" s="689"/>
      <c r="QWV3" s="689"/>
      <c r="QWW3" s="689"/>
      <c r="QWX3" s="689"/>
      <c r="QWY3" s="689"/>
      <c r="QWZ3" s="689"/>
      <c r="QXA3" s="689"/>
      <c r="QXB3" s="689"/>
      <c r="QXC3" s="689"/>
      <c r="QXD3" s="689"/>
      <c r="QXE3" s="689"/>
      <c r="QXF3" s="689"/>
      <c r="QXG3" s="689"/>
      <c r="QXH3" s="689"/>
      <c r="QXI3" s="689"/>
      <c r="QXJ3" s="689"/>
      <c r="QXK3" s="689"/>
      <c r="QXL3" s="689"/>
      <c r="QXM3" s="689"/>
      <c r="QXN3" s="689"/>
      <c r="QXO3" s="689"/>
      <c r="QXP3" s="689"/>
      <c r="QXQ3" s="689"/>
      <c r="QXR3" s="689"/>
      <c r="QXS3" s="689"/>
      <c r="QXT3" s="689"/>
      <c r="QXU3" s="689"/>
      <c r="QXV3" s="689"/>
      <c r="QXW3" s="689"/>
      <c r="QXX3" s="689"/>
      <c r="QXY3" s="689"/>
      <c r="QXZ3" s="689"/>
      <c r="QYA3" s="689"/>
      <c r="QYB3" s="689"/>
      <c r="QYC3" s="689"/>
      <c r="QYD3" s="689"/>
      <c r="QYE3" s="689"/>
      <c r="QYF3" s="689"/>
      <c r="QYG3" s="689"/>
      <c r="QYH3" s="689"/>
      <c r="QYI3" s="689"/>
      <c r="QYJ3" s="689"/>
      <c r="QYK3" s="689"/>
      <c r="QYL3" s="689"/>
      <c r="QYM3" s="689"/>
      <c r="QYN3" s="689"/>
      <c r="QYO3" s="689"/>
      <c r="QYP3" s="689"/>
      <c r="QYQ3" s="689"/>
      <c r="QYR3" s="689"/>
      <c r="QYS3" s="689"/>
      <c r="QYT3" s="689"/>
      <c r="QYU3" s="689"/>
      <c r="QYV3" s="689"/>
      <c r="QYW3" s="689"/>
      <c r="QYX3" s="689"/>
      <c r="QYY3" s="689"/>
      <c r="QYZ3" s="689"/>
      <c r="QZA3" s="689"/>
      <c r="QZB3" s="689"/>
      <c r="QZC3" s="689"/>
      <c r="QZD3" s="689"/>
      <c r="QZE3" s="689"/>
      <c r="QZF3" s="689"/>
      <c r="QZG3" s="689"/>
      <c r="QZH3" s="689"/>
      <c r="QZI3" s="689"/>
      <c r="QZJ3" s="689"/>
      <c r="QZK3" s="689"/>
      <c r="QZL3" s="689"/>
      <c r="QZM3" s="689"/>
      <c r="QZN3" s="689"/>
      <c r="QZO3" s="689"/>
      <c r="QZP3" s="689"/>
      <c r="QZQ3" s="689"/>
      <c r="QZR3" s="689"/>
      <c r="QZS3" s="689"/>
      <c r="QZT3" s="689"/>
      <c r="QZU3" s="689"/>
      <c r="QZV3" s="689"/>
      <c r="QZW3" s="689"/>
      <c r="QZX3" s="689"/>
      <c r="QZY3" s="689"/>
      <c r="QZZ3" s="689"/>
      <c r="RAA3" s="689"/>
      <c r="RAB3" s="689"/>
      <c r="RAC3" s="689"/>
      <c r="RAD3" s="689"/>
      <c r="RAE3" s="689"/>
      <c r="RAF3" s="689"/>
      <c r="RAG3" s="689"/>
      <c r="RAH3" s="689"/>
      <c r="RAI3" s="689"/>
      <c r="RAJ3" s="689"/>
      <c r="RAK3" s="689"/>
      <c r="RAL3" s="689"/>
      <c r="RAM3" s="689"/>
      <c r="RAN3" s="689"/>
      <c r="RAO3" s="689"/>
      <c r="RAP3" s="689"/>
      <c r="RAQ3" s="689"/>
      <c r="RAR3" s="689"/>
      <c r="RAS3" s="689"/>
      <c r="RAT3" s="689"/>
      <c r="RAU3" s="689"/>
      <c r="RAV3" s="689"/>
      <c r="RAW3" s="689"/>
      <c r="RAX3" s="689"/>
      <c r="RAY3" s="689"/>
      <c r="RAZ3" s="689"/>
      <c r="RBA3" s="689"/>
      <c r="RBB3" s="689"/>
      <c r="RBC3" s="689"/>
      <c r="RBD3" s="689"/>
      <c r="RBE3" s="689"/>
      <c r="RBF3" s="689"/>
      <c r="RBG3" s="689"/>
      <c r="RBH3" s="689"/>
      <c r="RBI3" s="689"/>
      <c r="RBJ3" s="689"/>
      <c r="RBK3" s="689"/>
      <c r="RBL3" s="689"/>
      <c r="RBM3" s="689"/>
      <c r="RBN3" s="689"/>
      <c r="RBO3" s="689"/>
      <c r="RBP3" s="689"/>
      <c r="RBQ3" s="689"/>
      <c r="RBR3" s="689"/>
      <c r="RBS3" s="689"/>
      <c r="RBT3" s="689"/>
      <c r="RBU3" s="689"/>
      <c r="RBV3" s="689"/>
      <c r="RBW3" s="689"/>
      <c r="RBX3" s="689"/>
      <c r="RBY3" s="689"/>
      <c r="RBZ3" s="689"/>
      <c r="RCA3" s="689"/>
      <c r="RCB3" s="689"/>
      <c r="RCC3" s="689"/>
      <c r="RCD3" s="689"/>
      <c r="RCE3" s="689"/>
      <c r="RCF3" s="689"/>
      <c r="RCG3" s="689"/>
      <c r="RCH3" s="689"/>
      <c r="RCI3" s="689"/>
      <c r="RCJ3" s="689"/>
      <c r="RCK3" s="689"/>
      <c r="RCL3" s="689"/>
      <c r="RCM3" s="689"/>
      <c r="RCN3" s="689"/>
      <c r="RCO3" s="689"/>
      <c r="RCP3" s="689"/>
      <c r="RCQ3" s="689"/>
      <c r="RCR3" s="689"/>
      <c r="RCS3" s="689"/>
      <c r="RCT3" s="689"/>
      <c r="RCU3" s="689"/>
      <c r="RCV3" s="689"/>
      <c r="RCW3" s="689"/>
      <c r="RCX3" s="689"/>
      <c r="RCY3" s="689"/>
      <c r="RCZ3" s="689"/>
      <c r="RDA3" s="689"/>
      <c r="RDB3" s="689"/>
      <c r="RDC3" s="689"/>
      <c r="RDD3" s="689"/>
      <c r="RDE3" s="689"/>
      <c r="RDF3" s="689"/>
      <c r="RDG3" s="689"/>
      <c r="RDH3" s="689"/>
      <c r="RDI3" s="689"/>
      <c r="RDJ3" s="689"/>
      <c r="RDK3" s="689"/>
      <c r="RDL3" s="689"/>
      <c r="RDM3" s="689"/>
      <c r="RDN3" s="689"/>
      <c r="RDO3" s="689"/>
      <c r="RDP3" s="689"/>
      <c r="RDQ3" s="689"/>
      <c r="RDR3" s="689"/>
      <c r="RDS3" s="689"/>
      <c r="RDT3" s="689"/>
      <c r="RDU3" s="689"/>
      <c r="RDV3" s="689"/>
      <c r="RDW3" s="689"/>
      <c r="RDX3" s="689"/>
      <c r="RDY3" s="689"/>
      <c r="RDZ3" s="689"/>
      <c r="REA3" s="689"/>
      <c r="REB3" s="689"/>
      <c r="REC3" s="689"/>
      <c r="RED3" s="689"/>
      <c r="REE3" s="689"/>
      <c r="REF3" s="689"/>
      <c r="REG3" s="689"/>
      <c r="REH3" s="689"/>
      <c r="REI3" s="689"/>
      <c r="REJ3" s="689"/>
      <c r="REK3" s="689"/>
      <c r="REL3" s="689"/>
      <c r="REM3" s="689"/>
      <c r="REN3" s="689"/>
      <c r="REO3" s="689"/>
      <c r="REP3" s="689"/>
      <c r="REQ3" s="689"/>
      <c r="RER3" s="689"/>
      <c r="RES3" s="689"/>
      <c r="RET3" s="689"/>
      <c r="REU3" s="689"/>
      <c r="REV3" s="689"/>
      <c r="REW3" s="689"/>
      <c r="REX3" s="689"/>
      <c r="REY3" s="689"/>
      <c r="REZ3" s="689"/>
      <c r="RFA3" s="689"/>
      <c r="RFB3" s="689"/>
      <c r="RFC3" s="689"/>
      <c r="RFD3" s="689"/>
      <c r="RFE3" s="689"/>
      <c r="RFF3" s="689"/>
      <c r="RFG3" s="689"/>
      <c r="RFH3" s="689"/>
      <c r="RFI3" s="689"/>
      <c r="RFJ3" s="689"/>
      <c r="RFK3" s="689"/>
      <c r="RFL3" s="689"/>
      <c r="RFM3" s="689"/>
      <c r="RFN3" s="689"/>
      <c r="RFO3" s="689"/>
      <c r="RFP3" s="689"/>
      <c r="RFQ3" s="689"/>
      <c r="RFR3" s="689"/>
      <c r="RFS3" s="689"/>
      <c r="RFT3" s="689"/>
      <c r="RFU3" s="689"/>
      <c r="RFV3" s="689"/>
      <c r="RFW3" s="689"/>
      <c r="RFX3" s="689"/>
      <c r="RFY3" s="689"/>
      <c r="RFZ3" s="689"/>
      <c r="RGA3" s="689"/>
      <c r="RGB3" s="689"/>
      <c r="RGC3" s="689"/>
      <c r="RGD3" s="689"/>
      <c r="RGE3" s="689"/>
      <c r="RGF3" s="689"/>
      <c r="RGG3" s="689"/>
      <c r="RGH3" s="689"/>
      <c r="RGI3" s="689"/>
      <c r="RGJ3" s="689"/>
      <c r="RGK3" s="689"/>
      <c r="RGL3" s="689"/>
      <c r="RGM3" s="689"/>
      <c r="RGN3" s="689"/>
      <c r="RGO3" s="689"/>
      <c r="RGP3" s="689"/>
      <c r="RGQ3" s="689"/>
      <c r="RGR3" s="689"/>
      <c r="RGS3" s="689"/>
      <c r="RGT3" s="689"/>
      <c r="RGU3" s="689"/>
      <c r="RGV3" s="689"/>
      <c r="RGW3" s="689"/>
      <c r="RGX3" s="689"/>
      <c r="RGY3" s="689"/>
      <c r="RGZ3" s="689"/>
      <c r="RHA3" s="689"/>
      <c r="RHB3" s="689"/>
      <c r="RHC3" s="689"/>
      <c r="RHD3" s="689"/>
      <c r="RHE3" s="689"/>
      <c r="RHF3" s="689"/>
      <c r="RHG3" s="689"/>
      <c r="RHH3" s="689"/>
      <c r="RHI3" s="689"/>
      <c r="RHJ3" s="689"/>
      <c r="RHK3" s="689"/>
      <c r="RHL3" s="689"/>
      <c r="RHM3" s="689"/>
      <c r="RHN3" s="689"/>
      <c r="RHO3" s="689"/>
      <c r="RHP3" s="689"/>
      <c r="RHQ3" s="689"/>
      <c r="RHR3" s="689"/>
      <c r="RHS3" s="689"/>
      <c r="RHT3" s="689"/>
      <c r="RHU3" s="689"/>
      <c r="RHV3" s="689"/>
      <c r="RHW3" s="689"/>
      <c r="RHX3" s="689"/>
      <c r="RHY3" s="689"/>
      <c r="RHZ3" s="689"/>
      <c r="RIA3" s="689"/>
      <c r="RIB3" s="689"/>
      <c r="RIC3" s="689"/>
      <c r="RID3" s="689"/>
      <c r="RIE3" s="689"/>
      <c r="RIF3" s="689"/>
      <c r="RIG3" s="689"/>
      <c r="RIH3" s="689"/>
      <c r="RII3" s="689"/>
      <c r="RIJ3" s="689"/>
      <c r="RIK3" s="689"/>
      <c r="RIL3" s="689"/>
      <c r="RIM3" s="689"/>
      <c r="RIN3" s="689"/>
      <c r="RIO3" s="689"/>
      <c r="RIP3" s="689"/>
      <c r="RIQ3" s="689"/>
      <c r="RIR3" s="689"/>
      <c r="RIS3" s="689"/>
      <c r="RIT3" s="689"/>
      <c r="RIU3" s="689"/>
      <c r="RIV3" s="689"/>
      <c r="RIW3" s="689"/>
      <c r="RIX3" s="689"/>
      <c r="RIY3" s="689"/>
      <c r="RIZ3" s="689"/>
      <c r="RJA3" s="689"/>
      <c r="RJB3" s="689"/>
      <c r="RJC3" s="689"/>
      <c r="RJD3" s="689"/>
      <c r="RJE3" s="689"/>
      <c r="RJF3" s="689"/>
      <c r="RJG3" s="689"/>
      <c r="RJH3" s="689"/>
      <c r="RJI3" s="689"/>
      <c r="RJJ3" s="689"/>
      <c r="RJK3" s="689"/>
      <c r="RJL3" s="689"/>
      <c r="RJM3" s="689"/>
      <c r="RJN3" s="689"/>
      <c r="RJO3" s="689"/>
      <c r="RJP3" s="689"/>
      <c r="RJQ3" s="689"/>
      <c r="RJR3" s="689"/>
      <c r="RJS3" s="689"/>
      <c r="RJT3" s="689"/>
      <c r="RJU3" s="689"/>
      <c r="RJV3" s="689"/>
      <c r="RJW3" s="689"/>
      <c r="RJX3" s="689"/>
      <c r="RJY3" s="689"/>
      <c r="RJZ3" s="689"/>
      <c r="RKA3" s="689"/>
      <c r="RKB3" s="689"/>
      <c r="RKC3" s="689"/>
      <c r="RKD3" s="689"/>
      <c r="RKE3" s="689"/>
      <c r="RKF3" s="689"/>
      <c r="RKG3" s="689"/>
      <c r="RKH3" s="689"/>
      <c r="RKI3" s="689"/>
      <c r="RKJ3" s="689"/>
      <c r="RKK3" s="689"/>
      <c r="RKL3" s="689"/>
      <c r="RKM3" s="689"/>
      <c r="RKN3" s="689"/>
      <c r="RKO3" s="689"/>
      <c r="RKP3" s="689"/>
      <c r="RKQ3" s="689"/>
      <c r="RKR3" s="689"/>
      <c r="RKS3" s="689"/>
      <c r="RKT3" s="689"/>
      <c r="RKU3" s="689"/>
      <c r="RKV3" s="689"/>
      <c r="RKW3" s="689"/>
      <c r="RKX3" s="689"/>
      <c r="RKY3" s="689"/>
      <c r="RKZ3" s="689"/>
      <c r="RLA3" s="689"/>
      <c r="RLB3" s="689"/>
      <c r="RLC3" s="689"/>
      <c r="RLD3" s="689"/>
      <c r="RLE3" s="689"/>
      <c r="RLF3" s="689"/>
      <c r="RLG3" s="689"/>
      <c r="RLH3" s="689"/>
      <c r="RLI3" s="689"/>
      <c r="RLJ3" s="689"/>
      <c r="RLK3" s="689"/>
      <c r="RLL3" s="689"/>
      <c r="RLM3" s="689"/>
      <c r="RLN3" s="689"/>
      <c r="RLO3" s="689"/>
      <c r="RLP3" s="689"/>
      <c r="RLQ3" s="689"/>
      <c r="RLR3" s="689"/>
      <c r="RLS3" s="689"/>
      <c r="RLT3" s="689"/>
      <c r="RLU3" s="689"/>
      <c r="RLV3" s="689"/>
      <c r="RLW3" s="689"/>
      <c r="RLX3" s="689"/>
      <c r="RLY3" s="689"/>
      <c r="RLZ3" s="689"/>
      <c r="RMA3" s="689"/>
      <c r="RMB3" s="689"/>
      <c r="RMC3" s="689"/>
      <c r="RMD3" s="689"/>
      <c r="RME3" s="689"/>
      <c r="RMF3" s="689"/>
      <c r="RMG3" s="689"/>
      <c r="RMH3" s="689"/>
      <c r="RMI3" s="689"/>
      <c r="RMJ3" s="689"/>
      <c r="RMK3" s="689"/>
      <c r="RML3" s="689"/>
      <c r="RMM3" s="689"/>
      <c r="RMN3" s="689"/>
      <c r="RMO3" s="689"/>
      <c r="RMP3" s="689"/>
      <c r="RMQ3" s="689"/>
      <c r="RMR3" s="689"/>
      <c r="RMS3" s="689"/>
      <c r="RMT3" s="689"/>
      <c r="RMU3" s="689"/>
      <c r="RMV3" s="689"/>
      <c r="RMW3" s="689"/>
      <c r="RMX3" s="689"/>
      <c r="RMY3" s="689"/>
      <c r="RMZ3" s="689"/>
      <c r="RNA3" s="689"/>
      <c r="RNB3" s="689"/>
      <c r="RNC3" s="689"/>
      <c r="RND3" s="689"/>
      <c r="RNE3" s="689"/>
      <c r="RNF3" s="689"/>
      <c r="RNG3" s="689"/>
      <c r="RNH3" s="689"/>
      <c r="RNI3" s="689"/>
      <c r="RNJ3" s="689"/>
      <c r="RNK3" s="689"/>
      <c r="RNL3" s="689"/>
      <c r="RNM3" s="689"/>
      <c r="RNN3" s="689"/>
      <c r="RNO3" s="689"/>
      <c r="RNP3" s="689"/>
      <c r="RNQ3" s="689"/>
      <c r="RNR3" s="689"/>
      <c r="RNS3" s="689"/>
      <c r="RNT3" s="689"/>
      <c r="RNU3" s="689"/>
      <c r="RNV3" s="689"/>
      <c r="RNW3" s="689"/>
      <c r="RNX3" s="689"/>
      <c r="RNY3" s="689"/>
      <c r="RNZ3" s="689"/>
      <c r="ROA3" s="689"/>
      <c r="ROB3" s="689"/>
      <c r="ROC3" s="689"/>
      <c r="ROD3" s="689"/>
      <c r="ROE3" s="689"/>
      <c r="ROF3" s="689"/>
      <c r="ROG3" s="689"/>
      <c r="ROH3" s="689"/>
      <c r="ROI3" s="689"/>
      <c r="ROJ3" s="689"/>
      <c r="ROK3" s="689"/>
      <c r="ROL3" s="689"/>
      <c r="ROM3" s="689"/>
      <c r="RON3" s="689"/>
      <c r="ROO3" s="689"/>
      <c r="ROP3" s="689"/>
      <c r="ROQ3" s="689"/>
      <c r="ROR3" s="689"/>
      <c r="ROS3" s="689"/>
      <c r="ROT3" s="689"/>
      <c r="ROU3" s="689"/>
      <c r="ROV3" s="689"/>
      <c r="ROW3" s="689"/>
      <c r="ROX3" s="689"/>
      <c r="ROY3" s="689"/>
      <c r="ROZ3" s="689"/>
      <c r="RPA3" s="689"/>
      <c r="RPB3" s="689"/>
      <c r="RPC3" s="689"/>
      <c r="RPD3" s="689"/>
      <c r="RPE3" s="689"/>
      <c r="RPF3" s="689"/>
      <c r="RPG3" s="689"/>
      <c r="RPH3" s="689"/>
      <c r="RPI3" s="689"/>
      <c r="RPJ3" s="689"/>
      <c r="RPK3" s="689"/>
      <c r="RPL3" s="689"/>
      <c r="RPM3" s="689"/>
      <c r="RPN3" s="689"/>
      <c r="RPO3" s="689"/>
      <c r="RPP3" s="689"/>
      <c r="RPQ3" s="689"/>
      <c r="RPR3" s="689"/>
      <c r="RPS3" s="689"/>
      <c r="RPT3" s="689"/>
      <c r="RPU3" s="689"/>
      <c r="RPV3" s="689"/>
      <c r="RPW3" s="689"/>
      <c r="RPX3" s="689"/>
      <c r="RPY3" s="689"/>
      <c r="RPZ3" s="689"/>
      <c r="RQA3" s="689"/>
      <c r="RQB3" s="689"/>
      <c r="RQC3" s="689"/>
      <c r="RQD3" s="689"/>
      <c r="RQE3" s="689"/>
      <c r="RQF3" s="689"/>
      <c r="RQG3" s="689"/>
      <c r="RQH3" s="689"/>
      <c r="RQI3" s="689"/>
      <c r="RQJ3" s="689"/>
      <c r="RQK3" s="689"/>
      <c r="RQL3" s="689"/>
      <c r="RQM3" s="689"/>
      <c r="RQN3" s="689"/>
      <c r="RQO3" s="689"/>
      <c r="RQP3" s="689"/>
      <c r="RQQ3" s="689"/>
      <c r="RQR3" s="689"/>
      <c r="RQS3" s="689"/>
      <c r="RQT3" s="689"/>
      <c r="RQU3" s="689"/>
      <c r="RQV3" s="689"/>
      <c r="RQW3" s="689"/>
      <c r="RQX3" s="689"/>
      <c r="RQY3" s="689"/>
      <c r="RQZ3" s="689"/>
      <c r="RRA3" s="689"/>
      <c r="RRB3" s="689"/>
      <c r="RRC3" s="689"/>
      <c r="RRD3" s="689"/>
      <c r="RRE3" s="689"/>
      <c r="RRF3" s="689"/>
      <c r="RRG3" s="689"/>
      <c r="RRH3" s="689"/>
      <c r="RRI3" s="689"/>
      <c r="RRJ3" s="689"/>
      <c r="RRK3" s="689"/>
      <c r="RRL3" s="689"/>
      <c r="RRM3" s="689"/>
      <c r="RRN3" s="689"/>
      <c r="RRO3" s="689"/>
      <c r="RRP3" s="689"/>
      <c r="RRQ3" s="689"/>
      <c r="RRR3" s="689"/>
      <c r="RRS3" s="689"/>
      <c r="RRT3" s="689"/>
      <c r="RRU3" s="689"/>
      <c r="RRV3" s="689"/>
      <c r="RRW3" s="689"/>
      <c r="RRX3" s="689"/>
      <c r="RRY3" s="689"/>
      <c r="RRZ3" s="689"/>
      <c r="RSA3" s="689"/>
      <c r="RSB3" s="689"/>
      <c r="RSC3" s="689"/>
      <c r="RSD3" s="689"/>
      <c r="RSE3" s="689"/>
      <c r="RSF3" s="689"/>
      <c r="RSG3" s="689"/>
      <c r="RSH3" s="689"/>
      <c r="RSI3" s="689"/>
      <c r="RSJ3" s="689"/>
      <c r="RSK3" s="689"/>
      <c r="RSL3" s="689"/>
      <c r="RSM3" s="689"/>
      <c r="RSN3" s="689"/>
      <c r="RSO3" s="689"/>
      <c r="RSP3" s="689"/>
      <c r="RSQ3" s="689"/>
      <c r="RSR3" s="689"/>
      <c r="RSS3" s="689"/>
      <c r="RST3" s="689"/>
      <c r="RSU3" s="689"/>
      <c r="RSV3" s="689"/>
      <c r="RSW3" s="689"/>
      <c r="RSX3" s="689"/>
      <c r="RSY3" s="689"/>
      <c r="RSZ3" s="689"/>
      <c r="RTA3" s="689"/>
      <c r="RTB3" s="689"/>
      <c r="RTC3" s="689"/>
      <c r="RTD3" s="689"/>
      <c r="RTE3" s="689"/>
      <c r="RTF3" s="689"/>
      <c r="RTG3" s="689"/>
      <c r="RTH3" s="689"/>
      <c r="RTI3" s="689"/>
      <c r="RTJ3" s="689"/>
      <c r="RTK3" s="689"/>
      <c r="RTL3" s="689"/>
      <c r="RTM3" s="689"/>
      <c r="RTN3" s="689"/>
      <c r="RTO3" s="689"/>
      <c r="RTP3" s="689"/>
      <c r="RTQ3" s="689"/>
      <c r="RTR3" s="689"/>
      <c r="RTS3" s="689"/>
      <c r="RTT3" s="689"/>
      <c r="RTU3" s="689"/>
      <c r="RTV3" s="689"/>
      <c r="RTW3" s="689"/>
      <c r="RTX3" s="689"/>
      <c r="RTY3" s="689"/>
      <c r="RTZ3" s="689"/>
      <c r="RUA3" s="689"/>
      <c r="RUB3" s="689"/>
      <c r="RUC3" s="689"/>
      <c r="RUD3" s="689"/>
      <c r="RUE3" s="689"/>
      <c r="RUF3" s="689"/>
      <c r="RUG3" s="689"/>
      <c r="RUH3" s="689"/>
      <c r="RUI3" s="689"/>
      <c r="RUJ3" s="689"/>
      <c r="RUK3" s="689"/>
      <c r="RUL3" s="689"/>
      <c r="RUM3" s="689"/>
      <c r="RUN3" s="689"/>
      <c r="RUO3" s="689"/>
      <c r="RUP3" s="689"/>
      <c r="RUQ3" s="689"/>
      <c r="RUR3" s="689"/>
      <c r="RUS3" s="689"/>
      <c r="RUT3" s="689"/>
      <c r="RUU3" s="689"/>
      <c r="RUV3" s="689"/>
      <c r="RUW3" s="689"/>
      <c r="RUX3" s="689"/>
      <c r="RUY3" s="689"/>
      <c r="RUZ3" s="689"/>
      <c r="RVA3" s="689"/>
      <c r="RVB3" s="689"/>
      <c r="RVC3" s="689"/>
      <c r="RVD3" s="689"/>
      <c r="RVE3" s="689"/>
      <c r="RVF3" s="689"/>
      <c r="RVG3" s="689"/>
      <c r="RVH3" s="689"/>
      <c r="RVI3" s="689"/>
      <c r="RVJ3" s="689"/>
      <c r="RVK3" s="689"/>
      <c r="RVL3" s="689"/>
      <c r="RVM3" s="689"/>
      <c r="RVN3" s="689"/>
      <c r="RVO3" s="689"/>
      <c r="RVP3" s="689"/>
      <c r="RVQ3" s="689"/>
      <c r="RVR3" s="689"/>
      <c r="RVS3" s="689"/>
      <c r="RVT3" s="689"/>
      <c r="RVU3" s="689"/>
      <c r="RVV3" s="689"/>
      <c r="RVW3" s="689"/>
      <c r="RVX3" s="689"/>
      <c r="RVY3" s="689"/>
      <c r="RVZ3" s="689"/>
      <c r="RWA3" s="689"/>
      <c r="RWB3" s="689"/>
      <c r="RWC3" s="689"/>
      <c r="RWD3" s="689"/>
      <c r="RWE3" s="689"/>
      <c r="RWF3" s="689"/>
      <c r="RWG3" s="689"/>
      <c r="RWH3" s="689"/>
      <c r="RWI3" s="689"/>
      <c r="RWJ3" s="689"/>
      <c r="RWK3" s="689"/>
      <c r="RWL3" s="689"/>
      <c r="RWM3" s="689"/>
      <c r="RWN3" s="689"/>
      <c r="RWO3" s="689"/>
      <c r="RWP3" s="689"/>
      <c r="RWQ3" s="689"/>
      <c r="RWR3" s="689"/>
      <c r="RWS3" s="689"/>
      <c r="RWT3" s="689"/>
      <c r="RWU3" s="689"/>
      <c r="RWV3" s="689"/>
      <c r="RWW3" s="689"/>
      <c r="RWX3" s="689"/>
      <c r="RWY3" s="689"/>
      <c r="RWZ3" s="689"/>
      <c r="RXA3" s="689"/>
      <c r="RXB3" s="689"/>
      <c r="RXC3" s="689"/>
      <c r="RXD3" s="689"/>
      <c r="RXE3" s="689"/>
      <c r="RXF3" s="689"/>
      <c r="RXG3" s="689"/>
      <c r="RXH3" s="689"/>
      <c r="RXI3" s="689"/>
      <c r="RXJ3" s="689"/>
      <c r="RXK3" s="689"/>
      <c r="RXL3" s="689"/>
      <c r="RXM3" s="689"/>
      <c r="RXN3" s="689"/>
      <c r="RXO3" s="689"/>
      <c r="RXP3" s="689"/>
      <c r="RXQ3" s="689"/>
      <c r="RXR3" s="689"/>
      <c r="RXS3" s="689"/>
      <c r="RXT3" s="689"/>
      <c r="RXU3" s="689"/>
      <c r="RXV3" s="689"/>
      <c r="RXW3" s="689"/>
      <c r="RXX3" s="689"/>
      <c r="RXY3" s="689"/>
      <c r="RXZ3" s="689"/>
      <c r="RYA3" s="689"/>
      <c r="RYB3" s="689"/>
      <c r="RYC3" s="689"/>
      <c r="RYD3" s="689"/>
      <c r="RYE3" s="689"/>
      <c r="RYF3" s="689"/>
      <c r="RYG3" s="689"/>
      <c r="RYH3" s="689"/>
      <c r="RYI3" s="689"/>
      <c r="RYJ3" s="689"/>
      <c r="RYK3" s="689"/>
      <c r="RYL3" s="689"/>
      <c r="RYM3" s="689"/>
      <c r="RYN3" s="689"/>
      <c r="RYO3" s="689"/>
      <c r="RYP3" s="689"/>
      <c r="RYQ3" s="689"/>
      <c r="RYR3" s="689"/>
      <c r="RYS3" s="689"/>
      <c r="RYT3" s="689"/>
      <c r="RYU3" s="689"/>
      <c r="RYV3" s="689"/>
      <c r="RYW3" s="689"/>
      <c r="RYX3" s="689"/>
      <c r="RYY3" s="689"/>
      <c r="RYZ3" s="689"/>
      <c r="RZA3" s="689"/>
      <c r="RZB3" s="689"/>
      <c r="RZC3" s="689"/>
      <c r="RZD3" s="689"/>
      <c r="RZE3" s="689"/>
      <c r="RZF3" s="689"/>
      <c r="RZG3" s="689"/>
      <c r="RZH3" s="689"/>
      <c r="RZI3" s="689"/>
      <c r="RZJ3" s="689"/>
      <c r="RZK3" s="689"/>
      <c r="RZL3" s="689"/>
      <c r="RZM3" s="689"/>
      <c r="RZN3" s="689"/>
      <c r="RZO3" s="689"/>
      <c r="RZP3" s="689"/>
      <c r="RZQ3" s="689"/>
      <c r="RZR3" s="689"/>
      <c r="RZS3" s="689"/>
      <c r="RZT3" s="689"/>
      <c r="RZU3" s="689"/>
      <c r="RZV3" s="689"/>
      <c r="RZW3" s="689"/>
      <c r="RZX3" s="689"/>
      <c r="RZY3" s="689"/>
      <c r="RZZ3" s="689"/>
      <c r="SAA3" s="689"/>
      <c r="SAB3" s="689"/>
      <c r="SAC3" s="689"/>
      <c r="SAD3" s="689"/>
      <c r="SAE3" s="689"/>
      <c r="SAF3" s="689"/>
      <c r="SAG3" s="689"/>
      <c r="SAH3" s="689"/>
      <c r="SAI3" s="689"/>
      <c r="SAJ3" s="689"/>
      <c r="SAK3" s="689"/>
      <c r="SAL3" s="689"/>
      <c r="SAM3" s="689"/>
      <c r="SAN3" s="689"/>
      <c r="SAO3" s="689"/>
      <c r="SAP3" s="689"/>
      <c r="SAQ3" s="689"/>
      <c r="SAR3" s="689"/>
      <c r="SAS3" s="689"/>
      <c r="SAT3" s="689"/>
      <c r="SAU3" s="689"/>
      <c r="SAV3" s="689"/>
      <c r="SAW3" s="689"/>
      <c r="SAX3" s="689"/>
      <c r="SAY3" s="689"/>
      <c r="SAZ3" s="689"/>
      <c r="SBA3" s="689"/>
      <c r="SBB3" s="689"/>
      <c r="SBC3" s="689"/>
      <c r="SBD3" s="689"/>
      <c r="SBE3" s="689"/>
      <c r="SBF3" s="689"/>
      <c r="SBG3" s="689"/>
      <c r="SBH3" s="689"/>
      <c r="SBI3" s="689"/>
      <c r="SBJ3" s="689"/>
      <c r="SBK3" s="689"/>
      <c r="SBL3" s="689"/>
      <c r="SBM3" s="689"/>
      <c r="SBN3" s="689"/>
      <c r="SBO3" s="689"/>
      <c r="SBP3" s="689"/>
      <c r="SBQ3" s="689"/>
      <c r="SBR3" s="689"/>
      <c r="SBS3" s="689"/>
      <c r="SBT3" s="689"/>
      <c r="SBU3" s="689"/>
      <c r="SBV3" s="689"/>
      <c r="SBW3" s="689"/>
      <c r="SBX3" s="689"/>
      <c r="SBY3" s="689"/>
      <c r="SBZ3" s="689"/>
      <c r="SCA3" s="689"/>
      <c r="SCB3" s="689"/>
      <c r="SCC3" s="689"/>
      <c r="SCD3" s="689"/>
      <c r="SCE3" s="689"/>
      <c r="SCF3" s="689"/>
      <c r="SCG3" s="689"/>
      <c r="SCH3" s="689"/>
      <c r="SCI3" s="689"/>
      <c r="SCJ3" s="689"/>
      <c r="SCK3" s="689"/>
      <c r="SCL3" s="689"/>
      <c r="SCM3" s="689"/>
      <c r="SCN3" s="689"/>
      <c r="SCO3" s="689"/>
      <c r="SCP3" s="689"/>
      <c r="SCQ3" s="689"/>
      <c r="SCR3" s="689"/>
      <c r="SCS3" s="689"/>
      <c r="SCT3" s="689"/>
      <c r="SCU3" s="689"/>
      <c r="SCV3" s="689"/>
      <c r="SCW3" s="689"/>
      <c r="SCX3" s="689"/>
      <c r="SCY3" s="689"/>
      <c r="SCZ3" s="689"/>
      <c r="SDA3" s="689"/>
      <c r="SDB3" s="689"/>
      <c r="SDC3" s="689"/>
      <c r="SDD3" s="689"/>
      <c r="SDE3" s="689"/>
      <c r="SDF3" s="689"/>
      <c r="SDG3" s="689"/>
      <c r="SDH3" s="689"/>
      <c r="SDI3" s="689"/>
      <c r="SDJ3" s="689"/>
      <c r="SDK3" s="689"/>
      <c r="SDL3" s="689"/>
      <c r="SDM3" s="689"/>
      <c r="SDN3" s="689"/>
      <c r="SDO3" s="689"/>
      <c r="SDP3" s="689"/>
      <c r="SDQ3" s="689"/>
      <c r="SDR3" s="689"/>
      <c r="SDS3" s="689"/>
      <c r="SDT3" s="689"/>
      <c r="SDU3" s="689"/>
      <c r="SDV3" s="689"/>
      <c r="SDW3" s="689"/>
      <c r="SDX3" s="689"/>
      <c r="SDY3" s="689"/>
      <c r="SDZ3" s="689"/>
      <c r="SEA3" s="689"/>
      <c r="SEB3" s="689"/>
      <c r="SEC3" s="689"/>
      <c r="SED3" s="689"/>
      <c r="SEE3" s="689"/>
      <c r="SEF3" s="689"/>
      <c r="SEG3" s="689"/>
      <c r="SEH3" s="689"/>
      <c r="SEI3" s="689"/>
      <c r="SEJ3" s="689"/>
      <c r="SEK3" s="689"/>
      <c r="SEL3" s="689"/>
      <c r="SEM3" s="689"/>
      <c r="SEN3" s="689"/>
      <c r="SEO3" s="689"/>
      <c r="SEP3" s="689"/>
      <c r="SEQ3" s="689"/>
      <c r="SER3" s="689"/>
      <c r="SES3" s="689"/>
      <c r="SET3" s="689"/>
      <c r="SEU3" s="689"/>
      <c r="SEV3" s="689"/>
      <c r="SEW3" s="689"/>
      <c r="SEX3" s="689"/>
      <c r="SEY3" s="689"/>
      <c r="SEZ3" s="689"/>
      <c r="SFA3" s="689"/>
      <c r="SFB3" s="689"/>
      <c r="SFC3" s="689"/>
      <c r="SFD3" s="689"/>
      <c r="SFE3" s="689"/>
      <c r="SFF3" s="689"/>
      <c r="SFG3" s="689"/>
      <c r="SFH3" s="689"/>
      <c r="SFI3" s="689"/>
      <c r="SFJ3" s="689"/>
      <c r="SFK3" s="689"/>
      <c r="SFL3" s="689"/>
      <c r="SFM3" s="689"/>
      <c r="SFN3" s="689"/>
      <c r="SFO3" s="689"/>
      <c r="SFP3" s="689"/>
      <c r="SFQ3" s="689"/>
      <c r="SFR3" s="689"/>
      <c r="SFS3" s="689"/>
      <c r="SFT3" s="689"/>
      <c r="SFU3" s="689"/>
      <c r="SFV3" s="689"/>
      <c r="SFW3" s="689"/>
      <c r="SFX3" s="689"/>
      <c r="SFY3" s="689"/>
      <c r="SFZ3" s="689"/>
      <c r="SGA3" s="689"/>
      <c r="SGB3" s="689"/>
      <c r="SGC3" s="689"/>
      <c r="SGD3" s="689"/>
      <c r="SGE3" s="689"/>
      <c r="SGF3" s="689"/>
      <c r="SGG3" s="689"/>
      <c r="SGH3" s="689"/>
      <c r="SGI3" s="689"/>
      <c r="SGJ3" s="689"/>
      <c r="SGK3" s="689"/>
      <c r="SGL3" s="689"/>
      <c r="SGM3" s="689"/>
      <c r="SGN3" s="689"/>
      <c r="SGO3" s="689"/>
      <c r="SGP3" s="689"/>
      <c r="SGQ3" s="689"/>
      <c r="SGR3" s="689"/>
      <c r="SGS3" s="689"/>
      <c r="SGT3" s="689"/>
      <c r="SGU3" s="689"/>
      <c r="SGV3" s="689"/>
      <c r="SGW3" s="689"/>
      <c r="SGX3" s="689"/>
      <c r="SGY3" s="689"/>
      <c r="SGZ3" s="689"/>
      <c r="SHA3" s="689"/>
      <c r="SHB3" s="689"/>
      <c r="SHC3" s="689"/>
      <c r="SHD3" s="689"/>
      <c r="SHE3" s="689"/>
      <c r="SHF3" s="689"/>
      <c r="SHG3" s="689"/>
      <c r="SHH3" s="689"/>
      <c r="SHI3" s="689"/>
      <c r="SHJ3" s="689"/>
      <c r="SHK3" s="689"/>
      <c r="SHL3" s="689"/>
      <c r="SHM3" s="689"/>
      <c r="SHN3" s="689"/>
      <c r="SHO3" s="689"/>
      <c r="SHP3" s="689"/>
      <c r="SHQ3" s="689"/>
      <c r="SHR3" s="689"/>
      <c r="SHS3" s="689"/>
      <c r="SHT3" s="689"/>
      <c r="SHU3" s="689"/>
      <c r="SHV3" s="689"/>
      <c r="SHW3" s="689"/>
      <c r="SHX3" s="689"/>
      <c r="SHY3" s="689"/>
      <c r="SHZ3" s="689"/>
      <c r="SIA3" s="689"/>
      <c r="SIB3" s="689"/>
      <c r="SIC3" s="689"/>
      <c r="SID3" s="689"/>
      <c r="SIE3" s="689"/>
      <c r="SIF3" s="689"/>
      <c r="SIG3" s="689"/>
      <c r="SIH3" s="689"/>
      <c r="SII3" s="689"/>
      <c r="SIJ3" s="689"/>
      <c r="SIK3" s="689"/>
      <c r="SIL3" s="689"/>
      <c r="SIM3" s="689"/>
      <c r="SIN3" s="689"/>
      <c r="SIO3" s="689"/>
      <c r="SIP3" s="689"/>
      <c r="SIQ3" s="689"/>
      <c r="SIR3" s="689"/>
      <c r="SIS3" s="689"/>
      <c r="SIT3" s="689"/>
      <c r="SIU3" s="689"/>
      <c r="SIV3" s="689"/>
      <c r="SIW3" s="689"/>
      <c r="SIX3" s="689"/>
      <c r="SIY3" s="689"/>
      <c r="SIZ3" s="689"/>
      <c r="SJA3" s="689"/>
      <c r="SJB3" s="689"/>
      <c r="SJC3" s="689"/>
      <c r="SJD3" s="689"/>
      <c r="SJE3" s="689"/>
      <c r="SJF3" s="689"/>
      <c r="SJG3" s="689"/>
      <c r="SJH3" s="689"/>
      <c r="SJI3" s="689"/>
      <c r="SJJ3" s="689"/>
      <c r="SJK3" s="689"/>
      <c r="SJL3" s="689"/>
      <c r="SJM3" s="689"/>
      <c r="SJN3" s="689"/>
      <c r="SJO3" s="689"/>
      <c r="SJP3" s="689"/>
      <c r="SJQ3" s="689"/>
      <c r="SJR3" s="689"/>
      <c r="SJS3" s="689"/>
      <c r="SJT3" s="689"/>
      <c r="SJU3" s="689"/>
      <c r="SJV3" s="689"/>
      <c r="SJW3" s="689"/>
      <c r="SJX3" s="689"/>
      <c r="SJY3" s="689"/>
      <c r="SJZ3" s="689"/>
      <c r="SKA3" s="689"/>
      <c r="SKB3" s="689"/>
      <c r="SKC3" s="689"/>
      <c r="SKD3" s="689"/>
      <c r="SKE3" s="689"/>
      <c r="SKF3" s="689"/>
      <c r="SKG3" s="689"/>
      <c r="SKH3" s="689"/>
      <c r="SKI3" s="689"/>
      <c r="SKJ3" s="689"/>
      <c r="SKK3" s="689"/>
      <c r="SKL3" s="689"/>
      <c r="SKM3" s="689"/>
      <c r="SKN3" s="689"/>
      <c r="SKO3" s="689"/>
      <c r="SKP3" s="689"/>
      <c r="SKQ3" s="689"/>
      <c r="SKR3" s="689"/>
      <c r="SKS3" s="689"/>
      <c r="SKT3" s="689"/>
      <c r="SKU3" s="689"/>
      <c r="SKV3" s="689"/>
      <c r="SKW3" s="689"/>
      <c r="SKX3" s="689"/>
      <c r="SKY3" s="689"/>
      <c r="SKZ3" s="689"/>
      <c r="SLA3" s="689"/>
      <c r="SLB3" s="689"/>
      <c r="SLC3" s="689"/>
      <c r="SLD3" s="689"/>
      <c r="SLE3" s="689"/>
      <c r="SLF3" s="689"/>
      <c r="SLG3" s="689"/>
      <c r="SLH3" s="689"/>
      <c r="SLI3" s="689"/>
      <c r="SLJ3" s="689"/>
      <c r="SLK3" s="689"/>
      <c r="SLL3" s="689"/>
      <c r="SLM3" s="689"/>
      <c r="SLN3" s="689"/>
      <c r="SLO3" s="689"/>
      <c r="SLP3" s="689"/>
      <c r="SLQ3" s="689"/>
      <c r="SLR3" s="689"/>
      <c r="SLS3" s="689"/>
      <c r="SLT3" s="689"/>
      <c r="SLU3" s="689"/>
      <c r="SLV3" s="689"/>
      <c r="SLW3" s="689"/>
      <c r="SLX3" s="689"/>
      <c r="SLY3" s="689"/>
      <c r="SLZ3" s="689"/>
      <c r="SMA3" s="689"/>
      <c r="SMB3" s="689"/>
      <c r="SMC3" s="689"/>
      <c r="SMD3" s="689"/>
      <c r="SME3" s="689"/>
      <c r="SMF3" s="689"/>
      <c r="SMG3" s="689"/>
      <c r="SMH3" s="689"/>
      <c r="SMI3" s="689"/>
      <c r="SMJ3" s="689"/>
      <c r="SMK3" s="689"/>
      <c r="SML3" s="689"/>
      <c r="SMM3" s="689"/>
      <c r="SMN3" s="689"/>
      <c r="SMO3" s="689"/>
      <c r="SMP3" s="689"/>
      <c r="SMQ3" s="689"/>
      <c r="SMR3" s="689"/>
      <c r="SMS3" s="689"/>
      <c r="SMT3" s="689"/>
      <c r="SMU3" s="689"/>
      <c r="SMV3" s="689"/>
      <c r="SMW3" s="689"/>
      <c r="SMX3" s="689"/>
      <c r="SMY3" s="689"/>
      <c r="SMZ3" s="689"/>
      <c r="SNA3" s="689"/>
      <c r="SNB3" s="689"/>
      <c r="SNC3" s="689"/>
      <c r="SND3" s="689"/>
      <c r="SNE3" s="689"/>
      <c r="SNF3" s="689"/>
      <c r="SNG3" s="689"/>
      <c r="SNH3" s="689"/>
      <c r="SNI3" s="689"/>
      <c r="SNJ3" s="689"/>
      <c r="SNK3" s="689"/>
      <c r="SNL3" s="689"/>
      <c r="SNM3" s="689"/>
      <c r="SNN3" s="689"/>
      <c r="SNO3" s="689"/>
      <c r="SNP3" s="689"/>
      <c r="SNQ3" s="689"/>
      <c r="SNR3" s="689"/>
      <c r="SNS3" s="689"/>
      <c r="SNT3" s="689"/>
      <c r="SNU3" s="689"/>
      <c r="SNV3" s="689"/>
      <c r="SNW3" s="689"/>
      <c r="SNX3" s="689"/>
      <c r="SNY3" s="689"/>
      <c r="SNZ3" s="689"/>
      <c r="SOA3" s="689"/>
      <c r="SOB3" s="689"/>
      <c r="SOC3" s="689"/>
      <c r="SOD3" s="689"/>
      <c r="SOE3" s="689"/>
      <c r="SOF3" s="689"/>
      <c r="SOG3" s="689"/>
      <c r="SOH3" s="689"/>
      <c r="SOI3" s="689"/>
      <c r="SOJ3" s="689"/>
      <c r="SOK3" s="689"/>
      <c r="SOL3" s="689"/>
      <c r="SOM3" s="689"/>
      <c r="SON3" s="689"/>
      <c r="SOO3" s="689"/>
      <c r="SOP3" s="689"/>
      <c r="SOQ3" s="689"/>
      <c r="SOR3" s="689"/>
      <c r="SOS3" s="689"/>
      <c r="SOT3" s="689"/>
      <c r="SOU3" s="689"/>
      <c r="SOV3" s="689"/>
      <c r="SOW3" s="689"/>
      <c r="SOX3" s="689"/>
      <c r="SOY3" s="689"/>
      <c r="SOZ3" s="689"/>
      <c r="SPA3" s="689"/>
      <c r="SPB3" s="689"/>
      <c r="SPC3" s="689"/>
      <c r="SPD3" s="689"/>
      <c r="SPE3" s="689"/>
      <c r="SPF3" s="689"/>
      <c r="SPG3" s="689"/>
      <c r="SPH3" s="689"/>
      <c r="SPI3" s="689"/>
      <c r="SPJ3" s="689"/>
      <c r="SPK3" s="689"/>
      <c r="SPL3" s="689"/>
      <c r="SPM3" s="689"/>
      <c r="SPN3" s="689"/>
      <c r="SPO3" s="689"/>
      <c r="SPP3" s="689"/>
      <c r="SPQ3" s="689"/>
      <c r="SPR3" s="689"/>
      <c r="SPS3" s="689"/>
      <c r="SPT3" s="689"/>
      <c r="SPU3" s="689"/>
      <c r="SPV3" s="689"/>
      <c r="SPW3" s="689"/>
      <c r="SPX3" s="689"/>
      <c r="SPY3" s="689"/>
      <c r="SPZ3" s="689"/>
      <c r="SQA3" s="689"/>
      <c r="SQB3" s="689"/>
      <c r="SQC3" s="689"/>
      <c r="SQD3" s="689"/>
      <c r="SQE3" s="689"/>
      <c r="SQF3" s="689"/>
      <c r="SQG3" s="689"/>
      <c r="SQH3" s="689"/>
      <c r="SQI3" s="689"/>
      <c r="SQJ3" s="689"/>
      <c r="SQK3" s="689"/>
      <c r="SQL3" s="689"/>
      <c r="SQM3" s="689"/>
      <c r="SQN3" s="689"/>
      <c r="SQO3" s="689"/>
      <c r="SQP3" s="689"/>
      <c r="SQQ3" s="689"/>
      <c r="SQR3" s="689"/>
      <c r="SQS3" s="689"/>
      <c r="SQT3" s="689"/>
      <c r="SQU3" s="689"/>
      <c r="SQV3" s="689"/>
      <c r="SQW3" s="689"/>
      <c r="SQX3" s="689"/>
      <c r="SQY3" s="689"/>
      <c r="SQZ3" s="689"/>
      <c r="SRA3" s="689"/>
      <c r="SRB3" s="689"/>
      <c r="SRC3" s="689"/>
      <c r="SRD3" s="689"/>
      <c r="SRE3" s="689"/>
      <c r="SRF3" s="689"/>
      <c r="SRG3" s="689"/>
      <c r="SRH3" s="689"/>
      <c r="SRI3" s="689"/>
      <c r="SRJ3" s="689"/>
      <c r="SRK3" s="689"/>
      <c r="SRL3" s="689"/>
      <c r="SRM3" s="689"/>
      <c r="SRN3" s="689"/>
      <c r="SRO3" s="689"/>
      <c r="SRP3" s="689"/>
      <c r="SRQ3" s="689"/>
      <c r="SRR3" s="689"/>
      <c r="SRS3" s="689"/>
      <c r="SRT3" s="689"/>
      <c r="SRU3" s="689"/>
      <c r="SRV3" s="689"/>
      <c r="SRW3" s="689"/>
      <c r="SRX3" s="689"/>
      <c r="SRY3" s="689"/>
      <c r="SRZ3" s="689"/>
      <c r="SSA3" s="689"/>
      <c r="SSB3" s="689"/>
      <c r="SSC3" s="689"/>
      <c r="SSD3" s="689"/>
      <c r="SSE3" s="689"/>
      <c r="SSF3" s="689"/>
      <c r="SSG3" s="689"/>
      <c r="SSH3" s="689"/>
      <c r="SSI3" s="689"/>
      <c r="SSJ3" s="689"/>
      <c r="SSK3" s="689"/>
      <c r="SSL3" s="689"/>
      <c r="SSM3" s="689"/>
      <c r="SSN3" s="689"/>
      <c r="SSO3" s="689"/>
      <c r="SSP3" s="689"/>
      <c r="SSQ3" s="689"/>
      <c r="SSR3" s="689"/>
      <c r="SSS3" s="689"/>
      <c r="SST3" s="689"/>
      <c r="SSU3" s="689"/>
      <c r="SSV3" s="689"/>
      <c r="SSW3" s="689"/>
      <c r="SSX3" s="689"/>
      <c r="SSY3" s="689"/>
      <c r="SSZ3" s="689"/>
      <c r="STA3" s="689"/>
      <c r="STB3" s="689"/>
      <c r="STC3" s="689"/>
      <c r="STD3" s="689"/>
      <c r="STE3" s="689"/>
      <c r="STF3" s="689"/>
      <c r="STG3" s="689"/>
      <c r="STH3" s="689"/>
      <c r="STI3" s="689"/>
      <c r="STJ3" s="689"/>
      <c r="STK3" s="689"/>
      <c r="STL3" s="689"/>
      <c r="STM3" s="689"/>
      <c r="STN3" s="689"/>
      <c r="STO3" s="689"/>
      <c r="STP3" s="689"/>
      <c r="STQ3" s="689"/>
      <c r="STR3" s="689"/>
      <c r="STS3" s="689"/>
      <c r="STT3" s="689"/>
      <c r="STU3" s="689"/>
      <c r="STV3" s="689"/>
      <c r="STW3" s="689"/>
      <c r="STX3" s="689"/>
      <c r="STY3" s="689"/>
      <c r="STZ3" s="689"/>
      <c r="SUA3" s="689"/>
      <c r="SUB3" s="689"/>
      <c r="SUC3" s="689"/>
      <c r="SUD3" s="689"/>
      <c r="SUE3" s="689"/>
      <c r="SUF3" s="689"/>
      <c r="SUG3" s="689"/>
      <c r="SUH3" s="689"/>
      <c r="SUI3" s="689"/>
      <c r="SUJ3" s="689"/>
      <c r="SUK3" s="689"/>
      <c r="SUL3" s="689"/>
      <c r="SUM3" s="689"/>
      <c r="SUN3" s="689"/>
      <c r="SUO3" s="689"/>
      <c r="SUP3" s="689"/>
      <c r="SUQ3" s="689"/>
      <c r="SUR3" s="689"/>
      <c r="SUS3" s="689"/>
      <c r="SUT3" s="689"/>
      <c r="SUU3" s="689"/>
      <c r="SUV3" s="689"/>
      <c r="SUW3" s="689"/>
      <c r="SUX3" s="689"/>
      <c r="SUY3" s="689"/>
      <c r="SUZ3" s="689"/>
      <c r="SVA3" s="689"/>
      <c r="SVB3" s="689"/>
      <c r="SVC3" s="689"/>
      <c r="SVD3" s="689"/>
      <c r="SVE3" s="689"/>
      <c r="SVF3" s="689"/>
      <c r="SVG3" s="689"/>
      <c r="SVH3" s="689"/>
      <c r="SVI3" s="689"/>
      <c r="SVJ3" s="689"/>
      <c r="SVK3" s="689"/>
      <c r="SVL3" s="689"/>
      <c r="SVM3" s="689"/>
      <c r="SVN3" s="689"/>
      <c r="SVO3" s="689"/>
      <c r="SVP3" s="689"/>
      <c r="SVQ3" s="689"/>
      <c r="SVR3" s="689"/>
      <c r="SVS3" s="689"/>
      <c r="SVT3" s="689"/>
      <c r="SVU3" s="689"/>
      <c r="SVV3" s="689"/>
      <c r="SVW3" s="689"/>
      <c r="SVX3" s="689"/>
      <c r="SVY3" s="689"/>
      <c r="SVZ3" s="689"/>
      <c r="SWA3" s="689"/>
      <c r="SWB3" s="689"/>
      <c r="SWC3" s="689"/>
      <c r="SWD3" s="689"/>
      <c r="SWE3" s="689"/>
      <c r="SWF3" s="689"/>
      <c r="SWG3" s="689"/>
      <c r="SWH3" s="689"/>
      <c r="SWI3" s="689"/>
      <c r="SWJ3" s="689"/>
      <c r="SWK3" s="689"/>
      <c r="SWL3" s="689"/>
      <c r="SWM3" s="689"/>
      <c r="SWN3" s="689"/>
      <c r="SWO3" s="689"/>
      <c r="SWP3" s="689"/>
      <c r="SWQ3" s="689"/>
      <c r="SWR3" s="689"/>
      <c r="SWS3" s="689"/>
      <c r="SWT3" s="689"/>
      <c r="SWU3" s="689"/>
      <c r="SWV3" s="689"/>
      <c r="SWW3" s="689"/>
      <c r="SWX3" s="689"/>
      <c r="SWY3" s="689"/>
      <c r="SWZ3" s="689"/>
      <c r="SXA3" s="689"/>
      <c r="SXB3" s="689"/>
      <c r="SXC3" s="689"/>
      <c r="SXD3" s="689"/>
      <c r="SXE3" s="689"/>
      <c r="SXF3" s="689"/>
      <c r="SXG3" s="689"/>
      <c r="SXH3" s="689"/>
      <c r="SXI3" s="689"/>
      <c r="SXJ3" s="689"/>
      <c r="SXK3" s="689"/>
      <c r="SXL3" s="689"/>
      <c r="SXM3" s="689"/>
      <c r="SXN3" s="689"/>
      <c r="SXO3" s="689"/>
      <c r="SXP3" s="689"/>
      <c r="SXQ3" s="689"/>
      <c r="SXR3" s="689"/>
      <c r="SXS3" s="689"/>
      <c r="SXT3" s="689"/>
      <c r="SXU3" s="689"/>
      <c r="SXV3" s="689"/>
      <c r="SXW3" s="689"/>
      <c r="SXX3" s="689"/>
      <c r="SXY3" s="689"/>
      <c r="SXZ3" s="689"/>
      <c r="SYA3" s="689"/>
      <c r="SYB3" s="689"/>
      <c r="SYC3" s="689"/>
      <c r="SYD3" s="689"/>
      <c r="SYE3" s="689"/>
      <c r="SYF3" s="689"/>
      <c r="SYG3" s="689"/>
      <c r="SYH3" s="689"/>
      <c r="SYI3" s="689"/>
      <c r="SYJ3" s="689"/>
      <c r="SYK3" s="689"/>
      <c r="SYL3" s="689"/>
      <c r="SYM3" s="689"/>
      <c r="SYN3" s="689"/>
      <c r="SYO3" s="689"/>
      <c r="SYP3" s="689"/>
      <c r="SYQ3" s="689"/>
      <c r="SYR3" s="689"/>
      <c r="SYS3" s="689"/>
      <c r="SYT3" s="689"/>
      <c r="SYU3" s="689"/>
      <c r="SYV3" s="689"/>
      <c r="SYW3" s="689"/>
      <c r="SYX3" s="689"/>
      <c r="SYY3" s="689"/>
      <c r="SYZ3" s="689"/>
      <c r="SZA3" s="689"/>
      <c r="SZB3" s="689"/>
      <c r="SZC3" s="689"/>
      <c r="SZD3" s="689"/>
      <c r="SZE3" s="689"/>
      <c r="SZF3" s="689"/>
      <c r="SZG3" s="689"/>
      <c r="SZH3" s="689"/>
      <c r="SZI3" s="689"/>
      <c r="SZJ3" s="689"/>
      <c r="SZK3" s="689"/>
      <c r="SZL3" s="689"/>
      <c r="SZM3" s="689"/>
      <c r="SZN3" s="689"/>
      <c r="SZO3" s="689"/>
      <c r="SZP3" s="689"/>
      <c r="SZQ3" s="689"/>
      <c r="SZR3" s="689"/>
      <c r="SZS3" s="689"/>
      <c r="SZT3" s="689"/>
      <c r="SZU3" s="689"/>
      <c r="SZV3" s="689"/>
      <c r="SZW3" s="689"/>
      <c r="SZX3" s="689"/>
      <c r="SZY3" s="689"/>
      <c r="SZZ3" s="689"/>
      <c r="TAA3" s="689"/>
      <c r="TAB3" s="689"/>
      <c r="TAC3" s="689"/>
      <c r="TAD3" s="689"/>
      <c r="TAE3" s="689"/>
      <c r="TAF3" s="689"/>
      <c r="TAG3" s="689"/>
      <c r="TAH3" s="689"/>
      <c r="TAI3" s="689"/>
      <c r="TAJ3" s="689"/>
      <c r="TAK3" s="689"/>
      <c r="TAL3" s="689"/>
      <c r="TAM3" s="689"/>
      <c r="TAN3" s="689"/>
      <c r="TAO3" s="689"/>
      <c r="TAP3" s="689"/>
      <c r="TAQ3" s="689"/>
      <c r="TAR3" s="689"/>
      <c r="TAS3" s="689"/>
      <c r="TAT3" s="689"/>
      <c r="TAU3" s="689"/>
      <c r="TAV3" s="689"/>
      <c r="TAW3" s="689"/>
      <c r="TAX3" s="689"/>
      <c r="TAY3" s="689"/>
      <c r="TAZ3" s="689"/>
      <c r="TBA3" s="689"/>
      <c r="TBB3" s="689"/>
      <c r="TBC3" s="689"/>
      <c r="TBD3" s="689"/>
      <c r="TBE3" s="689"/>
      <c r="TBF3" s="689"/>
      <c r="TBG3" s="689"/>
      <c r="TBH3" s="689"/>
      <c r="TBI3" s="689"/>
      <c r="TBJ3" s="689"/>
      <c r="TBK3" s="689"/>
      <c r="TBL3" s="689"/>
      <c r="TBM3" s="689"/>
      <c r="TBN3" s="689"/>
      <c r="TBO3" s="689"/>
      <c r="TBP3" s="689"/>
      <c r="TBQ3" s="689"/>
      <c r="TBR3" s="689"/>
      <c r="TBS3" s="689"/>
      <c r="TBT3" s="689"/>
      <c r="TBU3" s="689"/>
      <c r="TBV3" s="689"/>
      <c r="TBW3" s="689"/>
      <c r="TBX3" s="689"/>
      <c r="TBY3" s="689"/>
      <c r="TBZ3" s="689"/>
      <c r="TCA3" s="689"/>
      <c r="TCB3" s="689"/>
      <c r="TCC3" s="689"/>
      <c r="TCD3" s="689"/>
      <c r="TCE3" s="689"/>
      <c r="TCF3" s="689"/>
      <c r="TCG3" s="689"/>
      <c r="TCH3" s="689"/>
      <c r="TCI3" s="689"/>
      <c r="TCJ3" s="689"/>
      <c r="TCK3" s="689"/>
      <c r="TCL3" s="689"/>
      <c r="TCM3" s="689"/>
      <c r="TCN3" s="689"/>
      <c r="TCO3" s="689"/>
      <c r="TCP3" s="689"/>
      <c r="TCQ3" s="689"/>
      <c r="TCR3" s="689"/>
      <c r="TCS3" s="689"/>
      <c r="TCT3" s="689"/>
      <c r="TCU3" s="689"/>
      <c r="TCV3" s="689"/>
      <c r="TCW3" s="689"/>
      <c r="TCX3" s="689"/>
      <c r="TCY3" s="689"/>
      <c r="TCZ3" s="689"/>
      <c r="TDA3" s="689"/>
      <c r="TDB3" s="689"/>
      <c r="TDC3" s="689"/>
      <c r="TDD3" s="689"/>
      <c r="TDE3" s="689"/>
      <c r="TDF3" s="689"/>
      <c r="TDG3" s="689"/>
      <c r="TDH3" s="689"/>
      <c r="TDI3" s="689"/>
      <c r="TDJ3" s="689"/>
      <c r="TDK3" s="689"/>
      <c r="TDL3" s="689"/>
      <c r="TDM3" s="689"/>
      <c r="TDN3" s="689"/>
      <c r="TDO3" s="689"/>
      <c r="TDP3" s="689"/>
      <c r="TDQ3" s="689"/>
      <c r="TDR3" s="689"/>
      <c r="TDS3" s="689"/>
      <c r="TDT3" s="689"/>
      <c r="TDU3" s="689"/>
      <c r="TDV3" s="689"/>
      <c r="TDW3" s="689"/>
      <c r="TDX3" s="689"/>
      <c r="TDY3" s="689"/>
      <c r="TDZ3" s="689"/>
      <c r="TEA3" s="689"/>
      <c r="TEB3" s="689"/>
      <c r="TEC3" s="689"/>
      <c r="TED3" s="689"/>
      <c r="TEE3" s="689"/>
      <c r="TEF3" s="689"/>
      <c r="TEG3" s="689"/>
      <c r="TEH3" s="689"/>
      <c r="TEI3" s="689"/>
      <c r="TEJ3" s="689"/>
      <c r="TEK3" s="689"/>
      <c r="TEL3" s="689"/>
      <c r="TEM3" s="689"/>
      <c r="TEN3" s="689"/>
      <c r="TEO3" s="689"/>
      <c r="TEP3" s="689"/>
      <c r="TEQ3" s="689"/>
      <c r="TER3" s="689"/>
      <c r="TES3" s="689"/>
      <c r="TET3" s="689"/>
      <c r="TEU3" s="689"/>
      <c r="TEV3" s="689"/>
      <c r="TEW3" s="689"/>
      <c r="TEX3" s="689"/>
      <c r="TEY3" s="689"/>
      <c r="TEZ3" s="689"/>
      <c r="TFA3" s="689"/>
      <c r="TFB3" s="689"/>
      <c r="TFC3" s="689"/>
      <c r="TFD3" s="689"/>
      <c r="TFE3" s="689"/>
      <c r="TFF3" s="689"/>
      <c r="TFG3" s="689"/>
      <c r="TFH3" s="689"/>
      <c r="TFI3" s="689"/>
      <c r="TFJ3" s="689"/>
      <c r="TFK3" s="689"/>
      <c r="TFL3" s="689"/>
      <c r="TFM3" s="689"/>
      <c r="TFN3" s="689"/>
      <c r="TFO3" s="689"/>
      <c r="TFP3" s="689"/>
      <c r="TFQ3" s="689"/>
      <c r="TFR3" s="689"/>
      <c r="TFS3" s="689"/>
      <c r="TFT3" s="689"/>
      <c r="TFU3" s="689"/>
      <c r="TFV3" s="689"/>
      <c r="TFW3" s="689"/>
      <c r="TFX3" s="689"/>
      <c r="TFY3" s="689"/>
      <c r="TFZ3" s="689"/>
      <c r="TGA3" s="689"/>
      <c r="TGB3" s="689"/>
      <c r="TGC3" s="689"/>
      <c r="TGD3" s="689"/>
      <c r="TGE3" s="689"/>
      <c r="TGF3" s="689"/>
      <c r="TGG3" s="689"/>
      <c r="TGH3" s="689"/>
      <c r="TGI3" s="689"/>
      <c r="TGJ3" s="689"/>
      <c r="TGK3" s="689"/>
      <c r="TGL3" s="689"/>
      <c r="TGM3" s="689"/>
      <c r="TGN3" s="689"/>
      <c r="TGO3" s="689"/>
      <c r="TGP3" s="689"/>
      <c r="TGQ3" s="689"/>
      <c r="TGR3" s="689"/>
      <c r="TGS3" s="689"/>
      <c r="TGT3" s="689"/>
      <c r="TGU3" s="689"/>
      <c r="TGV3" s="689"/>
      <c r="TGW3" s="689"/>
      <c r="TGX3" s="689"/>
      <c r="TGY3" s="689"/>
      <c r="TGZ3" s="689"/>
      <c r="THA3" s="689"/>
      <c r="THB3" s="689"/>
      <c r="THC3" s="689"/>
      <c r="THD3" s="689"/>
      <c r="THE3" s="689"/>
      <c r="THF3" s="689"/>
      <c r="THG3" s="689"/>
      <c r="THH3" s="689"/>
      <c r="THI3" s="689"/>
      <c r="THJ3" s="689"/>
      <c r="THK3" s="689"/>
      <c r="THL3" s="689"/>
      <c r="THM3" s="689"/>
      <c r="THN3" s="689"/>
      <c r="THO3" s="689"/>
      <c r="THP3" s="689"/>
      <c r="THQ3" s="689"/>
      <c r="THR3" s="689"/>
      <c r="THS3" s="689"/>
      <c r="THT3" s="689"/>
      <c r="THU3" s="689"/>
      <c r="THV3" s="689"/>
      <c r="THW3" s="689"/>
      <c r="THX3" s="689"/>
      <c r="THY3" s="689"/>
      <c r="THZ3" s="689"/>
      <c r="TIA3" s="689"/>
      <c r="TIB3" s="689"/>
      <c r="TIC3" s="689"/>
      <c r="TID3" s="689"/>
      <c r="TIE3" s="689"/>
      <c r="TIF3" s="689"/>
      <c r="TIG3" s="689"/>
      <c r="TIH3" s="689"/>
      <c r="TII3" s="689"/>
      <c r="TIJ3" s="689"/>
      <c r="TIK3" s="689"/>
      <c r="TIL3" s="689"/>
      <c r="TIM3" s="689"/>
      <c r="TIN3" s="689"/>
      <c r="TIO3" s="689"/>
      <c r="TIP3" s="689"/>
      <c r="TIQ3" s="689"/>
      <c r="TIR3" s="689"/>
      <c r="TIS3" s="689"/>
      <c r="TIT3" s="689"/>
      <c r="TIU3" s="689"/>
      <c r="TIV3" s="689"/>
      <c r="TIW3" s="689"/>
      <c r="TIX3" s="689"/>
      <c r="TIY3" s="689"/>
      <c r="TIZ3" s="689"/>
      <c r="TJA3" s="689"/>
      <c r="TJB3" s="689"/>
      <c r="TJC3" s="689"/>
      <c r="TJD3" s="689"/>
      <c r="TJE3" s="689"/>
      <c r="TJF3" s="689"/>
      <c r="TJG3" s="689"/>
      <c r="TJH3" s="689"/>
      <c r="TJI3" s="689"/>
      <c r="TJJ3" s="689"/>
      <c r="TJK3" s="689"/>
      <c r="TJL3" s="689"/>
      <c r="TJM3" s="689"/>
      <c r="TJN3" s="689"/>
      <c r="TJO3" s="689"/>
      <c r="TJP3" s="689"/>
      <c r="TJQ3" s="689"/>
      <c r="TJR3" s="689"/>
      <c r="TJS3" s="689"/>
      <c r="TJT3" s="689"/>
      <c r="TJU3" s="689"/>
      <c r="TJV3" s="689"/>
      <c r="TJW3" s="689"/>
      <c r="TJX3" s="689"/>
      <c r="TJY3" s="689"/>
      <c r="TJZ3" s="689"/>
      <c r="TKA3" s="689"/>
      <c r="TKB3" s="689"/>
      <c r="TKC3" s="689"/>
      <c r="TKD3" s="689"/>
      <c r="TKE3" s="689"/>
      <c r="TKF3" s="689"/>
      <c r="TKG3" s="689"/>
      <c r="TKH3" s="689"/>
      <c r="TKI3" s="689"/>
      <c r="TKJ3" s="689"/>
      <c r="TKK3" s="689"/>
      <c r="TKL3" s="689"/>
      <c r="TKM3" s="689"/>
      <c r="TKN3" s="689"/>
      <c r="TKO3" s="689"/>
      <c r="TKP3" s="689"/>
      <c r="TKQ3" s="689"/>
      <c r="TKR3" s="689"/>
      <c r="TKS3" s="689"/>
      <c r="TKT3" s="689"/>
      <c r="TKU3" s="689"/>
      <c r="TKV3" s="689"/>
      <c r="TKW3" s="689"/>
      <c r="TKX3" s="689"/>
      <c r="TKY3" s="689"/>
      <c r="TKZ3" s="689"/>
      <c r="TLA3" s="689"/>
      <c r="TLB3" s="689"/>
      <c r="TLC3" s="689"/>
      <c r="TLD3" s="689"/>
      <c r="TLE3" s="689"/>
      <c r="TLF3" s="689"/>
      <c r="TLG3" s="689"/>
      <c r="TLH3" s="689"/>
      <c r="TLI3" s="689"/>
      <c r="TLJ3" s="689"/>
      <c r="TLK3" s="689"/>
      <c r="TLL3" s="689"/>
      <c r="TLM3" s="689"/>
      <c r="TLN3" s="689"/>
      <c r="TLO3" s="689"/>
      <c r="TLP3" s="689"/>
      <c r="TLQ3" s="689"/>
      <c r="TLR3" s="689"/>
      <c r="TLS3" s="689"/>
      <c r="TLT3" s="689"/>
      <c r="TLU3" s="689"/>
      <c r="TLV3" s="689"/>
      <c r="TLW3" s="689"/>
      <c r="TLX3" s="689"/>
      <c r="TLY3" s="689"/>
      <c r="TLZ3" s="689"/>
      <c r="TMA3" s="689"/>
      <c r="TMB3" s="689"/>
      <c r="TMC3" s="689"/>
      <c r="TMD3" s="689"/>
      <c r="TME3" s="689"/>
      <c r="TMF3" s="689"/>
      <c r="TMG3" s="689"/>
      <c r="TMH3" s="689"/>
      <c r="TMI3" s="689"/>
      <c r="TMJ3" s="689"/>
      <c r="TMK3" s="689"/>
      <c r="TML3" s="689"/>
      <c r="TMM3" s="689"/>
      <c r="TMN3" s="689"/>
      <c r="TMO3" s="689"/>
      <c r="TMP3" s="689"/>
      <c r="TMQ3" s="689"/>
      <c r="TMR3" s="689"/>
      <c r="TMS3" s="689"/>
      <c r="TMT3" s="689"/>
      <c r="TMU3" s="689"/>
      <c r="TMV3" s="689"/>
      <c r="TMW3" s="689"/>
      <c r="TMX3" s="689"/>
      <c r="TMY3" s="689"/>
      <c r="TMZ3" s="689"/>
      <c r="TNA3" s="689"/>
      <c r="TNB3" s="689"/>
      <c r="TNC3" s="689"/>
      <c r="TND3" s="689"/>
      <c r="TNE3" s="689"/>
      <c r="TNF3" s="689"/>
      <c r="TNG3" s="689"/>
      <c r="TNH3" s="689"/>
      <c r="TNI3" s="689"/>
      <c r="TNJ3" s="689"/>
      <c r="TNK3" s="689"/>
      <c r="TNL3" s="689"/>
      <c r="TNM3" s="689"/>
      <c r="TNN3" s="689"/>
      <c r="TNO3" s="689"/>
      <c r="TNP3" s="689"/>
      <c r="TNQ3" s="689"/>
      <c r="TNR3" s="689"/>
      <c r="TNS3" s="689"/>
      <c r="TNT3" s="689"/>
      <c r="TNU3" s="689"/>
      <c r="TNV3" s="689"/>
      <c r="TNW3" s="689"/>
      <c r="TNX3" s="689"/>
      <c r="TNY3" s="689"/>
      <c r="TNZ3" s="689"/>
      <c r="TOA3" s="689"/>
      <c r="TOB3" s="689"/>
      <c r="TOC3" s="689"/>
      <c r="TOD3" s="689"/>
      <c r="TOE3" s="689"/>
      <c r="TOF3" s="689"/>
      <c r="TOG3" s="689"/>
      <c r="TOH3" s="689"/>
      <c r="TOI3" s="689"/>
      <c r="TOJ3" s="689"/>
      <c r="TOK3" s="689"/>
      <c r="TOL3" s="689"/>
      <c r="TOM3" s="689"/>
      <c r="TON3" s="689"/>
      <c r="TOO3" s="689"/>
      <c r="TOP3" s="689"/>
      <c r="TOQ3" s="689"/>
      <c r="TOR3" s="689"/>
      <c r="TOS3" s="689"/>
      <c r="TOT3" s="689"/>
      <c r="TOU3" s="689"/>
      <c r="TOV3" s="689"/>
      <c r="TOW3" s="689"/>
      <c r="TOX3" s="689"/>
      <c r="TOY3" s="689"/>
      <c r="TOZ3" s="689"/>
      <c r="TPA3" s="689"/>
      <c r="TPB3" s="689"/>
      <c r="TPC3" s="689"/>
      <c r="TPD3" s="689"/>
      <c r="TPE3" s="689"/>
      <c r="TPF3" s="689"/>
      <c r="TPG3" s="689"/>
      <c r="TPH3" s="689"/>
      <c r="TPI3" s="689"/>
      <c r="TPJ3" s="689"/>
      <c r="TPK3" s="689"/>
      <c r="TPL3" s="689"/>
      <c r="TPM3" s="689"/>
      <c r="TPN3" s="689"/>
      <c r="TPO3" s="689"/>
      <c r="TPP3" s="689"/>
      <c r="TPQ3" s="689"/>
      <c r="TPR3" s="689"/>
      <c r="TPS3" s="689"/>
      <c r="TPT3" s="689"/>
      <c r="TPU3" s="689"/>
      <c r="TPV3" s="689"/>
      <c r="TPW3" s="689"/>
      <c r="TPX3" s="689"/>
      <c r="TPY3" s="689"/>
      <c r="TPZ3" s="689"/>
      <c r="TQA3" s="689"/>
      <c r="TQB3" s="689"/>
      <c r="TQC3" s="689"/>
      <c r="TQD3" s="689"/>
      <c r="TQE3" s="689"/>
      <c r="TQF3" s="689"/>
      <c r="TQG3" s="689"/>
      <c r="TQH3" s="689"/>
      <c r="TQI3" s="689"/>
      <c r="TQJ3" s="689"/>
      <c r="TQK3" s="689"/>
      <c r="TQL3" s="689"/>
      <c r="TQM3" s="689"/>
      <c r="TQN3" s="689"/>
      <c r="TQO3" s="689"/>
      <c r="TQP3" s="689"/>
      <c r="TQQ3" s="689"/>
      <c r="TQR3" s="689"/>
      <c r="TQS3" s="689"/>
      <c r="TQT3" s="689"/>
      <c r="TQU3" s="689"/>
      <c r="TQV3" s="689"/>
      <c r="TQW3" s="689"/>
      <c r="TQX3" s="689"/>
      <c r="TQY3" s="689"/>
      <c r="TQZ3" s="689"/>
      <c r="TRA3" s="689"/>
      <c r="TRB3" s="689"/>
      <c r="TRC3" s="689"/>
      <c r="TRD3" s="689"/>
      <c r="TRE3" s="689"/>
      <c r="TRF3" s="689"/>
      <c r="TRG3" s="689"/>
      <c r="TRH3" s="689"/>
      <c r="TRI3" s="689"/>
      <c r="TRJ3" s="689"/>
      <c r="TRK3" s="689"/>
      <c r="TRL3" s="689"/>
      <c r="TRM3" s="689"/>
      <c r="TRN3" s="689"/>
      <c r="TRO3" s="689"/>
      <c r="TRP3" s="689"/>
      <c r="TRQ3" s="689"/>
      <c r="TRR3" s="689"/>
      <c r="TRS3" s="689"/>
      <c r="TRT3" s="689"/>
      <c r="TRU3" s="689"/>
      <c r="TRV3" s="689"/>
      <c r="TRW3" s="689"/>
      <c r="TRX3" s="689"/>
      <c r="TRY3" s="689"/>
      <c r="TRZ3" s="689"/>
      <c r="TSA3" s="689"/>
      <c r="TSB3" s="689"/>
      <c r="TSC3" s="689"/>
      <c r="TSD3" s="689"/>
      <c r="TSE3" s="689"/>
      <c r="TSF3" s="689"/>
      <c r="TSG3" s="689"/>
      <c r="TSH3" s="689"/>
      <c r="TSI3" s="689"/>
      <c r="TSJ3" s="689"/>
      <c r="TSK3" s="689"/>
      <c r="TSL3" s="689"/>
      <c r="TSM3" s="689"/>
      <c r="TSN3" s="689"/>
      <c r="TSO3" s="689"/>
      <c r="TSP3" s="689"/>
      <c r="TSQ3" s="689"/>
      <c r="TSR3" s="689"/>
      <c r="TSS3" s="689"/>
      <c r="TST3" s="689"/>
      <c r="TSU3" s="689"/>
      <c r="TSV3" s="689"/>
      <c r="TSW3" s="689"/>
      <c r="TSX3" s="689"/>
      <c r="TSY3" s="689"/>
      <c r="TSZ3" s="689"/>
      <c r="TTA3" s="689"/>
      <c r="TTB3" s="689"/>
      <c r="TTC3" s="689"/>
      <c r="TTD3" s="689"/>
      <c r="TTE3" s="689"/>
      <c r="TTF3" s="689"/>
      <c r="TTG3" s="689"/>
      <c r="TTH3" s="689"/>
      <c r="TTI3" s="689"/>
      <c r="TTJ3" s="689"/>
      <c r="TTK3" s="689"/>
      <c r="TTL3" s="689"/>
      <c r="TTM3" s="689"/>
      <c r="TTN3" s="689"/>
      <c r="TTO3" s="689"/>
      <c r="TTP3" s="689"/>
      <c r="TTQ3" s="689"/>
      <c r="TTR3" s="689"/>
      <c r="TTS3" s="689"/>
      <c r="TTT3" s="689"/>
      <c r="TTU3" s="689"/>
      <c r="TTV3" s="689"/>
      <c r="TTW3" s="689"/>
      <c r="TTX3" s="689"/>
      <c r="TTY3" s="689"/>
      <c r="TTZ3" s="689"/>
      <c r="TUA3" s="689"/>
      <c r="TUB3" s="689"/>
      <c r="TUC3" s="689"/>
      <c r="TUD3" s="689"/>
      <c r="TUE3" s="689"/>
      <c r="TUF3" s="689"/>
      <c r="TUG3" s="689"/>
      <c r="TUH3" s="689"/>
      <c r="TUI3" s="689"/>
      <c r="TUJ3" s="689"/>
      <c r="TUK3" s="689"/>
      <c r="TUL3" s="689"/>
      <c r="TUM3" s="689"/>
      <c r="TUN3" s="689"/>
      <c r="TUO3" s="689"/>
      <c r="TUP3" s="689"/>
      <c r="TUQ3" s="689"/>
      <c r="TUR3" s="689"/>
      <c r="TUS3" s="689"/>
      <c r="TUT3" s="689"/>
      <c r="TUU3" s="689"/>
      <c r="TUV3" s="689"/>
      <c r="TUW3" s="689"/>
      <c r="TUX3" s="689"/>
      <c r="TUY3" s="689"/>
      <c r="TUZ3" s="689"/>
      <c r="TVA3" s="689"/>
      <c r="TVB3" s="689"/>
      <c r="TVC3" s="689"/>
      <c r="TVD3" s="689"/>
      <c r="TVE3" s="689"/>
      <c r="TVF3" s="689"/>
      <c r="TVG3" s="689"/>
      <c r="TVH3" s="689"/>
      <c r="TVI3" s="689"/>
      <c r="TVJ3" s="689"/>
      <c r="TVK3" s="689"/>
      <c r="TVL3" s="689"/>
      <c r="TVM3" s="689"/>
      <c r="TVN3" s="689"/>
      <c r="TVO3" s="689"/>
      <c r="TVP3" s="689"/>
      <c r="TVQ3" s="689"/>
      <c r="TVR3" s="689"/>
      <c r="TVS3" s="689"/>
      <c r="TVT3" s="689"/>
      <c r="TVU3" s="689"/>
      <c r="TVV3" s="689"/>
      <c r="TVW3" s="689"/>
      <c r="TVX3" s="689"/>
      <c r="TVY3" s="689"/>
      <c r="TVZ3" s="689"/>
      <c r="TWA3" s="689"/>
      <c r="TWB3" s="689"/>
      <c r="TWC3" s="689"/>
      <c r="TWD3" s="689"/>
      <c r="TWE3" s="689"/>
      <c r="TWF3" s="689"/>
      <c r="TWG3" s="689"/>
      <c r="TWH3" s="689"/>
      <c r="TWI3" s="689"/>
      <c r="TWJ3" s="689"/>
      <c r="TWK3" s="689"/>
      <c r="TWL3" s="689"/>
      <c r="TWM3" s="689"/>
      <c r="TWN3" s="689"/>
      <c r="TWO3" s="689"/>
      <c r="TWP3" s="689"/>
      <c r="TWQ3" s="689"/>
      <c r="TWR3" s="689"/>
      <c r="TWS3" s="689"/>
      <c r="TWT3" s="689"/>
      <c r="TWU3" s="689"/>
      <c r="TWV3" s="689"/>
      <c r="TWW3" s="689"/>
      <c r="TWX3" s="689"/>
      <c r="TWY3" s="689"/>
      <c r="TWZ3" s="689"/>
      <c r="TXA3" s="689"/>
      <c r="TXB3" s="689"/>
      <c r="TXC3" s="689"/>
      <c r="TXD3" s="689"/>
      <c r="TXE3" s="689"/>
      <c r="TXF3" s="689"/>
      <c r="TXG3" s="689"/>
      <c r="TXH3" s="689"/>
      <c r="TXI3" s="689"/>
      <c r="TXJ3" s="689"/>
      <c r="TXK3" s="689"/>
      <c r="TXL3" s="689"/>
      <c r="TXM3" s="689"/>
      <c r="TXN3" s="689"/>
      <c r="TXO3" s="689"/>
      <c r="TXP3" s="689"/>
      <c r="TXQ3" s="689"/>
      <c r="TXR3" s="689"/>
      <c r="TXS3" s="689"/>
      <c r="TXT3" s="689"/>
      <c r="TXU3" s="689"/>
      <c r="TXV3" s="689"/>
      <c r="TXW3" s="689"/>
      <c r="TXX3" s="689"/>
      <c r="TXY3" s="689"/>
      <c r="TXZ3" s="689"/>
      <c r="TYA3" s="689"/>
      <c r="TYB3" s="689"/>
      <c r="TYC3" s="689"/>
      <c r="TYD3" s="689"/>
      <c r="TYE3" s="689"/>
      <c r="TYF3" s="689"/>
      <c r="TYG3" s="689"/>
      <c r="TYH3" s="689"/>
      <c r="TYI3" s="689"/>
      <c r="TYJ3" s="689"/>
      <c r="TYK3" s="689"/>
      <c r="TYL3" s="689"/>
      <c r="TYM3" s="689"/>
      <c r="TYN3" s="689"/>
      <c r="TYO3" s="689"/>
      <c r="TYP3" s="689"/>
      <c r="TYQ3" s="689"/>
      <c r="TYR3" s="689"/>
      <c r="TYS3" s="689"/>
      <c r="TYT3" s="689"/>
      <c r="TYU3" s="689"/>
      <c r="TYV3" s="689"/>
      <c r="TYW3" s="689"/>
      <c r="TYX3" s="689"/>
      <c r="TYY3" s="689"/>
      <c r="TYZ3" s="689"/>
      <c r="TZA3" s="689"/>
      <c r="TZB3" s="689"/>
      <c r="TZC3" s="689"/>
      <c r="TZD3" s="689"/>
      <c r="TZE3" s="689"/>
      <c r="TZF3" s="689"/>
      <c r="TZG3" s="689"/>
      <c r="TZH3" s="689"/>
      <c r="TZI3" s="689"/>
      <c r="TZJ3" s="689"/>
      <c r="TZK3" s="689"/>
      <c r="TZL3" s="689"/>
      <c r="TZM3" s="689"/>
      <c r="TZN3" s="689"/>
      <c r="TZO3" s="689"/>
      <c r="TZP3" s="689"/>
      <c r="TZQ3" s="689"/>
      <c r="TZR3" s="689"/>
      <c r="TZS3" s="689"/>
      <c r="TZT3" s="689"/>
      <c r="TZU3" s="689"/>
      <c r="TZV3" s="689"/>
      <c r="TZW3" s="689"/>
      <c r="TZX3" s="689"/>
      <c r="TZY3" s="689"/>
      <c r="TZZ3" s="689"/>
      <c r="UAA3" s="689"/>
      <c r="UAB3" s="689"/>
      <c r="UAC3" s="689"/>
      <c r="UAD3" s="689"/>
      <c r="UAE3" s="689"/>
      <c r="UAF3" s="689"/>
      <c r="UAG3" s="689"/>
      <c r="UAH3" s="689"/>
      <c r="UAI3" s="689"/>
      <c r="UAJ3" s="689"/>
      <c r="UAK3" s="689"/>
      <c r="UAL3" s="689"/>
      <c r="UAM3" s="689"/>
      <c r="UAN3" s="689"/>
      <c r="UAO3" s="689"/>
      <c r="UAP3" s="689"/>
      <c r="UAQ3" s="689"/>
      <c r="UAR3" s="689"/>
      <c r="UAS3" s="689"/>
      <c r="UAT3" s="689"/>
      <c r="UAU3" s="689"/>
      <c r="UAV3" s="689"/>
      <c r="UAW3" s="689"/>
      <c r="UAX3" s="689"/>
      <c r="UAY3" s="689"/>
      <c r="UAZ3" s="689"/>
      <c r="UBA3" s="689"/>
      <c r="UBB3" s="689"/>
      <c r="UBC3" s="689"/>
      <c r="UBD3" s="689"/>
      <c r="UBE3" s="689"/>
      <c r="UBF3" s="689"/>
      <c r="UBG3" s="689"/>
      <c r="UBH3" s="689"/>
      <c r="UBI3" s="689"/>
      <c r="UBJ3" s="689"/>
      <c r="UBK3" s="689"/>
      <c r="UBL3" s="689"/>
      <c r="UBM3" s="689"/>
      <c r="UBN3" s="689"/>
      <c r="UBO3" s="689"/>
      <c r="UBP3" s="689"/>
      <c r="UBQ3" s="689"/>
      <c r="UBR3" s="689"/>
      <c r="UBS3" s="689"/>
      <c r="UBT3" s="689"/>
      <c r="UBU3" s="689"/>
      <c r="UBV3" s="689"/>
      <c r="UBW3" s="689"/>
      <c r="UBX3" s="689"/>
      <c r="UBY3" s="689"/>
      <c r="UBZ3" s="689"/>
      <c r="UCA3" s="689"/>
      <c r="UCB3" s="689"/>
      <c r="UCC3" s="689"/>
      <c r="UCD3" s="689"/>
      <c r="UCE3" s="689"/>
      <c r="UCF3" s="689"/>
      <c r="UCG3" s="689"/>
      <c r="UCH3" s="689"/>
      <c r="UCI3" s="689"/>
      <c r="UCJ3" s="689"/>
      <c r="UCK3" s="689"/>
      <c r="UCL3" s="689"/>
      <c r="UCM3" s="689"/>
      <c r="UCN3" s="689"/>
      <c r="UCO3" s="689"/>
      <c r="UCP3" s="689"/>
      <c r="UCQ3" s="689"/>
      <c r="UCR3" s="689"/>
      <c r="UCS3" s="689"/>
      <c r="UCT3" s="689"/>
      <c r="UCU3" s="689"/>
      <c r="UCV3" s="689"/>
      <c r="UCW3" s="689"/>
      <c r="UCX3" s="689"/>
      <c r="UCY3" s="689"/>
      <c r="UCZ3" s="689"/>
      <c r="UDA3" s="689"/>
      <c r="UDB3" s="689"/>
      <c r="UDC3" s="689"/>
      <c r="UDD3" s="689"/>
      <c r="UDE3" s="689"/>
      <c r="UDF3" s="689"/>
      <c r="UDG3" s="689"/>
      <c r="UDH3" s="689"/>
      <c r="UDI3" s="689"/>
      <c r="UDJ3" s="689"/>
      <c r="UDK3" s="689"/>
      <c r="UDL3" s="689"/>
      <c r="UDM3" s="689"/>
      <c r="UDN3" s="689"/>
      <c r="UDO3" s="689"/>
      <c r="UDP3" s="689"/>
      <c r="UDQ3" s="689"/>
      <c r="UDR3" s="689"/>
      <c r="UDS3" s="689"/>
      <c r="UDT3" s="689"/>
      <c r="UDU3" s="689"/>
      <c r="UDV3" s="689"/>
      <c r="UDW3" s="689"/>
      <c r="UDX3" s="689"/>
      <c r="UDY3" s="689"/>
      <c r="UDZ3" s="689"/>
      <c r="UEA3" s="689"/>
      <c r="UEB3" s="689"/>
      <c r="UEC3" s="689"/>
      <c r="UED3" s="689"/>
      <c r="UEE3" s="689"/>
      <c r="UEF3" s="689"/>
      <c r="UEG3" s="689"/>
      <c r="UEH3" s="689"/>
      <c r="UEI3" s="689"/>
      <c r="UEJ3" s="689"/>
      <c r="UEK3" s="689"/>
      <c r="UEL3" s="689"/>
      <c r="UEM3" s="689"/>
      <c r="UEN3" s="689"/>
      <c r="UEO3" s="689"/>
      <c r="UEP3" s="689"/>
      <c r="UEQ3" s="689"/>
      <c r="UER3" s="689"/>
      <c r="UES3" s="689"/>
      <c r="UET3" s="689"/>
      <c r="UEU3" s="689"/>
      <c r="UEV3" s="689"/>
      <c r="UEW3" s="689"/>
      <c r="UEX3" s="689"/>
      <c r="UEY3" s="689"/>
      <c r="UEZ3" s="689"/>
      <c r="UFA3" s="689"/>
      <c r="UFB3" s="689"/>
      <c r="UFC3" s="689"/>
      <c r="UFD3" s="689"/>
      <c r="UFE3" s="689"/>
      <c r="UFF3" s="689"/>
      <c r="UFG3" s="689"/>
      <c r="UFH3" s="689"/>
      <c r="UFI3" s="689"/>
      <c r="UFJ3" s="689"/>
      <c r="UFK3" s="689"/>
      <c r="UFL3" s="689"/>
      <c r="UFM3" s="689"/>
      <c r="UFN3" s="689"/>
      <c r="UFO3" s="689"/>
      <c r="UFP3" s="689"/>
      <c r="UFQ3" s="689"/>
      <c r="UFR3" s="689"/>
      <c r="UFS3" s="689"/>
      <c r="UFT3" s="689"/>
      <c r="UFU3" s="689"/>
      <c r="UFV3" s="689"/>
      <c r="UFW3" s="689"/>
      <c r="UFX3" s="689"/>
      <c r="UFY3" s="689"/>
      <c r="UFZ3" s="689"/>
      <c r="UGA3" s="689"/>
      <c r="UGB3" s="689"/>
      <c r="UGC3" s="689"/>
      <c r="UGD3" s="689"/>
      <c r="UGE3" s="689"/>
      <c r="UGF3" s="689"/>
      <c r="UGG3" s="689"/>
      <c r="UGH3" s="689"/>
      <c r="UGI3" s="689"/>
      <c r="UGJ3" s="689"/>
      <c r="UGK3" s="689"/>
      <c r="UGL3" s="689"/>
      <c r="UGM3" s="689"/>
      <c r="UGN3" s="689"/>
      <c r="UGO3" s="689"/>
      <c r="UGP3" s="689"/>
      <c r="UGQ3" s="689"/>
      <c r="UGR3" s="689"/>
      <c r="UGS3" s="689"/>
      <c r="UGT3" s="689"/>
      <c r="UGU3" s="689"/>
      <c r="UGV3" s="689"/>
      <c r="UGW3" s="689"/>
      <c r="UGX3" s="689"/>
      <c r="UGY3" s="689"/>
      <c r="UGZ3" s="689"/>
      <c r="UHA3" s="689"/>
      <c r="UHB3" s="689"/>
      <c r="UHC3" s="689"/>
      <c r="UHD3" s="689"/>
      <c r="UHE3" s="689"/>
      <c r="UHF3" s="689"/>
      <c r="UHG3" s="689"/>
      <c r="UHH3" s="689"/>
      <c r="UHI3" s="689"/>
      <c r="UHJ3" s="689"/>
      <c r="UHK3" s="689"/>
      <c r="UHL3" s="689"/>
      <c r="UHM3" s="689"/>
      <c r="UHN3" s="689"/>
      <c r="UHO3" s="689"/>
      <c r="UHP3" s="689"/>
      <c r="UHQ3" s="689"/>
      <c r="UHR3" s="689"/>
      <c r="UHS3" s="689"/>
      <c r="UHT3" s="689"/>
      <c r="UHU3" s="689"/>
      <c r="UHV3" s="689"/>
      <c r="UHW3" s="689"/>
      <c r="UHX3" s="689"/>
      <c r="UHY3" s="689"/>
      <c r="UHZ3" s="689"/>
      <c r="UIA3" s="689"/>
      <c r="UIB3" s="689"/>
      <c r="UIC3" s="689"/>
      <c r="UID3" s="689"/>
      <c r="UIE3" s="689"/>
      <c r="UIF3" s="689"/>
      <c r="UIG3" s="689"/>
      <c r="UIH3" s="689"/>
      <c r="UII3" s="689"/>
      <c r="UIJ3" s="689"/>
      <c r="UIK3" s="689"/>
      <c r="UIL3" s="689"/>
      <c r="UIM3" s="689"/>
      <c r="UIN3" s="689"/>
      <c r="UIO3" s="689"/>
      <c r="UIP3" s="689"/>
      <c r="UIQ3" s="689"/>
      <c r="UIR3" s="689"/>
      <c r="UIS3" s="689"/>
      <c r="UIT3" s="689"/>
      <c r="UIU3" s="689"/>
      <c r="UIV3" s="689"/>
      <c r="UIW3" s="689"/>
      <c r="UIX3" s="689"/>
      <c r="UIY3" s="689"/>
      <c r="UIZ3" s="689"/>
      <c r="UJA3" s="689"/>
      <c r="UJB3" s="689"/>
      <c r="UJC3" s="689"/>
      <c r="UJD3" s="689"/>
      <c r="UJE3" s="689"/>
      <c r="UJF3" s="689"/>
      <c r="UJG3" s="689"/>
      <c r="UJH3" s="689"/>
      <c r="UJI3" s="689"/>
      <c r="UJJ3" s="689"/>
      <c r="UJK3" s="689"/>
      <c r="UJL3" s="689"/>
      <c r="UJM3" s="689"/>
      <c r="UJN3" s="689"/>
      <c r="UJO3" s="689"/>
      <c r="UJP3" s="689"/>
      <c r="UJQ3" s="689"/>
      <c r="UJR3" s="689"/>
      <c r="UJS3" s="689"/>
      <c r="UJT3" s="689"/>
      <c r="UJU3" s="689"/>
      <c r="UJV3" s="689"/>
      <c r="UJW3" s="689"/>
      <c r="UJX3" s="689"/>
      <c r="UJY3" s="689"/>
      <c r="UJZ3" s="689"/>
      <c r="UKA3" s="689"/>
      <c r="UKB3" s="689"/>
      <c r="UKC3" s="689"/>
      <c r="UKD3" s="689"/>
      <c r="UKE3" s="689"/>
      <c r="UKF3" s="689"/>
      <c r="UKG3" s="689"/>
      <c r="UKH3" s="689"/>
      <c r="UKI3" s="689"/>
      <c r="UKJ3" s="689"/>
      <c r="UKK3" s="689"/>
      <c r="UKL3" s="689"/>
      <c r="UKM3" s="689"/>
      <c r="UKN3" s="689"/>
      <c r="UKO3" s="689"/>
      <c r="UKP3" s="689"/>
      <c r="UKQ3" s="689"/>
      <c r="UKR3" s="689"/>
      <c r="UKS3" s="689"/>
      <c r="UKT3" s="689"/>
      <c r="UKU3" s="689"/>
      <c r="UKV3" s="689"/>
      <c r="UKW3" s="689"/>
      <c r="UKX3" s="689"/>
      <c r="UKY3" s="689"/>
      <c r="UKZ3" s="689"/>
      <c r="ULA3" s="689"/>
      <c r="ULB3" s="689"/>
      <c r="ULC3" s="689"/>
      <c r="ULD3" s="689"/>
      <c r="ULE3" s="689"/>
      <c r="ULF3" s="689"/>
      <c r="ULG3" s="689"/>
      <c r="ULH3" s="689"/>
      <c r="ULI3" s="689"/>
      <c r="ULJ3" s="689"/>
      <c r="ULK3" s="689"/>
      <c r="ULL3" s="689"/>
      <c r="ULM3" s="689"/>
      <c r="ULN3" s="689"/>
      <c r="ULO3" s="689"/>
      <c r="ULP3" s="689"/>
      <c r="ULQ3" s="689"/>
      <c r="ULR3" s="689"/>
      <c r="ULS3" s="689"/>
      <c r="ULT3" s="689"/>
      <c r="ULU3" s="689"/>
      <c r="ULV3" s="689"/>
      <c r="ULW3" s="689"/>
      <c r="ULX3" s="689"/>
      <c r="ULY3" s="689"/>
      <c r="ULZ3" s="689"/>
      <c r="UMA3" s="689"/>
      <c r="UMB3" s="689"/>
      <c r="UMC3" s="689"/>
      <c r="UMD3" s="689"/>
      <c r="UME3" s="689"/>
      <c r="UMF3" s="689"/>
      <c r="UMG3" s="689"/>
      <c r="UMH3" s="689"/>
      <c r="UMI3" s="689"/>
      <c r="UMJ3" s="689"/>
      <c r="UMK3" s="689"/>
      <c r="UML3" s="689"/>
      <c r="UMM3" s="689"/>
      <c r="UMN3" s="689"/>
      <c r="UMO3" s="689"/>
      <c r="UMP3" s="689"/>
      <c r="UMQ3" s="689"/>
      <c r="UMR3" s="689"/>
      <c r="UMS3" s="689"/>
      <c r="UMT3" s="689"/>
      <c r="UMU3" s="689"/>
      <c r="UMV3" s="689"/>
      <c r="UMW3" s="689"/>
      <c r="UMX3" s="689"/>
      <c r="UMY3" s="689"/>
      <c r="UMZ3" s="689"/>
      <c r="UNA3" s="689"/>
      <c r="UNB3" s="689"/>
      <c r="UNC3" s="689"/>
      <c r="UND3" s="689"/>
      <c r="UNE3" s="689"/>
      <c r="UNF3" s="689"/>
      <c r="UNG3" s="689"/>
      <c r="UNH3" s="689"/>
      <c r="UNI3" s="689"/>
      <c r="UNJ3" s="689"/>
      <c r="UNK3" s="689"/>
      <c r="UNL3" s="689"/>
      <c r="UNM3" s="689"/>
      <c r="UNN3" s="689"/>
      <c r="UNO3" s="689"/>
      <c r="UNP3" s="689"/>
      <c r="UNQ3" s="689"/>
      <c r="UNR3" s="689"/>
      <c r="UNS3" s="689"/>
      <c r="UNT3" s="689"/>
      <c r="UNU3" s="689"/>
      <c r="UNV3" s="689"/>
      <c r="UNW3" s="689"/>
      <c r="UNX3" s="689"/>
      <c r="UNY3" s="689"/>
      <c r="UNZ3" s="689"/>
      <c r="UOA3" s="689"/>
      <c r="UOB3" s="689"/>
      <c r="UOC3" s="689"/>
      <c r="UOD3" s="689"/>
      <c r="UOE3" s="689"/>
      <c r="UOF3" s="689"/>
      <c r="UOG3" s="689"/>
      <c r="UOH3" s="689"/>
      <c r="UOI3" s="689"/>
      <c r="UOJ3" s="689"/>
      <c r="UOK3" s="689"/>
      <c r="UOL3" s="689"/>
      <c r="UOM3" s="689"/>
      <c r="UON3" s="689"/>
      <c r="UOO3" s="689"/>
      <c r="UOP3" s="689"/>
      <c r="UOQ3" s="689"/>
      <c r="UOR3" s="689"/>
      <c r="UOS3" s="689"/>
      <c r="UOT3" s="689"/>
      <c r="UOU3" s="689"/>
      <c r="UOV3" s="689"/>
      <c r="UOW3" s="689"/>
      <c r="UOX3" s="689"/>
      <c r="UOY3" s="689"/>
      <c r="UOZ3" s="689"/>
      <c r="UPA3" s="689"/>
      <c r="UPB3" s="689"/>
      <c r="UPC3" s="689"/>
      <c r="UPD3" s="689"/>
      <c r="UPE3" s="689"/>
      <c r="UPF3" s="689"/>
      <c r="UPG3" s="689"/>
      <c r="UPH3" s="689"/>
      <c r="UPI3" s="689"/>
      <c r="UPJ3" s="689"/>
      <c r="UPK3" s="689"/>
      <c r="UPL3" s="689"/>
      <c r="UPM3" s="689"/>
      <c r="UPN3" s="689"/>
      <c r="UPO3" s="689"/>
      <c r="UPP3" s="689"/>
      <c r="UPQ3" s="689"/>
      <c r="UPR3" s="689"/>
      <c r="UPS3" s="689"/>
      <c r="UPT3" s="689"/>
      <c r="UPU3" s="689"/>
      <c r="UPV3" s="689"/>
      <c r="UPW3" s="689"/>
      <c r="UPX3" s="689"/>
      <c r="UPY3" s="689"/>
      <c r="UPZ3" s="689"/>
      <c r="UQA3" s="689"/>
      <c r="UQB3" s="689"/>
      <c r="UQC3" s="689"/>
      <c r="UQD3" s="689"/>
      <c r="UQE3" s="689"/>
      <c r="UQF3" s="689"/>
      <c r="UQG3" s="689"/>
      <c r="UQH3" s="689"/>
      <c r="UQI3" s="689"/>
      <c r="UQJ3" s="689"/>
      <c r="UQK3" s="689"/>
      <c r="UQL3" s="689"/>
      <c r="UQM3" s="689"/>
      <c r="UQN3" s="689"/>
      <c r="UQO3" s="689"/>
      <c r="UQP3" s="689"/>
      <c r="UQQ3" s="689"/>
      <c r="UQR3" s="689"/>
      <c r="UQS3" s="689"/>
      <c r="UQT3" s="689"/>
      <c r="UQU3" s="689"/>
      <c r="UQV3" s="689"/>
      <c r="UQW3" s="689"/>
      <c r="UQX3" s="689"/>
      <c r="UQY3" s="689"/>
      <c r="UQZ3" s="689"/>
      <c r="URA3" s="689"/>
      <c r="URB3" s="689"/>
      <c r="URC3" s="689"/>
      <c r="URD3" s="689"/>
      <c r="URE3" s="689"/>
      <c r="URF3" s="689"/>
      <c r="URG3" s="689"/>
      <c r="URH3" s="689"/>
      <c r="URI3" s="689"/>
      <c r="URJ3" s="689"/>
      <c r="URK3" s="689"/>
      <c r="URL3" s="689"/>
      <c r="URM3" s="689"/>
      <c r="URN3" s="689"/>
      <c r="URO3" s="689"/>
      <c r="URP3" s="689"/>
      <c r="URQ3" s="689"/>
      <c r="URR3" s="689"/>
      <c r="URS3" s="689"/>
      <c r="URT3" s="689"/>
      <c r="URU3" s="689"/>
      <c r="URV3" s="689"/>
      <c r="URW3" s="689"/>
      <c r="URX3" s="689"/>
      <c r="URY3" s="689"/>
      <c r="URZ3" s="689"/>
      <c r="USA3" s="689"/>
      <c r="USB3" s="689"/>
      <c r="USC3" s="689"/>
      <c r="USD3" s="689"/>
      <c r="USE3" s="689"/>
      <c r="USF3" s="689"/>
      <c r="USG3" s="689"/>
      <c r="USH3" s="689"/>
      <c r="USI3" s="689"/>
      <c r="USJ3" s="689"/>
      <c r="USK3" s="689"/>
      <c r="USL3" s="689"/>
      <c r="USM3" s="689"/>
      <c r="USN3" s="689"/>
      <c r="USO3" s="689"/>
      <c r="USP3" s="689"/>
      <c r="USQ3" s="689"/>
      <c r="USR3" s="689"/>
      <c r="USS3" s="689"/>
      <c r="UST3" s="689"/>
      <c r="USU3" s="689"/>
      <c r="USV3" s="689"/>
      <c r="USW3" s="689"/>
      <c r="USX3" s="689"/>
      <c r="USY3" s="689"/>
      <c r="USZ3" s="689"/>
      <c r="UTA3" s="689"/>
      <c r="UTB3" s="689"/>
      <c r="UTC3" s="689"/>
      <c r="UTD3" s="689"/>
      <c r="UTE3" s="689"/>
      <c r="UTF3" s="689"/>
      <c r="UTG3" s="689"/>
      <c r="UTH3" s="689"/>
      <c r="UTI3" s="689"/>
      <c r="UTJ3" s="689"/>
      <c r="UTK3" s="689"/>
      <c r="UTL3" s="689"/>
      <c r="UTM3" s="689"/>
      <c r="UTN3" s="689"/>
      <c r="UTO3" s="689"/>
      <c r="UTP3" s="689"/>
      <c r="UTQ3" s="689"/>
      <c r="UTR3" s="689"/>
      <c r="UTS3" s="689"/>
      <c r="UTT3" s="689"/>
      <c r="UTU3" s="689"/>
      <c r="UTV3" s="689"/>
      <c r="UTW3" s="689"/>
      <c r="UTX3" s="689"/>
      <c r="UTY3" s="689"/>
      <c r="UTZ3" s="689"/>
      <c r="UUA3" s="689"/>
      <c r="UUB3" s="689"/>
      <c r="UUC3" s="689"/>
      <c r="UUD3" s="689"/>
      <c r="UUE3" s="689"/>
      <c r="UUF3" s="689"/>
      <c r="UUG3" s="689"/>
      <c r="UUH3" s="689"/>
      <c r="UUI3" s="689"/>
      <c r="UUJ3" s="689"/>
      <c r="UUK3" s="689"/>
      <c r="UUL3" s="689"/>
      <c r="UUM3" s="689"/>
      <c r="UUN3" s="689"/>
      <c r="UUO3" s="689"/>
      <c r="UUP3" s="689"/>
      <c r="UUQ3" s="689"/>
      <c r="UUR3" s="689"/>
      <c r="UUS3" s="689"/>
      <c r="UUT3" s="689"/>
      <c r="UUU3" s="689"/>
      <c r="UUV3" s="689"/>
      <c r="UUW3" s="689"/>
      <c r="UUX3" s="689"/>
      <c r="UUY3" s="689"/>
      <c r="UUZ3" s="689"/>
      <c r="UVA3" s="689"/>
      <c r="UVB3" s="689"/>
      <c r="UVC3" s="689"/>
      <c r="UVD3" s="689"/>
      <c r="UVE3" s="689"/>
      <c r="UVF3" s="689"/>
      <c r="UVG3" s="689"/>
      <c r="UVH3" s="689"/>
      <c r="UVI3" s="689"/>
      <c r="UVJ3" s="689"/>
      <c r="UVK3" s="689"/>
      <c r="UVL3" s="689"/>
      <c r="UVM3" s="689"/>
      <c r="UVN3" s="689"/>
      <c r="UVO3" s="689"/>
      <c r="UVP3" s="689"/>
      <c r="UVQ3" s="689"/>
      <c r="UVR3" s="689"/>
      <c r="UVS3" s="689"/>
      <c r="UVT3" s="689"/>
      <c r="UVU3" s="689"/>
      <c r="UVV3" s="689"/>
      <c r="UVW3" s="689"/>
      <c r="UVX3" s="689"/>
      <c r="UVY3" s="689"/>
      <c r="UVZ3" s="689"/>
      <c r="UWA3" s="689"/>
      <c r="UWB3" s="689"/>
      <c r="UWC3" s="689"/>
      <c r="UWD3" s="689"/>
      <c r="UWE3" s="689"/>
      <c r="UWF3" s="689"/>
      <c r="UWG3" s="689"/>
      <c r="UWH3" s="689"/>
      <c r="UWI3" s="689"/>
      <c r="UWJ3" s="689"/>
      <c r="UWK3" s="689"/>
      <c r="UWL3" s="689"/>
      <c r="UWM3" s="689"/>
      <c r="UWN3" s="689"/>
      <c r="UWO3" s="689"/>
      <c r="UWP3" s="689"/>
      <c r="UWQ3" s="689"/>
      <c r="UWR3" s="689"/>
      <c r="UWS3" s="689"/>
      <c r="UWT3" s="689"/>
      <c r="UWU3" s="689"/>
      <c r="UWV3" s="689"/>
      <c r="UWW3" s="689"/>
      <c r="UWX3" s="689"/>
      <c r="UWY3" s="689"/>
      <c r="UWZ3" s="689"/>
      <c r="UXA3" s="689"/>
      <c r="UXB3" s="689"/>
      <c r="UXC3" s="689"/>
      <c r="UXD3" s="689"/>
      <c r="UXE3" s="689"/>
      <c r="UXF3" s="689"/>
      <c r="UXG3" s="689"/>
      <c r="UXH3" s="689"/>
      <c r="UXI3" s="689"/>
      <c r="UXJ3" s="689"/>
      <c r="UXK3" s="689"/>
      <c r="UXL3" s="689"/>
      <c r="UXM3" s="689"/>
      <c r="UXN3" s="689"/>
      <c r="UXO3" s="689"/>
      <c r="UXP3" s="689"/>
      <c r="UXQ3" s="689"/>
      <c r="UXR3" s="689"/>
      <c r="UXS3" s="689"/>
      <c r="UXT3" s="689"/>
      <c r="UXU3" s="689"/>
      <c r="UXV3" s="689"/>
      <c r="UXW3" s="689"/>
      <c r="UXX3" s="689"/>
      <c r="UXY3" s="689"/>
      <c r="UXZ3" s="689"/>
      <c r="UYA3" s="689"/>
      <c r="UYB3" s="689"/>
      <c r="UYC3" s="689"/>
      <c r="UYD3" s="689"/>
      <c r="UYE3" s="689"/>
      <c r="UYF3" s="689"/>
      <c r="UYG3" s="689"/>
      <c r="UYH3" s="689"/>
      <c r="UYI3" s="689"/>
      <c r="UYJ3" s="689"/>
      <c r="UYK3" s="689"/>
      <c r="UYL3" s="689"/>
      <c r="UYM3" s="689"/>
      <c r="UYN3" s="689"/>
      <c r="UYO3" s="689"/>
      <c r="UYP3" s="689"/>
      <c r="UYQ3" s="689"/>
      <c r="UYR3" s="689"/>
      <c r="UYS3" s="689"/>
      <c r="UYT3" s="689"/>
      <c r="UYU3" s="689"/>
      <c r="UYV3" s="689"/>
      <c r="UYW3" s="689"/>
      <c r="UYX3" s="689"/>
      <c r="UYY3" s="689"/>
      <c r="UYZ3" s="689"/>
      <c r="UZA3" s="689"/>
      <c r="UZB3" s="689"/>
      <c r="UZC3" s="689"/>
      <c r="UZD3" s="689"/>
      <c r="UZE3" s="689"/>
      <c r="UZF3" s="689"/>
      <c r="UZG3" s="689"/>
      <c r="UZH3" s="689"/>
      <c r="UZI3" s="689"/>
      <c r="UZJ3" s="689"/>
      <c r="UZK3" s="689"/>
      <c r="UZL3" s="689"/>
      <c r="UZM3" s="689"/>
      <c r="UZN3" s="689"/>
      <c r="UZO3" s="689"/>
      <c r="UZP3" s="689"/>
      <c r="UZQ3" s="689"/>
      <c r="UZR3" s="689"/>
      <c r="UZS3" s="689"/>
      <c r="UZT3" s="689"/>
      <c r="UZU3" s="689"/>
      <c r="UZV3" s="689"/>
      <c r="UZW3" s="689"/>
      <c r="UZX3" s="689"/>
      <c r="UZY3" s="689"/>
      <c r="UZZ3" s="689"/>
      <c r="VAA3" s="689"/>
      <c r="VAB3" s="689"/>
      <c r="VAC3" s="689"/>
      <c r="VAD3" s="689"/>
      <c r="VAE3" s="689"/>
      <c r="VAF3" s="689"/>
      <c r="VAG3" s="689"/>
      <c r="VAH3" s="689"/>
      <c r="VAI3" s="689"/>
      <c r="VAJ3" s="689"/>
      <c r="VAK3" s="689"/>
      <c r="VAL3" s="689"/>
      <c r="VAM3" s="689"/>
      <c r="VAN3" s="689"/>
      <c r="VAO3" s="689"/>
      <c r="VAP3" s="689"/>
      <c r="VAQ3" s="689"/>
      <c r="VAR3" s="689"/>
      <c r="VAS3" s="689"/>
      <c r="VAT3" s="689"/>
      <c r="VAU3" s="689"/>
      <c r="VAV3" s="689"/>
      <c r="VAW3" s="689"/>
      <c r="VAX3" s="689"/>
      <c r="VAY3" s="689"/>
      <c r="VAZ3" s="689"/>
      <c r="VBA3" s="689"/>
      <c r="VBB3" s="689"/>
      <c r="VBC3" s="689"/>
      <c r="VBD3" s="689"/>
      <c r="VBE3" s="689"/>
      <c r="VBF3" s="689"/>
      <c r="VBG3" s="689"/>
      <c r="VBH3" s="689"/>
      <c r="VBI3" s="689"/>
      <c r="VBJ3" s="689"/>
      <c r="VBK3" s="689"/>
      <c r="VBL3" s="689"/>
      <c r="VBM3" s="689"/>
      <c r="VBN3" s="689"/>
      <c r="VBO3" s="689"/>
      <c r="VBP3" s="689"/>
      <c r="VBQ3" s="689"/>
      <c r="VBR3" s="689"/>
      <c r="VBS3" s="689"/>
      <c r="VBT3" s="689"/>
      <c r="VBU3" s="689"/>
      <c r="VBV3" s="689"/>
      <c r="VBW3" s="689"/>
      <c r="VBX3" s="689"/>
      <c r="VBY3" s="689"/>
      <c r="VBZ3" s="689"/>
      <c r="VCA3" s="689"/>
      <c r="VCB3" s="689"/>
      <c r="VCC3" s="689"/>
      <c r="VCD3" s="689"/>
      <c r="VCE3" s="689"/>
      <c r="VCF3" s="689"/>
      <c r="VCG3" s="689"/>
      <c r="VCH3" s="689"/>
      <c r="VCI3" s="689"/>
      <c r="VCJ3" s="689"/>
      <c r="VCK3" s="689"/>
      <c r="VCL3" s="689"/>
      <c r="VCM3" s="689"/>
      <c r="VCN3" s="689"/>
      <c r="VCO3" s="689"/>
      <c r="VCP3" s="689"/>
      <c r="VCQ3" s="689"/>
      <c r="VCR3" s="689"/>
      <c r="VCS3" s="689"/>
      <c r="VCT3" s="689"/>
      <c r="VCU3" s="689"/>
      <c r="VCV3" s="689"/>
      <c r="VCW3" s="689"/>
      <c r="VCX3" s="689"/>
      <c r="VCY3" s="689"/>
      <c r="VCZ3" s="689"/>
      <c r="VDA3" s="689"/>
      <c r="VDB3" s="689"/>
      <c r="VDC3" s="689"/>
      <c r="VDD3" s="689"/>
      <c r="VDE3" s="689"/>
      <c r="VDF3" s="689"/>
      <c r="VDG3" s="689"/>
      <c r="VDH3" s="689"/>
      <c r="VDI3" s="689"/>
      <c r="VDJ3" s="689"/>
      <c r="VDK3" s="689"/>
      <c r="VDL3" s="689"/>
      <c r="VDM3" s="689"/>
      <c r="VDN3" s="689"/>
      <c r="VDO3" s="689"/>
      <c r="VDP3" s="689"/>
      <c r="VDQ3" s="689"/>
      <c r="VDR3" s="689"/>
      <c r="VDS3" s="689"/>
      <c r="VDT3" s="689"/>
      <c r="VDU3" s="689"/>
      <c r="VDV3" s="689"/>
      <c r="VDW3" s="689"/>
      <c r="VDX3" s="689"/>
      <c r="VDY3" s="689"/>
      <c r="VDZ3" s="689"/>
      <c r="VEA3" s="689"/>
      <c r="VEB3" s="689"/>
      <c r="VEC3" s="689"/>
      <c r="VED3" s="689"/>
      <c r="VEE3" s="689"/>
      <c r="VEF3" s="689"/>
      <c r="VEG3" s="689"/>
      <c r="VEH3" s="689"/>
      <c r="VEI3" s="689"/>
      <c r="VEJ3" s="689"/>
      <c r="VEK3" s="689"/>
      <c r="VEL3" s="689"/>
      <c r="VEM3" s="689"/>
      <c r="VEN3" s="689"/>
      <c r="VEO3" s="689"/>
      <c r="VEP3" s="689"/>
      <c r="VEQ3" s="689"/>
      <c r="VER3" s="689"/>
      <c r="VES3" s="689"/>
      <c r="VET3" s="689"/>
      <c r="VEU3" s="689"/>
      <c r="VEV3" s="689"/>
      <c r="VEW3" s="689"/>
      <c r="VEX3" s="689"/>
      <c r="VEY3" s="689"/>
      <c r="VEZ3" s="689"/>
      <c r="VFA3" s="689"/>
      <c r="VFB3" s="689"/>
      <c r="VFC3" s="689"/>
      <c r="VFD3" s="689"/>
      <c r="VFE3" s="689"/>
      <c r="VFF3" s="689"/>
      <c r="VFG3" s="689"/>
      <c r="VFH3" s="689"/>
      <c r="VFI3" s="689"/>
      <c r="VFJ3" s="689"/>
      <c r="VFK3" s="689"/>
      <c r="VFL3" s="689"/>
      <c r="VFM3" s="689"/>
      <c r="VFN3" s="689"/>
      <c r="VFO3" s="689"/>
      <c r="VFP3" s="689"/>
      <c r="VFQ3" s="689"/>
      <c r="VFR3" s="689"/>
      <c r="VFS3" s="689"/>
      <c r="VFT3" s="689"/>
      <c r="VFU3" s="689"/>
      <c r="VFV3" s="689"/>
      <c r="VFW3" s="689"/>
      <c r="VFX3" s="689"/>
      <c r="VFY3" s="689"/>
      <c r="VFZ3" s="689"/>
      <c r="VGA3" s="689"/>
      <c r="VGB3" s="689"/>
      <c r="VGC3" s="689"/>
      <c r="VGD3" s="689"/>
      <c r="VGE3" s="689"/>
      <c r="VGF3" s="689"/>
      <c r="VGG3" s="689"/>
      <c r="VGH3" s="689"/>
      <c r="VGI3" s="689"/>
      <c r="VGJ3" s="689"/>
      <c r="VGK3" s="689"/>
      <c r="VGL3" s="689"/>
      <c r="VGM3" s="689"/>
      <c r="VGN3" s="689"/>
      <c r="VGO3" s="689"/>
      <c r="VGP3" s="689"/>
      <c r="VGQ3" s="689"/>
      <c r="VGR3" s="689"/>
      <c r="VGS3" s="689"/>
      <c r="VGT3" s="689"/>
      <c r="VGU3" s="689"/>
      <c r="VGV3" s="689"/>
      <c r="VGW3" s="689"/>
      <c r="VGX3" s="689"/>
      <c r="VGY3" s="689"/>
      <c r="VGZ3" s="689"/>
      <c r="VHA3" s="689"/>
      <c r="VHB3" s="689"/>
      <c r="VHC3" s="689"/>
      <c r="VHD3" s="689"/>
      <c r="VHE3" s="689"/>
      <c r="VHF3" s="689"/>
      <c r="VHG3" s="689"/>
      <c r="VHH3" s="689"/>
      <c r="VHI3" s="689"/>
      <c r="VHJ3" s="689"/>
      <c r="VHK3" s="689"/>
      <c r="VHL3" s="689"/>
      <c r="VHM3" s="689"/>
      <c r="VHN3" s="689"/>
      <c r="VHO3" s="689"/>
      <c r="VHP3" s="689"/>
      <c r="VHQ3" s="689"/>
      <c r="VHR3" s="689"/>
      <c r="VHS3" s="689"/>
      <c r="VHT3" s="689"/>
      <c r="VHU3" s="689"/>
      <c r="VHV3" s="689"/>
      <c r="VHW3" s="689"/>
      <c r="VHX3" s="689"/>
      <c r="VHY3" s="689"/>
      <c r="VHZ3" s="689"/>
      <c r="VIA3" s="689"/>
      <c r="VIB3" s="689"/>
      <c r="VIC3" s="689"/>
      <c r="VID3" s="689"/>
      <c r="VIE3" s="689"/>
      <c r="VIF3" s="689"/>
      <c r="VIG3" s="689"/>
      <c r="VIH3" s="689"/>
      <c r="VII3" s="689"/>
      <c r="VIJ3" s="689"/>
      <c r="VIK3" s="689"/>
      <c r="VIL3" s="689"/>
      <c r="VIM3" s="689"/>
      <c r="VIN3" s="689"/>
      <c r="VIO3" s="689"/>
      <c r="VIP3" s="689"/>
      <c r="VIQ3" s="689"/>
      <c r="VIR3" s="689"/>
      <c r="VIS3" s="689"/>
      <c r="VIT3" s="689"/>
      <c r="VIU3" s="689"/>
      <c r="VIV3" s="689"/>
      <c r="VIW3" s="689"/>
      <c r="VIX3" s="689"/>
      <c r="VIY3" s="689"/>
      <c r="VIZ3" s="689"/>
      <c r="VJA3" s="689"/>
      <c r="VJB3" s="689"/>
      <c r="VJC3" s="689"/>
      <c r="VJD3" s="689"/>
      <c r="VJE3" s="689"/>
      <c r="VJF3" s="689"/>
      <c r="VJG3" s="689"/>
      <c r="VJH3" s="689"/>
      <c r="VJI3" s="689"/>
      <c r="VJJ3" s="689"/>
      <c r="VJK3" s="689"/>
      <c r="VJL3" s="689"/>
      <c r="VJM3" s="689"/>
      <c r="VJN3" s="689"/>
      <c r="VJO3" s="689"/>
      <c r="VJP3" s="689"/>
      <c r="VJQ3" s="689"/>
      <c r="VJR3" s="689"/>
      <c r="VJS3" s="689"/>
      <c r="VJT3" s="689"/>
      <c r="VJU3" s="689"/>
      <c r="VJV3" s="689"/>
      <c r="VJW3" s="689"/>
      <c r="VJX3" s="689"/>
      <c r="VJY3" s="689"/>
      <c r="VJZ3" s="689"/>
      <c r="VKA3" s="689"/>
      <c r="VKB3" s="689"/>
      <c r="VKC3" s="689"/>
      <c r="VKD3" s="689"/>
      <c r="VKE3" s="689"/>
      <c r="VKF3" s="689"/>
      <c r="VKG3" s="689"/>
      <c r="VKH3" s="689"/>
      <c r="VKI3" s="689"/>
      <c r="VKJ3" s="689"/>
      <c r="VKK3" s="689"/>
      <c r="VKL3" s="689"/>
      <c r="VKM3" s="689"/>
      <c r="VKN3" s="689"/>
      <c r="VKO3" s="689"/>
      <c r="VKP3" s="689"/>
      <c r="VKQ3" s="689"/>
      <c r="VKR3" s="689"/>
      <c r="VKS3" s="689"/>
      <c r="VKT3" s="689"/>
      <c r="VKU3" s="689"/>
      <c r="VKV3" s="689"/>
      <c r="VKW3" s="689"/>
      <c r="VKX3" s="689"/>
      <c r="VKY3" s="689"/>
      <c r="VKZ3" s="689"/>
      <c r="VLA3" s="689"/>
      <c r="VLB3" s="689"/>
      <c r="VLC3" s="689"/>
      <c r="VLD3" s="689"/>
      <c r="VLE3" s="689"/>
      <c r="VLF3" s="689"/>
      <c r="VLG3" s="689"/>
      <c r="VLH3" s="689"/>
      <c r="VLI3" s="689"/>
      <c r="VLJ3" s="689"/>
      <c r="VLK3" s="689"/>
      <c r="VLL3" s="689"/>
      <c r="VLM3" s="689"/>
      <c r="VLN3" s="689"/>
      <c r="VLO3" s="689"/>
      <c r="VLP3" s="689"/>
      <c r="VLQ3" s="689"/>
      <c r="VLR3" s="689"/>
      <c r="VLS3" s="689"/>
      <c r="VLT3" s="689"/>
      <c r="VLU3" s="689"/>
      <c r="VLV3" s="689"/>
      <c r="VLW3" s="689"/>
      <c r="VLX3" s="689"/>
      <c r="VLY3" s="689"/>
      <c r="VLZ3" s="689"/>
      <c r="VMA3" s="689"/>
      <c r="VMB3" s="689"/>
      <c r="VMC3" s="689"/>
      <c r="VMD3" s="689"/>
      <c r="VME3" s="689"/>
      <c r="VMF3" s="689"/>
      <c r="VMG3" s="689"/>
      <c r="VMH3" s="689"/>
      <c r="VMI3" s="689"/>
      <c r="VMJ3" s="689"/>
      <c r="VMK3" s="689"/>
      <c r="VML3" s="689"/>
      <c r="VMM3" s="689"/>
      <c r="VMN3" s="689"/>
      <c r="VMO3" s="689"/>
      <c r="VMP3" s="689"/>
      <c r="VMQ3" s="689"/>
      <c r="VMR3" s="689"/>
      <c r="VMS3" s="689"/>
      <c r="VMT3" s="689"/>
      <c r="VMU3" s="689"/>
      <c r="VMV3" s="689"/>
      <c r="VMW3" s="689"/>
      <c r="VMX3" s="689"/>
      <c r="VMY3" s="689"/>
      <c r="VMZ3" s="689"/>
      <c r="VNA3" s="689"/>
      <c r="VNB3" s="689"/>
      <c r="VNC3" s="689"/>
      <c r="VND3" s="689"/>
      <c r="VNE3" s="689"/>
      <c r="VNF3" s="689"/>
      <c r="VNG3" s="689"/>
      <c r="VNH3" s="689"/>
      <c r="VNI3" s="689"/>
      <c r="VNJ3" s="689"/>
      <c r="VNK3" s="689"/>
      <c r="VNL3" s="689"/>
      <c r="VNM3" s="689"/>
      <c r="VNN3" s="689"/>
      <c r="VNO3" s="689"/>
      <c r="VNP3" s="689"/>
      <c r="VNQ3" s="689"/>
      <c r="VNR3" s="689"/>
      <c r="VNS3" s="689"/>
      <c r="VNT3" s="689"/>
      <c r="VNU3" s="689"/>
      <c r="VNV3" s="689"/>
      <c r="VNW3" s="689"/>
      <c r="VNX3" s="689"/>
      <c r="VNY3" s="689"/>
      <c r="VNZ3" s="689"/>
      <c r="VOA3" s="689"/>
      <c r="VOB3" s="689"/>
      <c r="VOC3" s="689"/>
      <c r="VOD3" s="689"/>
      <c r="VOE3" s="689"/>
      <c r="VOF3" s="689"/>
      <c r="VOG3" s="689"/>
      <c r="VOH3" s="689"/>
      <c r="VOI3" s="689"/>
      <c r="VOJ3" s="689"/>
      <c r="VOK3" s="689"/>
      <c r="VOL3" s="689"/>
      <c r="VOM3" s="689"/>
      <c r="VON3" s="689"/>
      <c r="VOO3" s="689"/>
      <c r="VOP3" s="689"/>
      <c r="VOQ3" s="689"/>
      <c r="VOR3" s="689"/>
      <c r="VOS3" s="689"/>
      <c r="VOT3" s="689"/>
      <c r="VOU3" s="689"/>
      <c r="VOV3" s="689"/>
      <c r="VOW3" s="689"/>
      <c r="VOX3" s="689"/>
      <c r="VOY3" s="689"/>
      <c r="VOZ3" s="689"/>
      <c r="VPA3" s="689"/>
      <c r="VPB3" s="689"/>
      <c r="VPC3" s="689"/>
      <c r="VPD3" s="689"/>
      <c r="VPE3" s="689"/>
      <c r="VPF3" s="689"/>
      <c r="VPG3" s="689"/>
      <c r="VPH3" s="689"/>
      <c r="VPI3" s="689"/>
      <c r="VPJ3" s="689"/>
      <c r="VPK3" s="689"/>
      <c r="VPL3" s="689"/>
      <c r="VPM3" s="689"/>
      <c r="VPN3" s="689"/>
      <c r="VPO3" s="689"/>
      <c r="VPP3" s="689"/>
      <c r="VPQ3" s="689"/>
      <c r="VPR3" s="689"/>
      <c r="VPS3" s="689"/>
      <c r="VPT3" s="689"/>
      <c r="VPU3" s="689"/>
      <c r="VPV3" s="689"/>
      <c r="VPW3" s="689"/>
      <c r="VPX3" s="689"/>
      <c r="VPY3" s="689"/>
      <c r="VPZ3" s="689"/>
      <c r="VQA3" s="689"/>
      <c r="VQB3" s="689"/>
      <c r="VQC3" s="689"/>
      <c r="VQD3" s="689"/>
      <c r="VQE3" s="689"/>
      <c r="VQF3" s="689"/>
      <c r="VQG3" s="689"/>
      <c r="VQH3" s="689"/>
      <c r="VQI3" s="689"/>
      <c r="VQJ3" s="689"/>
      <c r="VQK3" s="689"/>
      <c r="VQL3" s="689"/>
      <c r="VQM3" s="689"/>
      <c r="VQN3" s="689"/>
      <c r="VQO3" s="689"/>
      <c r="VQP3" s="689"/>
      <c r="VQQ3" s="689"/>
      <c r="VQR3" s="689"/>
      <c r="VQS3" s="689"/>
      <c r="VQT3" s="689"/>
      <c r="VQU3" s="689"/>
      <c r="VQV3" s="689"/>
      <c r="VQW3" s="689"/>
      <c r="VQX3" s="689"/>
      <c r="VQY3" s="689"/>
      <c r="VQZ3" s="689"/>
      <c r="VRA3" s="689"/>
      <c r="VRB3" s="689"/>
      <c r="VRC3" s="689"/>
      <c r="VRD3" s="689"/>
      <c r="VRE3" s="689"/>
      <c r="VRF3" s="689"/>
      <c r="VRG3" s="689"/>
      <c r="VRH3" s="689"/>
      <c r="VRI3" s="689"/>
      <c r="VRJ3" s="689"/>
      <c r="VRK3" s="689"/>
      <c r="VRL3" s="689"/>
      <c r="VRM3" s="689"/>
      <c r="VRN3" s="689"/>
      <c r="VRO3" s="689"/>
      <c r="VRP3" s="689"/>
      <c r="VRQ3" s="689"/>
      <c r="VRR3" s="689"/>
      <c r="VRS3" s="689"/>
      <c r="VRT3" s="689"/>
      <c r="VRU3" s="689"/>
      <c r="VRV3" s="689"/>
      <c r="VRW3" s="689"/>
      <c r="VRX3" s="689"/>
      <c r="VRY3" s="689"/>
      <c r="VRZ3" s="689"/>
      <c r="VSA3" s="689"/>
      <c r="VSB3" s="689"/>
      <c r="VSC3" s="689"/>
      <c r="VSD3" s="689"/>
      <c r="VSE3" s="689"/>
      <c r="VSF3" s="689"/>
      <c r="VSG3" s="689"/>
      <c r="VSH3" s="689"/>
      <c r="VSI3" s="689"/>
      <c r="VSJ3" s="689"/>
      <c r="VSK3" s="689"/>
      <c r="VSL3" s="689"/>
      <c r="VSM3" s="689"/>
      <c r="VSN3" s="689"/>
      <c r="VSO3" s="689"/>
      <c r="VSP3" s="689"/>
      <c r="VSQ3" s="689"/>
      <c r="VSR3" s="689"/>
      <c r="VSS3" s="689"/>
      <c r="VST3" s="689"/>
      <c r="VSU3" s="689"/>
      <c r="VSV3" s="689"/>
      <c r="VSW3" s="689"/>
      <c r="VSX3" s="689"/>
      <c r="VSY3" s="689"/>
      <c r="VSZ3" s="689"/>
      <c r="VTA3" s="689"/>
      <c r="VTB3" s="689"/>
      <c r="VTC3" s="689"/>
      <c r="VTD3" s="689"/>
      <c r="VTE3" s="689"/>
      <c r="VTF3" s="689"/>
      <c r="VTG3" s="689"/>
      <c r="VTH3" s="689"/>
      <c r="VTI3" s="689"/>
      <c r="VTJ3" s="689"/>
      <c r="VTK3" s="689"/>
      <c r="VTL3" s="689"/>
      <c r="VTM3" s="689"/>
      <c r="VTN3" s="689"/>
      <c r="VTO3" s="689"/>
      <c r="VTP3" s="689"/>
      <c r="VTQ3" s="689"/>
      <c r="VTR3" s="689"/>
      <c r="VTS3" s="689"/>
      <c r="VTT3" s="689"/>
      <c r="VTU3" s="689"/>
      <c r="VTV3" s="689"/>
      <c r="VTW3" s="689"/>
      <c r="VTX3" s="689"/>
      <c r="VTY3" s="689"/>
      <c r="VTZ3" s="689"/>
      <c r="VUA3" s="689"/>
      <c r="VUB3" s="689"/>
      <c r="VUC3" s="689"/>
      <c r="VUD3" s="689"/>
      <c r="VUE3" s="689"/>
      <c r="VUF3" s="689"/>
      <c r="VUG3" s="689"/>
      <c r="VUH3" s="689"/>
      <c r="VUI3" s="689"/>
      <c r="VUJ3" s="689"/>
      <c r="VUK3" s="689"/>
      <c r="VUL3" s="689"/>
      <c r="VUM3" s="689"/>
      <c r="VUN3" s="689"/>
      <c r="VUO3" s="689"/>
      <c r="VUP3" s="689"/>
      <c r="VUQ3" s="689"/>
      <c r="VUR3" s="689"/>
      <c r="VUS3" s="689"/>
      <c r="VUT3" s="689"/>
      <c r="VUU3" s="689"/>
      <c r="VUV3" s="689"/>
      <c r="VUW3" s="689"/>
      <c r="VUX3" s="689"/>
      <c r="VUY3" s="689"/>
      <c r="VUZ3" s="689"/>
      <c r="VVA3" s="689"/>
      <c r="VVB3" s="689"/>
      <c r="VVC3" s="689"/>
      <c r="VVD3" s="689"/>
      <c r="VVE3" s="689"/>
      <c r="VVF3" s="689"/>
      <c r="VVG3" s="689"/>
      <c r="VVH3" s="689"/>
      <c r="VVI3" s="689"/>
      <c r="VVJ3" s="689"/>
      <c r="VVK3" s="689"/>
      <c r="VVL3" s="689"/>
      <c r="VVM3" s="689"/>
      <c r="VVN3" s="689"/>
      <c r="VVO3" s="689"/>
      <c r="VVP3" s="689"/>
      <c r="VVQ3" s="689"/>
      <c r="VVR3" s="689"/>
      <c r="VVS3" s="689"/>
      <c r="VVT3" s="689"/>
      <c r="VVU3" s="689"/>
      <c r="VVV3" s="689"/>
      <c r="VVW3" s="689"/>
      <c r="VVX3" s="689"/>
      <c r="VVY3" s="689"/>
      <c r="VVZ3" s="689"/>
      <c r="VWA3" s="689"/>
      <c r="VWB3" s="689"/>
      <c r="VWC3" s="689"/>
      <c r="VWD3" s="689"/>
      <c r="VWE3" s="689"/>
      <c r="VWF3" s="689"/>
      <c r="VWG3" s="689"/>
      <c r="VWH3" s="689"/>
      <c r="VWI3" s="689"/>
      <c r="VWJ3" s="689"/>
      <c r="VWK3" s="689"/>
      <c r="VWL3" s="689"/>
      <c r="VWM3" s="689"/>
      <c r="VWN3" s="689"/>
      <c r="VWO3" s="689"/>
      <c r="VWP3" s="689"/>
      <c r="VWQ3" s="689"/>
      <c r="VWR3" s="689"/>
      <c r="VWS3" s="689"/>
      <c r="VWT3" s="689"/>
      <c r="VWU3" s="689"/>
      <c r="VWV3" s="689"/>
      <c r="VWW3" s="689"/>
      <c r="VWX3" s="689"/>
      <c r="VWY3" s="689"/>
      <c r="VWZ3" s="689"/>
      <c r="VXA3" s="689"/>
      <c r="VXB3" s="689"/>
      <c r="VXC3" s="689"/>
      <c r="VXD3" s="689"/>
      <c r="VXE3" s="689"/>
      <c r="VXF3" s="689"/>
      <c r="VXG3" s="689"/>
      <c r="VXH3" s="689"/>
      <c r="VXI3" s="689"/>
      <c r="VXJ3" s="689"/>
      <c r="VXK3" s="689"/>
      <c r="VXL3" s="689"/>
      <c r="VXM3" s="689"/>
      <c r="VXN3" s="689"/>
      <c r="VXO3" s="689"/>
      <c r="VXP3" s="689"/>
      <c r="VXQ3" s="689"/>
      <c r="VXR3" s="689"/>
      <c r="VXS3" s="689"/>
      <c r="VXT3" s="689"/>
      <c r="VXU3" s="689"/>
      <c r="VXV3" s="689"/>
      <c r="VXW3" s="689"/>
      <c r="VXX3" s="689"/>
      <c r="VXY3" s="689"/>
      <c r="VXZ3" s="689"/>
      <c r="VYA3" s="689"/>
      <c r="VYB3" s="689"/>
      <c r="VYC3" s="689"/>
      <c r="VYD3" s="689"/>
      <c r="VYE3" s="689"/>
      <c r="VYF3" s="689"/>
      <c r="VYG3" s="689"/>
      <c r="VYH3" s="689"/>
      <c r="VYI3" s="689"/>
      <c r="VYJ3" s="689"/>
      <c r="VYK3" s="689"/>
      <c r="VYL3" s="689"/>
      <c r="VYM3" s="689"/>
      <c r="VYN3" s="689"/>
      <c r="VYO3" s="689"/>
      <c r="VYP3" s="689"/>
      <c r="VYQ3" s="689"/>
      <c r="VYR3" s="689"/>
      <c r="VYS3" s="689"/>
      <c r="VYT3" s="689"/>
      <c r="VYU3" s="689"/>
      <c r="VYV3" s="689"/>
      <c r="VYW3" s="689"/>
      <c r="VYX3" s="689"/>
      <c r="VYY3" s="689"/>
      <c r="VYZ3" s="689"/>
      <c r="VZA3" s="689"/>
      <c r="VZB3" s="689"/>
      <c r="VZC3" s="689"/>
      <c r="VZD3" s="689"/>
      <c r="VZE3" s="689"/>
      <c r="VZF3" s="689"/>
      <c r="VZG3" s="689"/>
      <c r="VZH3" s="689"/>
      <c r="VZI3" s="689"/>
      <c r="VZJ3" s="689"/>
      <c r="VZK3" s="689"/>
      <c r="VZL3" s="689"/>
      <c r="VZM3" s="689"/>
      <c r="VZN3" s="689"/>
      <c r="VZO3" s="689"/>
      <c r="VZP3" s="689"/>
      <c r="VZQ3" s="689"/>
      <c r="VZR3" s="689"/>
      <c r="VZS3" s="689"/>
      <c r="VZT3" s="689"/>
      <c r="VZU3" s="689"/>
      <c r="VZV3" s="689"/>
      <c r="VZW3" s="689"/>
      <c r="VZX3" s="689"/>
      <c r="VZY3" s="689"/>
      <c r="VZZ3" s="689"/>
      <c r="WAA3" s="689"/>
      <c r="WAB3" s="689"/>
      <c r="WAC3" s="689"/>
      <c r="WAD3" s="689"/>
      <c r="WAE3" s="689"/>
      <c r="WAF3" s="689"/>
      <c r="WAG3" s="689"/>
      <c r="WAH3" s="689"/>
      <c r="WAI3" s="689"/>
      <c r="WAJ3" s="689"/>
      <c r="WAK3" s="689"/>
      <c r="WAL3" s="689"/>
      <c r="WAM3" s="689"/>
      <c r="WAN3" s="689"/>
      <c r="WAO3" s="689"/>
      <c r="WAP3" s="689"/>
      <c r="WAQ3" s="689"/>
      <c r="WAR3" s="689"/>
      <c r="WAS3" s="689"/>
      <c r="WAT3" s="689"/>
      <c r="WAU3" s="689"/>
      <c r="WAV3" s="689"/>
      <c r="WAW3" s="689"/>
      <c r="WAX3" s="689"/>
      <c r="WAY3" s="689"/>
      <c r="WAZ3" s="689"/>
      <c r="WBA3" s="689"/>
      <c r="WBB3" s="689"/>
      <c r="WBC3" s="689"/>
      <c r="WBD3" s="689"/>
      <c r="WBE3" s="689"/>
      <c r="WBF3" s="689"/>
      <c r="WBG3" s="689"/>
      <c r="WBH3" s="689"/>
      <c r="WBI3" s="689"/>
      <c r="WBJ3" s="689"/>
      <c r="WBK3" s="689"/>
      <c r="WBL3" s="689"/>
      <c r="WBM3" s="689"/>
      <c r="WBN3" s="689"/>
      <c r="WBO3" s="689"/>
      <c r="WBP3" s="689"/>
      <c r="WBQ3" s="689"/>
      <c r="WBR3" s="689"/>
      <c r="WBS3" s="689"/>
      <c r="WBT3" s="689"/>
      <c r="WBU3" s="689"/>
      <c r="WBV3" s="689"/>
      <c r="WBW3" s="689"/>
      <c r="WBX3" s="689"/>
      <c r="WBY3" s="689"/>
      <c r="WBZ3" s="689"/>
      <c r="WCA3" s="689"/>
      <c r="WCB3" s="689"/>
      <c r="WCC3" s="689"/>
      <c r="WCD3" s="689"/>
      <c r="WCE3" s="689"/>
      <c r="WCF3" s="689"/>
      <c r="WCG3" s="689"/>
      <c r="WCH3" s="689"/>
      <c r="WCI3" s="689"/>
      <c r="WCJ3" s="689"/>
      <c r="WCK3" s="689"/>
      <c r="WCL3" s="689"/>
      <c r="WCM3" s="689"/>
      <c r="WCN3" s="689"/>
      <c r="WCO3" s="689"/>
      <c r="WCP3" s="689"/>
      <c r="WCQ3" s="689"/>
      <c r="WCR3" s="689"/>
      <c r="WCS3" s="689"/>
      <c r="WCT3" s="689"/>
      <c r="WCU3" s="689"/>
      <c r="WCV3" s="689"/>
      <c r="WCW3" s="689"/>
      <c r="WCX3" s="689"/>
      <c r="WCY3" s="689"/>
      <c r="WCZ3" s="689"/>
      <c r="WDA3" s="689"/>
      <c r="WDB3" s="689"/>
      <c r="WDC3" s="689"/>
      <c r="WDD3" s="689"/>
      <c r="WDE3" s="689"/>
      <c r="WDF3" s="689"/>
      <c r="WDG3" s="689"/>
      <c r="WDH3" s="689"/>
      <c r="WDI3" s="689"/>
      <c r="WDJ3" s="689"/>
      <c r="WDK3" s="689"/>
      <c r="WDL3" s="689"/>
      <c r="WDM3" s="689"/>
      <c r="WDN3" s="689"/>
      <c r="WDO3" s="689"/>
      <c r="WDP3" s="689"/>
      <c r="WDQ3" s="689"/>
      <c r="WDR3" s="689"/>
      <c r="WDS3" s="689"/>
      <c r="WDT3" s="689"/>
      <c r="WDU3" s="689"/>
      <c r="WDV3" s="689"/>
      <c r="WDW3" s="689"/>
      <c r="WDX3" s="689"/>
      <c r="WDY3" s="689"/>
      <c r="WDZ3" s="689"/>
      <c r="WEA3" s="689"/>
      <c r="WEB3" s="689"/>
      <c r="WEC3" s="689"/>
      <c r="WED3" s="689"/>
      <c r="WEE3" s="689"/>
      <c r="WEF3" s="689"/>
      <c r="WEG3" s="689"/>
      <c r="WEH3" s="689"/>
      <c r="WEI3" s="689"/>
      <c r="WEJ3" s="689"/>
      <c r="WEK3" s="689"/>
      <c r="WEL3" s="689"/>
      <c r="WEM3" s="689"/>
      <c r="WEN3" s="689"/>
      <c r="WEO3" s="689"/>
      <c r="WEP3" s="689"/>
      <c r="WEQ3" s="689"/>
      <c r="WER3" s="689"/>
      <c r="WES3" s="689"/>
      <c r="WET3" s="689"/>
      <c r="WEU3" s="689"/>
      <c r="WEV3" s="689"/>
      <c r="WEW3" s="689"/>
      <c r="WEX3" s="689"/>
      <c r="WEY3" s="689"/>
      <c r="WEZ3" s="689"/>
      <c r="WFA3" s="689"/>
      <c r="WFB3" s="689"/>
      <c r="WFC3" s="689"/>
      <c r="WFD3" s="689"/>
      <c r="WFE3" s="689"/>
      <c r="WFF3" s="689"/>
      <c r="WFG3" s="689"/>
      <c r="WFH3" s="689"/>
      <c r="WFI3" s="689"/>
      <c r="WFJ3" s="689"/>
      <c r="WFK3" s="689"/>
      <c r="WFL3" s="689"/>
      <c r="WFM3" s="689"/>
      <c r="WFN3" s="689"/>
      <c r="WFO3" s="689"/>
      <c r="WFP3" s="689"/>
      <c r="WFQ3" s="689"/>
      <c r="WFR3" s="689"/>
      <c r="WFS3" s="689"/>
      <c r="WFT3" s="689"/>
      <c r="WFU3" s="689"/>
      <c r="WFV3" s="689"/>
      <c r="WFW3" s="689"/>
      <c r="WFX3" s="689"/>
      <c r="WFY3" s="689"/>
      <c r="WFZ3" s="689"/>
      <c r="WGA3" s="689"/>
      <c r="WGB3" s="689"/>
      <c r="WGC3" s="689"/>
      <c r="WGD3" s="689"/>
      <c r="WGE3" s="689"/>
      <c r="WGF3" s="689"/>
      <c r="WGG3" s="689"/>
      <c r="WGH3" s="689"/>
      <c r="WGI3" s="689"/>
      <c r="WGJ3" s="689"/>
      <c r="WGK3" s="689"/>
      <c r="WGL3" s="689"/>
      <c r="WGM3" s="689"/>
      <c r="WGN3" s="689"/>
      <c r="WGO3" s="689"/>
      <c r="WGP3" s="689"/>
      <c r="WGQ3" s="689"/>
      <c r="WGR3" s="689"/>
      <c r="WGS3" s="689"/>
      <c r="WGT3" s="689"/>
      <c r="WGU3" s="689"/>
      <c r="WGV3" s="689"/>
      <c r="WGW3" s="689"/>
      <c r="WGX3" s="689"/>
      <c r="WGY3" s="689"/>
      <c r="WGZ3" s="689"/>
      <c r="WHA3" s="689"/>
      <c r="WHB3" s="689"/>
      <c r="WHC3" s="689"/>
      <c r="WHD3" s="689"/>
      <c r="WHE3" s="689"/>
      <c r="WHF3" s="689"/>
      <c r="WHG3" s="689"/>
      <c r="WHH3" s="689"/>
      <c r="WHI3" s="689"/>
      <c r="WHJ3" s="689"/>
      <c r="WHK3" s="689"/>
      <c r="WHL3" s="689"/>
      <c r="WHM3" s="689"/>
      <c r="WHN3" s="689"/>
      <c r="WHO3" s="689"/>
      <c r="WHP3" s="689"/>
      <c r="WHQ3" s="689"/>
      <c r="WHR3" s="689"/>
      <c r="WHS3" s="689"/>
      <c r="WHT3" s="689"/>
      <c r="WHU3" s="689"/>
      <c r="WHV3" s="689"/>
      <c r="WHW3" s="689"/>
      <c r="WHX3" s="689"/>
      <c r="WHY3" s="689"/>
      <c r="WHZ3" s="689"/>
      <c r="WIA3" s="689"/>
      <c r="WIB3" s="689"/>
      <c r="WIC3" s="689"/>
      <c r="WID3" s="689"/>
      <c r="WIE3" s="689"/>
      <c r="WIF3" s="689"/>
      <c r="WIG3" s="689"/>
      <c r="WIH3" s="689"/>
      <c r="WII3" s="689"/>
      <c r="WIJ3" s="689"/>
      <c r="WIK3" s="689"/>
      <c r="WIL3" s="689"/>
      <c r="WIM3" s="689"/>
      <c r="WIN3" s="689"/>
      <c r="WIO3" s="689"/>
      <c r="WIP3" s="689"/>
      <c r="WIQ3" s="689"/>
      <c r="WIR3" s="689"/>
      <c r="WIS3" s="689"/>
      <c r="WIT3" s="689"/>
      <c r="WIU3" s="689"/>
      <c r="WIV3" s="689"/>
      <c r="WIW3" s="689"/>
      <c r="WIX3" s="689"/>
      <c r="WIY3" s="689"/>
      <c r="WIZ3" s="689"/>
      <c r="WJA3" s="689"/>
      <c r="WJB3" s="689"/>
      <c r="WJC3" s="689"/>
      <c r="WJD3" s="689"/>
      <c r="WJE3" s="689"/>
      <c r="WJF3" s="689"/>
      <c r="WJG3" s="689"/>
      <c r="WJH3" s="689"/>
      <c r="WJI3" s="689"/>
      <c r="WJJ3" s="689"/>
      <c r="WJK3" s="689"/>
      <c r="WJL3" s="689"/>
      <c r="WJM3" s="689"/>
      <c r="WJN3" s="689"/>
      <c r="WJO3" s="689"/>
      <c r="WJP3" s="689"/>
      <c r="WJQ3" s="689"/>
      <c r="WJR3" s="689"/>
      <c r="WJS3" s="689"/>
      <c r="WJT3" s="689"/>
      <c r="WJU3" s="689"/>
      <c r="WJV3" s="689"/>
      <c r="WJW3" s="689"/>
      <c r="WJX3" s="689"/>
      <c r="WJY3" s="689"/>
      <c r="WJZ3" s="689"/>
      <c r="WKA3" s="689"/>
      <c r="WKB3" s="689"/>
      <c r="WKC3" s="689"/>
      <c r="WKD3" s="689"/>
      <c r="WKE3" s="689"/>
      <c r="WKF3" s="689"/>
      <c r="WKG3" s="689"/>
      <c r="WKH3" s="689"/>
      <c r="WKI3" s="689"/>
      <c r="WKJ3" s="689"/>
      <c r="WKK3" s="689"/>
      <c r="WKL3" s="689"/>
      <c r="WKM3" s="689"/>
      <c r="WKN3" s="689"/>
      <c r="WKO3" s="689"/>
      <c r="WKP3" s="689"/>
      <c r="WKQ3" s="689"/>
      <c r="WKR3" s="689"/>
      <c r="WKS3" s="689"/>
      <c r="WKT3" s="689"/>
      <c r="WKU3" s="689"/>
      <c r="WKV3" s="689"/>
      <c r="WKW3" s="689"/>
      <c r="WKX3" s="689"/>
      <c r="WKY3" s="689"/>
      <c r="WKZ3" s="689"/>
      <c r="WLA3" s="689"/>
      <c r="WLB3" s="689"/>
      <c r="WLC3" s="689"/>
      <c r="WLD3" s="689"/>
      <c r="WLE3" s="689"/>
      <c r="WLF3" s="689"/>
      <c r="WLG3" s="689"/>
      <c r="WLH3" s="689"/>
      <c r="WLI3" s="689"/>
      <c r="WLJ3" s="689"/>
      <c r="WLK3" s="689"/>
      <c r="WLL3" s="689"/>
      <c r="WLM3" s="689"/>
      <c r="WLN3" s="689"/>
      <c r="WLO3" s="689"/>
      <c r="WLP3" s="689"/>
      <c r="WLQ3" s="689"/>
      <c r="WLR3" s="689"/>
      <c r="WLS3" s="689"/>
      <c r="WLT3" s="689"/>
      <c r="WLU3" s="689"/>
      <c r="WLV3" s="689"/>
      <c r="WLW3" s="689"/>
      <c r="WLX3" s="689"/>
      <c r="WLY3" s="689"/>
      <c r="WLZ3" s="689"/>
      <c r="WMA3" s="689"/>
      <c r="WMB3" s="689"/>
      <c r="WMC3" s="689"/>
      <c r="WMD3" s="689"/>
      <c r="WME3" s="689"/>
      <c r="WMF3" s="689"/>
      <c r="WMG3" s="689"/>
      <c r="WMH3" s="689"/>
      <c r="WMI3" s="689"/>
      <c r="WMJ3" s="689"/>
      <c r="WMK3" s="689"/>
      <c r="WML3" s="689"/>
      <c r="WMM3" s="689"/>
      <c r="WMN3" s="689"/>
      <c r="WMO3" s="689"/>
      <c r="WMP3" s="689"/>
      <c r="WMQ3" s="689"/>
      <c r="WMR3" s="689"/>
      <c r="WMS3" s="689"/>
      <c r="WMT3" s="689"/>
      <c r="WMU3" s="689"/>
      <c r="WMV3" s="689"/>
      <c r="WMW3" s="689"/>
      <c r="WMX3" s="689"/>
      <c r="WMY3" s="689"/>
      <c r="WMZ3" s="689"/>
      <c r="WNA3" s="689"/>
      <c r="WNB3" s="689"/>
      <c r="WNC3" s="689"/>
      <c r="WND3" s="689"/>
      <c r="WNE3" s="689"/>
      <c r="WNF3" s="689"/>
      <c r="WNG3" s="689"/>
      <c r="WNH3" s="689"/>
      <c r="WNI3" s="689"/>
      <c r="WNJ3" s="689"/>
      <c r="WNK3" s="689"/>
      <c r="WNL3" s="689"/>
      <c r="WNM3" s="689"/>
      <c r="WNN3" s="689"/>
      <c r="WNO3" s="689"/>
      <c r="WNP3" s="689"/>
      <c r="WNQ3" s="689"/>
      <c r="WNR3" s="689"/>
      <c r="WNS3" s="689"/>
      <c r="WNT3" s="689"/>
      <c r="WNU3" s="689"/>
      <c r="WNV3" s="689"/>
      <c r="WNW3" s="689"/>
      <c r="WNX3" s="689"/>
      <c r="WNY3" s="689"/>
      <c r="WNZ3" s="689"/>
      <c r="WOA3" s="689"/>
      <c r="WOB3" s="689"/>
      <c r="WOC3" s="689"/>
      <c r="WOD3" s="689"/>
      <c r="WOE3" s="689"/>
      <c r="WOF3" s="689"/>
      <c r="WOG3" s="689"/>
      <c r="WOH3" s="689"/>
      <c r="WOI3" s="689"/>
      <c r="WOJ3" s="689"/>
      <c r="WOK3" s="689"/>
      <c r="WOL3" s="689"/>
      <c r="WOM3" s="689"/>
      <c r="WON3" s="689"/>
      <c r="WOO3" s="689"/>
      <c r="WOP3" s="689"/>
      <c r="WOQ3" s="689"/>
      <c r="WOR3" s="689"/>
      <c r="WOS3" s="689"/>
      <c r="WOT3" s="689"/>
      <c r="WOU3" s="689"/>
      <c r="WOV3" s="689"/>
      <c r="WOW3" s="689"/>
      <c r="WOX3" s="689"/>
      <c r="WOY3" s="689"/>
      <c r="WOZ3" s="689"/>
      <c r="WPA3" s="689"/>
      <c r="WPB3" s="689"/>
      <c r="WPC3" s="689"/>
      <c r="WPD3" s="689"/>
      <c r="WPE3" s="689"/>
      <c r="WPF3" s="689"/>
      <c r="WPG3" s="689"/>
      <c r="WPH3" s="689"/>
      <c r="WPI3" s="689"/>
      <c r="WPJ3" s="689"/>
      <c r="WPK3" s="689"/>
      <c r="WPL3" s="689"/>
      <c r="WPM3" s="689"/>
      <c r="WPN3" s="689"/>
      <c r="WPO3" s="689"/>
      <c r="WPP3" s="689"/>
      <c r="WPQ3" s="689"/>
      <c r="WPR3" s="689"/>
      <c r="WPS3" s="689"/>
      <c r="WPT3" s="689"/>
      <c r="WPU3" s="689"/>
      <c r="WPV3" s="689"/>
      <c r="WPW3" s="689"/>
      <c r="WPX3" s="689"/>
      <c r="WPY3" s="689"/>
      <c r="WPZ3" s="689"/>
      <c r="WQA3" s="689"/>
      <c r="WQB3" s="689"/>
      <c r="WQC3" s="689"/>
      <c r="WQD3" s="689"/>
      <c r="WQE3" s="689"/>
      <c r="WQF3" s="689"/>
      <c r="WQG3" s="689"/>
      <c r="WQH3" s="689"/>
      <c r="WQI3" s="689"/>
      <c r="WQJ3" s="689"/>
      <c r="WQK3" s="689"/>
      <c r="WQL3" s="689"/>
      <c r="WQM3" s="689"/>
      <c r="WQN3" s="689"/>
      <c r="WQO3" s="689"/>
      <c r="WQP3" s="689"/>
      <c r="WQQ3" s="689"/>
      <c r="WQR3" s="689"/>
      <c r="WQS3" s="689"/>
      <c r="WQT3" s="689"/>
      <c r="WQU3" s="689"/>
      <c r="WQV3" s="689"/>
      <c r="WQW3" s="689"/>
      <c r="WQX3" s="689"/>
      <c r="WQY3" s="689"/>
      <c r="WQZ3" s="689"/>
      <c r="WRA3" s="689"/>
      <c r="WRB3" s="689"/>
      <c r="WRC3" s="689"/>
      <c r="WRD3" s="689"/>
      <c r="WRE3" s="689"/>
      <c r="WRF3" s="689"/>
      <c r="WRG3" s="689"/>
      <c r="WRH3" s="689"/>
      <c r="WRI3" s="689"/>
      <c r="WRJ3" s="689"/>
      <c r="WRK3" s="689"/>
      <c r="WRL3" s="689"/>
      <c r="WRM3" s="689"/>
      <c r="WRN3" s="689"/>
      <c r="WRO3" s="689"/>
      <c r="WRP3" s="689"/>
      <c r="WRQ3" s="689"/>
      <c r="WRR3" s="689"/>
      <c r="WRS3" s="689"/>
      <c r="WRT3" s="689"/>
      <c r="WRU3" s="689"/>
      <c r="WRV3" s="689"/>
      <c r="WRW3" s="689"/>
      <c r="WRX3" s="689"/>
      <c r="WRY3" s="689"/>
      <c r="WRZ3" s="689"/>
      <c r="WSA3" s="689"/>
      <c r="WSB3" s="689"/>
      <c r="WSC3" s="689"/>
      <c r="WSD3" s="689"/>
      <c r="WSE3" s="689"/>
      <c r="WSF3" s="689"/>
      <c r="WSG3" s="689"/>
      <c r="WSH3" s="689"/>
      <c r="WSI3" s="689"/>
      <c r="WSJ3" s="689"/>
      <c r="WSK3" s="689"/>
      <c r="WSL3" s="689"/>
      <c r="WSM3" s="689"/>
      <c r="WSN3" s="689"/>
      <c r="WSO3" s="689"/>
      <c r="WSP3" s="689"/>
      <c r="WSQ3" s="689"/>
      <c r="WSR3" s="689"/>
      <c r="WSS3" s="689"/>
      <c r="WST3" s="689"/>
      <c r="WSU3" s="689"/>
      <c r="WSV3" s="689"/>
      <c r="WSW3" s="689"/>
      <c r="WSX3" s="689"/>
      <c r="WSY3" s="689"/>
      <c r="WSZ3" s="689"/>
      <c r="WTA3" s="689"/>
      <c r="WTB3" s="689"/>
      <c r="WTC3" s="689"/>
      <c r="WTD3" s="689"/>
      <c r="WTE3" s="689"/>
      <c r="WTF3" s="689"/>
      <c r="WTG3" s="689"/>
      <c r="WTH3" s="689"/>
      <c r="WTI3" s="689"/>
      <c r="WTJ3" s="689"/>
      <c r="WTK3" s="689"/>
      <c r="WTL3" s="689"/>
      <c r="WTM3" s="689"/>
      <c r="WTN3" s="689"/>
      <c r="WTO3" s="689"/>
      <c r="WTP3" s="689"/>
      <c r="WTQ3" s="689"/>
      <c r="WTR3" s="689"/>
      <c r="WTS3" s="689"/>
      <c r="WTT3" s="689"/>
      <c r="WTU3" s="689"/>
      <c r="WTV3" s="689"/>
      <c r="WTW3" s="689"/>
      <c r="WTX3" s="689"/>
      <c r="WTY3" s="689"/>
      <c r="WTZ3" s="689"/>
      <c r="WUA3" s="689"/>
      <c r="WUB3" s="689"/>
      <c r="WUC3" s="689"/>
      <c r="WUD3" s="689"/>
      <c r="WUE3" s="689"/>
      <c r="WUF3" s="689"/>
      <c r="WUG3" s="689"/>
      <c r="WUH3" s="689"/>
      <c r="WUI3" s="689"/>
      <c r="WUJ3" s="689"/>
      <c r="WUK3" s="689"/>
      <c r="WUL3" s="689"/>
      <c r="WUM3" s="689"/>
      <c r="WUN3" s="689"/>
      <c r="WUO3" s="689"/>
      <c r="WUP3" s="689"/>
      <c r="WUQ3" s="689"/>
      <c r="WUR3" s="689"/>
      <c r="WUS3" s="689"/>
      <c r="WUT3" s="689"/>
      <c r="WUU3" s="689"/>
      <c r="WUV3" s="689"/>
      <c r="WUW3" s="689"/>
      <c r="WUX3" s="689"/>
      <c r="WUY3" s="689"/>
      <c r="WUZ3" s="689"/>
      <c r="WVA3" s="689"/>
      <c r="WVB3" s="689"/>
      <c r="WVC3" s="689"/>
      <c r="WVD3" s="689"/>
      <c r="WVE3" s="689"/>
      <c r="WVF3" s="689"/>
      <c r="WVG3" s="689"/>
      <c r="WVH3" s="689"/>
      <c r="WVI3" s="689"/>
      <c r="WVJ3" s="689"/>
      <c r="WVK3" s="689"/>
      <c r="WVL3" s="689"/>
      <c r="WVM3" s="689"/>
      <c r="WVN3" s="689"/>
      <c r="WVO3" s="689"/>
      <c r="WVP3" s="689"/>
      <c r="WVQ3" s="689"/>
      <c r="WVR3" s="689"/>
      <c r="WVS3" s="689"/>
      <c r="WVT3" s="689"/>
      <c r="WVU3" s="689"/>
      <c r="WVV3" s="689"/>
      <c r="WVW3" s="689"/>
      <c r="WVX3" s="689"/>
      <c r="WVY3" s="689"/>
      <c r="WVZ3" s="689"/>
      <c r="WWA3" s="689"/>
      <c r="WWB3" s="689"/>
      <c r="WWC3" s="689"/>
      <c r="WWD3" s="689"/>
      <c r="WWE3" s="689"/>
      <c r="WWF3" s="689"/>
      <c r="WWG3" s="689"/>
      <c r="WWH3" s="689"/>
      <c r="WWI3" s="689"/>
      <c r="WWJ3" s="689"/>
      <c r="WWK3" s="689"/>
      <c r="WWL3" s="689"/>
      <c r="WWM3" s="689"/>
      <c r="WWN3" s="689"/>
      <c r="WWO3" s="689"/>
      <c r="WWP3" s="689"/>
      <c r="WWQ3" s="689"/>
      <c r="WWR3" s="689"/>
      <c r="WWS3" s="689"/>
      <c r="WWT3" s="689"/>
      <c r="WWU3" s="689"/>
      <c r="WWV3" s="689"/>
      <c r="WWW3" s="689"/>
      <c r="WWX3" s="689"/>
      <c r="WWY3" s="689"/>
      <c r="WWZ3" s="689"/>
      <c r="WXA3" s="689"/>
      <c r="WXB3" s="689"/>
      <c r="WXC3" s="689"/>
      <c r="WXD3" s="689"/>
      <c r="WXE3" s="689"/>
      <c r="WXF3" s="689"/>
      <c r="WXG3" s="689"/>
      <c r="WXH3" s="689"/>
      <c r="WXI3" s="689"/>
      <c r="WXJ3" s="689"/>
      <c r="WXK3" s="689"/>
      <c r="WXL3" s="689"/>
      <c r="WXM3" s="689"/>
      <c r="WXN3" s="689"/>
      <c r="WXO3" s="689"/>
      <c r="WXP3" s="689"/>
      <c r="WXQ3" s="689"/>
      <c r="WXR3" s="689"/>
      <c r="WXS3" s="689"/>
      <c r="WXT3" s="689"/>
      <c r="WXU3" s="689"/>
      <c r="WXV3" s="689"/>
      <c r="WXW3" s="689"/>
      <c r="WXX3" s="689"/>
      <c r="WXY3" s="689"/>
      <c r="WXZ3" s="689"/>
      <c r="WYA3" s="689"/>
      <c r="WYB3" s="689"/>
      <c r="WYC3" s="689"/>
      <c r="WYD3" s="689"/>
      <c r="WYE3" s="689"/>
      <c r="WYF3" s="689"/>
      <c r="WYG3" s="689"/>
      <c r="WYH3" s="689"/>
      <c r="WYI3" s="689"/>
      <c r="WYJ3" s="689"/>
      <c r="WYK3" s="689"/>
      <c r="WYL3" s="689"/>
      <c r="WYM3" s="689"/>
      <c r="WYN3" s="689"/>
      <c r="WYO3" s="689"/>
      <c r="WYP3" s="689"/>
      <c r="WYQ3" s="689"/>
      <c r="WYR3" s="689"/>
      <c r="WYS3" s="689"/>
      <c r="WYT3" s="689"/>
      <c r="WYU3" s="689"/>
      <c r="WYV3" s="689"/>
      <c r="WYW3" s="689"/>
      <c r="WYX3" s="689"/>
      <c r="WYY3" s="689"/>
      <c r="WYZ3" s="689"/>
      <c r="WZA3" s="689"/>
      <c r="WZB3" s="689"/>
      <c r="WZC3" s="689"/>
      <c r="WZD3" s="689"/>
      <c r="WZE3" s="689"/>
      <c r="WZF3" s="689"/>
      <c r="WZG3" s="689"/>
      <c r="WZH3" s="689"/>
      <c r="WZI3" s="689"/>
      <c r="WZJ3" s="689"/>
      <c r="WZK3" s="689"/>
      <c r="WZL3" s="689"/>
      <c r="WZM3" s="689"/>
      <c r="WZN3" s="689"/>
      <c r="WZO3" s="689"/>
      <c r="WZP3" s="689"/>
      <c r="WZQ3" s="689"/>
      <c r="WZR3" s="689"/>
      <c r="WZS3" s="689"/>
      <c r="WZT3" s="689"/>
      <c r="WZU3" s="689"/>
      <c r="WZV3" s="689"/>
      <c r="WZW3" s="689"/>
      <c r="WZX3" s="689"/>
      <c r="WZY3" s="689"/>
      <c r="WZZ3" s="689"/>
      <c r="XAA3" s="689"/>
      <c r="XAB3" s="689"/>
      <c r="XAC3" s="689"/>
      <c r="XAD3" s="689"/>
      <c r="XAE3" s="689"/>
      <c r="XAF3" s="689"/>
      <c r="XAG3" s="689"/>
      <c r="XAH3" s="689"/>
      <c r="XAI3" s="689"/>
      <c r="XAJ3" s="689"/>
      <c r="XAK3" s="689"/>
      <c r="XAL3" s="689"/>
      <c r="XAM3" s="689"/>
      <c r="XAN3" s="689"/>
      <c r="XAO3" s="689"/>
      <c r="XAP3" s="689"/>
      <c r="XAQ3" s="689"/>
      <c r="XAR3" s="689"/>
      <c r="XAS3" s="689"/>
      <c r="XAT3" s="689"/>
      <c r="XAU3" s="689"/>
      <c r="XAV3" s="689"/>
      <c r="XAW3" s="689"/>
      <c r="XAX3" s="689"/>
      <c r="XAY3" s="689"/>
      <c r="XAZ3" s="689"/>
      <c r="XBA3" s="689"/>
      <c r="XBB3" s="689"/>
      <c r="XBC3" s="689"/>
      <c r="XBD3" s="689"/>
      <c r="XBE3" s="689"/>
      <c r="XBF3" s="689"/>
      <c r="XBG3" s="689"/>
      <c r="XBH3" s="689"/>
      <c r="XBI3" s="689"/>
      <c r="XBJ3" s="689"/>
      <c r="XBK3" s="689"/>
      <c r="XBL3" s="689"/>
      <c r="XBM3" s="689"/>
      <c r="XBN3" s="689"/>
      <c r="XBO3" s="689"/>
      <c r="XBP3" s="689"/>
      <c r="XBQ3" s="689"/>
      <c r="XBR3" s="689"/>
      <c r="XBS3" s="689"/>
      <c r="XBT3" s="689"/>
      <c r="XBU3" s="689"/>
      <c r="XBV3" s="689"/>
      <c r="XBW3" s="689"/>
      <c r="XBX3" s="689"/>
      <c r="XBY3" s="689"/>
      <c r="XBZ3" s="689"/>
      <c r="XCA3" s="689"/>
      <c r="XCB3" s="689"/>
      <c r="XCC3" s="689"/>
      <c r="XCD3" s="689"/>
      <c r="XCE3" s="689"/>
      <c r="XCF3" s="689"/>
      <c r="XCG3" s="689"/>
      <c r="XCH3" s="689"/>
      <c r="XCI3" s="689"/>
      <c r="XCJ3" s="689"/>
      <c r="XCK3" s="689"/>
      <c r="XCL3" s="689"/>
      <c r="XCM3" s="689"/>
      <c r="XCN3" s="689"/>
      <c r="XCO3" s="689"/>
      <c r="XCP3" s="689"/>
      <c r="XCQ3" s="689"/>
      <c r="XCR3" s="689"/>
      <c r="XCS3" s="689"/>
      <c r="XCT3" s="689"/>
      <c r="XCU3" s="689"/>
      <c r="XCV3" s="689"/>
      <c r="XCW3" s="689"/>
      <c r="XCX3" s="689"/>
      <c r="XCY3" s="689"/>
      <c r="XCZ3" s="689"/>
      <c r="XDA3" s="689"/>
      <c r="XDB3" s="689"/>
    </row>
    <row r="4" spans="1:16330" s="933" customFormat="1" ht="81.75" customHeight="1">
      <c r="B4" s="934" t="s">
        <v>398</v>
      </c>
      <c r="C4" s="1226" t="s">
        <v>1363</v>
      </c>
      <c r="D4" s="1226"/>
      <c r="E4" s="1227" t="s">
        <v>400</v>
      </c>
      <c r="F4" s="1227"/>
      <c r="G4" s="935" t="s">
        <v>1364</v>
      </c>
      <c r="H4" s="935" t="s">
        <v>1365</v>
      </c>
      <c r="I4" s="935" t="s">
        <v>1366</v>
      </c>
      <c r="J4" s="936" t="s">
        <v>1367</v>
      </c>
      <c r="K4" s="937" t="s">
        <v>1368</v>
      </c>
      <c r="L4" s="938" t="s">
        <v>1369</v>
      </c>
      <c r="M4" s="939" t="s">
        <v>1370</v>
      </c>
      <c r="N4" s="939"/>
      <c r="O4" s="939"/>
      <c r="P4" s="940" t="s">
        <v>1371</v>
      </c>
      <c r="Q4" s="1228" t="s">
        <v>535</v>
      </c>
      <c r="R4" s="1228"/>
      <c r="S4" s="941" t="s">
        <v>557</v>
      </c>
      <c r="T4" s="934" t="s">
        <v>560</v>
      </c>
    </row>
    <row r="5" spans="1:16330" s="874" customFormat="1" ht="20.100000000000001" customHeight="1">
      <c r="B5" s="942"/>
      <c r="C5" s="943" t="s">
        <v>1372</v>
      </c>
      <c r="D5" s="942" t="s">
        <v>1373</v>
      </c>
      <c r="E5" s="943" t="s">
        <v>1374</v>
      </c>
      <c r="F5" s="942" t="s">
        <v>913</v>
      </c>
      <c r="G5" s="943"/>
      <c r="H5" s="943"/>
      <c r="I5" s="944"/>
      <c r="J5" s="945"/>
      <c r="K5" s="946">
        <f>SUM(K6:K108)</f>
        <v>3050760</v>
      </c>
      <c r="L5" s="946">
        <f>SUM(L6:L108)</f>
        <v>3050760</v>
      </c>
      <c r="M5" s="942" t="s">
        <v>552</v>
      </c>
      <c r="N5" s="942" t="s">
        <v>553</v>
      </c>
      <c r="O5" s="942" t="s">
        <v>538</v>
      </c>
      <c r="P5" s="946">
        <f>SUM(P6:P108)</f>
        <v>21529564338.727272</v>
      </c>
      <c r="Q5" s="942" t="s">
        <v>552</v>
      </c>
      <c r="R5" s="942" t="s">
        <v>538</v>
      </c>
      <c r="S5" s="947"/>
      <c r="T5" s="948">
        <f>SUM(T6:T68)</f>
        <v>3050760</v>
      </c>
    </row>
    <row r="6" spans="1:16330" ht="18">
      <c r="B6" s="949">
        <v>1</v>
      </c>
      <c r="C6" s="950">
        <v>8514</v>
      </c>
      <c r="D6" s="951" t="str">
        <f>IFERROR(VLOOKUP($C6,'[7]THÔNG TIN SP'!$B$6:$K$153,2,0),"-")</f>
        <v>Hạt phụ gia 8514</v>
      </c>
      <c r="E6" s="952" t="s">
        <v>246</v>
      </c>
      <c r="F6" s="951" t="s">
        <v>1375</v>
      </c>
      <c r="G6" s="953"/>
      <c r="H6" s="943"/>
      <c r="I6" s="954"/>
      <c r="J6" s="955"/>
      <c r="K6" s="956">
        <f t="shared" ref="K6:K59" si="0">T6</f>
        <v>96000</v>
      </c>
      <c r="L6" s="957">
        <f>K6+J6</f>
        <v>96000</v>
      </c>
      <c r="M6" s="958">
        <f>7500/1.1</f>
        <v>6818.181818181818</v>
      </c>
      <c r="N6" s="958"/>
      <c r="O6" s="959"/>
      <c r="P6" s="960">
        <f t="shared" ref="P6:P59" si="1">Q6+(R6*N6)</f>
        <v>654545454.5454545</v>
      </c>
      <c r="Q6" s="961">
        <f t="shared" ref="Q6:Q59" si="2">M6*L6</f>
        <v>654545454.5454545</v>
      </c>
      <c r="R6" s="961">
        <f t="shared" ref="R6:R34" si="3">O6*L6</f>
        <v>0</v>
      </c>
      <c r="S6" s="947">
        <f>IFERROR(VLOOKUP($C6,'[8]THÔNG TIN SP'!$B$6:$K$79,5,0),"-")</f>
        <v>8514</v>
      </c>
      <c r="T6" s="962">
        <v>96000</v>
      </c>
    </row>
    <row r="7" spans="1:16330" ht="18">
      <c r="B7" s="949">
        <v>2</v>
      </c>
      <c r="C7" s="950">
        <v>8514</v>
      </c>
      <c r="D7" s="951" t="str">
        <f>IFERROR(VLOOKUP($C7,'[7]THÔNG TIN SP'!$B$6:$K$153,2,0),"-")</f>
        <v>Hạt phụ gia 8514</v>
      </c>
      <c r="E7" s="952" t="s">
        <v>1376</v>
      </c>
      <c r="F7" s="951" t="s">
        <v>325</v>
      </c>
      <c r="G7" s="953"/>
      <c r="H7" s="943"/>
      <c r="I7" s="954"/>
      <c r="J7" s="963"/>
      <c r="K7" s="956">
        <f>T7</f>
        <v>6000</v>
      </c>
      <c r="L7" s="957">
        <f>K7+J7</f>
        <v>6000</v>
      </c>
      <c r="M7" s="964">
        <v>8200</v>
      </c>
      <c r="N7" s="965"/>
      <c r="O7" s="965"/>
      <c r="P7" s="960">
        <f>Q7+(R7*N7)</f>
        <v>49200000</v>
      </c>
      <c r="Q7" s="966">
        <f>M7*L7</f>
        <v>49200000</v>
      </c>
      <c r="R7" s="961">
        <f>O7*L7</f>
        <v>0</v>
      </c>
      <c r="S7" s="947">
        <f>IFERROR(VLOOKUP($C7,'[8]THÔNG TIN SP'!$B$6:$K$79,5,0),"-")</f>
        <v>8514</v>
      </c>
      <c r="T7" s="962">
        <v>6000</v>
      </c>
    </row>
    <row r="8" spans="1:16330" ht="17.399999999999999">
      <c r="B8" s="949">
        <v>60</v>
      </c>
      <c r="C8" s="967" t="s">
        <v>1377</v>
      </c>
      <c r="D8" s="951" t="s">
        <v>1378</v>
      </c>
      <c r="E8" s="968" t="s">
        <v>82</v>
      </c>
      <c r="F8" s="969" t="s">
        <v>83</v>
      </c>
      <c r="G8" s="970" t="s">
        <v>1379</v>
      </c>
      <c r="H8" s="971" t="s">
        <v>1380</v>
      </c>
      <c r="I8" s="972"/>
      <c r="J8" s="970"/>
      <c r="K8" s="973">
        <f>T8</f>
        <v>56000</v>
      </c>
      <c r="L8" s="974">
        <f>T8+J8</f>
        <v>56000</v>
      </c>
      <c r="M8" s="975"/>
      <c r="N8" s="976"/>
      <c r="O8" s="976"/>
      <c r="P8" s="977">
        <f>Q8+(R8*N8)</f>
        <v>0</v>
      </c>
      <c r="Q8" s="974">
        <f>O8*N8</f>
        <v>0</v>
      </c>
      <c r="R8" s="978">
        <f>O8*N8</f>
        <v>0</v>
      </c>
      <c r="S8" s="979">
        <v>8514</v>
      </c>
      <c r="T8" s="980">
        <v>56000</v>
      </c>
    </row>
    <row r="9" spans="1:16330" ht="18">
      <c r="B9" s="949">
        <v>3</v>
      </c>
      <c r="C9" s="950">
        <v>8805</v>
      </c>
      <c r="D9" s="951" t="str">
        <f>IFERROR(VLOOKUP($C9,'[7]THÔNG TIN SP'!$B$6:$K$153,2,0),"-")</f>
        <v>Hạt phụ gia 8805</v>
      </c>
      <c r="E9" s="952" t="s">
        <v>1381</v>
      </c>
      <c r="F9" s="951" t="s">
        <v>1382</v>
      </c>
      <c r="G9" s="953"/>
      <c r="H9" s="943"/>
      <c r="I9" s="954"/>
      <c r="J9" s="963"/>
      <c r="K9" s="956">
        <f t="shared" si="0"/>
        <v>15000</v>
      </c>
      <c r="L9" s="957">
        <f>K9+J9</f>
        <v>15000</v>
      </c>
      <c r="M9" s="964">
        <f>8800/1.1</f>
        <v>7999.9999999999991</v>
      </c>
      <c r="N9" s="965"/>
      <c r="O9" s="965"/>
      <c r="P9" s="960">
        <f t="shared" si="1"/>
        <v>119999999.99999999</v>
      </c>
      <c r="Q9" s="966">
        <f t="shared" si="2"/>
        <v>119999999.99999999</v>
      </c>
      <c r="R9" s="961">
        <f t="shared" si="3"/>
        <v>0</v>
      </c>
      <c r="S9" s="947">
        <f>IFERROR(VLOOKUP($C9,'[8]THÔNG TIN SP'!$B$6:$K$79,5,0),"-")</f>
        <v>8805</v>
      </c>
      <c r="T9" s="962">
        <v>15000</v>
      </c>
    </row>
    <row r="10" spans="1:16330" ht="18">
      <c r="B10" s="949">
        <v>4</v>
      </c>
      <c r="C10" s="950">
        <v>8805</v>
      </c>
      <c r="D10" s="951" t="str">
        <f>IFERROR(VLOOKUP($C10,'[7]THÔNG TIN SP'!$B$6:$K$153,2,0),"-")</f>
        <v>Hạt phụ gia 8805</v>
      </c>
      <c r="E10" s="981" t="s">
        <v>280</v>
      </c>
      <c r="F10" s="951" t="s">
        <v>281</v>
      </c>
      <c r="G10" s="953"/>
      <c r="H10" s="943"/>
      <c r="I10" s="954"/>
      <c r="J10" s="963"/>
      <c r="K10" s="956">
        <f t="shared" si="0"/>
        <v>10000</v>
      </c>
      <c r="L10" s="957">
        <f>K10+J10</f>
        <v>10000</v>
      </c>
      <c r="M10" s="964">
        <f>7700/1.1</f>
        <v>6999.9999999999991</v>
      </c>
      <c r="N10" s="965"/>
      <c r="O10" s="965"/>
      <c r="P10" s="960">
        <f t="shared" si="1"/>
        <v>69999999.999999985</v>
      </c>
      <c r="Q10" s="966">
        <f t="shared" si="2"/>
        <v>69999999.999999985</v>
      </c>
      <c r="R10" s="961">
        <f>O10*L10</f>
        <v>0</v>
      </c>
      <c r="S10" s="947">
        <f>IFERROR(VLOOKUP($C10,'[8]THÔNG TIN SP'!$B$6:$K$79,5,0),"-")</f>
        <v>8805</v>
      </c>
      <c r="T10" s="962">
        <v>10000</v>
      </c>
    </row>
    <row r="11" spans="1:16330" s="659" customFormat="1" ht="18">
      <c r="B11" s="949">
        <v>5</v>
      </c>
      <c r="C11" s="950">
        <v>8805</v>
      </c>
      <c r="D11" s="951" t="str">
        <f>IFERROR(VLOOKUP($C11,'[7]THÔNG TIN SP'!$B$6:$K$153,2,0),"-")</f>
        <v>Hạt phụ gia 8805</v>
      </c>
      <c r="E11" s="981" t="s">
        <v>1383</v>
      </c>
      <c r="F11" s="951" t="s">
        <v>1384</v>
      </c>
      <c r="G11" s="953"/>
      <c r="H11" s="943"/>
      <c r="I11" s="954"/>
      <c r="J11" s="963"/>
      <c r="K11" s="956">
        <f t="shared" si="0"/>
        <v>10000</v>
      </c>
      <c r="L11" s="957">
        <f t="shared" ref="L11:L17" si="4">T11+J11</f>
        <v>10000</v>
      </c>
      <c r="M11" s="964">
        <f>7500/1.1</f>
        <v>6818.181818181818</v>
      </c>
      <c r="N11" s="965"/>
      <c r="O11" s="965"/>
      <c r="P11" s="960">
        <f t="shared" si="1"/>
        <v>68181818.181818187</v>
      </c>
      <c r="Q11" s="966">
        <f t="shared" si="2"/>
        <v>68181818.181818187</v>
      </c>
      <c r="R11" s="961">
        <f>O11*L11</f>
        <v>0</v>
      </c>
      <c r="S11" s="947">
        <f>IFERROR(VLOOKUP($C11,'[8]THÔNG TIN SP'!$B$6:$K$79,5,0),"-")</f>
        <v>8805</v>
      </c>
      <c r="T11" s="962">
        <v>10000</v>
      </c>
    </row>
    <row r="12" spans="1:16330" s="659" customFormat="1" ht="18">
      <c r="B12" s="949">
        <v>6</v>
      </c>
      <c r="C12" s="950">
        <v>8805</v>
      </c>
      <c r="D12" s="951" t="str">
        <f>IFERROR(VLOOKUP($C12,'[7]THÔNG TIN SP'!$B$6:$K$153,2,0),"-")</f>
        <v>Hạt phụ gia 8805</v>
      </c>
      <c r="E12" s="981" t="s">
        <v>331</v>
      </c>
      <c r="F12" s="951" t="s">
        <v>1385</v>
      </c>
      <c r="G12" s="953"/>
      <c r="H12" s="943"/>
      <c r="I12" s="954"/>
      <c r="J12" s="963"/>
      <c r="K12" s="956">
        <f t="shared" si="0"/>
        <v>54000</v>
      </c>
      <c r="L12" s="957">
        <f t="shared" si="4"/>
        <v>54000</v>
      </c>
      <c r="M12" s="964">
        <f>7865/1.1</f>
        <v>7149.9999999999991</v>
      </c>
      <c r="N12" s="965"/>
      <c r="O12" s="965"/>
      <c r="P12" s="960">
        <f t="shared" si="1"/>
        <v>386099999.99999994</v>
      </c>
      <c r="Q12" s="966">
        <f t="shared" si="2"/>
        <v>386099999.99999994</v>
      </c>
      <c r="R12" s="961">
        <f>O12*L12</f>
        <v>0</v>
      </c>
      <c r="S12" s="947">
        <f>IFERROR(VLOOKUP($C12,'[8]THÔNG TIN SP'!$B$6:$K$79,5,0),"-")</f>
        <v>8805</v>
      </c>
      <c r="T12" s="962">
        <v>54000</v>
      </c>
    </row>
    <row r="13" spans="1:16330" ht="17.399999999999999">
      <c r="B13" s="949">
        <v>57</v>
      </c>
      <c r="C13" s="967" t="s">
        <v>443</v>
      </c>
      <c r="D13" s="951" t="str">
        <f>IFERROR(VLOOKUP($C13,'[6]THÔNG TIN SP'!$B$6:$K$178,2,0),"-")</f>
        <v>Hạt phụ gia VTP-202</v>
      </c>
      <c r="E13" s="968" t="s">
        <v>66</v>
      </c>
      <c r="F13" s="969" t="s">
        <v>67</v>
      </c>
      <c r="G13" s="970" t="s">
        <v>1379</v>
      </c>
      <c r="H13" s="971" t="s">
        <v>1386</v>
      </c>
      <c r="I13" s="972"/>
      <c r="J13" s="970"/>
      <c r="K13" s="973">
        <f>T13</f>
        <v>84000</v>
      </c>
      <c r="L13" s="974">
        <f t="shared" si="4"/>
        <v>84000</v>
      </c>
      <c r="M13" s="975"/>
      <c r="N13" s="976"/>
      <c r="O13" s="976"/>
      <c r="P13" s="977">
        <f>Q13+(R13*N13)</f>
        <v>0</v>
      </c>
      <c r="Q13" s="974">
        <f>O13*N13</f>
        <v>0</v>
      </c>
      <c r="R13" s="978">
        <f>O13*N13</f>
        <v>0</v>
      </c>
      <c r="S13" s="979">
        <v>8805</v>
      </c>
      <c r="T13" s="980">
        <v>84000</v>
      </c>
    </row>
    <row r="14" spans="1:16330" ht="17.399999999999999">
      <c r="B14" s="949">
        <v>59</v>
      </c>
      <c r="C14" s="967" t="s">
        <v>443</v>
      </c>
      <c r="D14" s="951" t="str">
        <f>IFERROR(VLOOKUP($C14,'[6]THÔNG TIN SP'!$B$6:$K$178,2,0),"-")</f>
        <v>Hạt phụ gia VTP-202</v>
      </c>
      <c r="E14" s="968" t="s">
        <v>176</v>
      </c>
      <c r="F14" s="969" t="s">
        <v>177</v>
      </c>
      <c r="G14" s="970" t="s">
        <v>1379</v>
      </c>
      <c r="H14" s="971" t="s">
        <v>1387</v>
      </c>
      <c r="I14" s="972"/>
      <c r="J14" s="970"/>
      <c r="K14" s="973">
        <f>T14</f>
        <v>56000</v>
      </c>
      <c r="L14" s="974">
        <f t="shared" si="4"/>
        <v>56000</v>
      </c>
      <c r="M14" s="975"/>
      <c r="N14" s="976"/>
      <c r="O14" s="976"/>
      <c r="P14" s="977">
        <f>Q14+(R14*N14)</f>
        <v>0</v>
      </c>
      <c r="Q14" s="974">
        <f>O14*N14</f>
        <v>0</v>
      </c>
      <c r="R14" s="978">
        <f>O14*N14</f>
        <v>0</v>
      </c>
      <c r="S14" s="979">
        <v>8805</v>
      </c>
      <c r="T14" s="980">
        <v>56000</v>
      </c>
    </row>
    <row r="15" spans="1:16330" s="659" customFormat="1" ht="18">
      <c r="B15" s="949">
        <v>7</v>
      </c>
      <c r="C15" s="950" t="s">
        <v>708</v>
      </c>
      <c r="D15" s="951" t="str">
        <f>IFERROR(VLOOKUP($C15,'[7]THÔNG TIN SP'!$B$6:$K$153,2,0),"-")</f>
        <v>Hạt phụ gia PP02S</v>
      </c>
      <c r="E15" s="981" t="s">
        <v>283</v>
      </c>
      <c r="F15" s="951" t="s">
        <v>284</v>
      </c>
      <c r="G15" s="953"/>
      <c r="H15" s="943"/>
      <c r="I15" s="954"/>
      <c r="J15" s="963"/>
      <c r="K15" s="956">
        <f t="shared" si="0"/>
        <v>3000</v>
      </c>
      <c r="L15" s="957">
        <f t="shared" si="4"/>
        <v>3000</v>
      </c>
      <c r="M15" s="964">
        <v>7200</v>
      </c>
      <c r="N15" s="965"/>
      <c r="O15" s="965"/>
      <c r="P15" s="960">
        <f t="shared" si="1"/>
        <v>21600000</v>
      </c>
      <c r="Q15" s="966">
        <f t="shared" si="2"/>
        <v>21600000</v>
      </c>
      <c r="R15" s="961"/>
      <c r="S15" s="947">
        <f>IFERROR(VLOOKUP($C15,'[8]THÔNG TIN SP'!$B$6:$K$79,5,0),"-")</f>
        <v>8805</v>
      </c>
      <c r="T15" s="962">
        <v>3000</v>
      </c>
    </row>
    <row r="16" spans="1:16330" s="659" customFormat="1" ht="18">
      <c r="B16" s="949">
        <v>8</v>
      </c>
      <c r="C16" s="950" t="s">
        <v>444</v>
      </c>
      <c r="D16" s="951" t="str">
        <f>IFERROR(VLOOKUP($C16,'[7]THÔNG TIN SP'!$B$6:$K$153,2,0),"-")</f>
        <v>Hạt phụ gia 8804S</v>
      </c>
      <c r="E16" s="981" t="s">
        <v>243</v>
      </c>
      <c r="F16" s="951" t="s">
        <v>244</v>
      </c>
      <c r="G16" s="953"/>
      <c r="H16" s="943"/>
      <c r="I16" s="954"/>
      <c r="J16" s="963"/>
      <c r="K16" s="956">
        <f t="shared" si="0"/>
        <v>75000</v>
      </c>
      <c r="L16" s="957">
        <f t="shared" si="4"/>
        <v>75000</v>
      </c>
      <c r="M16" s="964">
        <f>7370/1.1</f>
        <v>6699.9999999999991</v>
      </c>
      <c r="N16" s="965"/>
      <c r="O16" s="965"/>
      <c r="P16" s="960">
        <f t="shared" si="1"/>
        <v>502499999.99999994</v>
      </c>
      <c r="Q16" s="966">
        <f t="shared" si="2"/>
        <v>502499999.99999994</v>
      </c>
      <c r="R16" s="961">
        <f>O16*L16</f>
        <v>0</v>
      </c>
      <c r="S16" s="947">
        <v>8805</v>
      </c>
      <c r="T16" s="962">
        <v>75000</v>
      </c>
    </row>
    <row r="17" spans="2:26" s="659" customFormat="1" ht="18">
      <c r="B17" s="949">
        <v>9</v>
      </c>
      <c r="C17" s="950" t="s">
        <v>648</v>
      </c>
      <c r="D17" s="951" t="str">
        <f>IFERROR(VLOOKUP($C17,'[7]THÔNG TIN SP'!$B$6:$K$153,2,0),"-")</f>
        <v>Hạt phụ gia JT30</v>
      </c>
      <c r="E17" s="981" t="s">
        <v>36</v>
      </c>
      <c r="F17" s="951" t="s">
        <v>37</v>
      </c>
      <c r="G17" s="953"/>
      <c r="H17" s="943"/>
      <c r="I17" s="954"/>
      <c r="J17" s="963"/>
      <c r="K17" s="956">
        <f t="shared" si="0"/>
        <v>270000</v>
      </c>
      <c r="L17" s="957">
        <f t="shared" si="4"/>
        <v>270000</v>
      </c>
      <c r="M17" s="982">
        <f>N17*O17</f>
        <v>8165</v>
      </c>
      <c r="N17" s="965">
        <v>23000</v>
      </c>
      <c r="O17" s="983">
        <v>0.35499999999999998</v>
      </c>
      <c r="P17" s="960">
        <f t="shared" si="1"/>
        <v>4409100000</v>
      </c>
      <c r="Q17" s="966">
        <f t="shared" si="2"/>
        <v>2204550000</v>
      </c>
      <c r="R17" s="961">
        <f>O17*L17</f>
        <v>95850</v>
      </c>
      <c r="S17" s="947">
        <v>8805</v>
      </c>
      <c r="T17" s="962">
        <v>270000</v>
      </c>
    </row>
    <row r="18" spans="2:26" ht="18">
      <c r="B18" s="949">
        <v>10</v>
      </c>
      <c r="C18" s="950" t="s">
        <v>472</v>
      </c>
      <c r="D18" s="951" t="str">
        <f>IFERROR(VLOOKUP($C18,'[7]THÔNG TIN SP'!$B$6:$K$153,2,0),"-")</f>
        <v>Hạt phụ gia 8514R</v>
      </c>
      <c r="E18" s="981" t="s">
        <v>267</v>
      </c>
      <c r="F18" s="951" t="s">
        <v>268</v>
      </c>
      <c r="G18" s="953"/>
      <c r="H18" s="943"/>
      <c r="I18" s="954"/>
      <c r="J18" s="963"/>
      <c r="K18" s="956">
        <f t="shared" si="0"/>
        <v>72000</v>
      </c>
      <c r="L18" s="957">
        <f t="shared" ref="L18:L27" si="5">K18+J18</f>
        <v>72000</v>
      </c>
      <c r="M18" s="964">
        <v>6500</v>
      </c>
      <c r="N18" s="965"/>
      <c r="O18" s="965"/>
      <c r="P18" s="960">
        <f t="shared" si="1"/>
        <v>468000000</v>
      </c>
      <c r="Q18" s="966">
        <f t="shared" si="2"/>
        <v>468000000</v>
      </c>
      <c r="R18" s="961">
        <f t="shared" si="3"/>
        <v>0</v>
      </c>
      <c r="S18" s="947" t="str">
        <f>IFERROR(VLOOKUP($C18,'[8]THÔNG TIN SP'!$B$6:$K$79,5,0),"-")</f>
        <v>8514R</v>
      </c>
      <c r="T18" s="962">
        <v>72000</v>
      </c>
    </row>
    <row r="19" spans="2:26" ht="16.8">
      <c r="B19" s="949">
        <v>11</v>
      </c>
      <c r="C19" s="984" t="s">
        <v>474</v>
      </c>
      <c r="D19" s="985" t="str">
        <f>IFERROR(VLOOKUP($C19,'[6]THÔNG TIN SP'!$B$6:$K$178,2,0),"-")</f>
        <v>Hạt phụ gia HD</v>
      </c>
      <c r="E19" s="968" t="s">
        <v>205</v>
      </c>
      <c r="F19" s="986" t="str">
        <f>IFERROR(VLOOKUP($E19,'[9]TT KH'!$B$6:$G$140,2,0),"-")</f>
        <v>TSONG KAI ENTERPRISES COMPANY LTD</v>
      </c>
      <c r="G19" s="970" t="s">
        <v>1388</v>
      </c>
      <c r="H19" s="971" t="s">
        <v>1389</v>
      </c>
      <c r="I19" s="972"/>
      <c r="J19" s="970"/>
      <c r="K19" s="973">
        <f>T19</f>
        <v>165000</v>
      </c>
      <c r="L19" s="974">
        <f>T19+J19</f>
        <v>165000</v>
      </c>
      <c r="M19" s="987"/>
      <c r="N19" s="976">
        <v>23000</v>
      </c>
      <c r="O19" s="976">
        <v>0.33500000000000002</v>
      </c>
      <c r="P19" s="977">
        <f>Q19+(R19*N19)</f>
        <v>1271332705</v>
      </c>
      <c r="Q19" s="974">
        <f>O19*N19</f>
        <v>7705.0000000000009</v>
      </c>
      <c r="R19" s="978">
        <f>O19*L19</f>
        <v>55275</v>
      </c>
      <c r="S19" s="941" t="s">
        <v>472</v>
      </c>
      <c r="T19" s="980">
        <v>165000</v>
      </c>
      <c r="U19" s="988"/>
      <c r="V19" s="988"/>
      <c r="W19" s="988"/>
      <c r="X19" s="988"/>
      <c r="Y19" s="988"/>
      <c r="Z19" s="988"/>
    </row>
    <row r="20" spans="2:26" ht="18">
      <c r="B20" s="949">
        <v>12</v>
      </c>
      <c r="C20" s="950" t="s">
        <v>626</v>
      </c>
      <c r="D20" s="951" t="s">
        <v>1390</v>
      </c>
      <c r="E20" s="981" t="s">
        <v>352</v>
      </c>
      <c r="F20" s="951" t="s">
        <v>1391</v>
      </c>
      <c r="G20" s="953"/>
      <c r="H20" s="943"/>
      <c r="I20" s="954"/>
      <c r="J20" s="963"/>
      <c r="K20" s="956">
        <f>T20</f>
        <v>8000</v>
      </c>
      <c r="L20" s="957">
        <f t="shared" si="5"/>
        <v>8000</v>
      </c>
      <c r="M20" s="964">
        <f>10300/1.1</f>
        <v>9363.6363636363621</v>
      </c>
      <c r="N20" s="965"/>
      <c r="O20" s="965"/>
      <c r="P20" s="960">
        <f t="shared" si="1"/>
        <v>74909090.909090891</v>
      </c>
      <c r="Q20" s="966">
        <f t="shared" si="2"/>
        <v>74909090.909090891</v>
      </c>
      <c r="R20" s="961">
        <f t="shared" si="3"/>
        <v>0</v>
      </c>
      <c r="S20" s="947">
        <v>8804</v>
      </c>
      <c r="T20" s="962">
        <v>8000</v>
      </c>
    </row>
    <row r="21" spans="2:26" ht="18">
      <c r="B21" s="949">
        <v>13</v>
      </c>
      <c r="C21" s="950">
        <v>8804</v>
      </c>
      <c r="D21" s="989" t="str">
        <f>IFERROR(VLOOKUP($C21,'[5]THÔNG TIN SP'!$B$6:$K$178,2,0),"-")</f>
        <v>Hạt phụ gia PP8804</v>
      </c>
      <c r="E21" s="990" t="s">
        <v>192</v>
      </c>
      <c r="F21" s="969" t="s">
        <v>193</v>
      </c>
      <c r="G21" s="991"/>
      <c r="H21" s="991"/>
      <c r="I21" s="991"/>
      <c r="J21" s="991"/>
      <c r="K21" s="956">
        <f t="shared" ref="K21" si="6">T21</f>
        <v>56000</v>
      </c>
      <c r="L21" s="992">
        <f t="shared" ref="L21" si="7">T21+J21</f>
        <v>56000</v>
      </c>
      <c r="M21" s="993"/>
      <c r="N21" s="964"/>
      <c r="O21" s="994"/>
      <c r="P21" s="960">
        <f t="shared" si="1"/>
        <v>0</v>
      </c>
      <c r="Q21" s="966">
        <f>M21*L21</f>
        <v>0</v>
      </c>
      <c r="R21" s="961">
        <f t="shared" si="3"/>
        <v>0</v>
      </c>
      <c r="S21" s="995">
        <v>8804</v>
      </c>
      <c r="T21" s="996">
        <v>56000</v>
      </c>
    </row>
    <row r="22" spans="2:26" ht="18">
      <c r="B22" s="949">
        <v>14</v>
      </c>
      <c r="C22" s="950" t="s">
        <v>428</v>
      </c>
      <c r="D22" s="951" t="str">
        <f>IFERROR(VLOOKUP($C22,'[7]THÔNG TIN SP'!$B$6:$K$153,2,0),"-")</f>
        <v>Hạt phụ gia 8802SCR</v>
      </c>
      <c r="E22" s="981" t="s">
        <v>352</v>
      </c>
      <c r="F22" s="951" t="s">
        <v>1391</v>
      </c>
      <c r="G22" s="953"/>
      <c r="H22" s="943"/>
      <c r="I22" s="954"/>
      <c r="J22" s="954"/>
      <c r="K22" s="956">
        <f t="shared" si="0"/>
        <v>2000</v>
      </c>
      <c r="L22" s="957">
        <f t="shared" si="5"/>
        <v>2000</v>
      </c>
      <c r="M22" s="964">
        <f>14200/1.1</f>
        <v>12909.090909090908</v>
      </c>
      <c r="N22" s="965"/>
      <c r="O22" s="965"/>
      <c r="P22" s="960">
        <f t="shared" si="1"/>
        <v>25818181.818181816</v>
      </c>
      <c r="Q22" s="966">
        <f t="shared" si="2"/>
        <v>25818181.818181816</v>
      </c>
      <c r="R22" s="961">
        <f t="shared" si="3"/>
        <v>0</v>
      </c>
      <c r="S22" s="947" t="str">
        <f>IFERROR(VLOOKUP($C22,'[8]THÔNG TIN SP'!$B$6:$K$79,5,0),"-")</f>
        <v>8802SCR</v>
      </c>
      <c r="T22" s="962">
        <v>2000</v>
      </c>
    </row>
    <row r="23" spans="2:26" s="659" customFormat="1" ht="18">
      <c r="B23" s="949">
        <v>15</v>
      </c>
      <c r="C23" s="950" t="s">
        <v>428</v>
      </c>
      <c r="D23" s="951" t="str">
        <f>IFERROR(VLOOKUP($C23,'[7]THÔNG TIN SP'!$B$6:$K$153,2,0),"-")</f>
        <v>Hạt phụ gia 8802SCR</v>
      </c>
      <c r="E23" s="981" t="s">
        <v>337</v>
      </c>
      <c r="F23" s="951" t="s">
        <v>338</v>
      </c>
      <c r="G23" s="953"/>
      <c r="H23" s="943"/>
      <c r="I23" s="954"/>
      <c r="J23" s="963"/>
      <c r="K23" s="956">
        <f>T23</f>
        <v>10000</v>
      </c>
      <c r="L23" s="957">
        <f>T23+J23</f>
        <v>10000</v>
      </c>
      <c r="M23" s="964">
        <v>11000</v>
      </c>
      <c r="N23" s="965"/>
      <c r="O23" s="965"/>
      <c r="P23" s="960">
        <f>Q23+(R23*N23)</f>
        <v>110000000</v>
      </c>
      <c r="Q23" s="966">
        <f>M23*L23</f>
        <v>110000000</v>
      </c>
      <c r="R23" s="961">
        <f>O23*L23</f>
        <v>0</v>
      </c>
      <c r="S23" s="947" t="str">
        <f>IFERROR(VLOOKUP($C23,'[8]THÔNG TIN SP'!$B$6:$K$79,5,0),"-")</f>
        <v>8802SCR</v>
      </c>
      <c r="T23" s="962">
        <v>10000</v>
      </c>
    </row>
    <row r="24" spans="2:26" s="659" customFormat="1" ht="18">
      <c r="B24" s="949">
        <v>16</v>
      </c>
      <c r="C24" s="950" t="s">
        <v>428</v>
      </c>
      <c r="D24" s="951" t="str">
        <f>IFERROR(VLOOKUP($C24,'[7]THÔNG TIN SP'!$B$6:$K$153,2,0),"-")</f>
        <v>Hạt phụ gia 8802SCR</v>
      </c>
      <c r="E24" s="981" t="s">
        <v>283</v>
      </c>
      <c r="F24" s="951" t="s">
        <v>284</v>
      </c>
      <c r="G24" s="953"/>
      <c r="H24" s="943"/>
      <c r="I24" s="954"/>
      <c r="J24" s="997"/>
      <c r="K24" s="956">
        <f>T24</f>
        <v>5000</v>
      </c>
      <c r="L24" s="957">
        <f>T24+J24</f>
        <v>5000</v>
      </c>
      <c r="M24" s="964">
        <v>12900</v>
      </c>
      <c r="N24" s="965"/>
      <c r="O24" s="965"/>
      <c r="P24" s="960">
        <f>Q24+(R24*N24)</f>
        <v>64500000</v>
      </c>
      <c r="Q24" s="966">
        <f>M24*L24</f>
        <v>64500000</v>
      </c>
      <c r="R24" s="961">
        <f>O24*L24</f>
        <v>0</v>
      </c>
      <c r="S24" s="947" t="str">
        <f>IFERROR(VLOOKUP($C24,'[8]THÔNG TIN SP'!$B$6:$K$79,5,0),"-")</f>
        <v>8802SCR</v>
      </c>
      <c r="T24" s="962">
        <v>5000</v>
      </c>
    </row>
    <row r="25" spans="2:26" s="659" customFormat="1" ht="18">
      <c r="B25" s="949">
        <v>17</v>
      </c>
      <c r="C25" s="950" t="s">
        <v>428</v>
      </c>
      <c r="D25" s="951" t="str">
        <f>IFERROR(VLOOKUP($C25,'[7]THÔNG TIN SP'!$B$6:$K$153,2,0),"-")</f>
        <v>Hạt phụ gia 8802SCR</v>
      </c>
      <c r="E25" s="981" t="s">
        <v>262</v>
      </c>
      <c r="F25" s="951" t="s">
        <v>263</v>
      </c>
      <c r="G25" s="953"/>
      <c r="H25" s="943"/>
      <c r="I25" s="954"/>
      <c r="J25" s="963"/>
      <c r="K25" s="956">
        <f>T25</f>
        <v>27000</v>
      </c>
      <c r="L25" s="957">
        <f>T25+J25</f>
        <v>27000</v>
      </c>
      <c r="M25" s="964">
        <v>10750</v>
      </c>
      <c r="N25" s="965"/>
      <c r="O25" s="965"/>
      <c r="P25" s="960">
        <f>Q25+(R25*N25)</f>
        <v>290250000</v>
      </c>
      <c r="Q25" s="966">
        <f>M25*L25</f>
        <v>290250000</v>
      </c>
      <c r="R25" s="961">
        <f>O25*L25</f>
        <v>0</v>
      </c>
      <c r="S25" s="947" t="str">
        <f>IFERROR(VLOOKUP($C25,'[8]THÔNG TIN SP'!$B$6:$K$79,5,0),"-")</f>
        <v>8802SCR</v>
      </c>
      <c r="T25" s="962">
        <v>27000</v>
      </c>
    </row>
    <row r="26" spans="2:26" ht="18">
      <c r="B26" s="949">
        <v>18</v>
      </c>
      <c r="C26" s="950" t="s">
        <v>638</v>
      </c>
      <c r="D26" s="951" t="str">
        <f>IFERROR(VLOOKUP($C26,'[7]THÔNG TIN SP'!$B$6:$K$153,2,0),"-")</f>
        <v>Hạt phụ gia màu trắng WL1372</v>
      </c>
      <c r="E26" s="981" t="s">
        <v>239</v>
      </c>
      <c r="F26" s="951" t="s">
        <v>240</v>
      </c>
      <c r="G26" s="953"/>
      <c r="H26" s="943"/>
      <c r="I26" s="954"/>
      <c r="J26" s="954"/>
      <c r="K26" s="956">
        <f t="shared" si="0"/>
        <v>2000</v>
      </c>
      <c r="L26" s="957">
        <f t="shared" si="5"/>
        <v>2000</v>
      </c>
      <c r="M26" s="964">
        <f>31000/1.1</f>
        <v>28181.81818181818</v>
      </c>
      <c r="N26" s="965"/>
      <c r="O26" s="965"/>
      <c r="P26" s="960">
        <f t="shared" si="1"/>
        <v>56363636.36363636</v>
      </c>
      <c r="Q26" s="966">
        <f t="shared" si="2"/>
        <v>56363636.36363636</v>
      </c>
      <c r="R26" s="961">
        <f t="shared" si="3"/>
        <v>0</v>
      </c>
      <c r="S26" s="947" t="s">
        <v>503</v>
      </c>
      <c r="T26" s="962">
        <v>2000</v>
      </c>
    </row>
    <row r="27" spans="2:26" ht="18">
      <c r="B27" s="949">
        <v>19</v>
      </c>
      <c r="C27" s="950">
        <v>8806</v>
      </c>
      <c r="D27" s="951" t="str">
        <f>IFERROR(VLOOKUP($C27,'[7]THÔNG TIN SP'!$B$6:$K$153,2,0),"-")</f>
        <v>Hạt phụ gia 8806</v>
      </c>
      <c r="E27" s="981" t="s">
        <v>289</v>
      </c>
      <c r="F27" s="951" t="s">
        <v>1392</v>
      </c>
      <c r="G27" s="953"/>
      <c r="H27" s="943"/>
      <c r="I27" s="954"/>
      <c r="J27" s="954"/>
      <c r="K27" s="956">
        <f t="shared" si="0"/>
        <v>20000</v>
      </c>
      <c r="L27" s="957">
        <f t="shared" si="5"/>
        <v>20000</v>
      </c>
      <c r="M27" s="964">
        <f>7335/1.1</f>
        <v>6668.181818181818</v>
      </c>
      <c r="N27" s="965"/>
      <c r="O27" s="965"/>
      <c r="P27" s="960">
        <f t="shared" si="1"/>
        <v>133363636.36363636</v>
      </c>
      <c r="Q27" s="966">
        <f t="shared" si="2"/>
        <v>133363636.36363636</v>
      </c>
      <c r="R27" s="961">
        <f t="shared" si="3"/>
        <v>0</v>
      </c>
      <c r="S27" s="947">
        <f>IFERROR(VLOOKUP($C27,'[8]THÔNG TIN SP'!$B$6:$K$79,5,0),"-")</f>
        <v>8806</v>
      </c>
      <c r="T27" s="962">
        <v>20000</v>
      </c>
    </row>
    <row r="28" spans="2:26" ht="18">
      <c r="B28" s="949">
        <v>20</v>
      </c>
      <c r="C28" s="950" t="s">
        <v>465</v>
      </c>
      <c r="D28" s="951" t="str">
        <f>IFERROR(VLOOKUP($C28,'[7]THÔNG TIN SP'!$B$6:$K$153,2,0),"-")</f>
        <v>Hạt phụ gia PE80</v>
      </c>
      <c r="E28" s="981" t="s">
        <v>295</v>
      </c>
      <c r="F28" s="951" t="s">
        <v>1393</v>
      </c>
      <c r="G28" s="953"/>
      <c r="H28" s="943"/>
      <c r="I28" s="954"/>
      <c r="J28" s="954"/>
      <c r="K28" s="956">
        <f t="shared" si="0"/>
        <v>100000</v>
      </c>
      <c r="L28" s="957">
        <f>K28+J28</f>
        <v>100000</v>
      </c>
      <c r="M28" s="964">
        <v>8330</v>
      </c>
      <c r="N28" s="965"/>
      <c r="O28" s="965"/>
      <c r="P28" s="960">
        <f t="shared" si="1"/>
        <v>833000000</v>
      </c>
      <c r="Q28" s="966">
        <f t="shared" si="2"/>
        <v>833000000</v>
      </c>
      <c r="R28" s="961">
        <f t="shared" si="3"/>
        <v>0</v>
      </c>
      <c r="S28" s="947" t="str">
        <f>IFERROR(VLOOKUP($C28,'[8]THÔNG TIN SP'!$B$6:$K$79,5,0),"-")</f>
        <v>8511S</v>
      </c>
      <c r="T28" s="962">
        <v>100000</v>
      </c>
    </row>
    <row r="29" spans="2:26" ht="18">
      <c r="B29" s="949">
        <v>21</v>
      </c>
      <c r="C29" s="950">
        <v>8518</v>
      </c>
      <c r="D29" s="951" t="str">
        <f>IFERROR(VLOOKUP($C29,'[7]THÔNG TIN SP'!$B$6:$K$153,2,0),"-")</f>
        <v>Hạt phụ gia 8518</v>
      </c>
      <c r="E29" s="981" t="s">
        <v>1394</v>
      </c>
      <c r="F29" s="951" t="s">
        <v>1395</v>
      </c>
      <c r="G29" s="953"/>
      <c r="H29" s="943"/>
      <c r="I29" s="954"/>
      <c r="J29" s="963"/>
      <c r="K29" s="956">
        <f t="shared" si="0"/>
        <v>10000</v>
      </c>
      <c r="L29" s="957">
        <f t="shared" ref="L29:L59" si="8">T29+J29</f>
        <v>10000</v>
      </c>
      <c r="M29" s="964">
        <v>7300</v>
      </c>
      <c r="N29" s="965"/>
      <c r="O29" s="965"/>
      <c r="P29" s="960">
        <f t="shared" si="1"/>
        <v>73000000</v>
      </c>
      <c r="Q29" s="966">
        <f t="shared" si="2"/>
        <v>73000000</v>
      </c>
      <c r="R29" s="961">
        <f t="shared" si="3"/>
        <v>0</v>
      </c>
      <c r="S29" s="947">
        <f>IFERROR(VLOOKUP($C29,'[8]THÔNG TIN SP'!$B$6:$K$79,5,0),"-")</f>
        <v>8518</v>
      </c>
      <c r="T29" s="962">
        <v>10000</v>
      </c>
    </row>
    <row r="30" spans="2:26" s="659" customFormat="1" ht="18">
      <c r="B30" s="949">
        <v>22</v>
      </c>
      <c r="C30" s="950">
        <v>8518</v>
      </c>
      <c r="D30" s="951" t="str">
        <f>IFERROR(VLOOKUP($C30,'[7]THÔNG TIN SP'!$B$6:$K$153,2,0),"-")</f>
        <v>Hạt phụ gia 8518</v>
      </c>
      <c r="E30" s="981" t="s">
        <v>331</v>
      </c>
      <c r="F30" s="951" t="s">
        <v>1385</v>
      </c>
      <c r="G30" s="953"/>
      <c r="H30" s="943"/>
      <c r="I30" s="954"/>
      <c r="J30" s="963"/>
      <c r="K30" s="956">
        <f>T30</f>
        <v>54000</v>
      </c>
      <c r="L30" s="957">
        <f>T30+J30</f>
        <v>54000</v>
      </c>
      <c r="M30" s="964">
        <f>6985/1.1</f>
        <v>6349.9999999999991</v>
      </c>
      <c r="N30" s="965"/>
      <c r="O30" s="965"/>
      <c r="P30" s="960">
        <f>Q30+(R30*N30)</f>
        <v>342899999.99999994</v>
      </c>
      <c r="Q30" s="966">
        <f>M30*L30</f>
        <v>342899999.99999994</v>
      </c>
      <c r="R30" s="961">
        <f>O30*L30</f>
        <v>0</v>
      </c>
      <c r="S30" s="947">
        <f>IFERROR(VLOOKUP($C30,'[8]THÔNG TIN SP'!$B$6:$K$79,5,0),"-")</f>
        <v>8518</v>
      </c>
      <c r="T30" s="962">
        <v>54000</v>
      </c>
    </row>
    <row r="31" spans="2:26" s="659" customFormat="1" ht="18">
      <c r="B31" s="949">
        <v>23</v>
      </c>
      <c r="C31" s="950">
        <v>8518</v>
      </c>
      <c r="D31" s="951" t="str">
        <f>IFERROR(VLOOKUP($C31,'[7]THÔNG TIN SP'!$B$6:$K$153,2,0),"-")</f>
        <v>Hạt phụ gia 8518</v>
      </c>
      <c r="E31" s="981" t="s">
        <v>239</v>
      </c>
      <c r="F31" s="951" t="s">
        <v>240</v>
      </c>
      <c r="G31" s="953"/>
      <c r="H31" s="943"/>
      <c r="I31" s="954"/>
      <c r="J31" s="963"/>
      <c r="K31" s="956">
        <f>T31</f>
        <v>12000</v>
      </c>
      <c r="L31" s="957">
        <f>T31+J31</f>
        <v>12000</v>
      </c>
      <c r="M31" s="964">
        <f>7106/1.1</f>
        <v>6459.9999999999991</v>
      </c>
      <c r="N31" s="965"/>
      <c r="O31" s="965"/>
      <c r="P31" s="960">
        <f>Q31+(R31*N31)</f>
        <v>77519999.999999985</v>
      </c>
      <c r="Q31" s="966">
        <f>M31*L31</f>
        <v>77519999.999999985</v>
      </c>
      <c r="R31" s="961">
        <f>O31*L31</f>
        <v>0</v>
      </c>
      <c r="S31" s="947">
        <f>IFERROR(VLOOKUP($C31,'[8]THÔNG TIN SP'!$B$6:$K$79,5,0),"-")</f>
        <v>8518</v>
      </c>
      <c r="T31" s="962">
        <v>12000</v>
      </c>
    </row>
    <row r="32" spans="2:26" s="659" customFormat="1" ht="18">
      <c r="B32" s="949">
        <v>24</v>
      </c>
      <c r="C32" s="998" t="s">
        <v>689</v>
      </c>
      <c r="D32" s="951" t="s">
        <v>1396</v>
      </c>
      <c r="E32" s="999" t="s">
        <v>99</v>
      </c>
      <c r="F32" s="951" t="s">
        <v>100</v>
      </c>
      <c r="G32" s="1000"/>
      <c r="H32" s="1001"/>
      <c r="I32" s="1000"/>
      <c r="J32" s="1002"/>
      <c r="K32" s="1003">
        <f>T32</f>
        <v>81000</v>
      </c>
      <c r="L32" s="1004">
        <f>T32+J32</f>
        <v>81000</v>
      </c>
      <c r="M32" s="982">
        <f>N32*O32</f>
        <v>6440.0000000000009</v>
      </c>
      <c r="N32" s="965">
        <v>23000</v>
      </c>
      <c r="O32" s="965">
        <v>0.28000000000000003</v>
      </c>
      <c r="P32" s="960">
        <f>Q32+(R32*N32)</f>
        <v>1043280000.0000001</v>
      </c>
      <c r="Q32" s="966">
        <f>M32*L32</f>
        <v>521640000.00000006</v>
      </c>
      <c r="R32" s="966">
        <f>O32*L32</f>
        <v>22680.000000000004</v>
      </c>
      <c r="S32" s="947">
        <v>8518</v>
      </c>
      <c r="T32" s="1005">
        <v>81000</v>
      </c>
    </row>
    <row r="33" spans="2:26" s="659" customFormat="1" ht="18">
      <c r="B33" s="949">
        <v>25</v>
      </c>
      <c r="C33" s="950" t="s">
        <v>1397</v>
      </c>
      <c r="D33" s="951" t="str">
        <f>IFERROR(VLOOKUP($C33,'[7]THÔNG TIN SP'!$B$6:$K$153,2,0),"-")</f>
        <v>Hạt phụ gia mày trắng PE40W</v>
      </c>
      <c r="E33" s="981" t="s">
        <v>239</v>
      </c>
      <c r="F33" s="951" t="s">
        <v>240</v>
      </c>
      <c r="G33" s="953"/>
      <c r="H33" s="943"/>
      <c r="I33" s="954"/>
      <c r="J33" s="963"/>
      <c r="K33" s="956">
        <f t="shared" si="0"/>
        <v>15000</v>
      </c>
      <c r="L33" s="957">
        <f t="shared" si="8"/>
        <v>15000</v>
      </c>
      <c r="M33" s="964">
        <v>26550</v>
      </c>
      <c r="N33" s="965"/>
      <c r="O33" s="965"/>
      <c r="P33" s="960">
        <f t="shared" si="1"/>
        <v>398250000</v>
      </c>
      <c r="Q33" s="966">
        <f t="shared" si="2"/>
        <v>398250000</v>
      </c>
      <c r="R33" s="961">
        <f t="shared" si="3"/>
        <v>0</v>
      </c>
      <c r="S33" s="947" t="s">
        <v>505</v>
      </c>
      <c r="T33" s="962">
        <v>15000</v>
      </c>
    </row>
    <row r="34" spans="2:26" s="659" customFormat="1" ht="18">
      <c r="B34" s="949">
        <v>26</v>
      </c>
      <c r="C34" s="950" t="s">
        <v>1398</v>
      </c>
      <c r="D34" s="951" t="str">
        <f>IFERROR(VLOOKUP($C34,'[7]THÔNG TIN SP'!$B$6:$K$153,2,0),"-")</f>
        <v>Hạt phụ gia PP02F</v>
      </c>
      <c r="E34" s="981" t="s">
        <v>298</v>
      </c>
      <c r="F34" s="951" t="s">
        <v>299</v>
      </c>
      <c r="G34" s="953"/>
      <c r="H34" s="943"/>
      <c r="I34" s="954"/>
      <c r="J34" s="963"/>
      <c r="K34" s="956">
        <f t="shared" si="0"/>
        <v>54000</v>
      </c>
      <c r="L34" s="957">
        <f t="shared" si="8"/>
        <v>54000</v>
      </c>
      <c r="M34" s="964">
        <v>6000</v>
      </c>
      <c r="N34" s="965"/>
      <c r="O34" s="965"/>
      <c r="P34" s="960">
        <f t="shared" si="1"/>
        <v>324000000</v>
      </c>
      <c r="Q34" s="966">
        <f t="shared" si="2"/>
        <v>324000000</v>
      </c>
      <c r="R34" s="961">
        <f t="shared" si="3"/>
        <v>0</v>
      </c>
      <c r="S34" s="947" t="str">
        <f>IFERROR(VLOOKUP($C34,'[8]THÔNG TIN SP'!$B$6:$K$79,5,0),"-")</f>
        <v>8808R</v>
      </c>
      <c r="T34" s="962">
        <v>54000</v>
      </c>
    </row>
    <row r="35" spans="2:26" s="659" customFormat="1" ht="18">
      <c r="B35" s="949">
        <v>27</v>
      </c>
      <c r="C35" s="950" t="s">
        <v>456</v>
      </c>
      <c r="D35" s="951" t="s">
        <v>1399</v>
      </c>
      <c r="E35" s="981" t="s">
        <v>331</v>
      </c>
      <c r="F35" s="951" t="s">
        <v>1385</v>
      </c>
      <c r="G35" s="953"/>
      <c r="H35" s="943"/>
      <c r="I35" s="954"/>
      <c r="J35" s="963"/>
      <c r="K35" s="956">
        <f>T35</f>
        <v>27000</v>
      </c>
      <c r="L35" s="957">
        <f>T35+J35</f>
        <v>27000</v>
      </c>
      <c r="M35" s="964">
        <v>5400</v>
      </c>
      <c r="N35" s="965"/>
      <c r="O35" s="965"/>
      <c r="P35" s="960">
        <f>Q35+(R35*N35)</f>
        <v>145800000</v>
      </c>
      <c r="Q35" s="966">
        <f>M35*L35</f>
        <v>145800000</v>
      </c>
      <c r="R35" s="961">
        <f>O35*L35</f>
        <v>0</v>
      </c>
      <c r="S35" s="947" t="str">
        <f>IFERROR(VLOOKUP($C35,'[8]THÔNG TIN SP'!$B$6:$K$79,5,0),"-")</f>
        <v>8808R</v>
      </c>
      <c r="T35" s="962">
        <v>27000</v>
      </c>
    </row>
    <row r="36" spans="2:26" s="659" customFormat="1" ht="18">
      <c r="B36" s="949">
        <v>28</v>
      </c>
      <c r="C36" s="950" t="s">
        <v>456</v>
      </c>
      <c r="D36" s="951" t="s">
        <v>1399</v>
      </c>
      <c r="E36" s="999" t="s">
        <v>1400</v>
      </c>
      <c r="F36" s="951" t="s">
        <v>315</v>
      </c>
      <c r="G36" s="953"/>
      <c r="H36" s="943"/>
      <c r="I36" s="954"/>
      <c r="J36" s="963"/>
      <c r="K36" s="956">
        <f>T36</f>
        <v>15000</v>
      </c>
      <c r="L36" s="957">
        <f>T36+J36</f>
        <v>15000</v>
      </c>
      <c r="M36" s="982">
        <v>6700</v>
      </c>
      <c r="N36" s="965"/>
      <c r="O36" s="965"/>
      <c r="P36" s="960">
        <f>Q36+(R36*N36)</f>
        <v>100500000</v>
      </c>
      <c r="Q36" s="966">
        <f>M36*L36</f>
        <v>100500000</v>
      </c>
      <c r="R36" s="961">
        <f>O36*L36</f>
        <v>0</v>
      </c>
      <c r="S36" s="947" t="str">
        <f>IFERROR(VLOOKUP($C36,'[8]THÔNG TIN SP'!$B$6:$K$79,5,0),"-")</f>
        <v>8808R</v>
      </c>
      <c r="T36" s="962">
        <v>15000</v>
      </c>
    </row>
    <row r="37" spans="2:26" ht="16.8">
      <c r="B37" s="949">
        <v>29</v>
      </c>
      <c r="C37" s="984" t="s">
        <v>456</v>
      </c>
      <c r="D37" s="986" t="str">
        <f>IFERROR(VLOOKUP($C37,'[9]THÔNG TIN SP'!$B$6:$K$300,2,0),"-")</f>
        <v>Hạt phụ gia 8808R</v>
      </c>
      <c r="E37" s="1006" t="s">
        <v>216</v>
      </c>
      <c r="F37" s="986" t="str">
        <f>IFERROR(VLOOKUP($E37,'[9]TT KH'!$B$6:$G$140,2,0),"-")</f>
        <v>DALIAN RING IMPORT &amp; EXPORT TRADING CO.,LTD</v>
      </c>
      <c r="G37" s="970" t="s">
        <v>1379</v>
      </c>
      <c r="H37" s="971" t="s">
        <v>1401</v>
      </c>
      <c r="I37" s="972"/>
      <c r="J37" s="970"/>
      <c r="K37" s="973">
        <f>T37</f>
        <v>1000</v>
      </c>
      <c r="L37" s="974">
        <f>T37+J37</f>
        <v>1000</v>
      </c>
      <c r="M37" s="975"/>
      <c r="N37" s="976">
        <v>23000</v>
      </c>
      <c r="O37" s="976">
        <v>0.29499999999999998</v>
      </c>
      <c r="P37" s="977">
        <f>Q37+(R37*N37)</f>
        <v>156061785</v>
      </c>
      <c r="Q37" s="974">
        <f>O37*N37</f>
        <v>6785</v>
      </c>
      <c r="R37" s="978">
        <f>O37*N37</f>
        <v>6785</v>
      </c>
      <c r="S37" s="941" t="s">
        <v>456</v>
      </c>
      <c r="T37" s="1007">
        <v>1000</v>
      </c>
      <c r="V37" s="988"/>
      <c r="W37" s="988"/>
      <c r="X37" s="988"/>
      <c r="Y37" s="988"/>
      <c r="Z37" s="988"/>
    </row>
    <row r="38" spans="2:26" s="659" customFormat="1" ht="18">
      <c r="B38" s="949">
        <v>30</v>
      </c>
      <c r="C38" s="950" t="s">
        <v>648</v>
      </c>
      <c r="D38" s="951" t="str">
        <f>IFERROR(VLOOKUP($C38,'[7]THÔNG TIN SP'!$B$6:$K$153,2,0),"-")</f>
        <v>Hạt phụ gia JT30</v>
      </c>
      <c r="E38" s="981" t="s">
        <v>368</v>
      </c>
      <c r="F38" s="951" t="s">
        <v>1402</v>
      </c>
      <c r="G38" s="953"/>
      <c r="H38" s="943"/>
      <c r="I38" s="954"/>
      <c r="J38" s="963"/>
      <c r="K38" s="956">
        <f>T38</f>
        <v>10000</v>
      </c>
      <c r="L38" s="957">
        <f>T38+J38</f>
        <v>10000</v>
      </c>
      <c r="M38" s="964">
        <f>9000/1.1</f>
        <v>8181.8181818181811</v>
      </c>
      <c r="N38" s="965"/>
      <c r="O38" s="965"/>
      <c r="P38" s="960">
        <f>Q38+(R38*N38)</f>
        <v>81818181.818181813</v>
      </c>
      <c r="Q38" s="966">
        <f>M38*L38</f>
        <v>81818181.818181813</v>
      </c>
      <c r="R38" s="961">
        <f>O38*L38</f>
        <v>0</v>
      </c>
      <c r="S38" s="947">
        <f>IFERROR(VLOOKUP($C38,'[8]THÔNG TIN SP'!$B$6:$K$79,5,0),"-")</f>
        <v>8803</v>
      </c>
      <c r="T38" s="962">
        <v>10000</v>
      </c>
    </row>
    <row r="39" spans="2:26" s="659" customFormat="1" ht="18">
      <c r="B39" s="949">
        <v>31</v>
      </c>
      <c r="C39" s="950" t="s">
        <v>648</v>
      </c>
      <c r="D39" s="989" t="str">
        <f>IFERROR(VLOOKUP($C39,'[7]THÔNG TIN SP'!$B$6:$K$153,2,0),"-")</f>
        <v>Hạt phụ gia JT30</v>
      </c>
      <c r="E39" s="981" t="s">
        <v>262</v>
      </c>
      <c r="F39" s="951" t="s">
        <v>263</v>
      </c>
      <c r="G39" s="953"/>
      <c r="H39" s="943"/>
      <c r="I39" s="954"/>
      <c r="J39" s="963"/>
      <c r="K39" s="956">
        <f t="shared" si="0"/>
        <v>243000</v>
      </c>
      <c r="L39" s="957">
        <f t="shared" si="8"/>
        <v>243000</v>
      </c>
      <c r="M39" s="964">
        <v>8000</v>
      </c>
      <c r="N39" s="965"/>
      <c r="O39" s="965"/>
      <c r="P39" s="960">
        <f t="shared" si="1"/>
        <v>1944000000</v>
      </c>
      <c r="Q39" s="966">
        <f t="shared" si="2"/>
        <v>1944000000</v>
      </c>
      <c r="R39" s="961">
        <f t="shared" ref="R39:R59" si="9">O39*L39</f>
        <v>0</v>
      </c>
      <c r="S39" s="947">
        <f>IFERROR(VLOOKUP($C39,'[8]THÔNG TIN SP'!$B$6:$K$79,5,0),"-")</f>
        <v>8803</v>
      </c>
      <c r="T39" s="962">
        <v>243000</v>
      </c>
    </row>
    <row r="40" spans="2:26" s="659" customFormat="1" ht="18">
      <c r="B40" s="949">
        <v>32</v>
      </c>
      <c r="C40" s="950" t="s">
        <v>484</v>
      </c>
      <c r="D40" s="951" t="s">
        <v>1403</v>
      </c>
      <c r="E40" s="981" t="s">
        <v>331</v>
      </c>
      <c r="F40" s="951" t="s">
        <v>1385</v>
      </c>
      <c r="G40" s="953"/>
      <c r="H40" s="943"/>
      <c r="I40" s="954"/>
      <c r="J40" s="963"/>
      <c r="K40" s="956">
        <f t="shared" si="0"/>
        <v>54000</v>
      </c>
      <c r="L40" s="957">
        <f t="shared" si="8"/>
        <v>54000</v>
      </c>
      <c r="M40" s="964">
        <f>5940/1.1</f>
        <v>5400</v>
      </c>
      <c r="N40" s="965"/>
      <c r="O40" s="965"/>
      <c r="P40" s="960">
        <f t="shared" si="1"/>
        <v>291600000</v>
      </c>
      <c r="Q40" s="966">
        <f t="shared" si="2"/>
        <v>291600000</v>
      </c>
      <c r="R40" s="961">
        <f t="shared" si="9"/>
        <v>0</v>
      </c>
      <c r="S40" s="947" t="s">
        <v>484</v>
      </c>
      <c r="T40" s="962">
        <v>54000</v>
      </c>
    </row>
    <row r="41" spans="2:26" s="659" customFormat="1" ht="18">
      <c r="B41" s="949">
        <v>33</v>
      </c>
      <c r="C41" s="950">
        <v>8808</v>
      </c>
      <c r="D41" s="951" t="s">
        <v>1404</v>
      </c>
      <c r="E41" s="981" t="s">
        <v>331</v>
      </c>
      <c r="F41" s="951" t="s">
        <v>1385</v>
      </c>
      <c r="G41" s="953"/>
      <c r="H41" s="943"/>
      <c r="I41" s="954"/>
      <c r="J41" s="963"/>
      <c r="K41" s="956">
        <f t="shared" si="0"/>
        <v>54000</v>
      </c>
      <c r="L41" s="957">
        <f t="shared" si="8"/>
        <v>54000</v>
      </c>
      <c r="M41" s="964">
        <f>6930/1.1</f>
        <v>6299.9999999999991</v>
      </c>
      <c r="N41" s="965"/>
      <c r="O41" s="965"/>
      <c r="P41" s="960">
        <f t="shared" si="1"/>
        <v>340199999.99999994</v>
      </c>
      <c r="Q41" s="966">
        <f t="shared" si="2"/>
        <v>340199999.99999994</v>
      </c>
      <c r="R41" s="961">
        <f t="shared" si="9"/>
        <v>0</v>
      </c>
      <c r="S41" s="947">
        <v>8808</v>
      </c>
      <c r="T41" s="962">
        <v>54000</v>
      </c>
    </row>
    <row r="42" spans="2:26" s="659" customFormat="1" ht="17.399999999999999">
      <c r="B42" s="949">
        <v>34</v>
      </c>
      <c r="C42" s="1008" t="s">
        <v>685</v>
      </c>
      <c r="D42" s="989" t="str">
        <f>IFERROR(VLOOKUP($C42,'[5]THÔNG TIN SP'!$B$6:$K$178,2,0),"-")</f>
        <v>Hạt phụ gia FX85PE-F35</v>
      </c>
      <c r="E42" s="999" t="s">
        <v>99</v>
      </c>
      <c r="F42" s="951" t="s">
        <v>100</v>
      </c>
      <c r="G42" s="1009"/>
      <c r="H42" s="1010"/>
      <c r="I42" s="1009"/>
      <c r="J42" s="963"/>
      <c r="K42" s="956">
        <f>T42</f>
        <v>54000</v>
      </c>
      <c r="L42" s="992">
        <f>T42+J42</f>
        <v>54000</v>
      </c>
      <c r="M42" s="982">
        <f>N42*O42</f>
        <v>6440.0000000000009</v>
      </c>
      <c r="N42" s="965">
        <v>23000</v>
      </c>
      <c r="O42" s="965">
        <v>0.28000000000000003</v>
      </c>
      <c r="P42" s="960">
        <f>Q42+(R42*N42)</f>
        <v>695520000.00000012</v>
      </c>
      <c r="Q42" s="966">
        <f>M42*L42</f>
        <v>347760000.00000006</v>
      </c>
      <c r="R42" s="961">
        <f>O42*L42</f>
        <v>15120.000000000002</v>
      </c>
      <c r="S42" s="947">
        <v>8808</v>
      </c>
      <c r="T42" s="1011">
        <v>54000</v>
      </c>
      <c r="U42" s="988"/>
      <c r="V42" s="988"/>
      <c r="W42" s="988"/>
      <c r="X42" s="988"/>
      <c r="Y42" s="988"/>
      <c r="Z42" s="988"/>
    </row>
    <row r="43" spans="2:26" s="659" customFormat="1" ht="18">
      <c r="B43" s="949">
        <v>35</v>
      </c>
      <c r="C43" s="950">
        <v>8808</v>
      </c>
      <c r="D43" s="989" t="s">
        <v>1405</v>
      </c>
      <c r="E43" s="990" t="s">
        <v>211</v>
      </c>
      <c r="F43" s="969" t="s">
        <v>212</v>
      </c>
      <c r="G43" s="991"/>
      <c r="H43" s="1012"/>
      <c r="I43" s="991"/>
      <c r="J43" s="991"/>
      <c r="K43" s="956">
        <f t="shared" ref="K43" si="10">T43</f>
        <v>54000</v>
      </c>
      <c r="L43" s="992">
        <f t="shared" ref="L43" si="11">T43+J43</f>
        <v>54000</v>
      </c>
      <c r="M43" s="993"/>
      <c r="N43" s="964"/>
      <c r="O43" s="994"/>
      <c r="P43" s="960">
        <f t="shared" ref="P43" si="12">Q43+(R43*N43)</f>
        <v>0</v>
      </c>
      <c r="Q43" s="966">
        <f t="shared" ref="Q43" si="13">M43*L43</f>
        <v>0</v>
      </c>
      <c r="R43" s="961">
        <f t="shared" ref="R43" si="14">O43*L43</f>
        <v>0</v>
      </c>
      <c r="S43" s="995">
        <v>8808</v>
      </c>
      <c r="T43" s="996">
        <v>54000</v>
      </c>
      <c r="U43" s="988"/>
      <c r="V43" s="988"/>
      <c r="W43" s="988"/>
      <c r="X43" s="988"/>
      <c r="Y43" s="988"/>
      <c r="Z43" s="988"/>
    </row>
    <row r="44" spans="2:26" s="659" customFormat="1" ht="18">
      <c r="B44" s="949">
        <v>36</v>
      </c>
      <c r="C44" s="950">
        <v>8616</v>
      </c>
      <c r="D44" s="951" t="str">
        <f>IFERROR(VLOOKUP($C44,'[7]THÔNG TIN SP'!$B$6:$K$153,2,0),"-")</f>
        <v>Hạt phụ gia 8616</v>
      </c>
      <c r="E44" s="981" t="s">
        <v>331</v>
      </c>
      <c r="F44" s="951" t="s">
        <v>1385</v>
      </c>
      <c r="G44" s="953"/>
      <c r="H44" s="943"/>
      <c r="I44" s="954"/>
      <c r="J44" s="963"/>
      <c r="K44" s="956">
        <f t="shared" si="0"/>
        <v>54000</v>
      </c>
      <c r="L44" s="957">
        <f t="shared" si="8"/>
        <v>54000</v>
      </c>
      <c r="M44" s="964">
        <f>7370/1.1</f>
        <v>6699.9999999999991</v>
      </c>
      <c r="N44" s="965"/>
      <c r="O44" s="965"/>
      <c r="P44" s="960">
        <f t="shared" si="1"/>
        <v>361799999.99999994</v>
      </c>
      <c r="Q44" s="966">
        <f t="shared" si="2"/>
        <v>361799999.99999994</v>
      </c>
      <c r="R44" s="961">
        <f t="shared" si="9"/>
        <v>0</v>
      </c>
      <c r="S44" s="947">
        <f>IFERROR(VLOOKUP($C44,'[8]THÔNG TIN SP'!$B$6:$K$79,5,0),"-")</f>
        <v>8616</v>
      </c>
      <c r="T44" s="962">
        <v>54000</v>
      </c>
    </row>
    <row r="45" spans="2:26" s="659" customFormat="1" ht="18">
      <c r="B45" s="949">
        <v>37</v>
      </c>
      <c r="C45" s="950">
        <v>8513</v>
      </c>
      <c r="D45" s="951" t="s">
        <v>1406</v>
      </c>
      <c r="E45" s="981" t="s">
        <v>331</v>
      </c>
      <c r="F45" s="951" t="s">
        <v>1385</v>
      </c>
      <c r="G45" s="953"/>
      <c r="H45" s="943"/>
      <c r="I45" s="954"/>
      <c r="J45" s="963"/>
      <c r="K45" s="956">
        <f t="shared" si="0"/>
        <v>54000</v>
      </c>
      <c r="L45" s="957">
        <f t="shared" si="8"/>
        <v>54000</v>
      </c>
      <c r="M45" s="964">
        <f>8635/1.1</f>
        <v>7849.9999999999991</v>
      </c>
      <c r="N45" s="965"/>
      <c r="O45" s="965"/>
      <c r="P45" s="960">
        <f t="shared" si="1"/>
        <v>423899999.99999994</v>
      </c>
      <c r="Q45" s="966">
        <f t="shared" si="2"/>
        <v>423899999.99999994</v>
      </c>
      <c r="R45" s="961">
        <f t="shared" si="9"/>
        <v>0</v>
      </c>
      <c r="S45" s="947">
        <v>8513</v>
      </c>
      <c r="T45" s="962">
        <v>54000</v>
      </c>
    </row>
    <row r="46" spans="2:26" s="659" customFormat="1" ht="18">
      <c r="B46" s="949">
        <v>38</v>
      </c>
      <c r="C46" s="950">
        <v>8553</v>
      </c>
      <c r="D46" s="951" t="s">
        <v>1407</v>
      </c>
      <c r="E46" s="981" t="s">
        <v>331</v>
      </c>
      <c r="F46" s="951" t="s">
        <v>1385</v>
      </c>
      <c r="G46" s="953"/>
      <c r="H46" s="943"/>
      <c r="I46" s="954"/>
      <c r="J46" s="963"/>
      <c r="K46" s="956">
        <f t="shared" si="0"/>
        <v>27000</v>
      </c>
      <c r="L46" s="957">
        <f t="shared" si="8"/>
        <v>27000</v>
      </c>
      <c r="M46" s="964">
        <f>8850/1.1</f>
        <v>8045.454545454545</v>
      </c>
      <c r="N46" s="965"/>
      <c r="O46" s="965"/>
      <c r="P46" s="960">
        <f t="shared" si="1"/>
        <v>217227272.72727272</v>
      </c>
      <c r="Q46" s="966">
        <f t="shared" si="2"/>
        <v>217227272.72727272</v>
      </c>
      <c r="R46" s="961">
        <f t="shared" si="9"/>
        <v>0</v>
      </c>
      <c r="S46" s="947">
        <v>8553</v>
      </c>
      <c r="T46" s="962">
        <v>27000</v>
      </c>
    </row>
    <row r="47" spans="2:26" s="659" customFormat="1" ht="18">
      <c r="B47" s="949">
        <v>39</v>
      </c>
      <c r="C47" s="950" t="s">
        <v>498</v>
      </c>
      <c r="D47" s="951" t="str">
        <f>IFERROR(VLOOKUP($C47,'[7]THÔNG TIN SP'!$B$6:$K$153,2,0),"-")</f>
        <v>Hạt phụ gia 8619R</v>
      </c>
      <c r="E47" s="981" t="s">
        <v>354</v>
      </c>
      <c r="F47" s="951" t="s">
        <v>1408</v>
      </c>
      <c r="G47" s="953"/>
      <c r="H47" s="943"/>
      <c r="I47" s="954"/>
      <c r="J47" s="963"/>
      <c r="K47" s="956">
        <f t="shared" si="0"/>
        <v>5000</v>
      </c>
      <c r="L47" s="957">
        <f t="shared" si="8"/>
        <v>5000</v>
      </c>
      <c r="M47" s="964">
        <v>5000</v>
      </c>
      <c r="N47" s="965"/>
      <c r="O47" s="965"/>
      <c r="P47" s="960">
        <f t="shared" si="1"/>
        <v>25000000</v>
      </c>
      <c r="Q47" s="966">
        <f t="shared" si="2"/>
        <v>25000000</v>
      </c>
      <c r="R47" s="961">
        <f t="shared" si="9"/>
        <v>0</v>
      </c>
      <c r="S47" s="947" t="str">
        <f>IFERROR(VLOOKUP($C47,'[8]THÔNG TIN SP'!$B$6:$K$79,5,0),"-")</f>
        <v>8619R</v>
      </c>
      <c r="T47" s="962">
        <v>5000</v>
      </c>
    </row>
    <row r="48" spans="2:26" s="659" customFormat="1" ht="18">
      <c r="B48" s="949">
        <v>40</v>
      </c>
      <c r="C48" s="950" t="s">
        <v>1409</v>
      </c>
      <c r="D48" s="951" t="s">
        <v>1410</v>
      </c>
      <c r="E48" s="981" t="s">
        <v>354</v>
      </c>
      <c r="F48" s="951" t="s">
        <v>1408</v>
      </c>
      <c r="G48" s="953"/>
      <c r="H48" s="943"/>
      <c r="I48" s="954"/>
      <c r="J48" s="963"/>
      <c r="K48" s="956">
        <f t="shared" si="0"/>
        <v>5000</v>
      </c>
      <c r="L48" s="957">
        <f t="shared" si="8"/>
        <v>5000</v>
      </c>
      <c r="M48" s="964">
        <v>6400</v>
      </c>
      <c r="N48" s="965"/>
      <c r="O48" s="965"/>
      <c r="P48" s="960">
        <f t="shared" si="1"/>
        <v>32000000</v>
      </c>
      <c r="Q48" s="966">
        <f t="shared" si="2"/>
        <v>32000000</v>
      </c>
      <c r="R48" s="961">
        <f t="shared" si="9"/>
        <v>0</v>
      </c>
      <c r="S48" s="947" t="s">
        <v>479</v>
      </c>
      <c r="T48" s="962">
        <v>5000</v>
      </c>
    </row>
    <row r="49" spans="2:26" s="659" customFormat="1" ht="18">
      <c r="B49" s="949">
        <v>41</v>
      </c>
      <c r="C49" s="950">
        <v>8555</v>
      </c>
      <c r="D49" s="951" t="str">
        <f>IFERROR(VLOOKUP($C49,'[7]THÔNG TIN SP'!$B$6:$K$153,2,0),"-")</f>
        <v>Hạt phụ gia 8555</v>
      </c>
      <c r="E49" s="981" t="s">
        <v>304</v>
      </c>
      <c r="F49" s="951" t="s">
        <v>305</v>
      </c>
      <c r="G49" s="953"/>
      <c r="H49" s="943"/>
      <c r="I49" s="954"/>
      <c r="J49" s="963"/>
      <c r="K49" s="956">
        <f t="shared" si="0"/>
        <v>15000</v>
      </c>
      <c r="L49" s="957">
        <f t="shared" si="8"/>
        <v>15000</v>
      </c>
      <c r="M49" s="964">
        <v>6700</v>
      </c>
      <c r="N49" s="965"/>
      <c r="O49" s="965"/>
      <c r="P49" s="960">
        <f t="shared" si="1"/>
        <v>100500000</v>
      </c>
      <c r="Q49" s="966">
        <f t="shared" si="2"/>
        <v>100500000</v>
      </c>
      <c r="R49" s="961">
        <f t="shared" si="9"/>
        <v>0</v>
      </c>
      <c r="S49" s="947">
        <v>8555</v>
      </c>
      <c r="T49" s="962">
        <v>15000</v>
      </c>
    </row>
    <row r="50" spans="2:26" s="659" customFormat="1" ht="18">
      <c r="B50" s="949">
        <v>42</v>
      </c>
      <c r="C50" s="950">
        <v>8512</v>
      </c>
      <c r="D50" s="951" t="str">
        <f>IFERROR(VLOOKUP($C50,'[7]THÔNG TIN SP'!$B$6:$K$153,2,0),"-")</f>
        <v>Hạt phụ gia 8512</v>
      </c>
      <c r="E50" s="981" t="s">
        <v>304</v>
      </c>
      <c r="F50" s="951" t="s">
        <v>305</v>
      </c>
      <c r="G50" s="953"/>
      <c r="H50" s="943"/>
      <c r="I50" s="954"/>
      <c r="J50" s="963"/>
      <c r="K50" s="956">
        <f t="shared" si="0"/>
        <v>15000</v>
      </c>
      <c r="L50" s="957">
        <f t="shared" si="8"/>
        <v>15000</v>
      </c>
      <c r="M50" s="964">
        <v>8170</v>
      </c>
      <c r="N50" s="965"/>
      <c r="O50" s="965"/>
      <c r="P50" s="960">
        <f t="shared" si="1"/>
        <v>122550000</v>
      </c>
      <c r="Q50" s="966">
        <f t="shared" si="2"/>
        <v>122550000</v>
      </c>
      <c r="R50" s="961">
        <f t="shared" si="9"/>
        <v>0</v>
      </c>
      <c r="S50" s="947">
        <f>IFERROR(VLOOKUP($C50,'[8]THÔNG TIN SP'!$B$6:$K$79,5,0),"-")</f>
        <v>8512</v>
      </c>
      <c r="T50" s="962">
        <v>15000</v>
      </c>
    </row>
    <row r="51" spans="2:26" s="659" customFormat="1" ht="23.25" customHeight="1">
      <c r="B51" s="949">
        <v>43</v>
      </c>
      <c r="C51" s="950" t="s">
        <v>564</v>
      </c>
      <c r="D51" s="951" t="s">
        <v>1411</v>
      </c>
      <c r="E51" s="981" t="s">
        <v>239</v>
      </c>
      <c r="F51" s="951" t="s">
        <v>240</v>
      </c>
      <c r="G51" s="953"/>
      <c r="H51" s="943"/>
      <c r="I51" s="954"/>
      <c r="J51" s="963"/>
      <c r="K51" s="956">
        <f t="shared" si="0"/>
        <v>27000</v>
      </c>
      <c r="L51" s="957">
        <f t="shared" si="8"/>
        <v>27000</v>
      </c>
      <c r="M51" s="964">
        <f>8162/1.1</f>
        <v>7419.9999999999991</v>
      </c>
      <c r="N51" s="965"/>
      <c r="O51" s="965"/>
      <c r="P51" s="960">
        <f t="shared" si="1"/>
        <v>200339999.99999997</v>
      </c>
      <c r="Q51" s="966">
        <f t="shared" si="2"/>
        <v>200339999.99999997</v>
      </c>
      <c r="R51" s="961">
        <f t="shared" si="9"/>
        <v>0</v>
      </c>
      <c r="S51" s="947">
        <v>8515</v>
      </c>
      <c r="T51" s="962">
        <v>27000</v>
      </c>
    </row>
    <row r="52" spans="2:26" s="659" customFormat="1" ht="23.25" customHeight="1">
      <c r="B52" s="949">
        <v>44</v>
      </c>
      <c r="C52" s="950">
        <v>8515</v>
      </c>
      <c r="D52" s="989" t="str">
        <f>IFERROR(VLOOKUP($C52,'[5]THÔNG TIN SP'!$B$6:$K$178,2,0),"-")</f>
        <v>Hạt phụ gia 8515</v>
      </c>
      <c r="E52" s="990" t="s">
        <v>13</v>
      </c>
      <c r="F52" s="1013" t="s">
        <v>14</v>
      </c>
      <c r="G52" s="991"/>
      <c r="H52" s="991"/>
      <c r="I52" s="991"/>
      <c r="J52" s="991"/>
      <c r="K52" s="956">
        <f t="shared" si="0"/>
        <v>84000</v>
      </c>
      <c r="L52" s="992">
        <f t="shared" si="8"/>
        <v>84000</v>
      </c>
      <c r="M52" s="993"/>
      <c r="N52" s="964"/>
      <c r="O52" s="994"/>
      <c r="P52" s="960">
        <f t="shared" si="1"/>
        <v>0</v>
      </c>
      <c r="Q52" s="966">
        <f t="shared" si="2"/>
        <v>0</v>
      </c>
      <c r="R52" s="961">
        <f>O52*L52</f>
        <v>0</v>
      </c>
      <c r="S52" s="995">
        <v>8515</v>
      </c>
      <c r="T52" s="962">
        <v>84000</v>
      </c>
    </row>
    <row r="53" spans="2:26" ht="16.8">
      <c r="B53" s="949">
        <v>45</v>
      </c>
      <c r="C53" s="984" t="s">
        <v>1412</v>
      </c>
      <c r="D53" s="985" t="s">
        <v>1413</v>
      </c>
      <c r="E53" s="968" t="s">
        <v>141</v>
      </c>
      <c r="F53" s="986" t="str">
        <f>IFERROR(VLOOKUP($E53,'[9]TT KH'!$B$6:$G$140,2,0),"-")</f>
        <v>PT. BERKAT UTAMA</v>
      </c>
      <c r="G53" s="970" t="s">
        <v>1414</v>
      </c>
      <c r="H53" s="971" t="s">
        <v>1415</v>
      </c>
      <c r="I53" s="972"/>
      <c r="J53" s="970"/>
      <c r="K53" s="973">
        <f>T53</f>
        <v>54000</v>
      </c>
      <c r="L53" s="974">
        <f>T53+J53</f>
        <v>54000</v>
      </c>
      <c r="M53" s="1014"/>
      <c r="N53" s="976">
        <v>23000</v>
      </c>
      <c r="O53" s="976">
        <v>0.33800000000000002</v>
      </c>
      <c r="P53" s="977">
        <f>Q53+(R53*N53)</f>
        <v>419803774</v>
      </c>
      <c r="Q53" s="974">
        <f>O53*N53</f>
        <v>7774.0000000000009</v>
      </c>
      <c r="R53" s="978">
        <f>O53*L53</f>
        <v>18252</v>
      </c>
      <c r="S53" s="941">
        <v>8515</v>
      </c>
      <c r="T53" s="980">
        <v>54000</v>
      </c>
      <c r="U53" s="988"/>
      <c r="V53" s="988"/>
      <c r="W53" s="988"/>
      <c r="X53" s="988"/>
      <c r="Y53" s="988"/>
      <c r="Z53" s="988"/>
    </row>
    <row r="54" spans="2:26" ht="16.8">
      <c r="B54" s="949">
        <v>46</v>
      </c>
      <c r="C54" s="967" t="s">
        <v>1416</v>
      </c>
      <c r="D54" s="951" t="str">
        <f>IFERROR(VLOOKUP($C54,'[6]THÔNG TIN SP'!$B$6:$K$178,2,0),"-")</f>
        <v>Hạt phụ gia VTE-101</v>
      </c>
      <c r="E54" s="968" t="s">
        <v>93</v>
      </c>
      <c r="F54" s="951" t="s">
        <v>1417</v>
      </c>
      <c r="G54" s="970" t="s">
        <v>1379</v>
      </c>
      <c r="H54" s="971" t="s">
        <v>1418</v>
      </c>
      <c r="I54" s="972"/>
      <c r="J54" s="970"/>
      <c r="K54" s="973">
        <f>T54</f>
        <v>139750</v>
      </c>
      <c r="L54" s="974">
        <f>T54+J54</f>
        <v>139750</v>
      </c>
      <c r="M54" s="975"/>
      <c r="N54" s="976">
        <v>23000</v>
      </c>
      <c r="O54" s="976">
        <v>0.33</v>
      </c>
      <c r="P54" s="977">
        <f>Q54+(R54*N54)</f>
        <v>174577590</v>
      </c>
      <c r="Q54" s="974">
        <f t="shared" ref="Q54" si="15">O54*N54</f>
        <v>7590</v>
      </c>
      <c r="R54" s="978">
        <f>O54*N54</f>
        <v>7590</v>
      </c>
      <c r="S54" s="941">
        <v>8515</v>
      </c>
      <c r="T54" s="1007">
        <v>139750</v>
      </c>
    </row>
    <row r="55" spans="2:26" s="659" customFormat="1" ht="18">
      <c r="B55" s="949">
        <v>47</v>
      </c>
      <c r="C55" s="950">
        <v>8618</v>
      </c>
      <c r="D55" s="951" t="str">
        <f>IFERROR(VLOOKUP($C55,'[7]THÔNG TIN SP'!$B$6:$K$153,2,0),"-")</f>
        <v>Hạt phụ gia 8618</v>
      </c>
      <c r="E55" s="999" t="s">
        <v>1419</v>
      </c>
      <c r="F55" s="951" t="s">
        <v>350</v>
      </c>
      <c r="G55" s="953"/>
      <c r="H55" s="943"/>
      <c r="I55" s="954"/>
      <c r="J55" s="963"/>
      <c r="K55" s="956">
        <f t="shared" si="0"/>
        <v>15000</v>
      </c>
      <c r="L55" s="957">
        <f t="shared" si="8"/>
        <v>15000</v>
      </c>
      <c r="M55" s="982">
        <v>7200</v>
      </c>
      <c r="N55" s="965"/>
      <c r="O55" s="965"/>
      <c r="P55" s="960">
        <f t="shared" si="1"/>
        <v>108000000</v>
      </c>
      <c r="Q55" s="966">
        <f t="shared" si="2"/>
        <v>108000000</v>
      </c>
      <c r="R55" s="961">
        <f t="shared" si="9"/>
        <v>0</v>
      </c>
      <c r="S55" s="947">
        <f>IFERROR(VLOOKUP($C55,'[8]THÔNG TIN SP'!$B$6:$K$79,5,0),"-")</f>
        <v>8618</v>
      </c>
      <c r="T55" s="962">
        <v>15000</v>
      </c>
    </row>
    <row r="56" spans="2:26" s="659" customFormat="1" ht="18">
      <c r="B56" s="949">
        <v>48</v>
      </c>
      <c r="C56" s="1008" t="s">
        <v>1420</v>
      </c>
      <c r="D56" s="951" t="s">
        <v>1421</v>
      </c>
      <c r="E56" s="999" t="s">
        <v>138</v>
      </c>
      <c r="F56" s="951" t="s">
        <v>139</v>
      </c>
      <c r="G56" s="953"/>
      <c r="H56" s="943"/>
      <c r="I56" s="954"/>
      <c r="J56" s="963"/>
      <c r="K56" s="956">
        <f t="shared" si="0"/>
        <v>56000</v>
      </c>
      <c r="L56" s="957">
        <f t="shared" si="8"/>
        <v>56000</v>
      </c>
      <c r="M56" s="982">
        <f>N56*O56</f>
        <v>6785</v>
      </c>
      <c r="N56" s="965">
        <v>23000</v>
      </c>
      <c r="O56" s="1015">
        <v>0.29499999999999998</v>
      </c>
      <c r="P56" s="960">
        <f t="shared" si="1"/>
        <v>759920000</v>
      </c>
      <c r="Q56" s="966">
        <f t="shared" si="2"/>
        <v>379960000</v>
      </c>
      <c r="R56" s="961">
        <f t="shared" si="9"/>
        <v>16520</v>
      </c>
      <c r="S56" s="947">
        <v>8807</v>
      </c>
      <c r="T56" s="962">
        <v>56000</v>
      </c>
    </row>
    <row r="57" spans="2:26" s="659" customFormat="1" ht="24" customHeight="1">
      <c r="B57" s="949">
        <v>49</v>
      </c>
      <c r="C57" s="1016" t="s">
        <v>1422</v>
      </c>
      <c r="D57" s="951" t="s">
        <v>1423</v>
      </c>
      <c r="E57" s="999" t="s">
        <v>99</v>
      </c>
      <c r="F57" s="951" t="s">
        <v>100</v>
      </c>
      <c r="G57" s="1009"/>
      <c r="H57" s="1009"/>
      <c r="I57" s="1009"/>
      <c r="J57" s="963"/>
      <c r="K57" s="1017">
        <f t="shared" si="0"/>
        <v>6260</v>
      </c>
      <c r="L57" s="1004">
        <f t="shared" si="8"/>
        <v>6260</v>
      </c>
      <c r="M57" s="982">
        <f t="shared" ref="M57:M58" si="16">N57*O57</f>
        <v>27600</v>
      </c>
      <c r="N57" s="965">
        <v>23000</v>
      </c>
      <c r="O57" s="1018">
        <v>1.2</v>
      </c>
      <c r="P57" s="960">
        <f t="shared" si="1"/>
        <v>345552000</v>
      </c>
      <c r="Q57" s="966">
        <f t="shared" si="2"/>
        <v>172776000</v>
      </c>
      <c r="R57" s="966">
        <f t="shared" si="9"/>
        <v>7512</v>
      </c>
      <c r="S57" s="947" t="s">
        <v>1424</v>
      </c>
      <c r="T57" s="1005">
        <v>6260</v>
      </c>
    </row>
    <row r="58" spans="2:26" s="659" customFormat="1" ht="18">
      <c r="B58" s="949">
        <v>50</v>
      </c>
      <c r="C58" s="1016" t="s">
        <v>1425</v>
      </c>
      <c r="D58" s="951" t="s">
        <v>1426</v>
      </c>
      <c r="E58" s="999" t="s">
        <v>99</v>
      </c>
      <c r="F58" s="951" t="s">
        <v>100</v>
      </c>
      <c r="G58" s="1000"/>
      <c r="H58" s="1001"/>
      <c r="I58" s="1000"/>
      <c r="J58" s="1002"/>
      <c r="K58" s="1003">
        <f t="shared" si="0"/>
        <v>8750</v>
      </c>
      <c r="L58" s="1004">
        <f t="shared" si="8"/>
        <v>8750</v>
      </c>
      <c r="M58" s="982">
        <f t="shared" si="16"/>
        <v>41400</v>
      </c>
      <c r="N58" s="965">
        <v>23000</v>
      </c>
      <c r="O58" s="965">
        <v>1.8</v>
      </c>
      <c r="P58" s="960">
        <f t="shared" si="1"/>
        <v>724500000</v>
      </c>
      <c r="Q58" s="966">
        <f t="shared" si="2"/>
        <v>362250000</v>
      </c>
      <c r="R58" s="966">
        <f t="shared" si="9"/>
        <v>15750</v>
      </c>
      <c r="S58" s="947" t="s">
        <v>1427</v>
      </c>
      <c r="T58" s="1005">
        <v>8750</v>
      </c>
    </row>
    <row r="59" spans="2:26" ht="17.399999999999999">
      <c r="B59" s="949">
        <v>51</v>
      </c>
      <c r="C59" s="950">
        <v>8802</v>
      </c>
      <c r="D59" s="989" t="str">
        <f>IFERROR(VLOOKUP($C59,'[5]THÔNG TIN SP'!$B$6:$K$178,2,0),"-")</f>
        <v>Hạt phụ gia 8802</v>
      </c>
      <c r="E59" s="990" t="s">
        <v>90</v>
      </c>
      <c r="F59" s="969" t="s">
        <v>91</v>
      </c>
      <c r="G59" s="991"/>
      <c r="H59" s="1012"/>
      <c r="I59" s="991"/>
      <c r="J59" s="991"/>
      <c r="K59" s="956">
        <f t="shared" si="0"/>
        <v>135000</v>
      </c>
      <c r="L59" s="992">
        <f t="shared" si="8"/>
        <v>135000</v>
      </c>
      <c r="M59" s="993"/>
      <c r="N59" s="964"/>
      <c r="O59" s="994"/>
      <c r="P59" s="960">
        <f t="shared" si="1"/>
        <v>0</v>
      </c>
      <c r="Q59" s="966">
        <f t="shared" si="2"/>
        <v>0</v>
      </c>
      <c r="R59" s="961">
        <f t="shared" si="9"/>
        <v>0</v>
      </c>
      <c r="S59" s="947">
        <v>8802</v>
      </c>
      <c r="T59" s="1011">
        <v>135000</v>
      </c>
      <c r="U59" s="988"/>
      <c r="V59" s="988"/>
      <c r="W59" s="988"/>
      <c r="X59" s="988"/>
      <c r="Y59" s="988"/>
      <c r="Z59" s="988"/>
    </row>
    <row r="60" spans="2:26" ht="18">
      <c r="B60" s="949">
        <v>52</v>
      </c>
      <c r="C60" s="950" t="s">
        <v>444</v>
      </c>
      <c r="D60" s="951" t="str">
        <f>IFERROR(VLOOKUP($C60,'[5]THÔNG TIN SP'!$B$6:$K$178,2,0),"-")</f>
        <v>Hạt phụ gia 8804S</v>
      </c>
      <c r="E60" s="990" t="s">
        <v>18</v>
      </c>
      <c r="F60" s="1013" t="s">
        <v>19</v>
      </c>
      <c r="G60" s="991"/>
      <c r="H60" s="991"/>
      <c r="I60" s="991"/>
      <c r="J60" s="991"/>
      <c r="K60" s="956">
        <f>T60</f>
        <v>54000</v>
      </c>
      <c r="L60" s="992">
        <f>T60+J60</f>
        <v>54000</v>
      </c>
      <c r="M60" s="993"/>
      <c r="N60" s="964"/>
      <c r="O60" s="882"/>
      <c r="P60" s="960">
        <f>Q60+(R60*N60)</f>
        <v>0</v>
      </c>
      <c r="Q60" s="966">
        <f>M60*L60</f>
        <v>0</v>
      </c>
      <c r="R60" s="961">
        <f>O60*L60</f>
        <v>0</v>
      </c>
      <c r="S60" s="995" t="s">
        <v>444</v>
      </c>
      <c r="T60" s="996">
        <v>54000</v>
      </c>
      <c r="U60" s="988"/>
      <c r="V60" s="988"/>
      <c r="W60" s="988"/>
      <c r="X60" s="988"/>
      <c r="Y60" s="988"/>
      <c r="Z60" s="988"/>
    </row>
    <row r="61" spans="2:26" ht="16.8">
      <c r="B61" s="949">
        <v>53</v>
      </c>
      <c r="C61" s="984" t="s">
        <v>1428</v>
      </c>
      <c r="D61" s="985" t="str">
        <f>IFERROR(VLOOKUP($C61,'[6]THÔNG TIN SP'!$B$6:$K$178,2,0),"-")</f>
        <v>Hạt phụ gia BF</v>
      </c>
      <c r="E61" s="968" t="s">
        <v>205</v>
      </c>
      <c r="F61" s="986" t="str">
        <f>IFERROR(VLOOKUP($E61,'[9]TT KH'!$B$6:$G$140,2,0),"-")</f>
        <v>TSONG KAI ENTERPRISES COMPANY LTD</v>
      </c>
      <c r="G61" s="970" t="s">
        <v>1429</v>
      </c>
      <c r="H61" s="971" t="s">
        <v>1389</v>
      </c>
      <c r="I61" s="972"/>
      <c r="J61" s="970"/>
      <c r="K61" s="980">
        <f t="shared" ref="K61:K66" si="17">T61</f>
        <v>165000</v>
      </c>
      <c r="L61" s="1019">
        <f t="shared" ref="L61:L66" si="18">T61+J61</f>
        <v>165000</v>
      </c>
      <c r="M61" s="987"/>
      <c r="N61" s="976">
        <v>23000</v>
      </c>
      <c r="O61" s="976">
        <v>0.34499999999999997</v>
      </c>
      <c r="P61" s="977">
        <f t="shared" ref="P61:P66" si="19">Q61+(R61*N61)</f>
        <v>1309282934.9999998</v>
      </c>
      <c r="Q61" s="974">
        <f>O61*N61</f>
        <v>7934.9999999999991</v>
      </c>
      <c r="R61" s="978">
        <f>O61*L61</f>
        <v>56924.999999999993</v>
      </c>
      <c r="S61" s="941" t="s">
        <v>444</v>
      </c>
      <c r="T61" s="980">
        <v>165000</v>
      </c>
      <c r="U61" s="988"/>
      <c r="V61" s="988"/>
      <c r="W61" s="988"/>
      <c r="X61" s="988"/>
      <c r="Y61" s="988"/>
      <c r="Z61" s="988"/>
    </row>
    <row r="62" spans="2:26" ht="16.8">
      <c r="B62" s="949">
        <v>54</v>
      </c>
      <c r="C62" s="984" t="s">
        <v>443</v>
      </c>
      <c r="D62" s="1020" t="str">
        <f>IFERROR(VLOOKUP($C62,'[6]THÔNG TIN SP'!$B$6:$K$178,2,0),"-")</f>
        <v>Hạt phụ gia VTP-202</v>
      </c>
      <c r="E62" s="968" t="s">
        <v>208</v>
      </c>
      <c r="F62" s="986" t="str">
        <f>IFERROR(VLOOKUP($E62,'[9]TT KH'!$B$6:$G$140,2,0),"-")</f>
        <v>PT. SINAR MULIA PLASINDO LESTAR</v>
      </c>
      <c r="G62" s="970" t="s">
        <v>1430</v>
      </c>
      <c r="H62" s="971" t="s">
        <v>1431</v>
      </c>
      <c r="I62" s="972"/>
      <c r="J62" s="970"/>
      <c r="K62" s="973">
        <f t="shared" si="17"/>
        <v>28000</v>
      </c>
      <c r="L62" s="974">
        <f t="shared" si="18"/>
        <v>28000</v>
      </c>
      <c r="M62" s="975"/>
      <c r="N62" s="976">
        <v>23000</v>
      </c>
      <c r="O62" s="976">
        <v>0.35499999999999998</v>
      </c>
      <c r="P62" s="977">
        <f t="shared" si="19"/>
        <v>187803165</v>
      </c>
      <c r="Q62" s="974">
        <f>O62*N62</f>
        <v>8165</v>
      </c>
      <c r="R62" s="978">
        <f>O62*N62</f>
        <v>8165</v>
      </c>
      <c r="S62" s="941" t="s">
        <v>444</v>
      </c>
      <c r="T62" s="1007">
        <v>28000</v>
      </c>
      <c r="V62" s="988"/>
      <c r="W62" s="988"/>
      <c r="X62" s="988"/>
      <c r="Y62" s="988"/>
      <c r="Z62" s="988"/>
    </row>
    <row r="63" spans="2:26" ht="16.8">
      <c r="B63" s="949">
        <v>55</v>
      </c>
      <c r="C63" s="967" t="s">
        <v>443</v>
      </c>
      <c r="D63" s="951" t="str">
        <f>IFERROR(VLOOKUP($C63,'[6]THÔNG TIN SP'!$B$6:$K$178,2,0),"-")</f>
        <v>Hạt phụ gia VTP-202</v>
      </c>
      <c r="E63" s="968" t="s">
        <v>183</v>
      </c>
      <c r="F63" s="1021" t="s">
        <v>184</v>
      </c>
      <c r="G63" s="954" t="s">
        <v>1432</v>
      </c>
      <c r="H63" s="1022" t="s">
        <v>1433</v>
      </c>
      <c r="I63" s="972"/>
      <c r="J63" s="970"/>
      <c r="K63" s="973">
        <f t="shared" si="17"/>
        <v>54000</v>
      </c>
      <c r="L63" s="974">
        <f t="shared" si="18"/>
        <v>54000</v>
      </c>
      <c r="M63" s="975"/>
      <c r="N63" s="976">
        <v>23000</v>
      </c>
      <c r="O63" s="976">
        <v>0.35499999999999998</v>
      </c>
      <c r="P63" s="977">
        <f t="shared" si="19"/>
        <v>187803165</v>
      </c>
      <c r="Q63" s="974">
        <f t="shared" ref="Q63" si="20">O63*N63</f>
        <v>8165</v>
      </c>
      <c r="R63" s="978">
        <f t="shared" ref="R63:R66" si="21">O63*N63</f>
        <v>8165</v>
      </c>
      <c r="S63" s="941" t="s">
        <v>444</v>
      </c>
      <c r="T63" s="1007">
        <v>54000</v>
      </c>
      <c r="V63" s="988"/>
      <c r="W63" s="988"/>
      <c r="X63" s="988"/>
      <c r="Y63" s="988"/>
      <c r="Z63" s="988"/>
    </row>
    <row r="64" spans="2:26" ht="16.8">
      <c r="B64" s="949">
        <v>56</v>
      </c>
      <c r="C64" s="984" t="s">
        <v>879</v>
      </c>
      <c r="D64" s="985" t="str">
        <f>IFERROR(VLOOKUP($C64,'[6]THÔNG TIN SP'!$B$6:$K$178,2,0),"-")</f>
        <v>Hạt phụ gia VTP-203</v>
      </c>
      <c r="E64" s="968" t="s">
        <v>208</v>
      </c>
      <c r="F64" s="986" t="str">
        <f>IFERROR(VLOOKUP($E64,'[9]TT KH'!$B$6:$G$140,2,0),"-")</f>
        <v>PT. SINAR MULIA PLASINDO LESTAR</v>
      </c>
      <c r="G64" s="970" t="s">
        <v>1430</v>
      </c>
      <c r="H64" s="971" t="s">
        <v>1431</v>
      </c>
      <c r="I64" s="972"/>
      <c r="J64" s="970"/>
      <c r="K64" s="973">
        <f t="shared" si="17"/>
        <v>28000</v>
      </c>
      <c r="L64" s="974">
        <f t="shared" si="18"/>
        <v>28000</v>
      </c>
      <c r="M64" s="975"/>
      <c r="N64" s="976">
        <v>23000</v>
      </c>
      <c r="O64" s="976">
        <v>0.38900000000000001</v>
      </c>
      <c r="P64" s="977">
        <f t="shared" si="19"/>
        <v>205789947</v>
      </c>
      <c r="Q64" s="974">
        <f>O64*N64</f>
        <v>8947</v>
      </c>
      <c r="R64" s="978">
        <f t="shared" si="21"/>
        <v>8947</v>
      </c>
      <c r="S64" s="941" t="s">
        <v>1434</v>
      </c>
      <c r="T64" s="1007">
        <v>28000</v>
      </c>
      <c r="V64" s="988"/>
      <c r="W64" s="988"/>
      <c r="X64" s="988"/>
      <c r="Y64" s="988"/>
      <c r="Z64" s="988"/>
    </row>
    <row r="65" spans="1:16330" ht="17.399999999999999">
      <c r="B65" s="949">
        <v>57</v>
      </c>
      <c r="C65" s="967" t="s">
        <v>1435</v>
      </c>
      <c r="D65" s="951" t="s">
        <v>1436</v>
      </c>
      <c r="E65" s="968" t="s">
        <v>144</v>
      </c>
      <c r="F65" s="969" t="s">
        <v>145</v>
      </c>
      <c r="G65" s="970" t="s">
        <v>1379</v>
      </c>
      <c r="H65" s="971" t="s">
        <v>1437</v>
      </c>
      <c r="I65" s="972"/>
      <c r="J65" s="970"/>
      <c r="K65" s="973">
        <f t="shared" si="17"/>
        <v>25000</v>
      </c>
      <c r="L65" s="974">
        <f t="shared" si="18"/>
        <v>25000</v>
      </c>
      <c r="M65" s="975"/>
      <c r="N65" s="976"/>
      <c r="O65" s="976"/>
      <c r="P65" s="977">
        <f t="shared" si="19"/>
        <v>0</v>
      </c>
      <c r="Q65" s="974">
        <f t="shared" ref="Q65:Q66" si="22">O65*N65</f>
        <v>0</v>
      </c>
      <c r="R65" s="978">
        <f t="shared" si="21"/>
        <v>0</v>
      </c>
      <c r="S65" s="979" t="s">
        <v>441</v>
      </c>
      <c r="T65" s="980">
        <v>25000</v>
      </c>
    </row>
    <row r="66" spans="1:16330" ht="17.399999999999999">
      <c r="B66" s="949">
        <v>58</v>
      </c>
      <c r="C66" s="967" t="s">
        <v>670</v>
      </c>
      <c r="D66" s="951" t="str">
        <f>IFERROR(VLOOKUP($C66,'[6]THÔNG TIN SP'!$B$6:$K$178,2,0),"-")</f>
        <v>Hạt phụ gia VTP-204</v>
      </c>
      <c r="E66" s="968" t="s">
        <v>63</v>
      </c>
      <c r="F66" s="969" t="s">
        <v>64</v>
      </c>
      <c r="G66" s="970" t="s">
        <v>1379</v>
      </c>
      <c r="H66" s="971" t="s">
        <v>1438</v>
      </c>
      <c r="I66" s="972"/>
      <c r="J66" s="970"/>
      <c r="K66" s="973">
        <f t="shared" si="17"/>
        <v>56000</v>
      </c>
      <c r="L66" s="974">
        <f t="shared" si="18"/>
        <v>56000</v>
      </c>
      <c r="M66" s="975"/>
      <c r="N66" s="976"/>
      <c r="O66" s="976"/>
      <c r="P66" s="977">
        <f t="shared" si="19"/>
        <v>0</v>
      </c>
      <c r="Q66" s="974">
        <f t="shared" si="22"/>
        <v>0</v>
      </c>
      <c r="R66" s="978">
        <f t="shared" si="21"/>
        <v>0</v>
      </c>
      <c r="S66" s="979" t="s">
        <v>418</v>
      </c>
      <c r="T66" s="980">
        <v>56000</v>
      </c>
    </row>
    <row r="67" spans="1:16330" ht="18">
      <c r="B67" s="949">
        <v>59</v>
      </c>
      <c r="C67" s="950"/>
      <c r="D67" s="1023"/>
      <c r="E67" s="999"/>
      <c r="F67" s="1023"/>
      <c r="G67" s="1009"/>
      <c r="H67" s="1009"/>
      <c r="I67" s="1009"/>
      <c r="J67" s="963"/>
      <c r="K67" s="1017"/>
      <c r="L67" s="1004"/>
      <c r="M67" s="1024"/>
      <c r="N67" s="1025"/>
      <c r="O67" s="1025"/>
      <c r="P67" s="1026"/>
      <c r="Q67" s="966"/>
      <c r="R67" s="966"/>
      <c r="S67" s="947"/>
      <c r="T67" s="1005"/>
    </row>
    <row r="68" spans="1:16330" ht="18">
      <c r="B68" s="949">
        <v>60</v>
      </c>
      <c r="C68" s="950"/>
      <c r="D68" s="1023"/>
      <c r="E68" s="1027"/>
      <c r="F68" s="1023"/>
      <c r="G68" s="1009"/>
      <c r="H68" s="1010"/>
      <c r="I68" s="1009"/>
      <c r="J68" s="963"/>
      <c r="K68" s="1004"/>
      <c r="L68" s="1004"/>
      <c r="M68" s="1024"/>
      <c r="N68" s="1025"/>
      <c r="O68" s="1025"/>
      <c r="P68" s="1026"/>
      <c r="Q68" s="966"/>
      <c r="R68" s="966"/>
      <c r="S68" s="947" t="str">
        <f>IFERROR(VLOOKUP($C68,'[8]THÔNG TIN SP'!$B$6:$K$79,5,0),"-")</f>
        <v>-</v>
      </c>
      <c r="T68" s="1005"/>
    </row>
    <row r="69" spans="1:16330" s="1040" customFormat="1" ht="72.75" customHeight="1">
      <c r="A69" s="1028"/>
      <c r="B69" s="1029"/>
      <c r="C69" s="1030"/>
      <c r="D69" s="1031"/>
      <c r="E69" s="1032"/>
      <c r="F69" s="1222" t="s">
        <v>912</v>
      </c>
      <c r="G69" s="1222"/>
      <c r="H69" s="1222"/>
      <c r="I69" s="1222"/>
      <c r="J69" s="1222"/>
      <c r="K69" s="1033"/>
      <c r="L69" s="1034"/>
      <c r="M69" s="1035"/>
      <c r="N69" s="1035"/>
      <c r="O69" s="1036"/>
      <c r="P69" s="1037"/>
      <c r="Q69" s="1034"/>
      <c r="R69" s="1034"/>
      <c r="S69" s="1038" t="s">
        <v>1439</v>
      </c>
      <c r="T69" s="1039" t="s">
        <v>1440</v>
      </c>
      <c r="U69" s="1028"/>
      <c r="V69" s="1028"/>
      <c r="W69" s="1028"/>
      <c r="X69" s="1028"/>
      <c r="Y69" s="1028"/>
      <c r="Z69" s="1028"/>
      <c r="AA69" s="1028"/>
      <c r="AB69" s="1028"/>
      <c r="AC69" s="1028"/>
      <c r="AD69" s="1028"/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/>
      <c r="IG69" s="1028"/>
      <c r="IH69" s="1028"/>
      <c r="II69" s="1028"/>
      <c r="IJ69" s="1028"/>
      <c r="IK69" s="1028"/>
      <c r="IL69" s="1028"/>
      <c r="IM69" s="1028"/>
      <c r="IN69" s="1028"/>
      <c r="IO69" s="1028"/>
      <c r="IP69" s="1028"/>
      <c r="IQ69" s="1028"/>
      <c r="IR69" s="1028"/>
      <c r="IS69" s="1028"/>
      <c r="IT69" s="1028"/>
      <c r="IU69" s="1028"/>
      <c r="IV69" s="1028"/>
      <c r="IW69" s="1028"/>
      <c r="IX69" s="1028"/>
      <c r="IY69" s="1028"/>
      <c r="IZ69" s="1028"/>
      <c r="JA69" s="1028"/>
      <c r="JB69" s="1028"/>
      <c r="JC69" s="1028"/>
      <c r="JD69" s="1028"/>
      <c r="JE69" s="1028"/>
      <c r="JF69" s="1028"/>
      <c r="JG69" s="1028"/>
      <c r="JH69" s="1028"/>
      <c r="JI69" s="1028"/>
      <c r="JJ69" s="1028"/>
      <c r="JK69" s="1028"/>
      <c r="JL69" s="1028"/>
      <c r="JM69" s="1028"/>
      <c r="JN69" s="1028"/>
      <c r="JO69" s="1028"/>
      <c r="JP69" s="1028"/>
      <c r="JQ69" s="1028"/>
      <c r="JR69" s="1028"/>
      <c r="JS69" s="1028"/>
      <c r="JT69" s="1028"/>
      <c r="JU69" s="1028"/>
      <c r="JV69" s="1028"/>
      <c r="JW69" s="1028"/>
      <c r="JX69" s="1028"/>
      <c r="JY69" s="1028"/>
      <c r="JZ69" s="1028"/>
      <c r="KA69" s="1028"/>
      <c r="KB69" s="1028"/>
      <c r="KC69" s="1028"/>
      <c r="KD69" s="1028"/>
      <c r="KE69" s="1028"/>
      <c r="KF69" s="1028"/>
      <c r="KG69" s="1028"/>
      <c r="KH69" s="1028"/>
      <c r="KI69" s="1028"/>
      <c r="KJ69" s="1028"/>
      <c r="KK69" s="1028"/>
      <c r="KL69" s="1028"/>
      <c r="KM69" s="1028"/>
      <c r="KN69" s="1028"/>
      <c r="KO69" s="1028"/>
      <c r="KP69" s="1028"/>
      <c r="KQ69" s="1028"/>
      <c r="KR69" s="1028"/>
      <c r="KS69" s="1028"/>
      <c r="KT69" s="1028"/>
      <c r="KU69" s="1028"/>
      <c r="KV69" s="1028"/>
      <c r="KW69" s="1028"/>
      <c r="KX69" s="1028"/>
      <c r="KY69" s="1028"/>
      <c r="KZ69" s="1028"/>
      <c r="LA69" s="1028"/>
      <c r="LB69" s="1028"/>
      <c r="LC69" s="1028"/>
      <c r="LD69" s="1028"/>
      <c r="LE69" s="1028"/>
      <c r="LF69" s="1028"/>
      <c r="LG69" s="1028"/>
      <c r="LH69" s="1028"/>
      <c r="LI69" s="1028"/>
      <c r="LJ69" s="1028"/>
      <c r="LK69" s="1028"/>
      <c r="LL69" s="1028"/>
      <c r="LM69" s="1028"/>
      <c r="LN69" s="1028"/>
      <c r="LO69" s="1028"/>
      <c r="LP69" s="1028"/>
      <c r="LQ69" s="1028"/>
      <c r="LR69" s="1028"/>
      <c r="LS69" s="1028"/>
      <c r="LT69" s="1028"/>
      <c r="LU69" s="1028"/>
      <c r="LV69" s="1028"/>
      <c r="LW69" s="1028"/>
      <c r="LX69" s="1028"/>
      <c r="LY69" s="1028"/>
      <c r="LZ69" s="1028"/>
      <c r="MA69" s="1028"/>
      <c r="MB69" s="1028"/>
      <c r="MC69" s="1028"/>
      <c r="MD69" s="1028"/>
      <c r="ME69" s="1028"/>
      <c r="MF69" s="1028"/>
      <c r="MG69" s="1028"/>
      <c r="MH69" s="1028"/>
      <c r="MI69" s="1028"/>
      <c r="MJ69" s="1028"/>
      <c r="MK69" s="1028"/>
      <c r="ML69" s="1028"/>
      <c r="MM69" s="1028"/>
      <c r="MN69" s="1028"/>
      <c r="MO69" s="1028"/>
      <c r="MP69" s="1028"/>
      <c r="MQ69" s="1028"/>
      <c r="MR69" s="1028"/>
      <c r="MS69" s="1028"/>
      <c r="MT69" s="1028"/>
      <c r="MU69" s="1028"/>
      <c r="MV69" s="1028"/>
      <c r="MW69" s="1028"/>
      <c r="MX69" s="1028"/>
      <c r="MY69" s="1028"/>
      <c r="MZ69" s="1028"/>
      <c r="NA69" s="1028"/>
      <c r="NB69" s="1028"/>
      <c r="NC69" s="1028"/>
      <c r="ND69" s="1028"/>
      <c r="NE69" s="1028"/>
      <c r="NF69" s="1028"/>
      <c r="NG69" s="1028"/>
      <c r="NH69" s="1028"/>
      <c r="NI69" s="1028"/>
      <c r="NJ69" s="1028"/>
      <c r="NK69" s="1028"/>
      <c r="NL69" s="1028"/>
      <c r="NM69" s="1028"/>
      <c r="NN69" s="1028"/>
      <c r="NO69" s="1028"/>
      <c r="NP69" s="1028"/>
      <c r="NQ69" s="1028"/>
      <c r="NR69" s="1028"/>
      <c r="NS69" s="1028"/>
      <c r="NT69" s="1028"/>
      <c r="NU69" s="1028"/>
      <c r="NV69" s="1028"/>
      <c r="NW69" s="1028"/>
      <c r="NX69" s="1028"/>
      <c r="NY69" s="1028"/>
      <c r="NZ69" s="1028"/>
      <c r="OA69" s="1028"/>
      <c r="OB69" s="1028"/>
      <c r="OC69" s="1028"/>
      <c r="OD69" s="1028"/>
      <c r="OE69" s="1028"/>
      <c r="OF69" s="1028"/>
      <c r="OG69" s="1028"/>
      <c r="OH69" s="1028"/>
      <c r="OI69" s="1028"/>
      <c r="OJ69" s="1028"/>
      <c r="OK69" s="1028"/>
      <c r="OL69" s="1028"/>
      <c r="OM69" s="1028"/>
      <c r="ON69" s="1028"/>
      <c r="OO69" s="1028"/>
      <c r="OP69" s="1028"/>
      <c r="OQ69" s="1028"/>
      <c r="OR69" s="1028"/>
      <c r="OS69" s="1028"/>
      <c r="OT69" s="1028"/>
      <c r="OU69" s="1028"/>
      <c r="OV69" s="1028"/>
      <c r="OW69" s="1028"/>
      <c r="OX69" s="1028"/>
      <c r="OY69" s="1028"/>
      <c r="OZ69" s="1028"/>
      <c r="PA69" s="1028"/>
      <c r="PB69" s="1028"/>
      <c r="PC69" s="1028"/>
      <c r="PD69" s="1028"/>
      <c r="PE69" s="1028"/>
      <c r="PF69" s="1028"/>
      <c r="PG69" s="1028"/>
      <c r="PH69" s="1028"/>
      <c r="PI69" s="1028"/>
      <c r="PJ69" s="1028"/>
      <c r="PK69" s="1028"/>
      <c r="PL69" s="1028"/>
      <c r="PM69" s="1028"/>
      <c r="PN69" s="1028"/>
      <c r="PO69" s="1028"/>
      <c r="PP69" s="1028"/>
      <c r="PQ69" s="1028"/>
      <c r="PR69" s="1028"/>
      <c r="PS69" s="1028"/>
      <c r="PT69" s="1028"/>
      <c r="PU69" s="1028"/>
      <c r="PV69" s="1028"/>
      <c r="PW69" s="1028"/>
      <c r="PX69" s="1028"/>
      <c r="PY69" s="1028"/>
      <c r="PZ69" s="1028"/>
      <c r="QA69" s="1028"/>
      <c r="QB69" s="1028"/>
      <c r="QC69" s="1028"/>
      <c r="QD69" s="1028"/>
      <c r="QE69" s="1028"/>
      <c r="QF69" s="1028"/>
      <c r="QG69" s="1028"/>
      <c r="QH69" s="1028"/>
      <c r="QI69" s="1028"/>
      <c r="QJ69" s="1028"/>
      <c r="QK69" s="1028"/>
      <c r="QL69" s="1028"/>
      <c r="QM69" s="1028"/>
      <c r="QN69" s="1028"/>
      <c r="QO69" s="1028"/>
      <c r="QP69" s="1028"/>
      <c r="QQ69" s="1028"/>
      <c r="QR69" s="1028"/>
      <c r="QS69" s="1028"/>
      <c r="QT69" s="1028"/>
      <c r="QU69" s="1028"/>
      <c r="QV69" s="1028"/>
      <c r="QW69" s="1028"/>
      <c r="QX69" s="1028"/>
      <c r="QY69" s="1028"/>
      <c r="QZ69" s="1028"/>
      <c r="RA69" s="1028"/>
      <c r="RB69" s="1028"/>
      <c r="RC69" s="1028"/>
      <c r="RD69" s="1028"/>
      <c r="RE69" s="1028"/>
      <c r="RF69" s="1028"/>
      <c r="RG69" s="1028"/>
      <c r="RH69" s="1028"/>
      <c r="RI69" s="1028"/>
      <c r="RJ69" s="1028"/>
      <c r="RK69" s="1028"/>
      <c r="RL69" s="1028"/>
      <c r="RM69" s="1028"/>
      <c r="RN69" s="1028"/>
      <c r="RO69" s="1028"/>
      <c r="RP69" s="1028"/>
      <c r="RQ69" s="1028"/>
      <c r="RR69" s="1028"/>
      <c r="RS69" s="1028"/>
      <c r="RT69" s="1028"/>
      <c r="RU69" s="1028"/>
      <c r="RV69" s="1028"/>
      <c r="RW69" s="1028"/>
      <c r="RX69" s="1028"/>
      <c r="RY69" s="1028"/>
      <c r="RZ69" s="1028"/>
      <c r="SA69" s="1028"/>
      <c r="SB69" s="1028"/>
      <c r="SC69" s="1028"/>
      <c r="SD69" s="1028"/>
      <c r="SE69" s="1028"/>
      <c r="SF69" s="1028"/>
      <c r="SG69" s="1028"/>
      <c r="SH69" s="1028"/>
      <c r="SI69" s="1028"/>
      <c r="SJ69" s="1028"/>
      <c r="SK69" s="1028"/>
      <c r="SL69" s="1028"/>
      <c r="SM69" s="1028"/>
      <c r="SN69" s="1028"/>
      <c r="SO69" s="1028"/>
      <c r="SP69" s="1028"/>
      <c r="SQ69" s="1028"/>
      <c r="SR69" s="1028"/>
      <c r="SS69" s="1028"/>
      <c r="ST69" s="1028"/>
      <c r="SU69" s="1028"/>
      <c r="SV69" s="1028"/>
      <c r="SW69" s="1028"/>
      <c r="SX69" s="1028"/>
      <c r="SY69" s="1028"/>
      <c r="SZ69" s="1028"/>
      <c r="TA69" s="1028"/>
      <c r="TB69" s="1028"/>
      <c r="TC69" s="1028"/>
      <c r="TD69" s="1028"/>
      <c r="TE69" s="1028"/>
      <c r="TF69" s="1028"/>
      <c r="TG69" s="1028"/>
      <c r="TH69" s="1028"/>
      <c r="TI69" s="1028"/>
      <c r="TJ69" s="1028"/>
      <c r="TK69" s="1028"/>
      <c r="TL69" s="1028"/>
      <c r="TM69" s="1028"/>
      <c r="TN69" s="1028"/>
      <c r="TO69" s="1028"/>
      <c r="TP69" s="1028"/>
      <c r="TQ69" s="1028"/>
      <c r="TR69" s="1028"/>
      <c r="TS69" s="1028"/>
      <c r="TT69" s="1028"/>
      <c r="TU69" s="1028"/>
      <c r="TV69" s="1028"/>
      <c r="TW69" s="1028"/>
      <c r="TX69" s="1028"/>
      <c r="TY69" s="1028"/>
      <c r="TZ69" s="1028"/>
      <c r="UA69" s="1028"/>
      <c r="UB69" s="1028"/>
      <c r="UC69" s="1028"/>
      <c r="UD69" s="1028"/>
      <c r="UE69" s="1028"/>
      <c r="UF69" s="1028"/>
      <c r="UG69" s="1028"/>
      <c r="UH69" s="1028"/>
      <c r="UI69" s="1028"/>
      <c r="UJ69" s="1028"/>
      <c r="UK69" s="1028"/>
      <c r="UL69" s="1028"/>
      <c r="UM69" s="1028"/>
      <c r="UN69" s="1028"/>
      <c r="UO69" s="1028"/>
      <c r="UP69" s="1028"/>
      <c r="UQ69" s="1028"/>
      <c r="UR69" s="1028"/>
      <c r="US69" s="1028"/>
      <c r="UT69" s="1028"/>
      <c r="UU69" s="1028"/>
      <c r="UV69" s="1028"/>
      <c r="UW69" s="1028"/>
      <c r="UX69" s="1028"/>
      <c r="UY69" s="1028"/>
      <c r="UZ69" s="1028"/>
      <c r="VA69" s="1028"/>
      <c r="VB69" s="1028"/>
      <c r="VC69" s="1028"/>
      <c r="VD69" s="1028"/>
      <c r="VE69" s="1028"/>
      <c r="VF69" s="1028"/>
      <c r="VG69" s="1028"/>
      <c r="VH69" s="1028"/>
      <c r="VI69" s="1028"/>
      <c r="VJ69" s="1028"/>
      <c r="VK69" s="1028"/>
      <c r="VL69" s="1028"/>
      <c r="VM69" s="1028"/>
      <c r="VN69" s="1028"/>
      <c r="VO69" s="1028"/>
      <c r="VP69" s="1028"/>
      <c r="VQ69" s="1028"/>
      <c r="VR69" s="1028"/>
      <c r="VS69" s="1028"/>
      <c r="VT69" s="1028"/>
      <c r="VU69" s="1028"/>
      <c r="VV69" s="1028"/>
      <c r="VW69" s="1028"/>
      <c r="VX69" s="1028"/>
      <c r="VY69" s="1028"/>
      <c r="VZ69" s="1028"/>
      <c r="WA69" s="1028"/>
      <c r="WB69" s="1028"/>
      <c r="WC69" s="1028"/>
      <c r="WD69" s="1028"/>
      <c r="WE69" s="1028"/>
      <c r="WF69" s="1028"/>
      <c r="WG69" s="1028"/>
      <c r="WH69" s="1028"/>
      <c r="WI69" s="1028"/>
      <c r="WJ69" s="1028"/>
      <c r="WK69" s="1028"/>
      <c r="WL69" s="1028"/>
      <c r="WM69" s="1028"/>
      <c r="WN69" s="1028"/>
      <c r="WO69" s="1028"/>
      <c r="WP69" s="1028"/>
      <c r="WQ69" s="1028"/>
      <c r="WR69" s="1028"/>
      <c r="WS69" s="1028"/>
      <c r="WT69" s="1028"/>
      <c r="WU69" s="1028"/>
      <c r="WV69" s="1028"/>
      <c r="WW69" s="1028"/>
      <c r="WX69" s="1028"/>
      <c r="WY69" s="1028"/>
      <c r="WZ69" s="1028"/>
      <c r="XA69" s="1028"/>
      <c r="XB69" s="1028"/>
      <c r="XC69" s="1028"/>
      <c r="XD69" s="1028"/>
      <c r="XE69" s="1028"/>
      <c r="XF69" s="1028"/>
      <c r="XG69" s="1028"/>
      <c r="XH69" s="1028"/>
      <c r="XI69" s="1028"/>
      <c r="XJ69" s="1028"/>
      <c r="XK69" s="1028"/>
      <c r="XL69" s="1028"/>
      <c r="XM69" s="1028"/>
      <c r="XN69" s="1028"/>
      <c r="XO69" s="1028"/>
      <c r="XP69" s="1028"/>
      <c r="XQ69" s="1028"/>
      <c r="XR69" s="1028"/>
      <c r="XS69" s="1028"/>
      <c r="XT69" s="1028"/>
      <c r="XU69" s="1028"/>
      <c r="XV69" s="1028"/>
      <c r="XW69" s="1028"/>
      <c r="XX69" s="1028"/>
      <c r="XY69" s="1028"/>
      <c r="XZ69" s="1028"/>
      <c r="YA69" s="1028"/>
      <c r="YB69" s="1028"/>
      <c r="YC69" s="1028"/>
      <c r="YD69" s="1028"/>
      <c r="YE69" s="1028"/>
      <c r="YF69" s="1028"/>
      <c r="YG69" s="1028"/>
      <c r="YH69" s="1028"/>
      <c r="YI69" s="1028"/>
      <c r="YJ69" s="1028"/>
      <c r="YK69" s="1028"/>
      <c r="YL69" s="1028"/>
      <c r="YM69" s="1028"/>
      <c r="YN69" s="1028"/>
      <c r="YO69" s="1028"/>
      <c r="YP69" s="1028"/>
      <c r="YQ69" s="1028"/>
      <c r="YR69" s="1028"/>
      <c r="YS69" s="1028"/>
      <c r="YT69" s="1028"/>
      <c r="YU69" s="1028"/>
      <c r="YV69" s="1028"/>
      <c r="YW69" s="1028"/>
      <c r="YX69" s="1028"/>
      <c r="YY69" s="1028"/>
      <c r="YZ69" s="1028"/>
      <c r="ZA69" s="1028"/>
      <c r="ZB69" s="1028"/>
      <c r="ZC69" s="1028"/>
      <c r="ZD69" s="1028"/>
      <c r="ZE69" s="1028"/>
      <c r="ZF69" s="1028"/>
      <c r="ZG69" s="1028"/>
      <c r="ZH69" s="1028"/>
      <c r="ZI69" s="1028"/>
      <c r="ZJ69" s="1028"/>
      <c r="ZK69" s="1028"/>
      <c r="ZL69" s="1028"/>
      <c r="ZM69" s="1028"/>
      <c r="ZN69" s="1028"/>
      <c r="ZO69" s="1028"/>
      <c r="ZP69" s="1028"/>
      <c r="ZQ69" s="1028"/>
      <c r="ZR69" s="1028"/>
      <c r="ZS69" s="1028"/>
      <c r="ZT69" s="1028"/>
      <c r="ZU69" s="1028"/>
      <c r="ZV69" s="1028"/>
      <c r="ZW69" s="1028"/>
      <c r="ZX69" s="1028"/>
      <c r="ZY69" s="1028"/>
      <c r="ZZ69" s="1028"/>
      <c r="AAA69" s="1028"/>
      <c r="AAB69" s="1028"/>
      <c r="AAC69" s="1028"/>
      <c r="AAD69" s="1028"/>
      <c r="AAE69" s="1028"/>
      <c r="AAF69" s="1028"/>
      <c r="AAG69" s="1028"/>
      <c r="AAH69" s="1028"/>
      <c r="AAI69" s="1028"/>
      <c r="AAJ69" s="1028"/>
      <c r="AAK69" s="1028"/>
      <c r="AAL69" s="1028"/>
      <c r="AAM69" s="1028"/>
      <c r="AAN69" s="1028"/>
      <c r="AAO69" s="1028"/>
      <c r="AAP69" s="1028"/>
      <c r="AAQ69" s="1028"/>
      <c r="AAR69" s="1028"/>
      <c r="AAS69" s="1028"/>
      <c r="AAT69" s="1028"/>
      <c r="AAU69" s="1028"/>
      <c r="AAV69" s="1028"/>
      <c r="AAW69" s="1028"/>
      <c r="AAX69" s="1028"/>
      <c r="AAY69" s="1028"/>
      <c r="AAZ69" s="1028"/>
      <c r="ABA69" s="1028"/>
      <c r="ABB69" s="1028"/>
      <c r="ABC69" s="1028"/>
      <c r="ABD69" s="1028"/>
      <c r="ABE69" s="1028"/>
      <c r="ABF69" s="1028"/>
      <c r="ABG69" s="1028"/>
      <c r="ABH69" s="1028"/>
      <c r="ABI69" s="1028"/>
      <c r="ABJ69" s="1028"/>
      <c r="ABK69" s="1028"/>
      <c r="ABL69" s="1028"/>
      <c r="ABM69" s="1028"/>
      <c r="ABN69" s="1028"/>
      <c r="ABO69" s="1028"/>
      <c r="ABP69" s="1028"/>
      <c r="ABQ69" s="1028"/>
      <c r="ABR69" s="1028"/>
      <c r="ABS69" s="1028"/>
      <c r="ABT69" s="1028"/>
      <c r="ABU69" s="1028"/>
      <c r="ABV69" s="1028"/>
      <c r="ABW69" s="1028"/>
      <c r="ABX69" s="1028"/>
      <c r="ABY69" s="1028"/>
      <c r="ABZ69" s="1028"/>
      <c r="ACA69" s="1028"/>
      <c r="ACB69" s="1028"/>
      <c r="ACC69" s="1028"/>
      <c r="ACD69" s="1028"/>
      <c r="ACE69" s="1028"/>
      <c r="ACF69" s="1028"/>
      <c r="ACG69" s="1028"/>
      <c r="ACH69" s="1028"/>
      <c r="ACI69" s="1028"/>
      <c r="ACJ69" s="1028"/>
      <c r="ACK69" s="1028"/>
      <c r="ACL69" s="1028"/>
      <c r="ACM69" s="1028"/>
      <c r="ACN69" s="1028"/>
      <c r="ACO69" s="1028"/>
      <c r="ACP69" s="1028"/>
      <c r="ACQ69" s="1028"/>
      <c r="ACR69" s="1028"/>
      <c r="ACS69" s="1028"/>
      <c r="ACT69" s="1028"/>
      <c r="ACU69" s="1028"/>
      <c r="ACV69" s="1028"/>
      <c r="ACW69" s="1028"/>
      <c r="ACX69" s="1028"/>
      <c r="ACY69" s="1028"/>
      <c r="ACZ69" s="1028"/>
      <c r="ADA69" s="1028"/>
      <c r="ADB69" s="1028"/>
      <c r="ADC69" s="1028"/>
      <c r="ADD69" s="1028"/>
      <c r="ADE69" s="1028"/>
      <c r="ADF69" s="1028"/>
      <c r="ADG69" s="1028"/>
      <c r="ADH69" s="1028"/>
      <c r="ADI69" s="1028"/>
      <c r="ADJ69" s="1028"/>
      <c r="ADK69" s="1028"/>
      <c r="ADL69" s="1028"/>
      <c r="ADM69" s="1028"/>
      <c r="ADN69" s="1028"/>
      <c r="ADO69" s="1028"/>
      <c r="ADP69" s="1028"/>
      <c r="ADQ69" s="1028"/>
      <c r="ADR69" s="1028"/>
      <c r="ADS69" s="1028"/>
      <c r="ADT69" s="1028"/>
      <c r="ADU69" s="1028"/>
      <c r="ADV69" s="1028"/>
      <c r="ADW69" s="1028"/>
      <c r="ADX69" s="1028"/>
      <c r="ADY69" s="1028"/>
      <c r="ADZ69" s="1028"/>
      <c r="AEA69" s="1028"/>
      <c r="AEB69" s="1028"/>
      <c r="AEC69" s="1028"/>
      <c r="AED69" s="1028"/>
      <c r="AEE69" s="1028"/>
      <c r="AEF69" s="1028"/>
      <c r="AEG69" s="1028"/>
      <c r="AEH69" s="1028"/>
      <c r="AEI69" s="1028"/>
      <c r="AEJ69" s="1028"/>
      <c r="AEK69" s="1028"/>
      <c r="AEL69" s="1028"/>
      <c r="AEM69" s="1028"/>
      <c r="AEN69" s="1028"/>
      <c r="AEO69" s="1028"/>
      <c r="AEP69" s="1028"/>
      <c r="AEQ69" s="1028"/>
      <c r="AER69" s="1028"/>
      <c r="AES69" s="1028"/>
      <c r="AET69" s="1028"/>
      <c r="AEU69" s="1028"/>
      <c r="AEV69" s="1028"/>
      <c r="AEW69" s="1028"/>
      <c r="AEX69" s="1028"/>
      <c r="AEY69" s="1028"/>
      <c r="AEZ69" s="1028"/>
      <c r="AFA69" s="1028"/>
      <c r="AFB69" s="1028"/>
      <c r="AFC69" s="1028"/>
      <c r="AFD69" s="1028"/>
      <c r="AFE69" s="1028"/>
      <c r="AFF69" s="1028"/>
      <c r="AFG69" s="1028"/>
      <c r="AFH69" s="1028"/>
      <c r="AFI69" s="1028"/>
      <c r="AFJ69" s="1028"/>
      <c r="AFK69" s="1028"/>
      <c r="AFL69" s="1028"/>
      <c r="AFM69" s="1028"/>
      <c r="AFN69" s="1028"/>
      <c r="AFO69" s="1028"/>
      <c r="AFP69" s="1028"/>
      <c r="AFQ69" s="1028"/>
      <c r="AFR69" s="1028"/>
      <c r="AFS69" s="1028"/>
      <c r="AFT69" s="1028"/>
      <c r="AFU69" s="1028"/>
      <c r="AFV69" s="1028"/>
      <c r="AFW69" s="1028"/>
      <c r="AFX69" s="1028"/>
      <c r="AFY69" s="1028"/>
      <c r="AFZ69" s="1028"/>
      <c r="AGA69" s="1028"/>
      <c r="AGB69" s="1028"/>
      <c r="AGC69" s="1028"/>
      <c r="AGD69" s="1028"/>
      <c r="AGE69" s="1028"/>
      <c r="AGF69" s="1028"/>
      <c r="AGG69" s="1028"/>
      <c r="AGH69" s="1028"/>
      <c r="AGI69" s="1028"/>
      <c r="AGJ69" s="1028"/>
      <c r="AGK69" s="1028"/>
      <c r="AGL69" s="1028"/>
      <c r="AGM69" s="1028"/>
      <c r="AGN69" s="1028"/>
      <c r="AGO69" s="1028"/>
      <c r="AGP69" s="1028"/>
      <c r="AGQ69" s="1028"/>
      <c r="AGR69" s="1028"/>
      <c r="AGS69" s="1028"/>
      <c r="AGT69" s="1028"/>
      <c r="AGU69" s="1028"/>
      <c r="AGV69" s="1028"/>
      <c r="AGW69" s="1028"/>
      <c r="AGX69" s="1028"/>
      <c r="AGY69" s="1028"/>
      <c r="AGZ69" s="1028"/>
      <c r="AHA69" s="1028"/>
      <c r="AHB69" s="1028"/>
      <c r="AHC69" s="1028"/>
      <c r="AHD69" s="1028"/>
      <c r="AHE69" s="1028"/>
      <c r="AHF69" s="1028"/>
      <c r="AHG69" s="1028"/>
      <c r="AHH69" s="1028"/>
      <c r="AHI69" s="1028"/>
      <c r="AHJ69" s="1028"/>
      <c r="AHK69" s="1028"/>
      <c r="AHL69" s="1028"/>
      <c r="AHM69" s="1028"/>
      <c r="AHN69" s="1028"/>
      <c r="AHO69" s="1028"/>
      <c r="AHP69" s="1028"/>
      <c r="AHQ69" s="1028"/>
      <c r="AHR69" s="1028"/>
      <c r="AHS69" s="1028"/>
      <c r="AHT69" s="1028"/>
      <c r="AHU69" s="1028"/>
      <c r="AHV69" s="1028"/>
      <c r="AHW69" s="1028"/>
      <c r="AHX69" s="1028"/>
      <c r="AHY69" s="1028"/>
      <c r="AHZ69" s="1028"/>
      <c r="AIA69" s="1028"/>
      <c r="AIB69" s="1028"/>
      <c r="AIC69" s="1028"/>
      <c r="AID69" s="1028"/>
      <c r="AIE69" s="1028"/>
      <c r="AIF69" s="1028"/>
      <c r="AIG69" s="1028"/>
      <c r="AIH69" s="1028"/>
      <c r="AII69" s="1028"/>
      <c r="AIJ69" s="1028"/>
      <c r="AIK69" s="1028"/>
      <c r="AIL69" s="1028"/>
      <c r="AIM69" s="1028"/>
      <c r="AIN69" s="1028"/>
      <c r="AIO69" s="1028"/>
      <c r="AIP69" s="1028"/>
      <c r="AIQ69" s="1028"/>
      <c r="AIR69" s="1028"/>
      <c r="AIS69" s="1028"/>
      <c r="AIT69" s="1028"/>
      <c r="AIU69" s="1028"/>
      <c r="AIV69" s="1028"/>
      <c r="AIW69" s="1028"/>
      <c r="AIX69" s="1028"/>
      <c r="AIY69" s="1028"/>
      <c r="AIZ69" s="1028"/>
      <c r="AJA69" s="1028"/>
      <c r="AJB69" s="1028"/>
      <c r="AJC69" s="1028"/>
      <c r="AJD69" s="1028"/>
      <c r="AJE69" s="1028"/>
      <c r="AJF69" s="1028"/>
      <c r="AJG69" s="1028"/>
      <c r="AJH69" s="1028"/>
      <c r="AJI69" s="1028"/>
      <c r="AJJ69" s="1028"/>
      <c r="AJK69" s="1028"/>
      <c r="AJL69" s="1028"/>
      <c r="AJM69" s="1028"/>
      <c r="AJN69" s="1028"/>
      <c r="AJO69" s="1028"/>
      <c r="AJP69" s="1028"/>
      <c r="AJQ69" s="1028"/>
      <c r="AJR69" s="1028"/>
      <c r="AJS69" s="1028"/>
      <c r="AJT69" s="1028"/>
      <c r="AJU69" s="1028"/>
      <c r="AJV69" s="1028"/>
      <c r="AJW69" s="1028"/>
      <c r="AJX69" s="1028"/>
      <c r="AJY69" s="1028"/>
      <c r="AJZ69" s="1028"/>
      <c r="AKA69" s="1028"/>
      <c r="AKB69" s="1028"/>
      <c r="AKC69" s="1028"/>
      <c r="AKD69" s="1028"/>
      <c r="AKE69" s="1028"/>
      <c r="AKF69" s="1028"/>
      <c r="AKG69" s="1028"/>
      <c r="AKH69" s="1028"/>
      <c r="AKI69" s="1028"/>
      <c r="AKJ69" s="1028"/>
      <c r="AKK69" s="1028"/>
      <c r="AKL69" s="1028"/>
      <c r="AKM69" s="1028"/>
      <c r="AKN69" s="1028"/>
      <c r="AKO69" s="1028"/>
      <c r="AKP69" s="1028"/>
      <c r="AKQ69" s="1028"/>
      <c r="AKR69" s="1028"/>
      <c r="AKS69" s="1028"/>
      <c r="AKT69" s="1028"/>
      <c r="AKU69" s="1028"/>
      <c r="AKV69" s="1028"/>
      <c r="AKW69" s="1028"/>
      <c r="AKX69" s="1028"/>
      <c r="AKY69" s="1028"/>
      <c r="AKZ69" s="1028"/>
      <c r="ALA69" s="1028"/>
      <c r="ALB69" s="1028"/>
      <c r="ALC69" s="1028"/>
      <c r="ALD69" s="1028"/>
      <c r="ALE69" s="1028"/>
      <c r="ALF69" s="1028"/>
      <c r="ALG69" s="1028"/>
      <c r="ALH69" s="1028"/>
      <c r="ALI69" s="1028"/>
      <c r="ALJ69" s="1028"/>
      <c r="ALK69" s="1028"/>
      <c r="ALL69" s="1028"/>
      <c r="ALM69" s="1028"/>
      <c r="ALN69" s="1028"/>
      <c r="ALO69" s="1028"/>
      <c r="ALP69" s="1028"/>
      <c r="ALQ69" s="1028"/>
      <c r="ALR69" s="1028"/>
      <c r="ALS69" s="1028"/>
      <c r="ALT69" s="1028"/>
      <c r="ALU69" s="1028"/>
      <c r="ALV69" s="1028"/>
      <c r="ALW69" s="1028"/>
      <c r="ALX69" s="1028"/>
      <c r="ALY69" s="1028"/>
      <c r="ALZ69" s="1028"/>
      <c r="AMA69" s="1028"/>
      <c r="AMB69" s="1028"/>
      <c r="AMC69" s="1028"/>
      <c r="AMD69" s="1028"/>
      <c r="AME69" s="1028"/>
      <c r="AMF69" s="1028"/>
      <c r="AMG69" s="1028"/>
      <c r="AMH69" s="1028"/>
      <c r="AMI69" s="1028"/>
      <c r="AMJ69" s="1028"/>
      <c r="AMK69" s="1028"/>
      <c r="AML69" s="1028"/>
      <c r="AMM69" s="1028"/>
      <c r="AMN69" s="1028"/>
      <c r="AMO69" s="1028"/>
      <c r="AMP69" s="1028"/>
      <c r="AMQ69" s="1028"/>
      <c r="AMR69" s="1028"/>
      <c r="AMS69" s="1028"/>
      <c r="AMT69" s="1028"/>
      <c r="AMU69" s="1028"/>
      <c r="AMV69" s="1028"/>
      <c r="AMW69" s="1028"/>
      <c r="AMX69" s="1028"/>
      <c r="AMY69" s="1028"/>
      <c r="AMZ69" s="1028"/>
      <c r="ANA69" s="1028"/>
      <c r="ANB69" s="1028"/>
      <c r="ANC69" s="1028"/>
      <c r="AND69" s="1028"/>
      <c r="ANE69" s="1028"/>
      <c r="ANF69" s="1028"/>
      <c r="ANG69" s="1028"/>
      <c r="ANH69" s="1028"/>
      <c r="ANI69" s="1028"/>
      <c r="ANJ69" s="1028"/>
      <c r="ANK69" s="1028"/>
      <c r="ANL69" s="1028"/>
      <c r="ANM69" s="1028"/>
      <c r="ANN69" s="1028"/>
      <c r="ANO69" s="1028"/>
      <c r="ANP69" s="1028"/>
      <c r="ANQ69" s="1028"/>
      <c r="ANR69" s="1028"/>
      <c r="ANS69" s="1028"/>
      <c r="ANT69" s="1028"/>
      <c r="ANU69" s="1028"/>
      <c r="ANV69" s="1028"/>
      <c r="ANW69" s="1028"/>
      <c r="ANX69" s="1028"/>
      <c r="ANY69" s="1028"/>
      <c r="ANZ69" s="1028"/>
      <c r="AOA69" s="1028"/>
      <c r="AOB69" s="1028"/>
      <c r="AOC69" s="1028"/>
      <c r="AOD69" s="1028"/>
      <c r="AOE69" s="1028"/>
      <c r="AOF69" s="1028"/>
      <c r="AOG69" s="1028"/>
      <c r="AOH69" s="1028"/>
      <c r="AOI69" s="1028"/>
      <c r="AOJ69" s="1028"/>
      <c r="AOK69" s="1028"/>
      <c r="AOL69" s="1028"/>
      <c r="AOM69" s="1028"/>
      <c r="AON69" s="1028"/>
      <c r="AOO69" s="1028"/>
      <c r="AOP69" s="1028"/>
      <c r="AOQ69" s="1028"/>
      <c r="AOR69" s="1028"/>
      <c r="AOS69" s="1028"/>
      <c r="AOT69" s="1028"/>
      <c r="AOU69" s="1028"/>
      <c r="AOV69" s="1028"/>
      <c r="AOW69" s="1028"/>
      <c r="AOX69" s="1028"/>
      <c r="AOY69" s="1028"/>
      <c r="AOZ69" s="1028"/>
      <c r="APA69" s="1028"/>
      <c r="APB69" s="1028"/>
      <c r="APC69" s="1028"/>
      <c r="APD69" s="1028"/>
      <c r="APE69" s="1028"/>
      <c r="APF69" s="1028"/>
      <c r="APG69" s="1028"/>
      <c r="APH69" s="1028"/>
      <c r="API69" s="1028"/>
      <c r="APJ69" s="1028"/>
      <c r="APK69" s="1028"/>
      <c r="APL69" s="1028"/>
      <c r="APM69" s="1028"/>
      <c r="APN69" s="1028"/>
      <c r="APO69" s="1028"/>
      <c r="APP69" s="1028"/>
      <c r="APQ69" s="1028"/>
      <c r="APR69" s="1028"/>
      <c r="APS69" s="1028"/>
      <c r="APT69" s="1028"/>
      <c r="APU69" s="1028"/>
      <c r="APV69" s="1028"/>
      <c r="APW69" s="1028"/>
      <c r="APX69" s="1028"/>
      <c r="APY69" s="1028"/>
      <c r="APZ69" s="1028"/>
      <c r="AQA69" s="1028"/>
      <c r="AQB69" s="1028"/>
      <c r="AQC69" s="1028"/>
      <c r="AQD69" s="1028"/>
      <c r="AQE69" s="1028"/>
      <c r="AQF69" s="1028"/>
      <c r="AQG69" s="1028"/>
      <c r="AQH69" s="1028"/>
      <c r="AQI69" s="1028"/>
      <c r="AQJ69" s="1028"/>
      <c r="AQK69" s="1028"/>
      <c r="AQL69" s="1028"/>
      <c r="AQM69" s="1028"/>
      <c r="AQN69" s="1028"/>
      <c r="AQO69" s="1028"/>
      <c r="AQP69" s="1028"/>
      <c r="AQQ69" s="1028"/>
      <c r="AQR69" s="1028"/>
      <c r="AQS69" s="1028"/>
      <c r="AQT69" s="1028"/>
      <c r="AQU69" s="1028"/>
      <c r="AQV69" s="1028"/>
      <c r="AQW69" s="1028"/>
      <c r="AQX69" s="1028"/>
      <c r="AQY69" s="1028"/>
      <c r="AQZ69" s="1028"/>
      <c r="ARA69" s="1028"/>
      <c r="ARB69" s="1028"/>
      <c r="ARC69" s="1028"/>
      <c r="ARD69" s="1028"/>
      <c r="ARE69" s="1028"/>
      <c r="ARF69" s="1028"/>
      <c r="ARG69" s="1028"/>
      <c r="ARH69" s="1028"/>
      <c r="ARI69" s="1028"/>
      <c r="ARJ69" s="1028"/>
      <c r="ARK69" s="1028"/>
      <c r="ARL69" s="1028"/>
      <c r="ARM69" s="1028"/>
      <c r="ARN69" s="1028"/>
      <c r="ARO69" s="1028"/>
      <c r="ARP69" s="1028"/>
      <c r="ARQ69" s="1028"/>
      <c r="ARR69" s="1028"/>
      <c r="ARS69" s="1028"/>
      <c r="ART69" s="1028"/>
      <c r="ARU69" s="1028"/>
      <c r="ARV69" s="1028"/>
      <c r="ARW69" s="1028"/>
      <c r="ARX69" s="1028"/>
      <c r="ARY69" s="1028"/>
      <c r="ARZ69" s="1028"/>
      <c r="ASA69" s="1028"/>
      <c r="ASB69" s="1028"/>
      <c r="ASC69" s="1028"/>
      <c r="ASD69" s="1028"/>
      <c r="ASE69" s="1028"/>
      <c r="ASF69" s="1028"/>
      <c r="ASG69" s="1028"/>
      <c r="ASH69" s="1028"/>
      <c r="ASI69" s="1028"/>
      <c r="ASJ69" s="1028"/>
      <c r="ASK69" s="1028"/>
      <c r="ASL69" s="1028"/>
      <c r="ASM69" s="1028"/>
      <c r="ASN69" s="1028"/>
      <c r="ASO69" s="1028"/>
      <c r="ASP69" s="1028"/>
      <c r="ASQ69" s="1028"/>
      <c r="ASR69" s="1028"/>
      <c r="ASS69" s="1028"/>
      <c r="AST69" s="1028"/>
      <c r="ASU69" s="1028"/>
      <c r="ASV69" s="1028"/>
      <c r="ASW69" s="1028"/>
      <c r="ASX69" s="1028"/>
      <c r="ASY69" s="1028"/>
      <c r="ASZ69" s="1028"/>
      <c r="ATA69" s="1028"/>
      <c r="ATB69" s="1028"/>
      <c r="ATC69" s="1028"/>
      <c r="ATD69" s="1028"/>
      <c r="ATE69" s="1028"/>
      <c r="ATF69" s="1028"/>
      <c r="ATG69" s="1028"/>
      <c r="ATH69" s="1028"/>
      <c r="ATI69" s="1028"/>
      <c r="ATJ69" s="1028"/>
      <c r="ATK69" s="1028"/>
      <c r="ATL69" s="1028"/>
      <c r="ATM69" s="1028"/>
      <c r="ATN69" s="1028"/>
      <c r="ATO69" s="1028"/>
      <c r="ATP69" s="1028"/>
      <c r="ATQ69" s="1028"/>
      <c r="ATR69" s="1028"/>
      <c r="ATS69" s="1028"/>
      <c r="ATT69" s="1028"/>
      <c r="ATU69" s="1028"/>
      <c r="ATV69" s="1028"/>
      <c r="ATW69" s="1028"/>
      <c r="ATX69" s="1028"/>
      <c r="ATY69" s="1028"/>
      <c r="ATZ69" s="1028"/>
      <c r="AUA69" s="1028"/>
      <c r="AUB69" s="1028"/>
      <c r="AUC69" s="1028"/>
      <c r="AUD69" s="1028"/>
      <c r="AUE69" s="1028"/>
      <c r="AUF69" s="1028"/>
      <c r="AUG69" s="1028"/>
      <c r="AUH69" s="1028"/>
      <c r="AUI69" s="1028"/>
      <c r="AUJ69" s="1028"/>
      <c r="AUK69" s="1028"/>
      <c r="AUL69" s="1028"/>
      <c r="AUM69" s="1028"/>
      <c r="AUN69" s="1028"/>
      <c r="AUO69" s="1028"/>
      <c r="AUP69" s="1028"/>
      <c r="AUQ69" s="1028"/>
      <c r="AUR69" s="1028"/>
      <c r="AUS69" s="1028"/>
      <c r="AUT69" s="1028"/>
      <c r="AUU69" s="1028"/>
      <c r="AUV69" s="1028"/>
      <c r="AUW69" s="1028"/>
      <c r="AUX69" s="1028"/>
      <c r="AUY69" s="1028"/>
      <c r="AUZ69" s="1028"/>
      <c r="AVA69" s="1028"/>
      <c r="AVB69" s="1028"/>
      <c r="AVC69" s="1028"/>
      <c r="AVD69" s="1028"/>
      <c r="AVE69" s="1028"/>
      <c r="AVF69" s="1028"/>
      <c r="AVG69" s="1028"/>
      <c r="AVH69" s="1028"/>
      <c r="AVI69" s="1028"/>
      <c r="AVJ69" s="1028"/>
      <c r="AVK69" s="1028"/>
      <c r="AVL69" s="1028"/>
      <c r="AVM69" s="1028"/>
      <c r="AVN69" s="1028"/>
      <c r="AVO69" s="1028"/>
      <c r="AVP69" s="1028"/>
      <c r="AVQ69" s="1028"/>
      <c r="AVR69" s="1028"/>
      <c r="AVS69" s="1028"/>
      <c r="AVT69" s="1028"/>
      <c r="AVU69" s="1028"/>
      <c r="AVV69" s="1028"/>
      <c r="AVW69" s="1028"/>
      <c r="AVX69" s="1028"/>
      <c r="AVY69" s="1028"/>
      <c r="AVZ69" s="1028"/>
      <c r="AWA69" s="1028"/>
      <c r="AWB69" s="1028"/>
      <c r="AWC69" s="1028"/>
      <c r="AWD69" s="1028"/>
      <c r="AWE69" s="1028"/>
      <c r="AWF69" s="1028"/>
      <c r="AWG69" s="1028"/>
      <c r="AWH69" s="1028"/>
      <c r="AWI69" s="1028"/>
      <c r="AWJ69" s="1028"/>
      <c r="AWK69" s="1028"/>
      <c r="AWL69" s="1028"/>
      <c r="AWM69" s="1028"/>
      <c r="AWN69" s="1028"/>
      <c r="AWO69" s="1028"/>
      <c r="AWP69" s="1028"/>
      <c r="AWQ69" s="1028"/>
      <c r="AWR69" s="1028"/>
      <c r="AWS69" s="1028"/>
      <c r="AWT69" s="1028"/>
      <c r="AWU69" s="1028"/>
      <c r="AWV69" s="1028"/>
      <c r="AWW69" s="1028"/>
      <c r="AWX69" s="1028"/>
      <c r="AWY69" s="1028"/>
      <c r="AWZ69" s="1028"/>
      <c r="AXA69" s="1028"/>
      <c r="AXB69" s="1028"/>
      <c r="AXC69" s="1028"/>
      <c r="AXD69" s="1028"/>
      <c r="AXE69" s="1028"/>
      <c r="AXF69" s="1028"/>
      <c r="AXG69" s="1028"/>
      <c r="AXH69" s="1028"/>
      <c r="AXI69" s="1028"/>
      <c r="AXJ69" s="1028"/>
      <c r="AXK69" s="1028"/>
      <c r="AXL69" s="1028"/>
      <c r="AXM69" s="1028"/>
      <c r="AXN69" s="1028"/>
      <c r="AXO69" s="1028"/>
      <c r="AXP69" s="1028"/>
      <c r="AXQ69" s="1028"/>
      <c r="AXR69" s="1028"/>
      <c r="AXS69" s="1028"/>
      <c r="AXT69" s="1028"/>
      <c r="AXU69" s="1028"/>
      <c r="AXV69" s="1028"/>
      <c r="AXW69" s="1028"/>
      <c r="AXX69" s="1028"/>
      <c r="AXY69" s="1028"/>
      <c r="AXZ69" s="1028"/>
      <c r="AYA69" s="1028"/>
      <c r="AYB69" s="1028"/>
      <c r="AYC69" s="1028"/>
      <c r="AYD69" s="1028"/>
      <c r="AYE69" s="1028"/>
      <c r="AYF69" s="1028"/>
      <c r="AYG69" s="1028"/>
      <c r="AYH69" s="1028"/>
      <c r="AYI69" s="1028"/>
      <c r="AYJ69" s="1028"/>
      <c r="AYK69" s="1028"/>
      <c r="AYL69" s="1028"/>
      <c r="AYM69" s="1028"/>
      <c r="AYN69" s="1028"/>
      <c r="AYO69" s="1028"/>
      <c r="AYP69" s="1028"/>
      <c r="AYQ69" s="1028"/>
      <c r="AYR69" s="1028"/>
      <c r="AYS69" s="1028"/>
      <c r="AYT69" s="1028"/>
      <c r="AYU69" s="1028"/>
      <c r="AYV69" s="1028"/>
      <c r="AYW69" s="1028"/>
      <c r="AYX69" s="1028"/>
      <c r="AYY69" s="1028"/>
      <c r="AYZ69" s="1028"/>
      <c r="AZA69" s="1028"/>
      <c r="AZB69" s="1028"/>
      <c r="AZC69" s="1028"/>
      <c r="AZD69" s="1028"/>
      <c r="AZE69" s="1028"/>
      <c r="AZF69" s="1028"/>
      <c r="AZG69" s="1028"/>
      <c r="AZH69" s="1028"/>
      <c r="AZI69" s="1028"/>
      <c r="AZJ69" s="1028"/>
      <c r="AZK69" s="1028"/>
      <c r="AZL69" s="1028"/>
      <c r="AZM69" s="1028"/>
      <c r="AZN69" s="1028"/>
      <c r="AZO69" s="1028"/>
      <c r="AZP69" s="1028"/>
      <c r="AZQ69" s="1028"/>
      <c r="AZR69" s="1028"/>
      <c r="AZS69" s="1028"/>
      <c r="AZT69" s="1028"/>
      <c r="AZU69" s="1028"/>
      <c r="AZV69" s="1028"/>
      <c r="AZW69" s="1028"/>
      <c r="AZX69" s="1028"/>
      <c r="AZY69" s="1028"/>
      <c r="AZZ69" s="1028"/>
      <c r="BAA69" s="1028"/>
      <c r="BAB69" s="1028"/>
      <c r="BAC69" s="1028"/>
      <c r="BAD69" s="1028"/>
      <c r="BAE69" s="1028"/>
      <c r="BAF69" s="1028"/>
      <c r="BAG69" s="1028"/>
      <c r="BAH69" s="1028"/>
      <c r="BAI69" s="1028"/>
      <c r="BAJ69" s="1028"/>
      <c r="BAK69" s="1028"/>
      <c r="BAL69" s="1028"/>
      <c r="BAM69" s="1028"/>
      <c r="BAN69" s="1028"/>
      <c r="BAO69" s="1028"/>
      <c r="BAP69" s="1028"/>
      <c r="BAQ69" s="1028"/>
      <c r="BAR69" s="1028"/>
      <c r="BAS69" s="1028"/>
      <c r="BAT69" s="1028"/>
      <c r="BAU69" s="1028"/>
      <c r="BAV69" s="1028"/>
      <c r="BAW69" s="1028"/>
      <c r="BAX69" s="1028"/>
      <c r="BAY69" s="1028"/>
      <c r="BAZ69" s="1028"/>
      <c r="BBA69" s="1028"/>
      <c r="BBB69" s="1028"/>
      <c r="BBC69" s="1028"/>
      <c r="BBD69" s="1028"/>
      <c r="BBE69" s="1028"/>
      <c r="BBF69" s="1028"/>
      <c r="BBG69" s="1028"/>
      <c r="BBH69" s="1028"/>
      <c r="BBI69" s="1028"/>
      <c r="BBJ69" s="1028"/>
      <c r="BBK69" s="1028"/>
      <c r="BBL69" s="1028"/>
      <c r="BBM69" s="1028"/>
      <c r="BBN69" s="1028"/>
      <c r="BBO69" s="1028"/>
      <c r="BBP69" s="1028"/>
      <c r="BBQ69" s="1028"/>
      <c r="BBR69" s="1028"/>
      <c r="BBS69" s="1028"/>
      <c r="BBT69" s="1028"/>
      <c r="BBU69" s="1028"/>
      <c r="BBV69" s="1028"/>
      <c r="BBW69" s="1028"/>
      <c r="BBX69" s="1028"/>
      <c r="BBY69" s="1028"/>
      <c r="BBZ69" s="1028"/>
      <c r="BCA69" s="1028"/>
      <c r="BCB69" s="1028"/>
      <c r="BCC69" s="1028"/>
      <c r="BCD69" s="1028"/>
      <c r="BCE69" s="1028"/>
      <c r="BCF69" s="1028"/>
      <c r="BCG69" s="1028"/>
      <c r="BCH69" s="1028"/>
      <c r="BCI69" s="1028"/>
      <c r="BCJ69" s="1028"/>
      <c r="BCK69" s="1028"/>
      <c r="BCL69" s="1028"/>
      <c r="BCM69" s="1028"/>
      <c r="BCN69" s="1028"/>
      <c r="BCO69" s="1028"/>
      <c r="BCP69" s="1028"/>
      <c r="BCQ69" s="1028"/>
      <c r="BCR69" s="1028"/>
      <c r="BCS69" s="1028"/>
      <c r="BCT69" s="1028"/>
      <c r="BCU69" s="1028"/>
      <c r="BCV69" s="1028"/>
      <c r="BCW69" s="1028"/>
      <c r="BCX69" s="1028"/>
      <c r="BCY69" s="1028"/>
      <c r="BCZ69" s="1028"/>
      <c r="BDA69" s="1028"/>
      <c r="BDB69" s="1028"/>
      <c r="BDC69" s="1028"/>
      <c r="BDD69" s="1028"/>
      <c r="BDE69" s="1028"/>
      <c r="BDF69" s="1028"/>
      <c r="BDG69" s="1028"/>
      <c r="BDH69" s="1028"/>
      <c r="BDI69" s="1028"/>
      <c r="BDJ69" s="1028"/>
      <c r="BDK69" s="1028"/>
      <c r="BDL69" s="1028"/>
      <c r="BDM69" s="1028"/>
      <c r="BDN69" s="1028"/>
      <c r="BDO69" s="1028"/>
      <c r="BDP69" s="1028"/>
      <c r="BDQ69" s="1028"/>
      <c r="BDR69" s="1028"/>
      <c r="BDS69" s="1028"/>
      <c r="BDT69" s="1028"/>
      <c r="BDU69" s="1028"/>
      <c r="BDV69" s="1028"/>
      <c r="BDW69" s="1028"/>
      <c r="BDX69" s="1028"/>
      <c r="BDY69" s="1028"/>
      <c r="BDZ69" s="1028"/>
      <c r="BEA69" s="1028"/>
      <c r="BEB69" s="1028"/>
      <c r="BEC69" s="1028"/>
      <c r="BED69" s="1028"/>
      <c r="BEE69" s="1028"/>
      <c r="BEF69" s="1028"/>
      <c r="BEG69" s="1028"/>
      <c r="BEH69" s="1028"/>
      <c r="BEI69" s="1028"/>
      <c r="BEJ69" s="1028"/>
      <c r="BEK69" s="1028"/>
      <c r="BEL69" s="1028"/>
      <c r="BEM69" s="1028"/>
      <c r="BEN69" s="1028"/>
      <c r="BEO69" s="1028"/>
      <c r="BEP69" s="1028"/>
      <c r="BEQ69" s="1028"/>
      <c r="BER69" s="1028"/>
      <c r="BES69" s="1028"/>
      <c r="BET69" s="1028"/>
      <c r="BEU69" s="1028"/>
      <c r="BEV69" s="1028"/>
      <c r="BEW69" s="1028"/>
      <c r="BEX69" s="1028"/>
      <c r="BEY69" s="1028"/>
      <c r="BEZ69" s="1028"/>
      <c r="BFA69" s="1028"/>
      <c r="BFB69" s="1028"/>
      <c r="BFC69" s="1028"/>
      <c r="BFD69" s="1028"/>
      <c r="BFE69" s="1028"/>
      <c r="BFF69" s="1028"/>
      <c r="BFG69" s="1028"/>
      <c r="BFH69" s="1028"/>
      <c r="BFI69" s="1028"/>
      <c r="BFJ69" s="1028"/>
      <c r="BFK69" s="1028"/>
      <c r="BFL69" s="1028"/>
      <c r="BFM69" s="1028"/>
      <c r="BFN69" s="1028"/>
      <c r="BFO69" s="1028"/>
      <c r="BFP69" s="1028"/>
      <c r="BFQ69" s="1028"/>
      <c r="BFR69" s="1028"/>
      <c r="BFS69" s="1028"/>
      <c r="BFT69" s="1028"/>
      <c r="BFU69" s="1028"/>
      <c r="BFV69" s="1028"/>
      <c r="BFW69" s="1028"/>
      <c r="BFX69" s="1028"/>
      <c r="BFY69" s="1028"/>
      <c r="BFZ69" s="1028"/>
      <c r="BGA69" s="1028"/>
      <c r="BGB69" s="1028"/>
      <c r="BGC69" s="1028"/>
      <c r="BGD69" s="1028"/>
      <c r="BGE69" s="1028"/>
      <c r="BGF69" s="1028"/>
      <c r="BGG69" s="1028"/>
      <c r="BGH69" s="1028"/>
      <c r="BGI69" s="1028"/>
      <c r="BGJ69" s="1028"/>
      <c r="BGK69" s="1028"/>
      <c r="BGL69" s="1028"/>
      <c r="BGM69" s="1028"/>
      <c r="BGN69" s="1028"/>
      <c r="BGO69" s="1028"/>
      <c r="BGP69" s="1028"/>
      <c r="BGQ69" s="1028"/>
      <c r="BGR69" s="1028"/>
      <c r="BGS69" s="1028"/>
      <c r="BGT69" s="1028"/>
      <c r="BGU69" s="1028"/>
      <c r="BGV69" s="1028"/>
      <c r="BGW69" s="1028"/>
      <c r="BGX69" s="1028"/>
      <c r="BGY69" s="1028"/>
      <c r="BGZ69" s="1028"/>
      <c r="BHA69" s="1028"/>
      <c r="BHB69" s="1028"/>
      <c r="BHC69" s="1028"/>
      <c r="BHD69" s="1028"/>
      <c r="BHE69" s="1028"/>
      <c r="BHF69" s="1028"/>
      <c r="BHG69" s="1028"/>
      <c r="BHH69" s="1028"/>
      <c r="BHI69" s="1028"/>
      <c r="BHJ69" s="1028"/>
      <c r="BHK69" s="1028"/>
      <c r="BHL69" s="1028"/>
      <c r="BHM69" s="1028"/>
      <c r="BHN69" s="1028"/>
      <c r="BHO69" s="1028"/>
      <c r="BHP69" s="1028"/>
      <c r="BHQ69" s="1028"/>
      <c r="BHR69" s="1028"/>
      <c r="BHS69" s="1028"/>
      <c r="BHT69" s="1028"/>
      <c r="BHU69" s="1028"/>
      <c r="BHV69" s="1028"/>
      <c r="BHW69" s="1028"/>
      <c r="BHX69" s="1028"/>
      <c r="BHY69" s="1028"/>
      <c r="BHZ69" s="1028"/>
      <c r="BIA69" s="1028"/>
      <c r="BIB69" s="1028"/>
      <c r="BIC69" s="1028"/>
      <c r="BID69" s="1028"/>
      <c r="BIE69" s="1028"/>
      <c r="BIF69" s="1028"/>
      <c r="BIG69" s="1028"/>
      <c r="BIH69" s="1028"/>
      <c r="BII69" s="1028"/>
      <c r="BIJ69" s="1028"/>
      <c r="BIK69" s="1028"/>
      <c r="BIL69" s="1028"/>
      <c r="BIM69" s="1028"/>
      <c r="BIN69" s="1028"/>
      <c r="BIO69" s="1028"/>
      <c r="BIP69" s="1028"/>
      <c r="BIQ69" s="1028"/>
      <c r="BIR69" s="1028"/>
      <c r="BIS69" s="1028"/>
      <c r="BIT69" s="1028"/>
      <c r="BIU69" s="1028"/>
      <c r="BIV69" s="1028"/>
      <c r="BIW69" s="1028"/>
      <c r="BIX69" s="1028"/>
      <c r="BIY69" s="1028"/>
      <c r="BIZ69" s="1028"/>
      <c r="BJA69" s="1028"/>
      <c r="BJB69" s="1028"/>
      <c r="BJC69" s="1028"/>
      <c r="BJD69" s="1028"/>
      <c r="BJE69" s="1028"/>
      <c r="BJF69" s="1028"/>
      <c r="BJG69" s="1028"/>
      <c r="BJH69" s="1028"/>
      <c r="BJI69" s="1028"/>
      <c r="BJJ69" s="1028"/>
      <c r="BJK69" s="1028"/>
      <c r="BJL69" s="1028"/>
      <c r="BJM69" s="1028"/>
      <c r="BJN69" s="1028"/>
      <c r="BJO69" s="1028"/>
      <c r="BJP69" s="1028"/>
      <c r="BJQ69" s="1028"/>
      <c r="BJR69" s="1028"/>
      <c r="BJS69" s="1028"/>
      <c r="BJT69" s="1028"/>
      <c r="BJU69" s="1028"/>
      <c r="BJV69" s="1028"/>
      <c r="BJW69" s="1028"/>
      <c r="BJX69" s="1028"/>
      <c r="BJY69" s="1028"/>
      <c r="BJZ69" s="1028"/>
      <c r="BKA69" s="1028"/>
      <c r="BKB69" s="1028"/>
      <c r="BKC69" s="1028"/>
      <c r="BKD69" s="1028"/>
      <c r="BKE69" s="1028"/>
      <c r="BKF69" s="1028"/>
      <c r="BKG69" s="1028"/>
      <c r="BKH69" s="1028"/>
      <c r="BKI69" s="1028"/>
      <c r="BKJ69" s="1028"/>
      <c r="BKK69" s="1028"/>
      <c r="BKL69" s="1028"/>
      <c r="BKM69" s="1028"/>
      <c r="BKN69" s="1028"/>
      <c r="BKO69" s="1028"/>
      <c r="BKP69" s="1028"/>
      <c r="BKQ69" s="1028"/>
      <c r="BKR69" s="1028"/>
      <c r="BKS69" s="1028"/>
      <c r="BKT69" s="1028"/>
      <c r="BKU69" s="1028"/>
      <c r="BKV69" s="1028"/>
      <c r="BKW69" s="1028"/>
      <c r="BKX69" s="1028"/>
      <c r="BKY69" s="1028"/>
      <c r="BKZ69" s="1028"/>
      <c r="BLA69" s="1028"/>
      <c r="BLB69" s="1028"/>
      <c r="BLC69" s="1028"/>
      <c r="BLD69" s="1028"/>
      <c r="BLE69" s="1028"/>
      <c r="BLF69" s="1028"/>
      <c r="BLG69" s="1028"/>
      <c r="BLH69" s="1028"/>
      <c r="BLI69" s="1028"/>
      <c r="BLJ69" s="1028"/>
      <c r="BLK69" s="1028"/>
      <c r="BLL69" s="1028"/>
      <c r="BLM69" s="1028"/>
      <c r="BLN69" s="1028"/>
      <c r="BLO69" s="1028"/>
      <c r="BLP69" s="1028"/>
      <c r="BLQ69" s="1028"/>
      <c r="BLR69" s="1028"/>
      <c r="BLS69" s="1028"/>
      <c r="BLT69" s="1028"/>
      <c r="BLU69" s="1028"/>
      <c r="BLV69" s="1028"/>
      <c r="BLW69" s="1028"/>
      <c r="BLX69" s="1028"/>
      <c r="BLY69" s="1028"/>
      <c r="BLZ69" s="1028"/>
      <c r="BMA69" s="1028"/>
      <c r="BMB69" s="1028"/>
      <c r="BMC69" s="1028"/>
      <c r="BMD69" s="1028"/>
      <c r="BME69" s="1028"/>
      <c r="BMF69" s="1028"/>
      <c r="BMG69" s="1028"/>
      <c r="BMH69" s="1028"/>
      <c r="BMI69" s="1028"/>
      <c r="BMJ69" s="1028"/>
      <c r="BMK69" s="1028"/>
      <c r="BML69" s="1028"/>
      <c r="BMM69" s="1028"/>
      <c r="BMN69" s="1028"/>
      <c r="BMO69" s="1028"/>
      <c r="BMP69" s="1028"/>
      <c r="BMQ69" s="1028"/>
      <c r="BMR69" s="1028"/>
      <c r="BMS69" s="1028"/>
      <c r="BMT69" s="1028"/>
      <c r="BMU69" s="1028"/>
      <c r="BMV69" s="1028"/>
      <c r="BMW69" s="1028"/>
      <c r="BMX69" s="1028"/>
      <c r="BMY69" s="1028"/>
      <c r="BMZ69" s="1028"/>
      <c r="BNA69" s="1028"/>
      <c r="BNB69" s="1028"/>
      <c r="BNC69" s="1028"/>
      <c r="BND69" s="1028"/>
      <c r="BNE69" s="1028"/>
      <c r="BNF69" s="1028"/>
      <c r="BNG69" s="1028"/>
      <c r="BNH69" s="1028"/>
      <c r="BNI69" s="1028"/>
      <c r="BNJ69" s="1028"/>
      <c r="BNK69" s="1028"/>
      <c r="BNL69" s="1028"/>
      <c r="BNM69" s="1028"/>
      <c r="BNN69" s="1028"/>
      <c r="BNO69" s="1028"/>
      <c r="BNP69" s="1028"/>
      <c r="BNQ69" s="1028"/>
      <c r="BNR69" s="1028"/>
      <c r="BNS69" s="1028"/>
      <c r="BNT69" s="1028"/>
      <c r="BNU69" s="1028"/>
      <c r="BNV69" s="1028"/>
      <c r="BNW69" s="1028"/>
      <c r="BNX69" s="1028"/>
      <c r="BNY69" s="1028"/>
      <c r="BNZ69" s="1028"/>
      <c r="BOA69" s="1028"/>
      <c r="BOB69" s="1028"/>
      <c r="BOC69" s="1028"/>
      <c r="BOD69" s="1028"/>
      <c r="BOE69" s="1028"/>
      <c r="BOF69" s="1028"/>
      <c r="BOG69" s="1028"/>
      <c r="BOH69" s="1028"/>
      <c r="BOI69" s="1028"/>
      <c r="BOJ69" s="1028"/>
      <c r="BOK69" s="1028"/>
      <c r="BOL69" s="1028"/>
      <c r="BOM69" s="1028"/>
      <c r="BON69" s="1028"/>
      <c r="BOO69" s="1028"/>
      <c r="BOP69" s="1028"/>
      <c r="BOQ69" s="1028"/>
      <c r="BOR69" s="1028"/>
      <c r="BOS69" s="1028"/>
      <c r="BOT69" s="1028"/>
      <c r="BOU69" s="1028"/>
      <c r="BOV69" s="1028"/>
      <c r="BOW69" s="1028"/>
      <c r="BOX69" s="1028"/>
      <c r="BOY69" s="1028"/>
      <c r="BOZ69" s="1028"/>
      <c r="BPA69" s="1028"/>
      <c r="BPB69" s="1028"/>
      <c r="BPC69" s="1028"/>
      <c r="BPD69" s="1028"/>
      <c r="BPE69" s="1028"/>
      <c r="BPF69" s="1028"/>
      <c r="BPG69" s="1028"/>
      <c r="BPH69" s="1028"/>
      <c r="BPI69" s="1028"/>
      <c r="BPJ69" s="1028"/>
      <c r="BPK69" s="1028"/>
      <c r="BPL69" s="1028"/>
      <c r="BPM69" s="1028"/>
      <c r="BPN69" s="1028"/>
      <c r="BPO69" s="1028"/>
      <c r="BPP69" s="1028"/>
      <c r="BPQ69" s="1028"/>
      <c r="BPR69" s="1028"/>
      <c r="BPS69" s="1028"/>
      <c r="BPT69" s="1028"/>
      <c r="BPU69" s="1028"/>
      <c r="BPV69" s="1028"/>
      <c r="BPW69" s="1028"/>
      <c r="BPX69" s="1028"/>
      <c r="BPY69" s="1028"/>
      <c r="BPZ69" s="1028"/>
      <c r="BQA69" s="1028"/>
      <c r="BQB69" s="1028"/>
      <c r="BQC69" s="1028"/>
      <c r="BQD69" s="1028"/>
      <c r="BQE69" s="1028"/>
      <c r="BQF69" s="1028"/>
      <c r="BQG69" s="1028"/>
      <c r="BQH69" s="1028"/>
      <c r="BQI69" s="1028"/>
      <c r="BQJ69" s="1028"/>
      <c r="BQK69" s="1028"/>
      <c r="BQL69" s="1028"/>
      <c r="BQM69" s="1028"/>
      <c r="BQN69" s="1028"/>
      <c r="BQO69" s="1028"/>
      <c r="BQP69" s="1028"/>
      <c r="BQQ69" s="1028"/>
      <c r="BQR69" s="1028"/>
      <c r="BQS69" s="1028"/>
      <c r="BQT69" s="1028"/>
      <c r="BQU69" s="1028"/>
      <c r="BQV69" s="1028"/>
      <c r="BQW69" s="1028"/>
      <c r="BQX69" s="1028"/>
      <c r="BQY69" s="1028"/>
      <c r="BQZ69" s="1028"/>
      <c r="BRA69" s="1028"/>
      <c r="BRB69" s="1028"/>
      <c r="BRC69" s="1028"/>
      <c r="BRD69" s="1028"/>
      <c r="BRE69" s="1028"/>
      <c r="BRF69" s="1028"/>
      <c r="BRG69" s="1028"/>
      <c r="BRH69" s="1028"/>
      <c r="BRI69" s="1028"/>
      <c r="BRJ69" s="1028"/>
      <c r="BRK69" s="1028"/>
      <c r="BRL69" s="1028"/>
      <c r="BRM69" s="1028"/>
      <c r="BRN69" s="1028"/>
      <c r="BRO69" s="1028"/>
      <c r="BRP69" s="1028"/>
      <c r="BRQ69" s="1028"/>
      <c r="BRR69" s="1028"/>
      <c r="BRS69" s="1028"/>
      <c r="BRT69" s="1028"/>
      <c r="BRU69" s="1028"/>
      <c r="BRV69" s="1028"/>
      <c r="BRW69" s="1028"/>
      <c r="BRX69" s="1028"/>
      <c r="BRY69" s="1028"/>
      <c r="BRZ69" s="1028"/>
      <c r="BSA69" s="1028"/>
      <c r="BSB69" s="1028"/>
      <c r="BSC69" s="1028"/>
      <c r="BSD69" s="1028"/>
      <c r="BSE69" s="1028"/>
      <c r="BSF69" s="1028"/>
      <c r="BSG69" s="1028"/>
      <c r="BSH69" s="1028"/>
      <c r="BSI69" s="1028"/>
      <c r="BSJ69" s="1028"/>
      <c r="BSK69" s="1028"/>
      <c r="BSL69" s="1028"/>
      <c r="BSM69" s="1028"/>
      <c r="BSN69" s="1028"/>
      <c r="BSO69" s="1028"/>
      <c r="BSP69" s="1028"/>
      <c r="BSQ69" s="1028"/>
      <c r="BSR69" s="1028"/>
      <c r="BSS69" s="1028"/>
      <c r="BST69" s="1028"/>
      <c r="BSU69" s="1028"/>
      <c r="BSV69" s="1028"/>
      <c r="BSW69" s="1028"/>
      <c r="BSX69" s="1028"/>
      <c r="BSY69" s="1028"/>
      <c r="BSZ69" s="1028"/>
      <c r="BTA69" s="1028"/>
      <c r="BTB69" s="1028"/>
      <c r="BTC69" s="1028"/>
      <c r="BTD69" s="1028"/>
      <c r="BTE69" s="1028"/>
      <c r="BTF69" s="1028"/>
      <c r="BTG69" s="1028"/>
      <c r="BTH69" s="1028"/>
      <c r="BTI69" s="1028"/>
      <c r="BTJ69" s="1028"/>
      <c r="BTK69" s="1028"/>
      <c r="BTL69" s="1028"/>
      <c r="BTM69" s="1028"/>
      <c r="BTN69" s="1028"/>
      <c r="BTO69" s="1028"/>
      <c r="BTP69" s="1028"/>
      <c r="BTQ69" s="1028"/>
      <c r="BTR69" s="1028"/>
      <c r="BTS69" s="1028"/>
      <c r="BTT69" s="1028"/>
      <c r="BTU69" s="1028"/>
      <c r="BTV69" s="1028"/>
      <c r="BTW69" s="1028"/>
      <c r="BTX69" s="1028"/>
      <c r="BTY69" s="1028"/>
      <c r="BTZ69" s="1028"/>
      <c r="BUA69" s="1028"/>
      <c r="BUB69" s="1028"/>
      <c r="BUC69" s="1028"/>
      <c r="BUD69" s="1028"/>
      <c r="BUE69" s="1028"/>
      <c r="BUF69" s="1028"/>
      <c r="BUG69" s="1028"/>
      <c r="BUH69" s="1028"/>
      <c r="BUI69" s="1028"/>
      <c r="BUJ69" s="1028"/>
      <c r="BUK69" s="1028"/>
      <c r="BUL69" s="1028"/>
      <c r="BUM69" s="1028"/>
      <c r="BUN69" s="1028"/>
      <c r="BUO69" s="1028"/>
      <c r="BUP69" s="1028"/>
      <c r="BUQ69" s="1028"/>
      <c r="BUR69" s="1028"/>
      <c r="BUS69" s="1028"/>
      <c r="BUT69" s="1028"/>
      <c r="BUU69" s="1028"/>
      <c r="BUV69" s="1028"/>
      <c r="BUW69" s="1028"/>
      <c r="BUX69" s="1028"/>
      <c r="BUY69" s="1028"/>
      <c r="BUZ69" s="1028"/>
      <c r="BVA69" s="1028"/>
      <c r="BVB69" s="1028"/>
      <c r="BVC69" s="1028"/>
      <c r="BVD69" s="1028"/>
      <c r="BVE69" s="1028"/>
      <c r="BVF69" s="1028"/>
      <c r="BVG69" s="1028"/>
      <c r="BVH69" s="1028"/>
      <c r="BVI69" s="1028"/>
      <c r="BVJ69" s="1028"/>
      <c r="BVK69" s="1028"/>
      <c r="BVL69" s="1028"/>
      <c r="BVM69" s="1028"/>
      <c r="BVN69" s="1028"/>
      <c r="BVO69" s="1028"/>
      <c r="BVP69" s="1028"/>
      <c r="BVQ69" s="1028"/>
      <c r="BVR69" s="1028"/>
      <c r="BVS69" s="1028"/>
      <c r="BVT69" s="1028"/>
      <c r="BVU69" s="1028"/>
      <c r="BVV69" s="1028"/>
      <c r="BVW69" s="1028"/>
      <c r="BVX69" s="1028"/>
      <c r="BVY69" s="1028"/>
      <c r="BVZ69" s="1028"/>
      <c r="BWA69" s="1028"/>
      <c r="BWB69" s="1028"/>
      <c r="BWC69" s="1028"/>
      <c r="BWD69" s="1028"/>
      <c r="BWE69" s="1028"/>
      <c r="BWF69" s="1028"/>
      <c r="BWG69" s="1028"/>
      <c r="BWH69" s="1028"/>
      <c r="BWI69" s="1028"/>
      <c r="BWJ69" s="1028"/>
      <c r="BWK69" s="1028"/>
      <c r="BWL69" s="1028"/>
      <c r="BWM69" s="1028"/>
      <c r="BWN69" s="1028"/>
      <c r="BWO69" s="1028"/>
      <c r="BWP69" s="1028"/>
      <c r="BWQ69" s="1028"/>
      <c r="BWR69" s="1028"/>
      <c r="BWS69" s="1028"/>
      <c r="BWT69" s="1028"/>
      <c r="BWU69" s="1028"/>
      <c r="BWV69" s="1028"/>
      <c r="BWW69" s="1028"/>
      <c r="BWX69" s="1028"/>
      <c r="BWY69" s="1028"/>
      <c r="BWZ69" s="1028"/>
      <c r="BXA69" s="1028"/>
      <c r="BXB69" s="1028"/>
      <c r="BXC69" s="1028"/>
      <c r="BXD69" s="1028"/>
      <c r="BXE69" s="1028"/>
      <c r="BXF69" s="1028"/>
      <c r="BXG69" s="1028"/>
      <c r="BXH69" s="1028"/>
      <c r="BXI69" s="1028"/>
      <c r="BXJ69" s="1028"/>
      <c r="BXK69" s="1028"/>
      <c r="BXL69" s="1028"/>
      <c r="BXM69" s="1028"/>
      <c r="BXN69" s="1028"/>
      <c r="BXO69" s="1028"/>
      <c r="BXP69" s="1028"/>
      <c r="BXQ69" s="1028"/>
      <c r="BXR69" s="1028"/>
      <c r="BXS69" s="1028"/>
      <c r="BXT69" s="1028"/>
      <c r="BXU69" s="1028"/>
      <c r="BXV69" s="1028"/>
      <c r="BXW69" s="1028"/>
      <c r="BXX69" s="1028"/>
      <c r="BXY69" s="1028"/>
      <c r="BXZ69" s="1028"/>
      <c r="BYA69" s="1028"/>
      <c r="BYB69" s="1028"/>
      <c r="BYC69" s="1028"/>
      <c r="BYD69" s="1028"/>
      <c r="BYE69" s="1028"/>
      <c r="BYF69" s="1028"/>
      <c r="BYG69" s="1028"/>
      <c r="BYH69" s="1028"/>
      <c r="BYI69" s="1028"/>
      <c r="BYJ69" s="1028"/>
      <c r="BYK69" s="1028"/>
      <c r="BYL69" s="1028"/>
      <c r="BYM69" s="1028"/>
      <c r="BYN69" s="1028"/>
      <c r="BYO69" s="1028"/>
      <c r="BYP69" s="1028"/>
      <c r="BYQ69" s="1028"/>
      <c r="BYR69" s="1028"/>
      <c r="BYS69" s="1028"/>
      <c r="BYT69" s="1028"/>
      <c r="BYU69" s="1028"/>
      <c r="BYV69" s="1028"/>
      <c r="BYW69" s="1028"/>
      <c r="BYX69" s="1028"/>
      <c r="BYY69" s="1028"/>
      <c r="BYZ69" s="1028"/>
      <c r="BZA69" s="1028"/>
      <c r="BZB69" s="1028"/>
      <c r="BZC69" s="1028"/>
      <c r="BZD69" s="1028"/>
      <c r="BZE69" s="1028"/>
      <c r="BZF69" s="1028"/>
      <c r="BZG69" s="1028"/>
      <c r="BZH69" s="1028"/>
      <c r="BZI69" s="1028"/>
      <c r="BZJ69" s="1028"/>
      <c r="BZK69" s="1028"/>
      <c r="BZL69" s="1028"/>
      <c r="BZM69" s="1028"/>
      <c r="BZN69" s="1028"/>
      <c r="BZO69" s="1028"/>
      <c r="BZP69" s="1028"/>
      <c r="BZQ69" s="1028"/>
      <c r="BZR69" s="1028"/>
      <c r="BZS69" s="1028"/>
      <c r="BZT69" s="1028"/>
      <c r="BZU69" s="1028"/>
      <c r="BZV69" s="1028"/>
      <c r="BZW69" s="1028"/>
      <c r="BZX69" s="1028"/>
      <c r="BZY69" s="1028"/>
      <c r="BZZ69" s="1028"/>
      <c r="CAA69" s="1028"/>
      <c r="CAB69" s="1028"/>
      <c r="CAC69" s="1028"/>
      <c r="CAD69" s="1028"/>
      <c r="CAE69" s="1028"/>
      <c r="CAF69" s="1028"/>
      <c r="CAG69" s="1028"/>
      <c r="CAH69" s="1028"/>
      <c r="CAI69" s="1028"/>
      <c r="CAJ69" s="1028"/>
      <c r="CAK69" s="1028"/>
      <c r="CAL69" s="1028"/>
      <c r="CAM69" s="1028"/>
      <c r="CAN69" s="1028"/>
      <c r="CAO69" s="1028"/>
      <c r="CAP69" s="1028"/>
      <c r="CAQ69" s="1028"/>
      <c r="CAR69" s="1028"/>
      <c r="CAS69" s="1028"/>
      <c r="CAT69" s="1028"/>
      <c r="CAU69" s="1028"/>
      <c r="CAV69" s="1028"/>
      <c r="CAW69" s="1028"/>
      <c r="CAX69" s="1028"/>
      <c r="CAY69" s="1028"/>
      <c r="CAZ69" s="1028"/>
      <c r="CBA69" s="1028"/>
      <c r="CBB69" s="1028"/>
      <c r="CBC69" s="1028"/>
      <c r="CBD69" s="1028"/>
      <c r="CBE69" s="1028"/>
      <c r="CBF69" s="1028"/>
      <c r="CBG69" s="1028"/>
      <c r="CBH69" s="1028"/>
      <c r="CBI69" s="1028"/>
      <c r="CBJ69" s="1028"/>
      <c r="CBK69" s="1028"/>
      <c r="CBL69" s="1028"/>
      <c r="CBM69" s="1028"/>
      <c r="CBN69" s="1028"/>
      <c r="CBO69" s="1028"/>
      <c r="CBP69" s="1028"/>
      <c r="CBQ69" s="1028"/>
      <c r="CBR69" s="1028"/>
      <c r="CBS69" s="1028"/>
      <c r="CBT69" s="1028"/>
      <c r="CBU69" s="1028"/>
      <c r="CBV69" s="1028"/>
      <c r="CBW69" s="1028"/>
      <c r="CBX69" s="1028"/>
      <c r="CBY69" s="1028"/>
      <c r="CBZ69" s="1028"/>
      <c r="CCA69" s="1028"/>
      <c r="CCB69" s="1028"/>
      <c r="CCC69" s="1028"/>
      <c r="CCD69" s="1028"/>
      <c r="CCE69" s="1028"/>
      <c r="CCF69" s="1028"/>
      <c r="CCG69" s="1028"/>
      <c r="CCH69" s="1028"/>
      <c r="CCI69" s="1028"/>
      <c r="CCJ69" s="1028"/>
      <c r="CCK69" s="1028"/>
      <c r="CCL69" s="1028"/>
      <c r="CCM69" s="1028"/>
      <c r="CCN69" s="1028"/>
      <c r="CCO69" s="1028"/>
      <c r="CCP69" s="1028"/>
      <c r="CCQ69" s="1028"/>
      <c r="CCR69" s="1028"/>
      <c r="CCS69" s="1028"/>
      <c r="CCT69" s="1028"/>
      <c r="CCU69" s="1028"/>
      <c r="CCV69" s="1028"/>
      <c r="CCW69" s="1028"/>
      <c r="CCX69" s="1028"/>
      <c r="CCY69" s="1028"/>
      <c r="CCZ69" s="1028"/>
      <c r="CDA69" s="1028"/>
      <c r="CDB69" s="1028"/>
      <c r="CDC69" s="1028"/>
      <c r="CDD69" s="1028"/>
      <c r="CDE69" s="1028"/>
      <c r="CDF69" s="1028"/>
      <c r="CDG69" s="1028"/>
      <c r="CDH69" s="1028"/>
      <c r="CDI69" s="1028"/>
      <c r="CDJ69" s="1028"/>
      <c r="CDK69" s="1028"/>
      <c r="CDL69" s="1028"/>
      <c r="CDM69" s="1028"/>
      <c r="CDN69" s="1028"/>
      <c r="CDO69" s="1028"/>
      <c r="CDP69" s="1028"/>
      <c r="CDQ69" s="1028"/>
      <c r="CDR69" s="1028"/>
      <c r="CDS69" s="1028"/>
      <c r="CDT69" s="1028"/>
      <c r="CDU69" s="1028"/>
      <c r="CDV69" s="1028"/>
      <c r="CDW69" s="1028"/>
      <c r="CDX69" s="1028"/>
      <c r="CDY69" s="1028"/>
      <c r="CDZ69" s="1028"/>
      <c r="CEA69" s="1028"/>
      <c r="CEB69" s="1028"/>
      <c r="CEC69" s="1028"/>
      <c r="CED69" s="1028"/>
      <c r="CEE69" s="1028"/>
      <c r="CEF69" s="1028"/>
      <c r="CEG69" s="1028"/>
      <c r="CEH69" s="1028"/>
      <c r="CEI69" s="1028"/>
      <c r="CEJ69" s="1028"/>
      <c r="CEK69" s="1028"/>
      <c r="CEL69" s="1028"/>
      <c r="CEM69" s="1028"/>
      <c r="CEN69" s="1028"/>
      <c r="CEO69" s="1028"/>
      <c r="CEP69" s="1028"/>
      <c r="CEQ69" s="1028"/>
      <c r="CER69" s="1028"/>
      <c r="CES69" s="1028"/>
      <c r="CET69" s="1028"/>
      <c r="CEU69" s="1028"/>
      <c r="CEV69" s="1028"/>
      <c r="CEW69" s="1028"/>
      <c r="CEX69" s="1028"/>
      <c r="CEY69" s="1028"/>
      <c r="CEZ69" s="1028"/>
      <c r="CFA69" s="1028"/>
      <c r="CFB69" s="1028"/>
      <c r="CFC69" s="1028"/>
      <c r="CFD69" s="1028"/>
      <c r="CFE69" s="1028"/>
      <c r="CFF69" s="1028"/>
      <c r="CFG69" s="1028"/>
      <c r="CFH69" s="1028"/>
      <c r="CFI69" s="1028"/>
      <c r="CFJ69" s="1028"/>
      <c r="CFK69" s="1028"/>
      <c r="CFL69" s="1028"/>
      <c r="CFM69" s="1028"/>
      <c r="CFN69" s="1028"/>
      <c r="CFO69" s="1028"/>
      <c r="CFP69" s="1028"/>
      <c r="CFQ69" s="1028"/>
      <c r="CFR69" s="1028"/>
      <c r="CFS69" s="1028"/>
      <c r="CFT69" s="1028"/>
      <c r="CFU69" s="1028"/>
      <c r="CFV69" s="1028"/>
      <c r="CFW69" s="1028"/>
      <c r="CFX69" s="1028"/>
      <c r="CFY69" s="1028"/>
      <c r="CFZ69" s="1028"/>
      <c r="CGA69" s="1028"/>
      <c r="CGB69" s="1028"/>
      <c r="CGC69" s="1028"/>
      <c r="CGD69" s="1028"/>
      <c r="CGE69" s="1028"/>
      <c r="CGF69" s="1028"/>
      <c r="CGG69" s="1028"/>
      <c r="CGH69" s="1028"/>
      <c r="CGI69" s="1028"/>
      <c r="CGJ69" s="1028"/>
      <c r="CGK69" s="1028"/>
      <c r="CGL69" s="1028"/>
      <c r="CGM69" s="1028"/>
      <c r="CGN69" s="1028"/>
      <c r="CGO69" s="1028"/>
      <c r="CGP69" s="1028"/>
      <c r="CGQ69" s="1028"/>
      <c r="CGR69" s="1028"/>
      <c r="CGS69" s="1028"/>
      <c r="CGT69" s="1028"/>
      <c r="CGU69" s="1028"/>
      <c r="CGV69" s="1028"/>
      <c r="CGW69" s="1028"/>
      <c r="CGX69" s="1028"/>
      <c r="CGY69" s="1028"/>
      <c r="CGZ69" s="1028"/>
      <c r="CHA69" s="1028"/>
      <c r="CHB69" s="1028"/>
      <c r="CHC69" s="1028"/>
      <c r="CHD69" s="1028"/>
      <c r="CHE69" s="1028"/>
      <c r="CHF69" s="1028"/>
      <c r="CHG69" s="1028"/>
      <c r="CHH69" s="1028"/>
      <c r="CHI69" s="1028"/>
      <c r="CHJ69" s="1028"/>
      <c r="CHK69" s="1028"/>
      <c r="CHL69" s="1028"/>
      <c r="CHM69" s="1028"/>
      <c r="CHN69" s="1028"/>
      <c r="CHO69" s="1028"/>
      <c r="CHP69" s="1028"/>
      <c r="CHQ69" s="1028"/>
      <c r="CHR69" s="1028"/>
      <c r="CHS69" s="1028"/>
      <c r="CHT69" s="1028"/>
      <c r="CHU69" s="1028"/>
      <c r="CHV69" s="1028"/>
      <c r="CHW69" s="1028"/>
      <c r="CHX69" s="1028"/>
      <c r="CHY69" s="1028"/>
      <c r="CHZ69" s="1028"/>
      <c r="CIA69" s="1028"/>
      <c r="CIB69" s="1028"/>
      <c r="CIC69" s="1028"/>
      <c r="CID69" s="1028"/>
      <c r="CIE69" s="1028"/>
      <c r="CIF69" s="1028"/>
      <c r="CIG69" s="1028"/>
      <c r="CIH69" s="1028"/>
      <c r="CII69" s="1028"/>
      <c r="CIJ69" s="1028"/>
      <c r="CIK69" s="1028"/>
      <c r="CIL69" s="1028"/>
      <c r="CIM69" s="1028"/>
      <c r="CIN69" s="1028"/>
      <c r="CIO69" s="1028"/>
      <c r="CIP69" s="1028"/>
      <c r="CIQ69" s="1028"/>
      <c r="CIR69" s="1028"/>
      <c r="CIS69" s="1028"/>
      <c r="CIT69" s="1028"/>
      <c r="CIU69" s="1028"/>
      <c r="CIV69" s="1028"/>
      <c r="CIW69" s="1028"/>
      <c r="CIX69" s="1028"/>
      <c r="CIY69" s="1028"/>
      <c r="CIZ69" s="1028"/>
      <c r="CJA69" s="1028"/>
      <c r="CJB69" s="1028"/>
      <c r="CJC69" s="1028"/>
      <c r="CJD69" s="1028"/>
      <c r="CJE69" s="1028"/>
      <c r="CJF69" s="1028"/>
      <c r="CJG69" s="1028"/>
      <c r="CJH69" s="1028"/>
      <c r="CJI69" s="1028"/>
      <c r="CJJ69" s="1028"/>
      <c r="CJK69" s="1028"/>
      <c r="CJL69" s="1028"/>
      <c r="CJM69" s="1028"/>
      <c r="CJN69" s="1028"/>
      <c r="CJO69" s="1028"/>
      <c r="CJP69" s="1028"/>
      <c r="CJQ69" s="1028"/>
      <c r="CJR69" s="1028"/>
      <c r="CJS69" s="1028"/>
      <c r="CJT69" s="1028"/>
      <c r="CJU69" s="1028"/>
      <c r="CJV69" s="1028"/>
      <c r="CJW69" s="1028"/>
      <c r="CJX69" s="1028"/>
      <c r="CJY69" s="1028"/>
      <c r="CJZ69" s="1028"/>
      <c r="CKA69" s="1028"/>
      <c r="CKB69" s="1028"/>
      <c r="CKC69" s="1028"/>
      <c r="CKD69" s="1028"/>
      <c r="CKE69" s="1028"/>
      <c r="CKF69" s="1028"/>
      <c r="CKG69" s="1028"/>
      <c r="CKH69" s="1028"/>
      <c r="CKI69" s="1028"/>
      <c r="CKJ69" s="1028"/>
      <c r="CKK69" s="1028"/>
      <c r="CKL69" s="1028"/>
      <c r="CKM69" s="1028"/>
      <c r="CKN69" s="1028"/>
      <c r="CKO69" s="1028"/>
      <c r="CKP69" s="1028"/>
      <c r="CKQ69" s="1028"/>
      <c r="CKR69" s="1028"/>
      <c r="CKS69" s="1028"/>
      <c r="CKT69" s="1028"/>
      <c r="CKU69" s="1028"/>
      <c r="CKV69" s="1028"/>
      <c r="CKW69" s="1028"/>
      <c r="CKX69" s="1028"/>
      <c r="CKY69" s="1028"/>
      <c r="CKZ69" s="1028"/>
      <c r="CLA69" s="1028"/>
      <c r="CLB69" s="1028"/>
      <c r="CLC69" s="1028"/>
      <c r="CLD69" s="1028"/>
      <c r="CLE69" s="1028"/>
      <c r="CLF69" s="1028"/>
      <c r="CLG69" s="1028"/>
      <c r="CLH69" s="1028"/>
      <c r="CLI69" s="1028"/>
      <c r="CLJ69" s="1028"/>
      <c r="CLK69" s="1028"/>
      <c r="CLL69" s="1028"/>
      <c r="CLM69" s="1028"/>
      <c r="CLN69" s="1028"/>
      <c r="CLO69" s="1028"/>
      <c r="CLP69" s="1028"/>
      <c r="CLQ69" s="1028"/>
      <c r="CLR69" s="1028"/>
      <c r="CLS69" s="1028"/>
      <c r="CLT69" s="1028"/>
      <c r="CLU69" s="1028"/>
      <c r="CLV69" s="1028"/>
      <c r="CLW69" s="1028"/>
      <c r="CLX69" s="1028"/>
      <c r="CLY69" s="1028"/>
      <c r="CLZ69" s="1028"/>
      <c r="CMA69" s="1028"/>
      <c r="CMB69" s="1028"/>
      <c r="CMC69" s="1028"/>
      <c r="CMD69" s="1028"/>
      <c r="CME69" s="1028"/>
      <c r="CMF69" s="1028"/>
      <c r="CMG69" s="1028"/>
      <c r="CMH69" s="1028"/>
      <c r="CMI69" s="1028"/>
      <c r="CMJ69" s="1028"/>
      <c r="CMK69" s="1028"/>
      <c r="CML69" s="1028"/>
      <c r="CMM69" s="1028"/>
      <c r="CMN69" s="1028"/>
      <c r="CMO69" s="1028"/>
      <c r="CMP69" s="1028"/>
      <c r="CMQ69" s="1028"/>
      <c r="CMR69" s="1028"/>
      <c r="CMS69" s="1028"/>
      <c r="CMT69" s="1028"/>
      <c r="CMU69" s="1028"/>
      <c r="CMV69" s="1028"/>
      <c r="CMW69" s="1028"/>
      <c r="CMX69" s="1028"/>
      <c r="CMY69" s="1028"/>
      <c r="CMZ69" s="1028"/>
      <c r="CNA69" s="1028"/>
      <c r="CNB69" s="1028"/>
      <c r="CNC69" s="1028"/>
      <c r="CND69" s="1028"/>
      <c r="CNE69" s="1028"/>
      <c r="CNF69" s="1028"/>
      <c r="CNG69" s="1028"/>
      <c r="CNH69" s="1028"/>
      <c r="CNI69" s="1028"/>
      <c r="CNJ69" s="1028"/>
      <c r="CNK69" s="1028"/>
      <c r="CNL69" s="1028"/>
      <c r="CNM69" s="1028"/>
      <c r="CNN69" s="1028"/>
      <c r="CNO69" s="1028"/>
      <c r="CNP69" s="1028"/>
      <c r="CNQ69" s="1028"/>
      <c r="CNR69" s="1028"/>
      <c r="CNS69" s="1028"/>
      <c r="CNT69" s="1028"/>
      <c r="CNU69" s="1028"/>
      <c r="CNV69" s="1028"/>
      <c r="CNW69" s="1028"/>
      <c r="CNX69" s="1028"/>
      <c r="CNY69" s="1028"/>
      <c r="CNZ69" s="1028"/>
      <c r="COA69" s="1028"/>
      <c r="COB69" s="1028"/>
      <c r="COC69" s="1028"/>
      <c r="COD69" s="1028"/>
      <c r="COE69" s="1028"/>
      <c r="COF69" s="1028"/>
      <c r="COG69" s="1028"/>
      <c r="COH69" s="1028"/>
      <c r="COI69" s="1028"/>
      <c r="COJ69" s="1028"/>
      <c r="COK69" s="1028"/>
      <c r="COL69" s="1028"/>
      <c r="COM69" s="1028"/>
      <c r="CON69" s="1028"/>
      <c r="COO69" s="1028"/>
      <c r="COP69" s="1028"/>
      <c r="COQ69" s="1028"/>
      <c r="COR69" s="1028"/>
      <c r="COS69" s="1028"/>
      <c r="COT69" s="1028"/>
      <c r="COU69" s="1028"/>
      <c r="COV69" s="1028"/>
      <c r="COW69" s="1028"/>
      <c r="COX69" s="1028"/>
      <c r="COY69" s="1028"/>
      <c r="COZ69" s="1028"/>
      <c r="CPA69" s="1028"/>
      <c r="CPB69" s="1028"/>
      <c r="CPC69" s="1028"/>
      <c r="CPD69" s="1028"/>
      <c r="CPE69" s="1028"/>
      <c r="CPF69" s="1028"/>
      <c r="CPG69" s="1028"/>
      <c r="CPH69" s="1028"/>
      <c r="CPI69" s="1028"/>
      <c r="CPJ69" s="1028"/>
      <c r="CPK69" s="1028"/>
      <c r="CPL69" s="1028"/>
      <c r="CPM69" s="1028"/>
      <c r="CPN69" s="1028"/>
      <c r="CPO69" s="1028"/>
      <c r="CPP69" s="1028"/>
      <c r="CPQ69" s="1028"/>
      <c r="CPR69" s="1028"/>
      <c r="CPS69" s="1028"/>
      <c r="CPT69" s="1028"/>
      <c r="CPU69" s="1028"/>
      <c r="CPV69" s="1028"/>
      <c r="CPW69" s="1028"/>
      <c r="CPX69" s="1028"/>
      <c r="CPY69" s="1028"/>
      <c r="CPZ69" s="1028"/>
      <c r="CQA69" s="1028"/>
      <c r="CQB69" s="1028"/>
      <c r="CQC69" s="1028"/>
      <c r="CQD69" s="1028"/>
      <c r="CQE69" s="1028"/>
      <c r="CQF69" s="1028"/>
      <c r="CQG69" s="1028"/>
      <c r="CQH69" s="1028"/>
      <c r="CQI69" s="1028"/>
      <c r="CQJ69" s="1028"/>
      <c r="CQK69" s="1028"/>
      <c r="CQL69" s="1028"/>
      <c r="CQM69" s="1028"/>
      <c r="CQN69" s="1028"/>
      <c r="CQO69" s="1028"/>
      <c r="CQP69" s="1028"/>
      <c r="CQQ69" s="1028"/>
      <c r="CQR69" s="1028"/>
      <c r="CQS69" s="1028"/>
      <c r="CQT69" s="1028"/>
      <c r="CQU69" s="1028"/>
      <c r="CQV69" s="1028"/>
      <c r="CQW69" s="1028"/>
      <c r="CQX69" s="1028"/>
      <c r="CQY69" s="1028"/>
      <c r="CQZ69" s="1028"/>
      <c r="CRA69" s="1028"/>
      <c r="CRB69" s="1028"/>
      <c r="CRC69" s="1028"/>
      <c r="CRD69" s="1028"/>
      <c r="CRE69" s="1028"/>
      <c r="CRF69" s="1028"/>
      <c r="CRG69" s="1028"/>
      <c r="CRH69" s="1028"/>
      <c r="CRI69" s="1028"/>
      <c r="CRJ69" s="1028"/>
      <c r="CRK69" s="1028"/>
      <c r="CRL69" s="1028"/>
      <c r="CRM69" s="1028"/>
      <c r="CRN69" s="1028"/>
      <c r="CRO69" s="1028"/>
      <c r="CRP69" s="1028"/>
      <c r="CRQ69" s="1028"/>
      <c r="CRR69" s="1028"/>
      <c r="CRS69" s="1028"/>
      <c r="CRT69" s="1028"/>
      <c r="CRU69" s="1028"/>
      <c r="CRV69" s="1028"/>
      <c r="CRW69" s="1028"/>
      <c r="CRX69" s="1028"/>
      <c r="CRY69" s="1028"/>
      <c r="CRZ69" s="1028"/>
      <c r="CSA69" s="1028"/>
      <c r="CSB69" s="1028"/>
      <c r="CSC69" s="1028"/>
      <c r="CSD69" s="1028"/>
      <c r="CSE69" s="1028"/>
      <c r="CSF69" s="1028"/>
      <c r="CSG69" s="1028"/>
      <c r="CSH69" s="1028"/>
      <c r="CSI69" s="1028"/>
      <c r="CSJ69" s="1028"/>
      <c r="CSK69" s="1028"/>
      <c r="CSL69" s="1028"/>
      <c r="CSM69" s="1028"/>
      <c r="CSN69" s="1028"/>
      <c r="CSO69" s="1028"/>
      <c r="CSP69" s="1028"/>
      <c r="CSQ69" s="1028"/>
      <c r="CSR69" s="1028"/>
      <c r="CSS69" s="1028"/>
      <c r="CST69" s="1028"/>
      <c r="CSU69" s="1028"/>
      <c r="CSV69" s="1028"/>
      <c r="CSW69" s="1028"/>
      <c r="CSX69" s="1028"/>
      <c r="CSY69" s="1028"/>
      <c r="CSZ69" s="1028"/>
      <c r="CTA69" s="1028"/>
      <c r="CTB69" s="1028"/>
      <c r="CTC69" s="1028"/>
      <c r="CTD69" s="1028"/>
      <c r="CTE69" s="1028"/>
      <c r="CTF69" s="1028"/>
      <c r="CTG69" s="1028"/>
      <c r="CTH69" s="1028"/>
      <c r="CTI69" s="1028"/>
      <c r="CTJ69" s="1028"/>
      <c r="CTK69" s="1028"/>
      <c r="CTL69" s="1028"/>
      <c r="CTM69" s="1028"/>
      <c r="CTN69" s="1028"/>
      <c r="CTO69" s="1028"/>
      <c r="CTP69" s="1028"/>
      <c r="CTQ69" s="1028"/>
      <c r="CTR69" s="1028"/>
      <c r="CTS69" s="1028"/>
      <c r="CTT69" s="1028"/>
      <c r="CTU69" s="1028"/>
      <c r="CTV69" s="1028"/>
      <c r="CTW69" s="1028"/>
      <c r="CTX69" s="1028"/>
      <c r="CTY69" s="1028"/>
      <c r="CTZ69" s="1028"/>
      <c r="CUA69" s="1028"/>
      <c r="CUB69" s="1028"/>
      <c r="CUC69" s="1028"/>
      <c r="CUD69" s="1028"/>
      <c r="CUE69" s="1028"/>
      <c r="CUF69" s="1028"/>
      <c r="CUG69" s="1028"/>
      <c r="CUH69" s="1028"/>
      <c r="CUI69" s="1028"/>
      <c r="CUJ69" s="1028"/>
      <c r="CUK69" s="1028"/>
      <c r="CUL69" s="1028"/>
      <c r="CUM69" s="1028"/>
      <c r="CUN69" s="1028"/>
      <c r="CUO69" s="1028"/>
      <c r="CUP69" s="1028"/>
      <c r="CUQ69" s="1028"/>
      <c r="CUR69" s="1028"/>
      <c r="CUS69" s="1028"/>
      <c r="CUT69" s="1028"/>
      <c r="CUU69" s="1028"/>
      <c r="CUV69" s="1028"/>
      <c r="CUW69" s="1028"/>
      <c r="CUX69" s="1028"/>
      <c r="CUY69" s="1028"/>
      <c r="CUZ69" s="1028"/>
      <c r="CVA69" s="1028"/>
      <c r="CVB69" s="1028"/>
      <c r="CVC69" s="1028"/>
      <c r="CVD69" s="1028"/>
      <c r="CVE69" s="1028"/>
      <c r="CVF69" s="1028"/>
      <c r="CVG69" s="1028"/>
      <c r="CVH69" s="1028"/>
      <c r="CVI69" s="1028"/>
      <c r="CVJ69" s="1028"/>
      <c r="CVK69" s="1028"/>
      <c r="CVL69" s="1028"/>
      <c r="CVM69" s="1028"/>
      <c r="CVN69" s="1028"/>
      <c r="CVO69" s="1028"/>
      <c r="CVP69" s="1028"/>
      <c r="CVQ69" s="1028"/>
      <c r="CVR69" s="1028"/>
      <c r="CVS69" s="1028"/>
      <c r="CVT69" s="1028"/>
      <c r="CVU69" s="1028"/>
      <c r="CVV69" s="1028"/>
      <c r="CVW69" s="1028"/>
      <c r="CVX69" s="1028"/>
      <c r="CVY69" s="1028"/>
      <c r="CVZ69" s="1028"/>
      <c r="CWA69" s="1028"/>
      <c r="CWB69" s="1028"/>
      <c r="CWC69" s="1028"/>
      <c r="CWD69" s="1028"/>
      <c r="CWE69" s="1028"/>
      <c r="CWF69" s="1028"/>
      <c r="CWG69" s="1028"/>
      <c r="CWH69" s="1028"/>
      <c r="CWI69" s="1028"/>
      <c r="CWJ69" s="1028"/>
      <c r="CWK69" s="1028"/>
      <c r="CWL69" s="1028"/>
      <c r="CWM69" s="1028"/>
      <c r="CWN69" s="1028"/>
      <c r="CWO69" s="1028"/>
      <c r="CWP69" s="1028"/>
      <c r="CWQ69" s="1028"/>
      <c r="CWR69" s="1028"/>
      <c r="CWS69" s="1028"/>
      <c r="CWT69" s="1028"/>
      <c r="CWU69" s="1028"/>
      <c r="CWV69" s="1028"/>
      <c r="CWW69" s="1028"/>
      <c r="CWX69" s="1028"/>
      <c r="CWY69" s="1028"/>
      <c r="CWZ69" s="1028"/>
      <c r="CXA69" s="1028"/>
      <c r="CXB69" s="1028"/>
      <c r="CXC69" s="1028"/>
      <c r="CXD69" s="1028"/>
      <c r="CXE69" s="1028"/>
      <c r="CXF69" s="1028"/>
      <c r="CXG69" s="1028"/>
      <c r="CXH69" s="1028"/>
      <c r="CXI69" s="1028"/>
      <c r="CXJ69" s="1028"/>
      <c r="CXK69" s="1028"/>
      <c r="CXL69" s="1028"/>
      <c r="CXM69" s="1028"/>
      <c r="CXN69" s="1028"/>
      <c r="CXO69" s="1028"/>
      <c r="CXP69" s="1028"/>
      <c r="CXQ69" s="1028"/>
      <c r="CXR69" s="1028"/>
      <c r="CXS69" s="1028"/>
      <c r="CXT69" s="1028"/>
      <c r="CXU69" s="1028"/>
      <c r="CXV69" s="1028"/>
      <c r="CXW69" s="1028"/>
      <c r="CXX69" s="1028"/>
      <c r="CXY69" s="1028"/>
      <c r="CXZ69" s="1028"/>
      <c r="CYA69" s="1028"/>
      <c r="CYB69" s="1028"/>
      <c r="CYC69" s="1028"/>
      <c r="CYD69" s="1028"/>
      <c r="CYE69" s="1028"/>
      <c r="CYF69" s="1028"/>
      <c r="CYG69" s="1028"/>
      <c r="CYH69" s="1028"/>
      <c r="CYI69" s="1028"/>
      <c r="CYJ69" s="1028"/>
      <c r="CYK69" s="1028"/>
      <c r="CYL69" s="1028"/>
      <c r="CYM69" s="1028"/>
      <c r="CYN69" s="1028"/>
      <c r="CYO69" s="1028"/>
      <c r="CYP69" s="1028"/>
      <c r="CYQ69" s="1028"/>
      <c r="CYR69" s="1028"/>
      <c r="CYS69" s="1028"/>
      <c r="CYT69" s="1028"/>
      <c r="CYU69" s="1028"/>
      <c r="CYV69" s="1028"/>
      <c r="CYW69" s="1028"/>
      <c r="CYX69" s="1028"/>
      <c r="CYY69" s="1028"/>
      <c r="CYZ69" s="1028"/>
      <c r="CZA69" s="1028"/>
      <c r="CZB69" s="1028"/>
      <c r="CZC69" s="1028"/>
      <c r="CZD69" s="1028"/>
      <c r="CZE69" s="1028"/>
      <c r="CZF69" s="1028"/>
      <c r="CZG69" s="1028"/>
      <c r="CZH69" s="1028"/>
      <c r="CZI69" s="1028"/>
      <c r="CZJ69" s="1028"/>
      <c r="CZK69" s="1028"/>
      <c r="CZL69" s="1028"/>
      <c r="CZM69" s="1028"/>
      <c r="CZN69" s="1028"/>
      <c r="CZO69" s="1028"/>
      <c r="CZP69" s="1028"/>
      <c r="CZQ69" s="1028"/>
      <c r="CZR69" s="1028"/>
      <c r="CZS69" s="1028"/>
      <c r="CZT69" s="1028"/>
      <c r="CZU69" s="1028"/>
      <c r="CZV69" s="1028"/>
      <c r="CZW69" s="1028"/>
      <c r="CZX69" s="1028"/>
      <c r="CZY69" s="1028"/>
      <c r="CZZ69" s="1028"/>
      <c r="DAA69" s="1028"/>
      <c r="DAB69" s="1028"/>
      <c r="DAC69" s="1028"/>
      <c r="DAD69" s="1028"/>
      <c r="DAE69" s="1028"/>
      <c r="DAF69" s="1028"/>
      <c r="DAG69" s="1028"/>
      <c r="DAH69" s="1028"/>
      <c r="DAI69" s="1028"/>
      <c r="DAJ69" s="1028"/>
      <c r="DAK69" s="1028"/>
      <c r="DAL69" s="1028"/>
      <c r="DAM69" s="1028"/>
      <c r="DAN69" s="1028"/>
      <c r="DAO69" s="1028"/>
      <c r="DAP69" s="1028"/>
      <c r="DAQ69" s="1028"/>
      <c r="DAR69" s="1028"/>
      <c r="DAS69" s="1028"/>
      <c r="DAT69" s="1028"/>
      <c r="DAU69" s="1028"/>
      <c r="DAV69" s="1028"/>
      <c r="DAW69" s="1028"/>
      <c r="DAX69" s="1028"/>
      <c r="DAY69" s="1028"/>
      <c r="DAZ69" s="1028"/>
      <c r="DBA69" s="1028"/>
      <c r="DBB69" s="1028"/>
      <c r="DBC69" s="1028"/>
      <c r="DBD69" s="1028"/>
      <c r="DBE69" s="1028"/>
      <c r="DBF69" s="1028"/>
      <c r="DBG69" s="1028"/>
      <c r="DBH69" s="1028"/>
      <c r="DBI69" s="1028"/>
      <c r="DBJ69" s="1028"/>
      <c r="DBK69" s="1028"/>
      <c r="DBL69" s="1028"/>
      <c r="DBM69" s="1028"/>
      <c r="DBN69" s="1028"/>
      <c r="DBO69" s="1028"/>
      <c r="DBP69" s="1028"/>
      <c r="DBQ69" s="1028"/>
      <c r="DBR69" s="1028"/>
      <c r="DBS69" s="1028"/>
      <c r="DBT69" s="1028"/>
      <c r="DBU69" s="1028"/>
      <c r="DBV69" s="1028"/>
      <c r="DBW69" s="1028"/>
      <c r="DBX69" s="1028"/>
      <c r="DBY69" s="1028"/>
      <c r="DBZ69" s="1028"/>
      <c r="DCA69" s="1028"/>
      <c r="DCB69" s="1028"/>
      <c r="DCC69" s="1028"/>
      <c r="DCD69" s="1028"/>
      <c r="DCE69" s="1028"/>
      <c r="DCF69" s="1028"/>
      <c r="DCG69" s="1028"/>
      <c r="DCH69" s="1028"/>
      <c r="DCI69" s="1028"/>
      <c r="DCJ69" s="1028"/>
      <c r="DCK69" s="1028"/>
      <c r="DCL69" s="1028"/>
      <c r="DCM69" s="1028"/>
      <c r="DCN69" s="1028"/>
      <c r="DCO69" s="1028"/>
      <c r="DCP69" s="1028"/>
      <c r="DCQ69" s="1028"/>
      <c r="DCR69" s="1028"/>
      <c r="DCS69" s="1028"/>
      <c r="DCT69" s="1028"/>
      <c r="DCU69" s="1028"/>
      <c r="DCV69" s="1028"/>
      <c r="DCW69" s="1028"/>
      <c r="DCX69" s="1028"/>
      <c r="DCY69" s="1028"/>
      <c r="DCZ69" s="1028"/>
      <c r="DDA69" s="1028"/>
      <c r="DDB69" s="1028"/>
      <c r="DDC69" s="1028"/>
      <c r="DDD69" s="1028"/>
      <c r="DDE69" s="1028"/>
      <c r="DDF69" s="1028"/>
      <c r="DDG69" s="1028"/>
      <c r="DDH69" s="1028"/>
      <c r="DDI69" s="1028"/>
      <c r="DDJ69" s="1028"/>
      <c r="DDK69" s="1028"/>
      <c r="DDL69" s="1028"/>
      <c r="DDM69" s="1028"/>
      <c r="DDN69" s="1028"/>
      <c r="DDO69" s="1028"/>
      <c r="DDP69" s="1028"/>
      <c r="DDQ69" s="1028"/>
      <c r="DDR69" s="1028"/>
      <c r="DDS69" s="1028"/>
      <c r="DDT69" s="1028"/>
      <c r="DDU69" s="1028"/>
      <c r="DDV69" s="1028"/>
      <c r="DDW69" s="1028"/>
      <c r="DDX69" s="1028"/>
      <c r="DDY69" s="1028"/>
      <c r="DDZ69" s="1028"/>
      <c r="DEA69" s="1028"/>
      <c r="DEB69" s="1028"/>
      <c r="DEC69" s="1028"/>
      <c r="DED69" s="1028"/>
      <c r="DEE69" s="1028"/>
      <c r="DEF69" s="1028"/>
      <c r="DEG69" s="1028"/>
      <c r="DEH69" s="1028"/>
      <c r="DEI69" s="1028"/>
      <c r="DEJ69" s="1028"/>
      <c r="DEK69" s="1028"/>
      <c r="DEL69" s="1028"/>
      <c r="DEM69" s="1028"/>
      <c r="DEN69" s="1028"/>
      <c r="DEO69" s="1028"/>
      <c r="DEP69" s="1028"/>
      <c r="DEQ69" s="1028"/>
      <c r="DER69" s="1028"/>
      <c r="DES69" s="1028"/>
      <c r="DET69" s="1028"/>
      <c r="DEU69" s="1028"/>
      <c r="DEV69" s="1028"/>
      <c r="DEW69" s="1028"/>
      <c r="DEX69" s="1028"/>
      <c r="DEY69" s="1028"/>
      <c r="DEZ69" s="1028"/>
      <c r="DFA69" s="1028"/>
      <c r="DFB69" s="1028"/>
      <c r="DFC69" s="1028"/>
      <c r="DFD69" s="1028"/>
      <c r="DFE69" s="1028"/>
      <c r="DFF69" s="1028"/>
      <c r="DFG69" s="1028"/>
      <c r="DFH69" s="1028"/>
      <c r="DFI69" s="1028"/>
      <c r="DFJ69" s="1028"/>
      <c r="DFK69" s="1028"/>
      <c r="DFL69" s="1028"/>
      <c r="DFM69" s="1028"/>
      <c r="DFN69" s="1028"/>
      <c r="DFO69" s="1028"/>
      <c r="DFP69" s="1028"/>
      <c r="DFQ69" s="1028"/>
      <c r="DFR69" s="1028"/>
      <c r="DFS69" s="1028"/>
      <c r="DFT69" s="1028"/>
      <c r="DFU69" s="1028"/>
      <c r="DFV69" s="1028"/>
      <c r="DFW69" s="1028"/>
      <c r="DFX69" s="1028"/>
      <c r="DFY69" s="1028"/>
      <c r="DFZ69" s="1028"/>
      <c r="DGA69" s="1028"/>
      <c r="DGB69" s="1028"/>
      <c r="DGC69" s="1028"/>
      <c r="DGD69" s="1028"/>
      <c r="DGE69" s="1028"/>
      <c r="DGF69" s="1028"/>
      <c r="DGG69" s="1028"/>
      <c r="DGH69" s="1028"/>
      <c r="DGI69" s="1028"/>
      <c r="DGJ69" s="1028"/>
      <c r="DGK69" s="1028"/>
      <c r="DGL69" s="1028"/>
      <c r="DGM69" s="1028"/>
      <c r="DGN69" s="1028"/>
      <c r="DGO69" s="1028"/>
      <c r="DGP69" s="1028"/>
      <c r="DGQ69" s="1028"/>
      <c r="DGR69" s="1028"/>
      <c r="DGS69" s="1028"/>
      <c r="DGT69" s="1028"/>
      <c r="DGU69" s="1028"/>
      <c r="DGV69" s="1028"/>
      <c r="DGW69" s="1028"/>
      <c r="DGX69" s="1028"/>
      <c r="DGY69" s="1028"/>
      <c r="DGZ69" s="1028"/>
      <c r="DHA69" s="1028"/>
      <c r="DHB69" s="1028"/>
      <c r="DHC69" s="1028"/>
      <c r="DHD69" s="1028"/>
      <c r="DHE69" s="1028"/>
      <c r="DHF69" s="1028"/>
      <c r="DHG69" s="1028"/>
      <c r="DHH69" s="1028"/>
      <c r="DHI69" s="1028"/>
      <c r="DHJ69" s="1028"/>
      <c r="DHK69" s="1028"/>
      <c r="DHL69" s="1028"/>
      <c r="DHM69" s="1028"/>
      <c r="DHN69" s="1028"/>
      <c r="DHO69" s="1028"/>
      <c r="DHP69" s="1028"/>
      <c r="DHQ69" s="1028"/>
      <c r="DHR69" s="1028"/>
      <c r="DHS69" s="1028"/>
      <c r="DHT69" s="1028"/>
      <c r="DHU69" s="1028"/>
      <c r="DHV69" s="1028"/>
      <c r="DHW69" s="1028"/>
      <c r="DHX69" s="1028"/>
      <c r="DHY69" s="1028"/>
      <c r="DHZ69" s="1028"/>
      <c r="DIA69" s="1028"/>
      <c r="DIB69" s="1028"/>
      <c r="DIC69" s="1028"/>
      <c r="DID69" s="1028"/>
      <c r="DIE69" s="1028"/>
      <c r="DIF69" s="1028"/>
      <c r="DIG69" s="1028"/>
      <c r="DIH69" s="1028"/>
      <c r="DII69" s="1028"/>
      <c r="DIJ69" s="1028"/>
      <c r="DIK69" s="1028"/>
      <c r="DIL69" s="1028"/>
      <c r="DIM69" s="1028"/>
      <c r="DIN69" s="1028"/>
      <c r="DIO69" s="1028"/>
      <c r="DIP69" s="1028"/>
      <c r="DIQ69" s="1028"/>
      <c r="DIR69" s="1028"/>
      <c r="DIS69" s="1028"/>
      <c r="DIT69" s="1028"/>
      <c r="DIU69" s="1028"/>
      <c r="DIV69" s="1028"/>
      <c r="DIW69" s="1028"/>
      <c r="DIX69" s="1028"/>
      <c r="DIY69" s="1028"/>
      <c r="DIZ69" s="1028"/>
      <c r="DJA69" s="1028"/>
      <c r="DJB69" s="1028"/>
      <c r="DJC69" s="1028"/>
      <c r="DJD69" s="1028"/>
      <c r="DJE69" s="1028"/>
      <c r="DJF69" s="1028"/>
      <c r="DJG69" s="1028"/>
      <c r="DJH69" s="1028"/>
      <c r="DJI69" s="1028"/>
      <c r="DJJ69" s="1028"/>
      <c r="DJK69" s="1028"/>
      <c r="DJL69" s="1028"/>
      <c r="DJM69" s="1028"/>
      <c r="DJN69" s="1028"/>
      <c r="DJO69" s="1028"/>
      <c r="DJP69" s="1028"/>
      <c r="DJQ69" s="1028"/>
      <c r="DJR69" s="1028"/>
      <c r="DJS69" s="1028"/>
      <c r="DJT69" s="1028"/>
      <c r="DJU69" s="1028"/>
      <c r="DJV69" s="1028"/>
      <c r="DJW69" s="1028"/>
      <c r="DJX69" s="1028"/>
      <c r="DJY69" s="1028"/>
      <c r="DJZ69" s="1028"/>
      <c r="DKA69" s="1028"/>
      <c r="DKB69" s="1028"/>
      <c r="DKC69" s="1028"/>
      <c r="DKD69" s="1028"/>
      <c r="DKE69" s="1028"/>
      <c r="DKF69" s="1028"/>
      <c r="DKG69" s="1028"/>
      <c r="DKH69" s="1028"/>
      <c r="DKI69" s="1028"/>
      <c r="DKJ69" s="1028"/>
      <c r="DKK69" s="1028"/>
      <c r="DKL69" s="1028"/>
      <c r="DKM69" s="1028"/>
      <c r="DKN69" s="1028"/>
      <c r="DKO69" s="1028"/>
      <c r="DKP69" s="1028"/>
      <c r="DKQ69" s="1028"/>
      <c r="DKR69" s="1028"/>
      <c r="DKS69" s="1028"/>
      <c r="DKT69" s="1028"/>
      <c r="DKU69" s="1028"/>
      <c r="DKV69" s="1028"/>
      <c r="DKW69" s="1028"/>
      <c r="DKX69" s="1028"/>
      <c r="DKY69" s="1028"/>
      <c r="DKZ69" s="1028"/>
      <c r="DLA69" s="1028"/>
      <c r="DLB69" s="1028"/>
      <c r="DLC69" s="1028"/>
      <c r="DLD69" s="1028"/>
      <c r="DLE69" s="1028"/>
      <c r="DLF69" s="1028"/>
      <c r="DLG69" s="1028"/>
      <c r="DLH69" s="1028"/>
      <c r="DLI69" s="1028"/>
      <c r="DLJ69" s="1028"/>
      <c r="DLK69" s="1028"/>
      <c r="DLL69" s="1028"/>
      <c r="DLM69" s="1028"/>
      <c r="DLN69" s="1028"/>
      <c r="DLO69" s="1028"/>
      <c r="DLP69" s="1028"/>
      <c r="DLQ69" s="1028"/>
      <c r="DLR69" s="1028"/>
      <c r="DLS69" s="1028"/>
      <c r="DLT69" s="1028"/>
      <c r="DLU69" s="1028"/>
      <c r="DLV69" s="1028"/>
      <c r="DLW69" s="1028"/>
      <c r="DLX69" s="1028"/>
      <c r="DLY69" s="1028"/>
      <c r="DLZ69" s="1028"/>
      <c r="DMA69" s="1028"/>
      <c r="DMB69" s="1028"/>
      <c r="DMC69" s="1028"/>
      <c r="DMD69" s="1028"/>
      <c r="DME69" s="1028"/>
      <c r="DMF69" s="1028"/>
      <c r="DMG69" s="1028"/>
      <c r="DMH69" s="1028"/>
      <c r="DMI69" s="1028"/>
      <c r="DMJ69" s="1028"/>
      <c r="DMK69" s="1028"/>
      <c r="DML69" s="1028"/>
      <c r="DMM69" s="1028"/>
      <c r="DMN69" s="1028"/>
      <c r="DMO69" s="1028"/>
      <c r="DMP69" s="1028"/>
      <c r="DMQ69" s="1028"/>
      <c r="DMR69" s="1028"/>
      <c r="DMS69" s="1028"/>
      <c r="DMT69" s="1028"/>
      <c r="DMU69" s="1028"/>
      <c r="DMV69" s="1028"/>
      <c r="DMW69" s="1028"/>
      <c r="DMX69" s="1028"/>
      <c r="DMY69" s="1028"/>
      <c r="DMZ69" s="1028"/>
      <c r="DNA69" s="1028"/>
      <c r="DNB69" s="1028"/>
      <c r="DNC69" s="1028"/>
      <c r="DND69" s="1028"/>
      <c r="DNE69" s="1028"/>
      <c r="DNF69" s="1028"/>
      <c r="DNG69" s="1028"/>
      <c r="DNH69" s="1028"/>
      <c r="DNI69" s="1028"/>
      <c r="DNJ69" s="1028"/>
      <c r="DNK69" s="1028"/>
      <c r="DNL69" s="1028"/>
      <c r="DNM69" s="1028"/>
      <c r="DNN69" s="1028"/>
      <c r="DNO69" s="1028"/>
      <c r="DNP69" s="1028"/>
      <c r="DNQ69" s="1028"/>
      <c r="DNR69" s="1028"/>
      <c r="DNS69" s="1028"/>
      <c r="DNT69" s="1028"/>
      <c r="DNU69" s="1028"/>
      <c r="DNV69" s="1028"/>
      <c r="DNW69" s="1028"/>
      <c r="DNX69" s="1028"/>
      <c r="DNY69" s="1028"/>
      <c r="DNZ69" s="1028"/>
      <c r="DOA69" s="1028"/>
      <c r="DOB69" s="1028"/>
      <c r="DOC69" s="1028"/>
      <c r="DOD69" s="1028"/>
      <c r="DOE69" s="1028"/>
      <c r="DOF69" s="1028"/>
      <c r="DOG69" s="1028"/>
      <c r="DOH69" s="1028"/>
      <c r="DOI69" s="1028"/>
      <c r="DOJ69" s="1028"/>
      <c r="DOK69" s="1028"/>
      <c r="DOL69" s="1028"/>
      <c r="DOM69" s="1028"/>
      <c r="DON69" s="1028"/>
      <c r="DOO69" s="1028"/>
      <c r="DOP69" s="1028"/>
      <c r="DOQ69" s="1028"/>
      <c r="DOR69" s="1028"/>
      <c r="DOS69" s="1028"/>
      <c r="DOT69" s="1028"/>
      <c r="DOU69" s="1028"/>
      <c r="DOV69" s="1028"/>
      <c r="DOW69" s="1028"/>
      <c r="DOX69" s="1028"/>
      <c r="DOY69" s="1028"/>
      <c r="DOZ69" s="1028"/>
      <c r="DPA69" s="1028"/>
      <c r="DPB69" s="1028"/>
      <c r="DPC69" s="1028"/>
      <c r="DPD69" s="1028"/>
      <c r="DPE69" s="1028"/>
      <c r="DPF69" s="1028"/>
      <c r="DPG69" s="1028"/>
      <c r="DPH69" s="1028"/>
      <c r="DPI69" s="1028"/>
      <c r="DPJ69" s="1028"/>
      <c r="DPK69" s="1028"/>
      <c r="DPL69" s="1028"/>
      <c r="DPM69" s="1028"/>
      <c r="DPN69" s="1028"/>
      <c r="DPO69" s="1028"/>
      <c r="DPP69" s="1028"/>
      <c r="DPQ69" s="1028"/>
      <c r="DPR69" s="1028"/>
      <c r="DPS69" s="1028"/>
      <c r="DPT69" s="1028"/>
      <c r="DPU69" s="1028"/>
      <c r="DPV69" s="1028"/>
      <c r="DPW69" s="1028"/>
      <c r="DPX69" s="1028"/>
      <c r="DPY69" s="1028"/>
      <c r="DPZ69" s="1028"/>
      <c r="DQA69" s="1028"/>
      <c r="DQB69" s="1028"/>
      <c r="DQC69" s="1028"/>
      <c r="DQD69" s="1028"/>
      <c r="DQE69" s="1028"/>
      <c r="DQF69" s="1028"/>
      <c r="DQG69" s="1028"/>
      <c r="DQH69" s="1028"/>
      <c r="DQI69" s="1028"/>
      <c r="DQJ69" s="1028"/>
      <c r="DQK69" s="1028"/>
      <c r="DQL69" s="1028"/>
      <c r="DQM69" s="1028"/>
      <c r="DQN69" s="1028"/>
      <c r="DQO69" s="1028"/>
      <c r="DQP69" s="1028"/>
      <c r="DQQ69" s="1028"/>
      <c r="DQR69" s="1028"/>
      <c r="DQS69" s="1028"/>
      <c r="DQT69" s="1028"/>
      <c r="DQU69" s="1028"/>
      <c r="DQV69" s="1028"/>
      <c r="DQW69" s="1028"/>
      <c r="DQX69" s="1028"/>
      <c r="DQY69" s="1028"/>
      <c r="DQZ69" s="1028"/>
      <c r="DRA69" s="1028"/>
      <c r="DRB69" s="1028"/>
      <c r="DRC69" s="1028"/>
      <c r="DRD69" s="1028"/>
      <c r="DRE69" s="1028"/>
      <c r="DRF69" s="1028"/>
      <c r="DRG69" s="1028"/>
      <c r="DRH69" s="1028"/>
      <c r="DRI69" s="1028"/>
      <c r="DRJ69" s="1028"/>
      <c r="DRK69" s="1028"/>
      <c r="DRL69" s="1028"/>
      <c r="DRM69" s="1028"/>
      <c r="DRN69" s="1028"/>
      <c r="DRO69" s="1028"/>
      <c r="DRP69" s="1028"/>
      <c r="DRQ69" s="1028"/>
      <c r="DRR69" s="1028"/>
      <c r="DRS69" s="1028"/>
      <c r="DRT69" s="1028"/>
      <c r="DRU69" s="1028"/>
      <c r="DRV69" s="1028"/>
      <c r="DRW69" s="1028"/>
      <c r="DRX69" s="1028"/>
      <c r="DRY69" s="1028"/>
      <c r="DRZ69" s="1028"/>
      <c r="DSA69" s="1028"/>
      <c r="DSB69" s="1028"/>
      <c r="DSC69" s="1028"/>
      <c r="DSD69" s="1028"/>
      <c r="DSE69" s="1028"/>
      <c r="DSF69" s="1028"/>
      <c r="DSG69" s="1028"/>
      <c r="DSH69" s="1028"/>
      <c r="DSI69" s="1028"/>
      <c r="DSJ69" s="1028"/>
      <c r="DSK69" s="1028"/>
      <c r="DSL69" s="1028"/>
      <c r="DSM69" s="1028"/>
      <c r="DSN69" s="1028"/>
      <c r="DSO69" s="1028"/>
      <c r="DSP69" s="1028"/>
      <c r="DSQ69" s="1028"/>
      <c r="DSR69" s="1028"/>
      <c r="DSS69" s="1028"/>
      <c r="DST69" s="1028"/>
      <c r="DSU69" s="1028"/>
      <c r="DSV69" s="1028"/>
      <c r="DSW69" s="1028"/>
      <c r="DSX69" s="1028"/>
      <c r="DSY69" s="1028"/>
      <c r="DSZ69" s="1028"/>
      <c r="DTA69" s="1028"/>
      <c r="DTB69" s="1028"/>
      <c r="DTC69" s="1028"/>
      <c r="DTD69" s="1028"/>
      <c r="DTE69" s="1028"/>
      <c r="DTF69" s="1028"/>
      <c r="DTG69" s="1028"/>
      <c r="DTH69" s="1028"/>
      <c r="DTI69" s="1028"/>
      <c r="DTJ69" s="1028"/>
      <c r="DTK69" s="1028"/>
      <c r="DTL69" s="1028"/>
      <c r="DTM69" s="1028"/>
      <c r="DTN69" s="1028"/>
      <c r="DTO69" s="1028"/>
      <c r="DTP69" s="1028"/>
      <c r="DTQ69" s="1028"/>
      <c r="DTR69" s="1028"/>
      <c r="DTS69" s="1028"/>
      <c r="DTT69" s="1028"/>
      <c r="DTU69" s="1028"/>
      <c r="DTV69" s="1028"/>
      <c r="DTW69" s="1028"/>
      <c r="DTX69" s="1028"/>
      <c r="DTY69" s="1028"/>
      <c r="DTZ69" s="1028"/>
      <c r="DUA69" s="1028"/>
      <c r="DUB69" s="1028"/>
      <c r="DUC69" s="1028"/>
      <c r="DUD69" s="1028"/>
      <c r="DUE69" s="1028"/>
      <c r="DUF69" s="1028"/>
      <c r="DUG69" s="1028"/>
      <c r="DUH69" s="1028"/>
      <c r="DUI69" s="1028"/>
      <c r="DUJ69" s="1028"/>
      <c r="DUK69" s="1028"/>
      <c r="DUL69" s="1028"/>
      <c r="DUM69" s="1028"/>
      <c r="DUN69" s="1028"/>
      <c r="DUO69" s="1028"/>
      <c r="DUP69" s="1028"/>
      <c r="DUQ69" s="1028"/>
      <c r="DUR69" s="1028"/>
      <c r="DUS69" s="1028"/>
      <c r="DUT69" s="1028"/>
      <c r="DUU69" s="1028"/>
      <c r="DUV69" s="1028"/>
      <c r="DUW69" s="1028"/>
      <c r="DUX69" s="1028"/>
      <c r="DUY69" s="1028"/>
      <c r="DUZ69" s="1028"/>
      <c r="DVA69" s="1028"/>
      <c r="DVB69" s="1028"/>
      <c r="DVC69" s="1028"/>
      <c r="DVD69" s="1028"/>
      <c r="DVE69" s="1028"/>
      <c r="DVF69" s="1028"/>
      <c r="DVG69" s="1028"/>
      <c r="DVH69" s="1028"/>
      <c r="DVI69" s="1028"/>
      <c r="DVJ69" s="1028"/>
      <c r="DVK69" s="1028"/>
      <c r="DVL69" s="1028"/>
      <c r="DVM69" s="1028"/>
      <c r="DVN69" s="1028"/>
      <c r="DVO69" s="1028"/>
      <c r="DVP69" s="1028"/>
      <c r="DVQ69" s="1028"/>
      <c r="DVR69" s="1028"/>
      <c r="DVS69" s="1028"/>
      <c r="DVT69" s="1028"/>
      <c r="DVU69" s="1028"/>
      <c r="DVV69" s="1028"/>
      <c r="DVW69" s="1028"/>
      <c r="DVX69" s="1028"/>
      <c r="DVY69" s="1028"/>
      <c r="DVZ69" s="1028"/>
      <c r="DWA69" s="1028"/>
      <c r="DWB69" s="1028"/>
      <c r="DWC69" s="1028"/>
      <c r="DWD69" s="1028"/>
      <c r="DWE69" s="1028"/>
      <c r="DWF69" s="1028"/>
      <c r="DWG69" s="1028"/>
      <c r="DWH69" s="1028"/>
      <c r="DWI69" s="1028"/>
      <c r="DWJ69" s="1028"/>
      <c r="DWK69" s="1028"/>
      <c r="DWL69" s="1028"/>
      <c r="DWM69" s="1028"/>
      <c r="DWN69" s="1028"/>
      <c r="DWO69" s="1028"/>
      <c r="DWP69" s="1028"/>
      <c r="DWQ69" s="1028"/>
      <c r="DWR69" s="1028"/>
      <c r="DWS69" s="1028"/>
      <c r="DWT69" s="1028"/>
      <c r="DWU69" s="1028"/>
      <c r="DWV69" s="1028"/>
      <c r="DWW69" s="1028"/>
      <c r="DWX69" s="1028"/>
      <c r="DWY69" s="1028"/>
      <c r="DWZ69" s="1028"/>
      <c r="DXA69" s="1028"/>
      <c r="DXB69" s="1028"/>
      <c r="DXC69" s="1028"/>
      <c r="DXD69" s="1028"/>
      <c r="DXE69" s="1028"/>
      <c r="DXF69" s="1028"/>
      <c r="DXG69" s="1028"/>
      <c r="DXH69" s="1028"/>
      <c r="DXI69" s="1028"/>
      <c r="DXJ69" s="1028"/>
      <c r="DXK69" s="1028"/>
      <c r="DXL69" s="1028"/>
      <c r="DXM69" s="1028"/>
      <c r="DXN69" s="1028"/>
      <c r="DXO69" s="1028"/>
      <c r="DXP69" s="1028"/>
      <c r="DXQ69" s="1028"/>
      <c r="DXR69" s="1028"/>
      <c r="DXS69" s="1028"/>
      <c r="DXT69" s="1028"/>
      <c r="DXU69" s="1028"/>
      <c r="DXV69" s="1028"/>
      <c r="DXW69" s="1028"/>
      <c r="DXX69" s="1028"/>
      <c r="DXY69" s="1028"/>
      <c r="DXZ69" s="1028"/>
      <c r="DYA69" s="1028"/>
      <c r="DYB69" s="1028"/>
      <c r="DYC69" s="1028"/>
      <c r="DYD69" s="1028"/>
      <c r="DYE69" s="1028"/>
      <c r="DYF69" s="1028"/>
      <c r="DYG69" s="1028"/>
      <c r="DYH69" s="1028"/>
      <c r="DYI69" s="1028"/>
      <c r="DYJ69" s="1028"/>
      <c r="DYK69" s="1028"/>
      <c r="DYL69" s="1028"/>
      <c r="DYM69" s="1028"/>
      <c r="DYN69" s="1028"/>
      <c r="DYO69" s="1028"/>
      <c r="DYP69" s="1028"/>
      <c r="DYQ69" s="1028"/>
      <c r="DYR69" s="1028"/>
      <c r="DYS69" s="1028"/>
      <c r="DYT69" s="1028"/>
      <c r="DYU69" s="1028"/>
      <c r="DYV69" s="1028"/>
      <c r="DYW69" s="1028"/>
      <c r="DYX69" s="1028"/>
      <c r="DYY69" s="1028"/>
      <c r="DYZ69" s="1028"/>
      <c r="DZA69" s="1028"/>
      <c r="DZB69" s="1028"/>
      <c r="DZC69" s="1028"/>
      <c r="DZD69" s="1028"/>
      <c r="DZE69" s="1028"/>
      <c r="DZF69" s="1028"/>
      <c r="DZG69" s="1028"/>
      <c r="DZH69" s="1028"/>
      <c r="DZI69" s="1028"/>
      <c r="DZJ69" s="1028"/>
      <c r="DZK69" s="1028"/>
      <c r="DZL69" s="1028"/>
      <c r="DZM69" s="1028"/>
      <c r="DZN69" s="1028"/>
      <c r="DZO69" s="1028"/>
      <c r="DZP69" s="1028"/>
      <c r="DZQ69" s="1028"/>
      <c r="DZR69" s="1028"/>
      <c r="DZS69" s="1028"/>
      <c r="DZT69" s="1028"/>
      <c r="DZU69" s="1028"/>
      <c r="DZV69" s="1028"/>
      <c r="DZW69" s="1028"/>
      <c r="DZX69" s="1028"/>
      <c r="DZY69" s="1028"/>
      <c r="DZZ69" s="1028"/>
      <c r="EAA69" s="1028"/>
      <c r="EAB69" s="1028"/>
      <c r="EAC69" s="1028"/>
      <c r="EAD69" s="1028"/>
      <c r="EAE69" s="1028"/>
      <c r="EAF69" s="1028"/>
      <c r="EAG69" s="1028"/>
      <c r="EAH69" s="1028"/>
      <c r="EAI69" s="1028"/>
      <c r="EAJ69" s="1028"/>
      <c r="EAK69" s="1028"/>
      <c r="EAL69" s="1028"/>
      <c r="EAM69" s="1028"/>
      <c r="EAN69" s="1028"/>
      <c r="EAO69" s="1028"/>
      <c r="EAP69" s="1028"/>
      <c r="EAQ69" s="1028"/>
      <c r="EAR69" s="1028"/>
      <c r="EAS69" s="1028"/>
      <c r="EAT69" s="1028"/>
      <c r="EAU69" s="1028"/>
      <c r="EAV69" s="1028"/>
      <c r="EAW69" s="1028"/>
      <c r="EAX69" s="1028"/>
      <c r="EAY69" s="1028"/>
      <c r="EAZ69" s="1028"/>
      <c r="EBA69" s="1028"/>
      <c r="EBB69" s="1028"/>
      <c r="EBC69" s="1028"/>
      <c r="EBD69" s="1028"/>
      <c r="EBE69" s="1028"/>
      <c r="EBF69" s="1028"/>
      <c r="EBG69" s="1028"/>
      <c r="EBH69" s="1028"/>
      <c r="EBI69" s="1028"/>
      <c r="EBJ69" s="1028"/>
      <c r="EBK69" s="1028"/>
      <c r="EBL69" s="1028"/>
      <c r="EBM69" s="1028"/>
      <c r="EBN69" s="1028"/>
      <c r="EBO69" s="1028"/>
      <c r="EBP69" s="1028"/>
      <c r="EBQ69" s="1028"/>
      <c r="EBR69" s="1028"/>
      <c r="EBS69" s="1028"/>
      <c r="EBT69" s="1028"/>
      <c r="EBU69" s="1028"/>
      <c r="EBV69" s="1028"/>
      <c r="EBW69" s="1028"/>
      <c r="EBX69" s="1028"/>
      <c r="EBY69" s="1028"/>
      <c r="EBZ69" s="1028"/>
      <c r="ECA69" s="1028"/>
      <c r="ECB69" s="1028"/>
      <c r="ECC69" s="1028"/>
      <c r="ECD69" s="1028"/>
      <c r="ECE69" s="1028"/>
      <c r="ECF69" s="1028"/>
      <c r="ECG69" s="1028"/>
      <c r="ECH69" s="1028"/>
      <c r="ECI69" s="1028"/>
      <c r="ECJ69" s="1028"/>
      <c r="ECK69" s="1028"/>
      <c r="ECL69" s="1028"/>
      <c r="ECM69" s="1028"/>
      <c r="ECN69" s="1028"/>
      <c r="ECO69" s="1028"/>
      <c r="ECP69" s="1028"/>
      <c r="ECQ69" s="1028"/>
      <c r="ECR69" s="1028"/>
      <c r="ECS69" s="1028"/>
      <c r="ECT69" s="1028"/>
      <c r="ECU69" s="1028"/>
      <c r="ECV69" s="1028"/>
      <c r="ECW69" s="1028"/>
      <c r="ECX69" s="1028"/>
      <c r="ECY69" s="1028"/>
      <c r="ECZ69" s="1028"/>
      <c r="EDA69" s="1028"/>
      <c r="EDB69" s="1028"/>
      <c r="EDC69" s="1028"/>
      <c r="EDD69" s="1028"/>
      <c r="EDE69" s="1028"/>
      <c r="EDF69" s="1028"/>
      <c r="EDG69" s="1028"/>
      <c r="EDH69" s="1028"/>
      <c r="EDI69" s="1028"/>
      <c r="EDJ69" s="1028"/>
      <c r="EDK69" s="1028"/>
      <c r="EDL69" s="1028"/>
      <c r="EDM69" s="1028"/>
      <c r="EDN69" s="1028"/>
      <c r="EDO69" s="1028"/>
      <c r="EDP69" s="1028"/>
      <c r="EDQ69" s="1028"/>
      <c r="EDR69" s="1028"/>
      <c r="EDS69" s="1028"/>
      <c r="EDT69" s="1028"/>
      <c r="EDU69" s="1028"/>
      <c r="EDV69" s="1028"/>
      <c r="EDW69" s="1028"/>
      <c r="EDX69" s="1028"/>
      <c r="EDY69" s="1028"/>
      <c r="EDZ69" s="1028"/>
      <c r="EEA69" s="1028"/>
      <c r="EEB69" s="1028"/>
      <c r="EEC69" s="1028"/>
      <c r="EED69" s="1028"/>
      <c r="EEE69" s="1028"/>
      <c r="EEF69" s="1028"/>
      <c r="EEG69" s="1028"/>
      <c r="EEH69" s="1028"/>
      <c r="EEI69" s="1028"/>
      <c r="EEJ69" s="1028"/>
      <c r="EEK69" s="1028"/>
      <c r="EEL69" s="1028"/>
      <c r="EEM69" s="1028"/>
      <c r="EEN69" s="1028"/>
      <c r="EEO69" s="1028"/>
      <c r="EEP69" s="1028"/>
      <c r="EEQ69" s="1028"/>
      <c r="EER69" s="1028"/>
      <c r="EES69" s="1028"/>
      <c r="EET69" s="1028"/>
      <c r="EEU69" s="1028"/>
      <c r="EEV69" s="1028"/>
      <c r="EEW69" s="1028"/>
      <c r="EEX69" s="1028"/>
      <c r="EEY69" s="1028"/>
      <c r="EEZ69" s="1028"/>
      <c r="EFA69" s="1028"/>
      <c r="EFB69" s="1028"/>
      <c r="EFC69" s="1028"/>
      <c r="EFD69" s="1028"/>
      <c r="EFE69" s="1028"/>
      <c r="EFF69" s="1028"/>
      <c r="EFG69" s="1028"/>
      <c r="EFH69" s="1028"/>
      <c r="EFI69" s="1028"/>
      <c r="EFJ69" s="1028"/>
      <c r="EFK69" s="1028"/>
      <c r="EFL69" s="1028"/>
      <c r="EFM69" s="1028"/>
      <c r="EFN69" s="1028"/>
      <c r="EFO69" s="1028"/>
      <c r="EFP69" s="1028"/>
      <c r="EFQ69" s="1028"/>
      <c r="EFR69" s="1028"/>
      <c r="EFS69" s="1028"/>
      <c r="EFT69" s="1028"/>
      <c r="EFU69" s="1028"/>
      <c r="EFV69" s="1028"/>
      <c r="EFW69" s="1028"/>
      <c r="EFX69" s="1028"/>
      <c r="EFY69" s="1028"/>
      <c r="EFZ69" s="1028"/>
      <c r="EGA69" s="1028"/>
      <c r="EGB69" s="1028"/>
      <c r="EGC69" s="1028"/>
      <c r="EGD69" s="1028"/>
      <c r="EGE69" s="1028"/>
      <c r="EGF69" s="1028"/>
      <c r="EGG69" s="1028"/>
      <c r="EGH69" s="1028"/>
      <c r="EGI69" s="1028"/>
      <c r="EGJ69" s="1028"/>
      <c r="EGK69" s="1028"/>
      <c r="EGL69" s="1028"/>
      <c r="EGM69" s="1028"/>
      <c r="EGN69" s="1028"/>
      <c r="EGO69" s="1028"/>
      <c r="EGP69" s="1028"/>
      <c r="EGQ69" s="1028"/>
      <c r="EGR69" s="1028"/>
      <c r="EGS69" s="1028"/>
      <c r="EGT69" s="1028"/>
      <c r="EGU69" s="1028"/>
      <c r="EGV69" s="1028"/>
      <c r="EGW69" s="1028"/>
      <c r="EGX69" s="1028"/>
      <c r="EGY69" s="1028"/>
      <c r="EGZ69" s="1028"/>
      <c r="EHA69" s="1028"/>
      <c r="EHB69" s="1028"/>
      <c r="EHC69" s="1028"/>
      <c r="EHD69" s="1028"/>
      <c r="EHE69" s="1028"/>
      <c r="EHF69" s="1028"/>
      <c r="EHG69" s="1028"/>
      <c r="EHH69" s="1028"/>
      <c r="EHI69" s="1028"/>
      <c r="EHJ69" s="1028"/>
      <c r="EHK69" s="1028"/>
      <c r="EHL69" s="1028"/>
      <c r="EHM69" s="1028"/>
      <c r="EHN69" s="1028"/>
      <c r="EHO69" s="1028"/>
      <c r="EHP69" s="1028"/>
      <c r="EHQ69" s="1028"/>
      <c r="EHR69" s="1028"/>
      <c r="EHS69" s="1028"/>
      <c r="EHT69" s="1028"/>
      <c r="EHU69" s="1028"/>
      <c r="EHV69" s="1028"/>
      <c r="EHW69" s="1028"/>
      <c r="EHX69" s="1028"/>
      <c r="EHY69" s="1028"/>
      <c r="EHZ69" s="1028"/>
      <c r="EIA69" s="1028"/>
      <c r="EIB69" s="1028"/>
      <c r="EIC69" s="1028"/>
      <c r="EID69" s="1028"/>
      <c r="EIE69" s="1028"/>
      <c r="EIF69" s="1028"/>
      <c r="EIG69" s="1028"/>
      <c r="EIH69" s="1028"/>
      <c r="EII69" s="1028"/>
      <c r="EIJ69" s="1028"/>
      <c r="EIK69" s="1028"/>
      <c r="EIL69" s="1028"/>
      <c r="EIM69" s="1028"/>
      <c r="EIN69" s="1028"/>
      <c r="EIO69" s="1028"/>
      <c r="EIP69" s="1028"/>
      <c r="EIQ69" s="1028"/>
      <c r="EIR69" s="1028"/>
      <c r="EIS69" s="1028"/>
      <c r="EIT69" s="1028"/>
      <c r="EIU69" s="1028"/>
      <c r="EIV69" s="1028"/>
      <c r="EIW69" s="1028"/>
      <c r="EIX69" s="1028"/>
      <c r="EIY69" s="1028"/>
      <c r="EIZ69" s="1028"/>
      <c r="EJA69" s="1028"/>
      <c r="EJB69" s="1028"/>
      <c r="EJC69" s="1028"/>
      <c r="EJD69" s="1028"/>
      <c r="EJE69" s="1028"/>
      <c r="EJF69" s="1028"/>
      <c r="EJG69" s="1028"/>
      <c r="EJH69" s="1028"/>
      <c r="EJI69" s="1028"/>
      <c r="EJJ69" s="1028"/>
      <c r="EJK69" s="1028"/>
      <c r="EJL69" s="1028"/>
      <c r="EJM69" s="1028"/>
      <c r="EJN69" s="1028"/>
      <c r="EJO69" s="1028"/>
      <c r="EJP69" s="1028"/>
      <c r="EJQ69" s="1028"/>
      <c r="EJR69" s="1028"/>
      <c r="EJS69" s="1028"/>
      <c r="EJT69" s="1028"/>
      <c r="EJU69" s="1028"/>
      <c r="EJV69" s="1028"/>
      <c r="EJW69" s="1028"/>
      <c r="EJX69" s="1028"/>
      <c r="EJY69" s="1028"/>
      <c r="EJZ69" s="1028"/>
      <c r="EKA69" s="1028"/>
      <c r="EKB69" s="1028"/>
      <c r="EKC69" s="1028"/>
      <c r="EKD69" s="1028"/>
      <c r="EKE69" s="1028"/>
      <c r="EKF69" s="1028"/>
      <c r="EKG69" s="1028"/>
      <c r="EKH69" s="1028"/>
      <c r="EKI69" s="1028"/>
      <c r="EKJ69" s="1028"/>
      <c r="EKK69" s="1028"/>
      <c r="EKL69" s="1028"/>
      <c r="EKM69" s="1028"/>
      <c r="EKN69" s="1028"/>
      <c r="EKO69" s="1028"/>
      <c r="EKP69" s="1028"/>
      <c r="EKQ69" s="1028"/>
      <c r="EKR69" s="1028"/>
      <c r="EKS69" s="1028"/>
      <c r="EKT69" s="1028"/>
      <c r="EKU69" s="1028"/>
      <c r="EKV69" s="1028"/>
      <c r="EKW69" s="1028"/>
      <c r="EKX69" s="1028"/>
      <c r="EKY69" s="1028"/>
      <c r="EKZ69" s="1028"/>
      <c r="ELA69" s="1028"/>
      <c r="ELB69" s="1028"/>
      <c r="ELC69" s="1028"/>
      <c r="ELD69" s="1028"/>
      <c r="ELE69" s="1028"/>
      <c r="ELF69" s="1028"/>
      <c r="ELG69" s="1028"/>
      <c r="ELH69" s="1028"/>
      <c r="ELI69" s="1028"/>
      <c r="ELJ69" s="1028"/>
      <c r="ELK69" s="1028"/>
      <c r="ELL69" s="1028"/>
      <c r="ELM69" s="1028"/>
      <c r="ELN69" s="1028"/>
      <c r="ELO69" s="1028"/>
      <c r="ELP69" s="1028"/>
      <c r="ELQ69" s="1028"/>
      <c r="ELR69" s="1028"/>
      <c r="ELS69" s="1028"/>
      <c r="ELT69" s="1028"/>
      <c r="ELU69" s="1028"/>
      <c r="ELV69" s="1028"/>
      <c r="ELW69" s="1028"/>
      <c r="ELX69" s="1028"/>
      <c r="ELY69" s="1028"/>
      <c r="ELZ69" s="1028"/>
      <c r="EMA69" s="1028"/>
      <c r="EMB69" s="1028"/>
      <c r="EMC69" s="1028"/>
      <c r="EMD69" s="1028"/>
      <c r="EME69" s="1028"/>
      <c r="EMF69" s="1028"/>
      <c r="EMG69" s="1028"/>
      <c r="EMH69" s="1028"/>
      <c r="EMI69" s="1028"/>
      <c r="EMJ69" s="1028"/>
      <c r="EMK69" s="1028"/>
      <c r="EML69" s="1028"/>
      <c r="EMM69" s="1028"/>
      <c r="EMN69" s="1028"/>
      <c r="EMO69" s="1028"/>
      <c r="EMP69" s="1028"/>
      <c r="EMQ69" s="1028"/>
      <c r="EMR69" s="1028"/>
      <c r="EMS69" s="1028"/>
      <c r="EMT69" s="1028"/>
      <c r="EMU69" s="1028"/>
      <c r="EMV69" s="1028"/>
      <c r="EMW69" s="1028"/>
      <c r="EMX69" s="1028"/>
      <c r="EMY69" s="1028"/>
      <c r="EMZ69" s="1028"/>
      <c r="ENA69" s="1028"/>
      <c r="ENB69" s="1028"/>
      <c r="ENC69" s="1028"/>
      <c r="END69" s="1028"/>
      <c r="ENE69" s="1028"/>
      <c r="ENF69" s="1028"/>
      <c r="ENG69" s="1028"/>
      <c r="ENH69" s="1028"/>
      <c r="ENI69" s="1028"/>
      <c r="ENJ69" s="1028"/>
      <c r="ENK69" s="1028"/>
      <c r="ENL69" s="1028"/>
      <c r="ENM69" s="1028"/>
      <c r="ENN69" s="1028"/>
      <c r="ENO69" s="1028"/>
      <c r="ENP69" s="1028"/>
      <c r="ENQ69" s="1028"/>
      <c r="ENR69" s="1028"/>
      <c r="ENS69" s="1028"/>
      <c r="ENT69" s="1028"/>
      <c r="ENU69" s="1028"/>
      <c r="ENV69" s="1028"/>
      <c r="ENW69" s="1028"/>
      <c r="ENX69" s="1028"/>
      <c r="ENY69" s="1028"/>
      <c r="ENZ69" s="1028"/>
      <c r="EOA69" s="1028"/>
      <c r="EOB69" s="1028"/>
      <c r="EOC69" s="1028"/>
      <c r="EOD69" s="1028"/>
      <c r="EOE69" s="1028"/>
      <c r="EOF69" s="1028"/>
      <c r="EOG69" s="1028"/>
      <c r="EOH69" s="1028"/>
      <c r="EOI69" s="1028"/>
      <c r="EOJ69" s="1028"/>
      <c r="EOK69" s="1028"/>
      <c r="EOL69" s="1028"/>
      <c r="EOM69" s="1028"/>
      <c r="EON69" s="1028"/>
      <c r="EOO69" s="1028"/>
      <c r="EOP69" s="1028"/>
      <c r="EOQ69" s="1028"/>
      <c r="EOR69" s="1028"/>
      <c r="EOS69" s="1028"/>
      <c r="EOT69" s="1028"/>
      <c r="EOU69" s="1028"/>
      <c r="EOV69" s="1028"/>
      <c r="EOW69" s="1028"/>
      <c r="EOX69" s="1028"/>
      <c r="EOY69" s="1028"/>
      <c r="EOZ69" s="1028"/>
      <c r="EPA69" s="1028"/>
      <c r="EPB69" s="1028"/>
      <c r="EPC69" s="1028"/>
      <c r="EPD69" s="1028"/>
      <c r="EPE69" s="1028"/>
      <c r="EPF69" s="1028"/>
      <c r="EPG69" s="1028"/>
      <c r="EPH69" s="1028"/>
      <c r="EPI69" s="1028"/>
      <c r="EPJ69" s="1028"/>
      <c r="EPK69" s="1028"/>
      <c r="EPL69" s="1028"/>
      <c r="EPM69" s="1028"/>
      <c r="EPN69" s="1028"/>
      <c r="EPO69" s="1028"/>
      <c r="EPP69" s="1028"/>
      <c r="EPQ69" s="1028"/>
      <c r="EPR69" s="1028"/>
      <c r="EPS69" s="1028"/>
      <c r="EPT69" s="1028"/>
      <c r="EPU69" s="1028"/>
      <c r="EPV69" s="1028"/>
      <c r="EPW69" s="1028"/>
      <c r="EPX69" s="1028"/>
      <c r="EPY69" s="1028"/>
      <c r="EPZ69" s="1028"/>
      <c r="EQA69" s="1028"/>
      <c r="EQB69" s="1028"/>
      <c r="EQC69" s="1028"/>
      <c r="EQD69" s="1028"/>
      <c r="EQE69" s="1028"/>
      <c r="EQF69" s="1028"/>
      <c r="EQG69" s="1028"/>
      <c r="EQH69" s="1028"/>
      <c r="EQI69" s="1028"/>
      <c r="EQJ69" s="1028"/>
      <c r="EQK69" s="1028"/>
      <c r="EQL69" s="1028"/>
      <c r="EQM69" s="1028"/>
      <c r="EQN69" s="1028"/>
      <c r="EQO69" s="1028"/>
      <c r="EQP69" s="1028"/>
      <c r="EQQ69" s="1028"/>
      <c r="EQR69" s="1028"/>
      <c r="EQS69" s="1028"/>
      <c r="EQT69" s="1028"/>
      <c r="EQU69" s="1028"/>
      <c r="EQV69" s="1028"/>
      <c r="EQW69" s="1028"/>
      <c r="EQX69" s="1028"/>
      <c r="EQY69" s="1028"/>
      <c r="EQZ69" s="1028"/>
      <c r="ERA69" s="1028"/>
      <c r="ERB69" s="1028"/>
      <c r="ERC69" s="1028"/>
      <c r="ERD69" s="1028"/>
      <c r="ERE69" s="1028"/>
      <c r="ERF69" s="1028"/>
      <c r="ERG69" s="1028"/>
      <c r="ERH69" s="1028"/>
      <c r="ERI69" s="1028"/>
      <c r="ERJ69" s="1028"/>
      <c r="ERK69" s="1028"/>
      <c r="ERL69" s="1028"/>
      <c r="ERM69" s="1028"/>
      <c r="ERN69" s="1028"/>
      <c r="ERO69" s="1028"/>
      <c r="ERP69" s="1028"/>
      <c r="ERQ69" s="1028"/>
      <c r="ERR69" s="1028"/>
      <c r="ERS69" s="1028"/>
      <c r="ERT69" s="1028"/>
      <c r="ERU69" s="1028"/>
      <c r="ERV69" s="1028"/>
      <c r="ERW69" s="1028"/>
      <c r="ERX69" s="1028"/>
      <c r="ERY69" s="1028"/>
      <c r="ERZ69" s="1028"/>
      <c r="ESA69" s="1028"/>
      <c r="ESB69" s="1028"/>
      <c r="ESC69" s="1028"/>
      <c r="ESD69" s="1028"/>
      <c r="ESE69" s="1028"/>
      <c r="ESF69" s="1028"/>
      <c r="ESG69" s="1028"/>
      <c r="ESH69" s="1028"/>
      <c r="ESI69" s="1028"/>
      <c r="ESJ69" s="1028"/>
      <c r="ESK69" s="1028"/>
      <c r="ESL69" s="1028"/>
      <c r="ESM69" s="1028"/>
      <c r="ESN69" s="1028"/>
      <c r="ESO69" s="1028"/>
      <c r="ESP69" s="1028"/>
      <c r="ESQ69" s="1028"/>
      <c r="ESR69" s="1028"/>
      <c r="ESS69" s="1028"/>
      <c r="EST69" s="1028"/>
      <c r="ESU69" s="1028"/>
      <c r="ESV69" s="1028"/>
      <c r="ESW69" s="1028"/>
      <c r="ESX69" s="1028"/>
      <c r="ESY69" s="1028"/>
      <c r="ESZ69" s="1028"/>
      <c r="ETA69" s="1028"/>
      <c r="ETB69" s="1028"/>
      <c r="ETC69" s="1028"/>
      <c r="ETD69" s="1028"/>
      <c r="ETE69" s="1028"/>
      <c r="ETF69" s="1028"/>
      <c r="ETG69" s="1028"/>
      <c r="ETH69" s="1028"/>
      <c r="ETI69" s="1028"/>
      <c r="ETJ69" s="1028"/>
      <c r="ETK69" s="1028"/>
      <c r="ETL69" s="1028"/>
      <c r="ETM69" s="1028"/>
      <c r="ETN69" s="1028"/>
      <c r="ETO69" s="1028"/>
      <c r="ETP69" s="1028"/>
      <c r="ETQ69" s="1028"/>
      <c r="ETR69" s="1028"/>
      <c r="ETS69" s="1028"/>
      <c r="ETT69" s="1028"/>
      <c r="ETU69" s="1028"/>
      <c r="ETV69" s="1028"/>
      <c r="ETW69" s="1028"/>
      <c r="ETX69" s="1028"/>
      <c r="ETY69" s="1028"/>
      <c r="ETZ69" s="1028"/>
      <c r="EUA69" s="1028"/>
      <c r="EUB69" s="1028"/>
      <c r="EUC69" s="1028"/>
      <c r="EUD69" s="1028"/>
      <c r="EUE69" s="1028"/>
      <c r="EUF69" s="1028"/>
      <c r="EUG69" s="1028"/>
      <c r="EUH69" s="1028"/>
      <c r="EUI69" s="1028"/>
      <c r="EUJ69" s="1028"/>
      <c r="EUK69" s="1028"/>
      <c r="EUL69" s="1028"/>
      <c r="EUM69" s="1028"/>
      <c r="EUN69" s="1028"/>
      <c r="EUO69" s="1028"/>
      <c r="EUP69" s="1028"/>
      <c r="EUQ69" s="1028"/>
      <c r="EUR69" s="1028"/>
      <c r="EUS69" s="1028"/>
      <c r="EUT69" s="1028"/>
      <c r="EUU69" s="1028"/>
      <c r="EUV69" s="1028"/>
      <c r="EUW69" s="1028"/>
      <c r="EUX69" s="1028"/>
      <c r="EUY69" s="1028"/>
      <c r="EUZ69" s="1028"/>
      <c r="EVA69" s="1028"/>
      <c r="EVB69" s="1028"/>
      <c r="EVC69" s="1028"/>
      <c r="EVD69" s="1028"/>
      <c r="EVE69" s="1028"/>
      <c r="EVF69" s="1028"/>
      <c r="EVG69" s="1028"/>
      <c r="EVH69" s="1028"/>
      <c r="EVI69" s="1028"/>
      <c r="EVJ69" s="1028"/>
      <c r="EVK69" s="1028"/>
      <c r="EVL69" s="1028"/>
      <c r="EVM69" s="1028"/>
      <c r="EVN69" s="1028"/>
      <c r="EVO69" s="1028"/>
      <c r="EVP69" s="1028"/>
      <c r="EVQ69" s="1028"/>
      <c r="EVR69" s="1028"/>
      <c r="EVS69" s="1028"/>
      <c r="EVT69" s="1028"/>
      <c r="EVU69" s="1028"/>
      <c r="EVV69" s="1028"/>
      <c r="EVW69" s="1028"/>
      <c r="EVX69" s="1028"/>
      <c r="EVY69" s="1028"/>
      <c r="EVZ69" s="1028"/>
      <c r="EWA69" s="1028"/>
      <c r="EWB69" s="1028"/>
      <c r="EWC69" s="1028"/>
      <c r="EWD69" s="1028"/>
      <c r="EWE69" s="1028"/>
      <c r="EWF69" s="1028"/>
      <c r="EWG69" s="1028"/>
      <c r="EWH69" s="1028"/>
      <c r="EWI69" s="1028"/>
      <c r="EWJ69" s="1028"/>
      <c r="EWK69" s="1028"/>
      <c r="EWL69" s="1028"/>
      <c r="EWM69" s="1028"/>
      <c r="EWN69" s="1028"/>
      <c r="EWO69" s="1028"/>
      <c r="EWP69" s="1028"/>
      <c r="EWQ69" s="1028"/>
      <c r="EWR69" s="1028"/>
      <c r="EWS69" s="1028"/>
      <c r="EWT69" s="1028"/>
      <c r="EWU69" s="1028"/>
      <c r="EWV69" s="1028"/>
      <c r="EWW69" s="1028"/>
      <c r="EWX69" s="1028"/>
      <c r="EWY69" s="1028"/>
      <c r="EWZ69" s="1028"/>
      <c r="EXA69" s="1028"/>
      <c r="EXB69" s="1028"/>
      <c r="EXC69" s="1028"/>
      <c r="EXD69" s="1028"/>
      <c r="EXE69" s="1028"/>
      <c r="EXF69" s="1028"/>
      <c r="EXG69" s="1028"/>
      <c r="EXH69" s="1028"/>
      <c r="EXI69" s="1028"/>
      <c r="EXJ69" s="1028"/>
      <c r="EXK69" s="1028"/>
      <c r="EXL69" s="1028"/>
      <c r="EXM69" s="1028"/>
      <c r="EXN69" s="1028"/>
      <c r="EXO69" s="1028"/>
      <c r="EXP69" s="1028"/>
      <c r="EXQ69" s="1028"/>
      <c r="EXR69" s="1028"/>
      <c r="EXS69" s="1028"/>
      <c r="EXT69" s="1028"/>
      <c r="EXU69" s="1028"/>
      <c r="EXV69" s="1028"/>
      <c r="EXW69" s="1028"/>
      <c r="EXX69" s="1028"/>
      <c r="EXY69" s="1028"/>
      <c r="EXZ69" s="1028"/>
      <c r="EYA69" s="1028"/>
      <c r="EYB69" s="1028"/>
      <c r="EYC69" s="1028"/>
      <c r="EYD69" s="1028"/>
      <c r="EYE69" s="1028"/>
      <c r="EYF69" s="1028"/>
      <c r="EYG69" s="1028"/>
      <c r="EYH69" s="1028"/>
      <c r="EYI69" s="1028"/>
      <c r="EYJ69" s="1028"/>
      <c r="EYK69" s="1028"/>
      <c r="EYL69" s="1028"/>
      <c r="EYM69" s="1028"/>
      <c r="EYN69" s="1028"/>
      <c r="EYO69" s="1028"/>
      <c r="EYP69" s="1028"/>
      <c r="EYQ69" s="1028"/>
      <c r="EYR69" s="1028"/>
      <c r="EYS69" s="1028"/>
      <c r="EYT69" s="1028"/>
      <c r="EYU69" s="1028"/>
      <c r="EYV69" s="1028"/>
      <c r="EYW69" s="1028"/>
      <c r="EYX69" s="1028"/>
      <c r="EYY69" s="1028"/>
      <c r="EYZ69" s="1028"/>
      <c r="EZA69" s="1028"/>
      <c r="EZB69" s="1028"/>
      <c r="EZC69" s="1028"/>
      <c r="EZD69" s="1028"/>
      <c r="EZE69" s="1028"/>
      <c r="EZF69" s="1028"/>
      <c r="EZG69" s="1028"/>
      <c r="EZH69" s="1028"/>
      <c r="EZI69" s="1028"/>
      <c r="EZJ69" s="1028"/>
      <c r="EZK69" s="1028"/>
      <c r="EZL69" s="1028"/>
      <c r="EZM69" s="1028"/>
      <c r="EZN69" s="1028"/>
      <c r="EZO69" s="1028"/>
      <c r="EZP69" s="1028"/>
      <c r="EZQ69" s="1028"/>
      <c r="EZR69" s="1028"/>
      <c r="EZS69" s="1028"/>
      <c r="EZT69" s="1028"/>
      <c r="EZU69" s="1028"/>
      <c r="EZV69" s="1028"/>
      <c r="EZW69" s="1028"/>
      <c r="EZX69" s="1028"/>
      <c r="EZY69" s="1028"/>
      <c r="EZZ69" s="1028"/>
      <c r="FAA69" s="1028"/>
      <c r="FAB69" s="1028"/>
      <c r="FAC69" s="1028"/>
      <c r="FAD69" s="1028"/>
      <c r="FAE69" s="1028"/>
      <c r="FAF69" s="1028"/>
      <c r="FAG69" s="1028"/>
      <c r="FAH69" s="1028"/>
      <c r="FAI69" s="1028"/>
      <c r="FAJ69" s="1028"/>
      <c r="FAK69" s="1028"/>
      <c r="FAL69" s="1028"/>
      <c r="FAM69" s="1028"/>
      <c r="FAN69" s="1028"/>
      <c r="FAO69" s="1028"/>
      <c r="FAP69" s="1028"/>
      <c r="FAQ69" s="1028"/>
      <c r="FAR69" s="1028"/>
      <c r="FAS69" s="1028"/>
      <c r="FAT69" s="1028"/>
      <c r="FAU69" s="1028"/>
      <c r="FAV69" s="1028"/>
      <c r="FAW69" s="1028"/>
      <c r="FAX69" s="1028"/>
      <c r="FAY69" s="1028"/>
      <c r="FAZ69" s="1028"/>
      <c r="FBA69" s="1028"/>
      <c r="FBB69" s="1028"/>
      <c r="FBC69" s="1028"/>
      <c r="FBD69" s="1028"/>
      <c r="FBE69" s="1028"/>
      <c r="FBF69" s="1028"/>
      <c r="FBG69" s="1028"/>
      <c r="FBH69" s="1028"/>
      <c r="FBI69" s="1028"/>
      <c r="FBJ69" s="1028"/>
      <c r="FBK69" s="1028"/>
      <c r="FBL69" s="1028"/>
      <c r="FBM69" s="1028"/>
      <c r="FBN69" s="1028"/>
      <c r="FBO69" s="1028"/>
      <c r="FBP69" s="1028"/>
      <c r="FBQ69" s="1028"/>
      <c r="FBR69" s="1028"/>
      <c r="FBS69" s="1028"/>
      <c r="FBT69" s="1028"/>
      <c r="FBU69" s="1028"/>
      <c r="FBV69" s="1028"/>
      <c r="FBW69" s="1028"/>
      <c r="FBX69" s="1028"/>
      <c r="FBY69" s="1028"/>
      <c r="FBZ69" s="1028"/>
      <c r="FCA69" s="1028"/>
      <c r="FCB69" s="1028"/>
      <c r="FCC69" s="1028"/>
      <c r="FCD69" s="1028"/>
      <c r="FCE69" s="1028"/>
      <c r="FCF69" s="1028"/>
      <c r="FCG69" s="1028"/>
      <c r="FCH69" s="1028"/>
      <c r="FCI69" s="1028"/>
      <c r="FCJ69" s="1028"/>
      <c r="FCK69" s="1028"/>
      <c r="FCL69" s="1028"/>
      <c r="FCM69" s="1028"/>
      <c r="FCN69" s="1028"/>
      <c r="FCO69" s="1028"/>
      <c r="FCP69" s="1028"/>
      <c r="FCQ69" s="1028"/>
      <c r="FCR69" s="1028"/>
      <c r="FCS69" s="1028"/>
      <c r="FCT69" s="1028"/>
      <c r="FCU69" s="1028"/>
      <c r="FCV69" s="1028"/>
      <c r="FCW69" s="1028"/>
      <c r="FCX69" s="1028"/>
      <c r="FCY69" s="1028"/>
      <c r="FCZ69" s="1028"/>
      <c r="FDA69" s="1028"/>
      <c r="FDB69" s="1028"/>
      <c r="FDC69" s="1028"/>
      <c r="FDD69" s="1028"/>
      <c r="FDE69" s="1028"/>
      <c r="FDF69" s="1028"/>
      <c r="FDG69" s="1028"/>
      <c r="FDH69" s="1028"/>
      <c r="FDI69" s="1028"/>
      <c r="FDJ69" s="1028"/>
      <c r="FDK69" s="1028"/>
      <c r="FDL69" s="1028"/>
      <c r="FDM69" s="1028"/>
      <c r="FDN69" s="1028"/>
      <c r="FDO69" s="1028"/>
      <c r="FDP69" s="1028"/>
      <c r="FDQ69" s="1028"/>
      <c r="FDR69" s="1028"/>
      <c r="FDS69" s="1028"/>
      <c r="FDT69" s="1028"/>
      <c r="FDU69" s="1028"/>
      <c r="FDV69" s="1028"/>
      <c r="FDW69" s="1028"/>
      <c r="FDX69" s="1028"/>
      <c r="FDY69" s="1028"/>
      <c r="FDZ69" s="1028"/>
      <c r="FEA69" s="1028"/>
      <c r="FEB69" s="1028"/>
      <c r="FEC69" s="1028"/>
      <c r="FED69" s="1028"/>
      <c r="FEE69" s="1028"/>
      <c r="FEF69" s="1028"/>
      <c r="FEG69" s="1028"/>
      <c r="FEH69" s="1028"/>
      <c r="FEI69" s="1028"/>
      <c r="FEJ69" s="1028"/>
      <c r="FEK69" s="1028"/>
      <c r="FEL69" s="1028"/>
      <c r="FEM69" s="1028"/>
      <c r="FEN69" s="1028"/>
      <c r="FEO69" s="1028"/>
      <c r="FEP69" s="1028"/>
      <c r="FEQ69" s="1028"/>
      <c r="FER69" s="1028"/>
      <c r="FES69" s="1028"/>
      <c r="FET69" s="1028"/>
      <c r="FEU69" s="1028"/>
      <c r="FEV69" s="1028"/>
      <c r="FEW69" s="1028"/>
      <c r="FEX69" s="1028"/>
      <c r="FEY69" s="1028"/>
      <c r="FEZ69" s="1028"/>
      <c r="FFA69" s="1028"/>
      <c r="FFB69" s="1028"/>
      <c r="FFC69" s="1028"/>
      <c r="FFD69" s="1028"/>
      <c r="FFE69" s="1028"/>
      <c r="FFF69" s="1028"/>
      <c r="FFG69" s="1028"/>
      <c r="FFH69" s="1028"/>
      <c r="FFI69" s="1028"/>
      <c r="FFJ69" s="1028"/>
      <c r="FFK69" s="1028"/>
      <c r="FFL69" s="1028"/>
      <c r="FFM69" s="1028"/>
      <c r="FFN69" s="1028"/>
      <c r="FFO69" s="1028"/>
      <c r="FFP69" s="1028"/>
      <c r="FFQ69" s="1028"/>
      <c r="FFR69" s="1028"/>
      <c r="FFS69" s="1028"/>
      <c r="FFT69" s="1028"/>
      <c r="FFU69" s="1028"/>
      <c r="FFV69" s="1028"/>
      <c r="FFW69" s="1028"/>
      <c r="FFX69" s="1028"/>
      <c r="FFY69" s="1028"/>
      <c r="FFZ69" s="1028"/>
      <c r="FGA69" s="1028"/>
      <c r="FGB69" s="1028"/>
      <c r="FGC69" s="1028"/>
      <c r="FGD69" s="1028"/>
      <c r="FGE69" s="1028"/>
      <c r="FGF69" s="1028"/>
      <c r="FGG69" s="1028"/>
      <c r="FGH69" s="1028"/>
      <c r="FGI69" s="1028"/>
      <c r="FGJ69" s="1028"/>
      <c r="FGK69" s="1028"/>
      <c r="FGL69" s="1028"/>
      <c r="FGM69" s="1028"/>
      <c r="FGN69" s="1028"/>
      <c r="FGO69" s="1028"/>
      <c r="FGP69" s="1028"/>
      <c r="FGQ69" s="1028"/>
      <c r="FGR69" s="1028"/>
      <c r="FGS69" s="1028"/>
      <c r="FGT69" s="1028"/>
      <c r="FGU69" s="1028"/>
      <c r="FGV69" s="1028"/>
      <c r="FGW69" s="1028"/>
      <c r="FGX69" s="1028"/>
      <c r="FGY69" s="1028"/>
      <c r="FGZ69" s="1028"/>
      <c r="FHA69" s="1028"/>
      <c r="FHB69" s="1028"/>
      <c r="FHC69" s="1028"/>
      <c r="FHD69" s="1028"/>
      <c r="FHE69" s="1028"/>
      <c r="FHF69" s="1028"/>
      <c r="FHG69" s="1028"/>
      <c r="FHH69" s="1028"/>
      <c r="FHI69" s="1028"/>
      <c r="FHJ69" s="1028"/>
      <c r="FHK69" s="1028"/>
      <c r="FHL69" s="1028"/>
      <c r="FHM69" s="1028"/>
      <c r="FHN69" s="1028"/>
      <c r="FHO69" s="1028"/>
      <c r="FHP69" s="1028"/>
      <c r="FHQ69" s="1028"/>
      <c r="FHR69" s="1028"/>
      <c r="FHS69" s="1028"/>
      <c r="FHT69" s="1028"/>
      <c r="FHU69" s="1028"/>
      <c r="FHV69" s="1028"/>
      <c r="FHW69" s="1028"/>
      <c r="FHX69" s="1028"/>
      <c r="FHY69" s="1028"/>
      <c r="FHZ69" s="1028"/>
      <c r="FIA69" s="1028"/>
      <c r="FIB69" s="1028"/>
      <c r="FIC69" s="1028"/>
      <c r="FID69" s="1028"/>
      <c r="FIE69" s="1028"/>
      <c r="FIF69" s="1028"/>
      <c r="FIG69" s="1028"/>
      <c r="FIH69" s="1028"/>
      <c r="FII69" s="1028"/>
      <c r="FIJ69" s="1028"/>
      <c r="FIK69" s="1028"/>
      <c r="FIL69" s="1028"/>
      <c r="FIM69" s="1028"/>
      <c r="FIN69" s="1028"/>
      <c r="FIO69" s="1028"/>
      <c r="FIP69" s="1028"/>
      <c r="FIQ69" s="1028"/>
      <c r="FIR69" s="1028"/>
      <c r="FIS69" s="1028"/>
      <c r="FIT69" s="1028"/>
      <c r="FIU69" s="1028"/>
      <c r="FIV69" s="1028"/>
      <c r="FIW69" s="1028"/>
      <c r="FIX69" s="1028"/>
      <c r="FIY69" s="1028"/>
      <c r="FIZ69" s="1028"/>
      <c r="FJA69" s="1028"/>
      <c r="FJB69" s="1028"/>
      <c r="FJC69" s="1028"/>
      <c r="FJD69" s="1028"/>
      <c r="FJE69" s="1028"/>
      <c r="FJF69" s="1028"/>
      <c r="FJG69" s="1028"/>
      <c r="FJH69" s="1028"/>
      <c r="FJI69" s="1028"/>
      <c r="FJJ69" s="1028"/>
      <c r="FJK69" s="1028"/>
      <c r="FJL69" s="1028"/>
      <c r="FJM69" s="1028"/>
      <c r="FJN69" s="1028"/>
      <c r="FJO69" s="1028"/>
      <c r="FJP69" s="1028"/>
      <c r="FJQ69" s="1028"/>
      <c r="FJR69" s="1028"/>
      <c r="FJS69" s="1028"/>
      <c r="FJT69" s="1028"/>
      <c r="FJU69" s="1028"/>
      <c r="FJV69" s="1028"/>
      <c r="FJW69" s="1028"/>
      <c r="FJX69" s="1028"/>
      <c r="FJY69" s="1028"/>
      <c r="FJZ69" s="1028"/>
      <c r="FKA69" s="1028"/>
      <c r="FKB69" s="1028"/>
      <c r="FKC69" s="1028"/>
      <c r="FKD69" s="1028"/>
      <c r="FKE69" s="1028"/>
      <c r="FKF69" s="1028"/>
      <c r="FKG69" s="1028"/>
      <c r="FKH69" s="1028"/>
      <c r="FKI69" s="1028"/>
      <c r="FKJ69" s="1028"/>
      <c r="FKK69" s="1028"/>
      <c r="FKL69" s="1028"/>
      <c r="FKM69" s="1028"/>
      <c r="FKN69" s="1028"/>
      <c r="FKO69" s="1028"/>
      <c r="FKP69" s="1028"/>
      <c r="FKQ69" s="1028"/>
      <c r="FKR69" s="1028"/>
      <c r="FKS69" s="1028"/>
      <c r="FKT69" s="1028"/>
      <c r="FKU69" s="1028"/>
      <c r="FKV69" s="1028"/>
      <c r="FKW69" s="1028"/>
      <c r="FKX69" s="1028"/>
      <c r="FKY69" s="1028"/>
      <c r="FKZ69" s="1028"/>
      <c r="FLA69" s="1028"/>
      <c r="FLB69" s="1028"/>
      <c r="FLC69" s="1028"/>
      <c r="FLD69" s="1028"/>
      <c r="FLE69" s="1028"/>
      <c r="FLF69" s="1028"/>
      <c r="FLG69" s="1028"/>
      <c r="FLH69" s="1028"/>
      <c r="FLI69" s="1028"/>
      <c r="FLJ69" s="1028"/>
      <c r="FLK69" s="1028"/>
      <c r="FLL69" s="1028"/>
      <c r="FLM69" s="1028"/>
      <c r="FLN69" s="1028"/>
      <c r="FLO69" s="1028"/>
      <c r="FLP69" s="1028"/>
      <c r="FLQ69" s="1028"/>
      <c r="FLR69" s="1028"/>
      <c r="FLS69" s="1028"/>
      <c r="FLT69" s="1028"/>
      <c r="FLU69" s="1028"/>
      <c r="FLV69" s="1028"/>
      <c r="FLW69" s="1028"/>
      <c r="FLX69" s="1028"/>
      <c r="FLY69" s="1028"/>
      <c r="FLZ69" s="1028"/>
      <c r="FMA69" s="1028"/>
      <c r="FMB69" s="1028"/>
      <c r="FMC69" s="1028"/>
      <c r="FMD69" s="1028"/>
      <c r="FME69" s="1028"/>
      <c r="FMF69" s="1028"/>
      <c r="FMG69" s="1028"/>
      <c r="FMH69" s="1028"/>
      <c r="FMI69" s="1028"/>
      <c r="FMJ69" s="1028"/>
      <c r="FMK69" s="1028"/>
      <c r="FML69" s="1028"/>
      <c r="FMM69" s="1028"/>
      <c r="FMN69" s="1028"/>
      <c r="FMO69" s="1028"/>
      <c r="FMP69" s="1028"/>
      <c r="FMQ69" s="1028"/>
      <c r="FMR69" s="1028"/>
      <c r="FMS69" s="1028"/>
      <c r="FMT69" s="1028"/>
      <c r="FMU69" s="1028"/>
      <c r="FMV69" s="1028"/>
      <c r="FMW69" s="1028"/>
      <c r="FMX69" s="1028"/>
      <c r="FMY69" s="1028"/>
      <c r="FMZ69" s="1028"/>
      <c r="FNA69" s="1028"/>
      <c r="FNB69" s="1028"/>
      <c r="FNC69" s="1028"/>
      <c r="FND69" s="1028"/>
      <c r="FNE69" s="1028"/>
      <c r="FNF69" s="1028"/>
      <c r="FNG69" s="1028"/>
      <c r="FNH69" s="1028"/>
      <c r="FNI69" s="1028"/>
      <c r="FNJ69" s="1028"/>
      <c r="FNK69" s="1028"/>
      <c r="FNL69" s="1028"/>
      <c r="FNM69" s="1028"/>
      <c r="FNN69" s="1028"/>
      <c r="FNO69" s="1028"/>
      <c r="FNP69" s="1028"/>
      <c r="FNQ69" s="1028"/>
      <c r="FNR69" s="1028"/>
      <c r="FNS69" s="1028"/>
      <c r="FNT69" s="1028"/>
      <c r="FNU69" s="1028"/>
      <c r="FNV69" s="1028"/>
      <c r="FNW69" s="1028"/>
      <c r="FNX69" s="1028"/>
      <c r="FNY69" s="1028"/>
      <c r="FNZ69" s="1028"/>
      <c r="FOA69" s="1028"/>
      <c r="FOB69" s="1028"/>
      <c r="FOC69" s="1028"/>
      <c r="FOD69" s="1028"/>
      <c r="FOE69" s="1028"/>
      <c r="FOF69" s="1028"/>
      <c r="FOG69" s="1028"/>
      <c r="FOH69" s="1028"/>
      <c r="FOI69" s="1028"/>
      <c r="FOJ69" s="1028"/>
      <c r="FOK69" s="1028"/>
      <c r="FOL69" s="1028"/>
      <c r="FOM69" s="1028"/>
      <c r="FON69" s="1028"/>
      <c r="FOO69" s="1028"/>
      <c r="FOP69" s="1028"/>
      <c r="FOQ69" s="1028"/>
      <c r="FOR69" s="1028"/>
      <c r="FOS69" s="1028"/>
      <c r="FOT69" s="1028"/>
      <c r="FOU69" s="1028"/>
      <c r="FOV69" s="1028"/>
      <c r="FOW69" s="1028"/>
      <c r="FOX69" s="1028"/>
      <c r="FOY69" s="1028"/>
      <c r="FOZ69" s="1028"/>
      <c r="FPA69" s="1028"/>
      <c r="FPB69" s="1028"/>
      <c r="FPC69" s="1028"/>
      <c r="FPD69" s="1028"/>
      <c r="FPE69" s="1028"/>
      <c r="FPF69" s="1028"/>
      <c r="FPG69" s="1028"/>
      <c r="FPH69" s="1028"/>
      <c r="FPI69" s="1028"/>
      <c r="FPJ69" s="1028"/>
      <c r="FPK69" s="1028"/>
      <c r="FPL69" s="1028"/>
      <c r="FPM69" s="1028"/>
      <c r="FPN69" s="1028"/>
      <c r="FPO69" s="1028"/>
      <c r="FPP69" s="1028"/>
      <c r="FPQ69" s="1028"/>
      <c r="FPR69" s="1028"/>
      <c r="FPS69" s="1028"/>
      <c r="FPT69" s="1028"/>
      <c r="FPU69" s="1028"/>
      <c r="FPV69" s="1028"/>
      <c r="FPW69" s="1028"/>
      <c r="FPX69" s="1028"/>
      <c r="FPY69" s="1028"/>
      <c r="FPZ69" s="1028"/>
      <c r="FQA69" s="1028"/>
      <c r="FQB69" s="1028"/>
      <c r="FQC69" s="1028"/>
      <c r="FQD69" s="1028"/>
      <c r="FQE69" s="1028"/>
      <c r="FQF69" s="1028"/>
      <c r="FQG69" s="1028"/>
      <c r="FQH69" s="1028"/>
      <c r="FQI69" s="1028"/>
      <c r="FQJ69" s="1028"/>
      <c r="FQK69" s="1028"/>
      <c r="FQL69" s="1028"/>
      <c r="FQM69" s="1028"/>
      <c r="FQN69" s="1028"/>
      <c r="FQO69" s="1028"/>
      <c r="FQP69" s="1028"/>
      <c r="FQQ69" s="1028"/>
      <c r="FQR69" s="1028"/>
      <c r="FQS69" s="1028"/>
      <c r="FQT69" s="1028"/>
      <c r="FQU69" s="1028"/>
      <c r="FQV69" s="1028"/>
      <c r="FQW69" s="1028"/>
      <c r="FQX69" s="1028"/>
      <c r="FQY69" s="1028"/>
      <c r="FQZ69" s="1028"/>
      <c r="FRA69" s="1028"/>
      <c r="FRB69" s="1028"/>
      <c r="FRC69" s="1028"/>
      <c r="FRD69" s="1028"/>
      <c r="FRE69" s="1028"/>
      <c r="FRF69" s="1028"/>
      <c r="FRG69" s="1028"/>
      <c r="FRH69" s="1028"/>
      <c r="FRI69" s="1028"/>
      <c r="FRJ69" s="1028"/>
      <c r="FRK69" s="1028"/>
      <c r="FRL69" s="1028"/>
      <c r="FRM69" s="1028"/>
      <c r="FRN69" s="1028"/>
      <c r="FRO69" s="1028"/>
      <c r="FRP69" s="1028"/>
      <c r="FRQ69" s="1028"/>
      <c r="FRR69" s="1028"/>
      <c r="FRS69" s="1028"/>
      <c r="FRT69" s="1028"/>
      <c r="FRU69" s="1028"/>
      <c r="FRV69" s="1028"/>
      <c r="FRW69" s="1028"/>
      <c r="FRX69" s="1028"/>
      <c r="FRY69" s="1028"/>
      <c r="FRZ69" s="1028"/>
      <c r="FSA69" s="1028"/>
      <c r="FSB69" s="1028"/>
      <c r="FSC69" s="1028"/>
      <c r="FSD69" s="1028"/>
      <c r="FSE69" s="1028"/>
      <c r="FSF69" s="1028"/>
      <c r="FSG69" s="1028"/>
      <c r="FSH69" s="1028"/>
      <c r="FSI69" s="1028"/>
      <c r="FSJ69" s="1028"/>
      <c r="FSK69" s="1028"/>
      <c r="FSL69" s="1028"/>
      <c r="FSM69" s="1028"/>
      <c r="FSN69" s="1028"/>
      <c r="FSO69" s="1028"/>
      <c r="FSP69" s="1028"/>
      <c r="FSQ69" s="1028"/>
      <c r="FSR69" s="1028"/>
      <c r="FSS69" s="1028"/>
      <c r="FST69" s="1028"/>
      <c r="FSU69" s="1028"/>
      <c r="FSV69" s="1028"/>
      <c r="FSW69" s="1028"/>
      <c r="FSX69" s="1028"/>
      <c r="FSY69" s="1028"/>
      <c r="FSZ69" s="1028"/>
      <c r="FTA69" s="1028"/>
      <c r="FTB69" s="1028"/>
      <c r="FTC69" s="1028"/>
      <c r="FTD69" s="1028"/>
      <c r="FTE69" s="1028"/>
      <c r="FTF69" s="1028"/>
      <c r="FTG69" s="1028"/>
      <c r="FTH69" s="1028"/>
      <c r="FTI69" s="1028"/>
      <c r="FTJ69" s="1028"/>
      <c r="FTK69" s="1028"/>
      <c r="FTL69" s="1028"/>
      <c r="FTM69" s="1028"/>
      <c r="FTN69" s="1028"/>
      <c r="FTO69" s="1028"/>
      <c r="FTP69" s="1028"/>
      <c r="FTQ69" s="1028"/>
      <c r="FTR69" s="1028"/>
      <c r="FTS69" s="1028"/>
      <c r="FTT69" s="1028"/>
      <c r="FTU69" s="1028"/>
      <c r="FTV69" s="1028"/>
      <c r="FTW69" s="1028"/>
      <c r="FTX69" s="1028"/>
      <c r="FTY69" s="1028"/>
      <c r="FTZ69" s="1028"/>
      <c r="FUA69" s="1028"/>
      <c r="FUB69" s="1028"/>
      <c r="FUC69" s="1028"/>
      <c r="FUD69" s="1028"/>
      <c r="FUE69" s="1028"/>
      <c r="FUF69" s="1028"/>
      <c r="FUG69" s="1028"/>
      <c r="FUH69" s="1028"/>
      <c r="FUI69" s="1028"/>
      <c r="FUJ69" s="1028"/>
      <c r="FUK69" s="1028"/>
      <c r="FUL69" s="1028"/>
      <c r="FUM69" s="1028"/>
      <c r="FUN69" s="1028"/>
      <c r="FUO69" s="1028"/>
      <c r="FUP69" s="1028"/>
      <c r="FUQ69" s="1028"/>
      <c r="FUR69" s="1028"/>
      <c r="FUS69" s="1028"/>
      <c r="FUT69" s="1028"/>
      <c r="FUU69" s="1028"/>
      <c r="FUV69" s="1028"/>
      <c r="FUW69" s="1028"/>
      <c r="FUX69" s="1028"/>
      <c r="FUY69" s="1028"/>
      <c r="FUZ69" s="1028"/>
      <c r="FVA69" s="1028"/>
      <c r="FVB69" s="1028"/>
      <c r="FVC69" s="1028"/>
      <c r="FVD69" s="1028"/>
      <c r="FVE69" s="1028"/>
      <c r="FVF69" s="1028"/>
      <c r="FVG69" s="1028"/>
      <c r="FVH69" s="1028"/>
      <c r="FVI69" s="1028"/>
      <c r="FVJ69" s="1028"/>
      <c r="FVK69" s="1028"/>
      <c r="FVL69" s="1028"/>
      <c r="FVM69" s="1028"/>
      <c r="FVN69" s="1028"/>
      <c r="FVO69" s="1028"/>
      <c r="FVP69" s="1028"/>
      <c r="FVQ69" s="1028"/>
      <c r="FVR69" s="1028"/>
      <c r="FVS69" s="1028"/>
      <c r="FVT69" s="1028"/>
      <c r="FVU69" s="1028"/>
      <c r="FVV69" s="1028"/>
      <c r="FVW69" s="1028"/>
      <c r="FVX69" s="1028"/>
      <c r="FVY69" s="1028"/>
      <c r="FVZ69" s="1028"/>
      <c r="FWA69" s="1028"/>
      <c r="FWB69" s="1028"/>
      <c r="FWC69" s="1028"/>
      <c r="FWD69" s="1028"/>
      <c r="FWE69" s="1028"/>
      <c r="FWF69" s="1028"/>
      <c r="FWG69" s="1028"/>
      <c r="FWH69" s="1028"/>
      <c r="FWI69" s="1028"/>
      <c r="FWJ69" s="1028"/>
      <c r="FWK69" s="1028"/>
      <c r="FWL69" s="1028"/>
      <c r="FWM69" s="1028"/>
      <c r="FWN69" s="1028"/>
      <c r="FWO69" s="1028"/>
      <c r="FWP69" s="1028"/>
      <c r="FWQ69" s="1028"/>
      <c r="FWR69" s="1028"/>
      <c r="FWS69" s="1028"/>
      <c r="FWT69" s="1028"/>
      <c r="FWU69" s="1028"/>
      <c r="FWV69" s="1028"/>
      <c r="FWW69" s="1028"/>
      <c r="FWX69" s="1028"/>
      <c r="FWY69" s="1028"/>
      <c r="FWZ69" s="1028"/>
      <c r="FXA69" s="1028"/>
      <c r="FXB69" s="1028"/>
      <c r="FXC69" s="1028"/>
      <c r="FXD69" s="1028"/>
      <c r="FXE69" s="1028"/>
      <c r="FXF69" s="1028"/>
      <c r="FXG69" s="1028"/>
      <c r="FXH69" s="1028"/>
      <c r="FXI69" s="1028"/>
      <c r="FXJ69" s="1028"/>
      <c r="FXK69" s="1028"/>
      <c r="FXL69" s="1028"/>
      <c r="FXM69" s="1028"/>
      <c r="FXN69" s="1028"/>
      <c r="FXO69" s="1028"/>
      <c r="FXP69" s="1028"/>
      <c r="FXQ69" s="1028"/>
      <c r="FXR69" s="1028"/>
      <c r="FXS69" s="1028"/>
      <c r="FXT69" s="1028"/>
      <c r="FXU69" s="1028"/>
      <c r="FXV69" s="1028"/>
      <c r="FXW69" s="1028"/>
      <c r="FXX69" s="1028"/>
      <c r="FXY69" s="1028"/>
      <c r="FXZ69" s="1028"/>
      <c r="FYA69" s="1028"/>
      <c r="FYB69" s="1028"/>
      <c r="FYC69" s="1028"/>
      <c r="FYD69" s="1028"/>
      <c r="FYE69" s="1028"/>
      <c r="FYF69" s="1028"/>
      <c r="FYG69" s="1028"/>
      <c r="FYH69" s="1028"/>
      <c r="FYI69" s="1028"/>
      <c r="FYJ69" s="1028"/>
      <c r="FYK69" s="1028"/>
      <c r="FYL69" s="1028"/>
      <c r="FYM69" s="1028"/>
      <c r="FYN69" s="1028"/>
      <c r="FYO69" s="1028"/>
      <c r="FYP69" s="1028"/>
      <c r="FYQ69" s="1028"/>
      <c r="FYR69" s="1028"/>
      <c r="FYS69" s="1028"/>
      <c r="FYT69" s="1028"/>
      <c r="FYU69" s="1028"/>
      <c r="FYV69" s="1028"/>
      <c r="FYW69" s="1028"/>
      <c r="FYX69" s="1028"/>
      <c r="FYY69" s="1028"/>
      <c r="FYZ69" s="1028"/>
      <c r="FZA69" s="1028"/>
      <c r="FZB69" s="1028"/>
      <c r="FZC69" s="1028"/>
      <c r="FZD69" s="1028"/>
      <c r="FZE69" s="1028"/>
      <c r="FZF69" s="1028"/>
      <c r="FZG69" s="1028"/>
      <c r="FZH69" s="1028"/>
      <c r="FZI69" s="1028"/>
      <c r="FZJ69" s="1028"/>
      <c r="FZK69" s="1028"/>
      <c r="FZL69" s="1028"/>
      <c r="FZM69" s="1028"/>
      <c r="FZN69" s="1028"/>
      <c r="FZO69" s="1028"/>
      <c r="FZP69" s="1028"/>
      <c r="FZQ69" s="1028"/>
      <c r="FZR69" s="1028"/>
      <c r="FZS69" s="1028"/>
      <c r="FZT69" s="1028"/>
      <c r="FZU69" s="1028"/>
      <c r="FZV69" s="1028"/>
      <c r="FZW69" s="1028"/>
      <c r="FZX69" s="1028"/>
      <c r="FZY69" s="1028"/>
      <c r="FZZ69" s="1028"/>
      <c r="GAA69" s="1028"/>
      <c r="GAB69" s="1028"/>
      <c r="GAC69" s="1028"/>
      <c r="GAD69" s="1028"/>
      <c r="GAE69" s="1028"/>
      <c r="GAF69" s="1028"/>
      <c r="GAG69" s="1028"/>
      <c r="GAH69" s="1028"/>
      <c r="GAI69" s="1028"/>
      <c r="GAJ69" s="1028"/>
      <c r="GAK69" s="1028"/>
      <c r="GAL69" s="1028"/>
      <c r="GAM69" s="1028"/>
      <c r="GAN69" s="1028"/>
      <c r="GAO69" s="1028"/>
      <c r="GAP69" s="1028"/>
      <c r="GAQ69" s="1028"/>
      <c r="GAR69" s="1028"/>
      <c r="GAS69" s="1028"/>
      <c r="GAT69" s="1028"/>
      <c r="GAU69" s="1028"/>
      <c r="GAV69" s="1028"/>
      <c r="GAW69" s="1028"/>
      <c r="GAX69" s="1028"/>
      <c r="GAY69" s="1028"/>
      <c r="GAZ69" s="1028"/>
      <c r="GBA69" s="1028"/>
      <c r="GBB69" s="1028"/>
      <c r="GBC69" s="1028"/>
      <c r="GBD69" s="1028"/>
      <c r="GBE69" s="1028"/>
      <c r="GBF69" s="1028"/>
      <c r="GBG69" s="1028"/>
      <c r="GBH69" s="1028"/>
      <c r="GBI69" s="1028"/>
      <c r="GBJ69" s="1028"/>
      <c r="GBK69" s="1028"/>
      <c r="GBL69" s="1028"/>
      <c r="GBM69" s="1028"/>
      <c r="GBN69" s="1028"/>
      <c r="GBO69" s="1028"/>
      <c r="GBP69" s="1028"/>
      <c r="GBQ69" s="1028"/>
      <c r="GBR69" s="1028"/>
      <c r="GBS69" s="1028"/>
      <c r="GBT69" s="1028"/>
      <c r="GBU69" s="1028"/>
      <c r="GBV69" s="1028"/>
      <c r="GBW69" s="1028"/>
      <c r="GBX69" s="1028"/>
      <c r="GBY69" s="1028"/>
      <c r="GBZ69" s="1028"/>
      <c r="GCA69" s="1028"/>
      <c r="GCB69" s="1028"/>
      <c r="GCC69" s="1028"/>
      <c r="GCD69" s="1028"/>
      <c r="GCE69" s="1028"/>
      <c r="GCF69" s="1028"/>
      <c r="GCG69" s="1028"/>
      <c r="GCH69" s="1028"/>
      <c r="GCI69" s="1028"/>
      <c r="GCJ69" s="1028"/>
      <c r="GCK69" s="1028"/>
      <c r="GCL69" s="1028"/>
      <c r="GCM69" s="1028"/>
      <c r="GCN69" s="1028"/>
      <c r="GCO69" s="1028"/>
      <c r="GCP69" s="1028"/>
      <c r="GCQ69" s="1028"/>
      <c r="GCR69" s="1028"/>
      <c r="GCS69" s="1028"/>
      <c r="GCT69" s="1028"/>
      <c r="GCU69" s="1028"/>
      <c r="GCV69" s="1028"/>
      <c r="GCW69" s="1028"/>
      <c r="GCX69" s="1028"/>
      <c r="GCY69" s="1028"/>
      <c r="GCZ69" s="1028"/>
      <c r="GDA69" s="1028"/>
      <c r="GDB69" s="1028"/>
      <c r="GDC69" s="1028"/>
      <c r="GDD69" s="1028"/>
      <c r="GDE69" s="1028"/>
      <c r="GDF69" s="1028"/>
      <c r="GDG69" s="1028"/>
      <c r="GDH69" s="1028"/>
      <c r="GDI69" s="1028"/>
      <c r="GDJ69" s="1028"/>
      <c r="GDK69" s="1028"/>
      <c r="GDL69" s="1028"/>
      <c r="GDM69" s="1028"/>
      <c r="GDN69" s="1028"/>
      <c r="GDO69" s="1028"/>
      <c r="GDP69" s="1028"/>
      <c r="GDQ69" s="1028"/>
      <c r="GDR69" s="1028"/>
      <c r="GDS69" s="1028"/>
      <c r="GDT69" s="1028"/>
      <c r="GDU69" s="1028"/>
      <c r="GDV69" s="1028"/>
      <c r="GDW69" s="1028"/>
      <c r="GDX69" s="1028"/>
      <c r="GDY69" s="1028"/>
      <c r="GDZ69" s="1028"/>
      <c r="GEA69" s="1028"/>
      <c r="GEB69" s="1028"/>
      <c r="GEC69" s="1028"/>
      <c r="GED69" s="1028"/>
      <c r="GEE69" s="1028"/>
      <c r="GEF69" s="1028"/>
      <c r="GEG69" s="1028"/>
      <c r="GEH69" s="1028"/>
      <c r="GEI69" s="1028"/>
      <c r="GEJ69" s="1028"/>
      <c r="GEK69" s="1028"/>
      <c r="GEL69" s="1028"/>
      <c r="GEM69" s="1028"/>
      <c r="GEN69" s="1028"/>
      <c r="GEO69" s="1028"/>
      <c r="GEP69" s="1028"/>
      <c r="GEQ69" s="1028"/>
      <c r="GER69" s="1028"/>
      <c r="GES69" s="1028"/>
      <c r="GET69" s="1028"/>
      <c r="GEU69" s="1028"/>
      <c r="GEV69" s="1028"/>
      <c r="GEW69" s="1028"/>
      <c r="GEX69" s="1028"/>
      <c r="GEY69" s="1028"/>
      <c r="GEZ69" s="1028"/>
      <c r="GFA69" s="1028"/>
      <c r="GFB69" s="1028"/>
      <c r="GFC69" s="1028"/>
      <c r="GFD69" s="1028"/>
      <c r="GFE69" s="1028"/>
      <c r="GFF69" s="1028"/>
      <c r="GFG69" s="1028"/>
      <c r="GFH69" s="1028"/>
      <c r="GFI69" s="1028"/>
      <c r="GFJ69" s="1028"/>
      <c r="GFK69" s="1028"/>
      <c r="GFL69" s="1028"/>
      <c r="GFM69" s="1028"/>
      <c r="GFN69" s="1028"/>
      <c r="GFO69" s="1028"/>
      <c r="GFP69" s="1028"/>
      <c r="GFQ69" s="1028"/>
      <c r="GFR69" s="1028"/>
      <c r="GFS69" s="1028"/>
      <c r="GFT69" s="1028"/>
      <c r="GFU69" s="1028"/>
      <c r="GFV69" s="1028"/>
      <c r="GFW69" s="1028"/>
      <c r="GFX69" s="1028"/>
      <c r="GFY69" s="1028"/>
      <c r="GFZ69" s="1028"/>
      <c r="GGA69" s="1028"/>
      <c r="GGB69" s="1028"/>
      <c r="GGC69" s="1028"/>
      <c r="GGD69" s="1028"/>
      <c r="GGE69" s="1028"/>
      <c r="GGF69" s="1028"/>
      <c r="GGG69" s="1028"/>
      <c r="GGH69" s="1028"/>
      <c r="GGI69" s="1028"/>
      <c r="GGJ69" s="1028"/>
      <c r="GGK69" s="1028"/>
      <c r="GGL69" s="1028"/>
      <c r="GGM69" s="1028"/>
      <c r="GGN69" s="1028"/>
      <c r="GGO69" s="1028"/>
      <c r="GGP69" s="1028"/>
      <c r="GGQ69" s="1028"/>
      <c r="GGR69" s="1028"/>
      <c r="GGS69" s="1028"/>
      <c r="GGT69" s="1028"/>
      <c r="GGU69" s="1028"/>
      <c r="GGV69" s="1028"/>
      <c r="GGW69" s="1028"/>
      <c r="GGX69" s="1028"/>
      <c r="GGY69" s="1028"/>
      <c r="GGZ69" s="1028"/>
      <c r="GHA69" s="1028"/>
      <c r="GHB69" s="1028"/>
      <c r="GHC69" s="1028"/>
      <c r="GHD69" s="1028"/>
      <c r="GHE69" s="1028"/>
      <c r="GHF69" s="1028"/>
      <c r="GHG69" s="1028"/>
      <c r="GHH69" s="1028"/>
      <c r="GHI69" s="1028"/>
      <c r="GHJ69" s="1028"/>
      <c r="GHK69" s="1028"/>
      <c r="GHL69" s="1028"/>
      <c r="GHM69" s="1028"/>
      <c r="GHN69" s="1028"/>
      <c r="GHO69" s="1028"/>
      <c r="GHP69" s="1028"/>
      <c r="GHQ69" s="1028"/>
      <c r="GHR69" s="1028"/>
      <c r="GHS69" s="1028"/>
      <c r="GHT69" s="1028"/>
      <c r="GHU69" s="1028"/>
      <c r="GHV69" s="1028"/>
      <c r="GHW69" s="1028"/>
      <c r="GHX69" s="1028"/>
      <c r="GHY69" s="1028"/>
      <c r="GHZ69" s="1028"/>
      <c r="GIA69" s="1028"/>
      <c r="GIB69" s="1028"/>
      <c r="GIC69" s="1028"/>
      <c r="GID69" s="1028"/>
      <c r="GIE69" s="1028"/>
      <c r="GIF69" s="1028"/>
      <c r="GIG69" s="1028"/>
      <c r="GIH69" s="1028"/>
      <c r="GII69" s="1028"/>
      <c r="GIJ69" s="1028"/>
      <c r="GIK69" s="1028"/>
      <c r="GIL69" s="1028"/>
      <c r="GIM69" s="1028"/>
      <c r="GIN69" s="1028"/>
      <c r="GIO69" s="1028"/>
      <c r="GIP69" s="1028"/>
      <c r="GIQ69" s="1028"/>
      <c r="GIR69" s="1028"/>
      <c r="GIS69" s="1028"/>
      <c r="GIT69" s="1028"/>
      <c r="GIU69" s="1028"/>
      <c r="GIV69" s="1028"/>
      <c r="GIW69" s="1028"/>
      <c r="GIX69" s="1028"/>
      <c r="GIY69" s="1028"/>
      <c r="GIZ69" s="1028"/>
      <c r="GJA69" s="1028"/>
      <c r="GJB69" s="1028"/>
      <c r="GJC69" s="1028"/>
      <c r="GJD69" s="1028"/>
      <c r="GJE69" s="1028"/>
      <c r="GJF69" s="1028"/>
      <c r="GJG69" s="1028"/>
      <c r="GJH69" s="1028"/>
      <c r="GJI69" s="1028"/>
      <c r="GJJ69" s="1028"/>
      <c r="GJK69" s="1028"/>
      <c r="GJL69" s="1028"/>
      <c r="GJM69" s="1028"/>
      <c r="GJN69" s="1028"/>
      <c r="GJO69" s="1028"/>
      <c r="GJP69" s="1028"/>
      <c r="GJQ69" s="1028"/>
      <c r="GJR69" s="1028"/>
      <c r="GJS69" s="1028"/>
      <c r="GJT69" s="1028"/>
      <c r="GJU69" s="1028"/>
      <c r="GJV69" s="1028"/>
      <c r="GJW69" s="1028"/>
      <c r="GJX69" s="1028"/>
      <c r="GJY69" s="1028"/>
      <c r="GJZ69" s="1028"/>
      <c r="GKA69" s="1028"/>
      <c r="GKB69" s="1028"/>
      <c r="GKC69" s="1028"/>
      <c r="GKD69" s="1028"/>
      <c r="GKE69" s="1028"/>
      <c r="GKF69" s="1028"/>
      <c r="GKG69" s="1028"/>
      <c r="GKH69" s="1028"/>
      <c r="GKI69" s="1028"/>
      <c r="GKJ69" s="1028"/>
      <c r="GKK69" s="1028"/>
      <c r="GKL69" s="1028"/>
      <c r="GKM69" s="1028"/>
      <c r="GKN69" s="1028"/>
      <c r="GKO69" s="1028"/>
      <c r="GKP69" s="1028"/>
      <c r="GKQ69" s="1028"/>
      <c r="GKR69" s="1028"/>
      <c r="GKS69" s="1028"/>
      <c r="GKT69" s="1028"/>
      <c r="GKU69" s="1028"/>
      <c r="GKV69" s="1028"/>
      <c r="GKW69" s="1028"/>
      <c r="GKX69" s="1028"/>
      <c r="GKY69" s="1028"/>
      <c r="GKZ69" s="1028"/>
      <c r="GLA69" s="1028"/>
      <c r="GLB69" s="1028"/>
      <c r="GLC69" s="1028"/>
      <c r="GLD69" s="1028"/>
      <c r="GLE69" s="1028"/>
      <c r="GLF69" s="1028"/>
      <c r="GLG69" s="1028"/>
      <c r="GLH69" s="1028"/>
      <c r="GLI69" s="1028"/>
      <c r="GLJ69" s="1028"/>
      <c r="GLK69" s="1028"/>
      <c r="GLL69" s="1028"/>
      <c r="GLM69" s="1028"/>
      <c r="GLN69" s="1028"/>
      <c r="GLO69" s="1028"/>
      <c r="GLP69" s="1028"/>
      <c r="GLQ69" s="1028"/>
      <c r="GLR69" s="1028"/>
      <c r="GLS69" s="1028"/>
      <c r="GLT69" s="1028"/>
      <c r="GLU69" s="1028"/>
      <c r="GLV69" s="1028"/>
      <c r="GLW69" s="1028"/>
      <c r="GLX69" s="1028"/>
      <c r="GLY69" s="1028"/>
      <c r="GLZ69" s="1028"/>
      <c r="GMA69" s="1028"/>
      <c r="GMB69" s="1028"/>
      <c r="GMC69" s="1028"/>
      <c r="GMD69" s="1028"/>
      <c r="GME69" s="1028"/>
      <c r="GMF69" s="1028"/>
      <c r="GMG69" s="1028"/>
      <c r="GMH69" s="1028"/>
      <c r="GMI69" s="1028"/>
      <c r="GMJ69" s="1028"/>
      <c r="GMK69" s="1028"/>
      <c r="GML69" s="1028"/>
      <c r="GMM69" s="1028"/>
      <c r="GMN69" s="1028"/>
      <c r="GMO69" s="1028"/>
      <c r="GMP69" s="1028"/>
      <c r="GMQ69" s="1028"/>
      <c r="GMR69" s="1028"/>
      <c r="GMS69" s="1028"/>
      <c r="GMT69" s="1028"/>
      <c r="GMU69" s="1028"/>
      <c r="GMV69" s="1028"/>
      <c r="GMW69" s="1028"/>
      <c r="GMX69" s="1028"/>
      <c r="GMY69" s="1028"/>
      <c r="GMZ69" s="1028"/>
      <c r="GNA69" s="1028"/>
      <c r="GNB69" s="1028"/>
      <c r="GNC69" s="1028"/>
      <c r="GND69" s="1028"/>
      <c r="GNE69" s="1028"/>
      <c r="GNF69" s="1028"/>
      <c r="GNG69" s="1028"/>
      <c r="GNH69" s="1028"/>
      <c r="GNI69" s="1028"/>
      <c r="GNJ69" s="1028"/>
      <c r="GNK69" s="1028"/>
      <c r="GNL69" s="1028"/>
      <c r="GNM69" s="1028"/>
      <c r="GNN69" s="1028"/>
      <c r="GNO69" s="1028"/>
      <c r="GNP69" s="1028"/>
      <c r="GNQ69" s="1028"/>
      <c r="GNR69" s="1028"/>
      <c r="GNS69" s="1028"/>
      <c r="GNT69" s="1028"/>
      <c r="GNU69" s="1028"/>
      <c r="GNV69" s="1028"/>
      <c r="GNW69" s="1028"/>
      <c r="GNX69" s="1028"/>
      <c r="GNY69" s="1028"/>
      <c r="GNZ69" s="1028"/>
      <c r="GOA69" s="1028"/>
      <c r="GOB69" s="1028"/>
      <c r="GOC69" s="1028"/>
      <c r="GOD69" s="1028"/>
      <c r="GOE69" s="1028"/>
      <c r="GOF69" s="1028"/>
      <c r="GOG69" s="1028"/>
      <c r="GOH69" s="1028"/>
      <c r="GOI69" s="1028"/>
      <c r="GOJ69" s="1028"/>
      <c r="GOK69" s="1028"/>
      <c r="GOL69" s="1028"/>
      <c r="GOM69" s="1028"/>
      <c r="GON69" s="1028"/>
      <c r="GOO69" s="1028"/>
      <c r="GOP69" s="1028"/>
      <c r="GOQ69" s="1028"/>
      <c r="GOR69" s="1028"/>
      <c r="GOS69" s="1028"/>
      <c r="GOT69" s="1028"/>
      <c r="GOU69" s="1028"/>
      <c r="GOV69" s="1028"/>
      <c r="GOW69" s="1028"/>
      <c r="GOX69" s="1028"/>
      <c r="GOY69" s="1028"/>
      <c r="GOZ69" s="1028"/>
      <c r="GPA69" s="1028"/>
      <c r="GPB69" s="1028"/>
      <c r="GPC69" s="1028"/>
      <c r="GPD69" s="1028"/>
      <c r="GPE69" s="1028"/>
      <c r="GPF69" s="1028"/>
      <c r="GPG69" s="1028"/>
      <c r="GPH69" s="1028"/>
      <c r="GPI69" s="1028"/>
      <c r="GPJ69" s="1028"/>
      <c r="GPK69" s="1028"/>
      <c r="GPL69" s="1028"/>
      <c r="GPM69" s="1028"/>
      <c r="GPN69" s="1028"/>
      <c r="GPO69" s="1028"/>
      <c r="GPP69" s="1028"/>
      <c r="GPQ69" s="1028"/>
      <c r="GPR69" s="1028"/>
      <c r="GPS69" s="1028"/>
      <c r="GPT69" s="1028"/>
      <c r="GPU69" s="1028"/>
      <c r="GPV69" s="1028"/>
      <c r="GPW69" s="1028"/>
      <c r="GPX69" s="1028"/>
      <c r="GPY69" s="1028"/>
      <c r="GPZ69" s="1028"/>
      <c r="GQA69" s="1028"/>
      <c r="GQB69" s="1028"/>
      <c r="GQC69" s="1028"/>
      <c r="GQD69" s="1028"/>
      <c r="GQE69" s="1028"/>
      <c r="GQF69" s="1028"/>
      <c r="GQG69" s="1028"/>
      <c r="GQH69" s="1028"/>
      <c r="GQI69" s="1028"/>
      <c r="GQJ69" s="1028"/>
      <c r="GQK69" s="1028"/>
      <c r="GQL69" s="1028"/>
      <c r="GQM69" s="1028"/>
      <c r="GQN69" s="1028"/>
      <c r="GQO69" s="1028"/>
      <c r="GQP69" s="1028"/>
      <c r="GQQ69" s="1028"/>
      <c r="GQR69" s="1028"/>
      <c r="GQS69" s="1028"/>
      <c r="GQT69" s="1028"/>
      <c r="GQU69" s="1028"/>
      <c r="GQV69" s="1028"/>
      <c r="GQW69" s="1028"/>
      <c r="GQX69" s="1028"/>
      <c r="GQY69" s="1028"/>
      <c r="GQZ69" s="1028"/>
      <c r="GRA69" s="1028"/>
      <c r="GRB69" s="1028"/>
      <c r="GRC69" s="1028"/>
      <c r="GRD69" s="1028"/>
      <c r="GRE69" s="1028"/>
      <c r="GRF69" s="1028"/>
      <c r="GRG69" s="1028"/>
      <c r="GRH69" s="1028"/>
      <c r="GRI69" s="1028"/>
      <c r="GRJ69" s="1028"/>
      <c r="GRK69" s="1028"/>
      <c r="GRL69" s="1028"/>
      <c r="GRM69" s="1028"/>
      <c r="GRN69" s="1028"/>
      <c r="GRO69" s="1028"/>
      <c r="GRP69" s="1028"/>
      <c r="GRQ69" s="1028"/>
      <c r="GRR69" s="1028"/>
      <c r="GRS69" s="1028"/>
      <c r="GRT69" s="1028"/>
      <c r="GRU69" s="1028"/>
      <c r="GRV69" s="1028"/>
      <c r="GRW69" s="1028"/>
      <c r="GRX69" s="1028"/>
      <c r="GRY69" s="1028"/>
      <c r="GRZ69" s="1028"/>
      <c r="GSA69" s="1028"/>
      <c r="GSB69" s="1028"/>
      <c r="GSC69" s="1028"/>
      <c r="GSD69" s="1028"/>
      <c r="GSE69" s="1028"/>
      <c r="GSF69" s="1028"/>
      <c r="GSG69" s="1028"/>
      <c r="GSH69" s="1028"/>
      <c r="GSI69" s="1028"/>
      <c r="GSJ69" s="1028"/>
      <c r="GSK69" s="1028"/>
      <c r="GSL69" s="1028"/>
      <c r="GSM69" s="1028"/>
      <c r="GSN69" s="1028"/>
      <c r="GSO69" s="1028"/>
      <c r="GSP69" s="1028"/>
      <c r="GSQ69" s="1028"/>
      <c r="GSR69" s="1028"/>
      <c r="GSS69" s="1028"/>
      <c r="GST69" s="1028"/>
      <c r="GSU69" s="1028"/>
      <c r="GSV69" s="1028"/>
      <c r="GSW69" s="1028"/>
      <c r="GSX69" s="1028"/>
      <c r="GSY69" s="1028"/>
      <c r="GSZ69" s="1028"/>
      <c r="GTA69" s="1028"/>
      <c r="GTB69" s="1028"/>
      <c r="GTC69" s="1028"/>
      <c r="GTD69" s="1028"/>
      <c r="GTE69" s="1028"/>
      <c r="GTF69" s="1028"/>
      <c r="GTG69" s="1028"/>
      <c r="GTH69" s="1028"/>
      <c r="GTI69" s="1028"/>
      <c r="GTJ69" s="1028"/>
      <c r="GTK69" s="1028"/>
      <c r="GTL69" s="1028"/>
      <c r="GTM69" s="1028"/>
      <c r="GTN69" s="1028"/>
      <c r="GTO69" s="1028"/>
      <c r="GTP69" s="1028"/>
      <c r="GTQ69" s="1028"/>
      <c r="GTR69" s="1028"/>
      <c r="GTS69" s="1028"/>
      <c r="GTT69" s="1028"/>
      <c r="GTU69" s="1028"/>
      <c r="GTV69" s="1028"/>
      <c r="GTW69" s="1028"/>
      <c r="GTX69" s="1028"/>
      <c r="GTY69" s="1028"/>
      <c r="GTZ69" s="1028"/>
      <c r="GUA69" s="1028"/>
      <c r="GUB69" s="1028"/>
      <c r="GUC69" s="1028"/>
      <c r="GUD69" s="1028"/>
      <c r="GUE69" s="1028"/>
      <c r="GUF69" s="1028"/>
      <c r="GUG69" s="1028"/>
      <c r="GUH69" s="1028"/>
      <c r="GUI69" s="1028"/>
      <c r="GUJ69" s="1028"/>
      <c r="GUK69" s="1028"/>
      <c r="GUL69" s="1028"/>
      <c r="GUM69" s="1028"/>
      <c r="GUN69" s="1028"/>
      <c r="GUO69" s="1028"/>
      <c r="GUP69" s="1028"/>
      <c r="GUQ69" s="1028"/>
      <c r="GUR69" s="1028"/>
      <c r="GUS69" s="1028"/>
      <c r="GUT69" s="1028"/>
      <c r="GUU69" s="1028"/>
      <c r="GUV69" s="1028"/>
      <c r="GUW69" s="1028"/>
      <c r="GUX69" s="1028"/>
      <c r="GUY69" s="1028"/>
      <c r="GUZ69" s="1028"/>
      <c r="GVA69" s="1028"/>
      <c r="GVB69" s="1028"/>
      <c r="GVC69" s="1028"/>
      <c r="GVD69" s="1028"/>
      <c r="GVE69" s="1028"/>
      <c r="GVF69" s="1028"/>
      <c r="GVG69" s="1028"/>
      <c r="GVH69" s="1028"/>
      <c r="GVI69" s="1028"/>
      <c r="GVJ69" s="1028"/>
      <c r="GVK69" s="1028"/>
      <c r="GVL69" s="1028"/>
      <c r="GVM69" s="1028"/>
      <c r="GVN69" s="1028"/>
      <c r="GVO69" s="1028"/>
      <c r="GVP69" s="1028"/>
      <c r="GVQ69" s="1028"/>
      <c r="GVR69" s="1028"/>
      <c r="GVS69" s="1028"/>
      <c r="GVT69" s="1028"/>
      <c r="GVU69" s="1028"/>
      <c r="GVV69" s="1028"/>
      <c r="GVW69" s="1028"/>
      <c r="GVX69" s="1028"/>
      <c r="GVY69" s="1028"/>
      <c r="GVZ69" s="1028"/>
      <c r="GWA69" s="1028"/>
      <c r="GWB69" s="1028"/>
      <c r="GWC69" s="1028"/>
      <c r="GWD69" s="1028"/>
      <c r="GWE69" s="1028"/>
      <c r="GWF69" s="1028"/>
      <c r="GWG69" s="1028"/>
      <c r="GWH69" s="1028"/>
      <c r="GWI69" s="1028"/>
      <c r="GWJ69" s="1028"/>
      <c r="GWK69" s="1028"/>
      <c r="GWL69" s="1028"/>
      <c r="GWM69" s="1028"/>
      <c r="GWN69" s="1028"/>
      <c r="GWO69" s="1028"/>
      <c r="GWP69" s="1028"/>
      <c r="GWQ69" s="1028"/>
      <c r="GWR69" s="1028"/>
      <c r="GWS69" s="1028"/>
      <c r="GWT69" s="1028"/>
      <c r="GWU69" s="1028"/>
      <c r="GWV69" s="1028"/>
      <c r="GWW69" s="1028"/>
      <c r="GWX69" s="1028"/>
      <c r="GWY69" s="1028"/>
      <c r="GWZ69" s="1028"/>
      <c r="GXA69" s="1028"/>
      <c r="GXB69" s="1028"/>
      <c r="GXC69" s="1028"/>
      <c r="GXD69" s="1028"/>
      <c r="GXE69" s="1028"/>
      <c r="GXF69" s="1028"/>
      <c r="GXG69" s="1028"/>
      <c r="GXH69" s="1028"/>
      <c r="GXI69" s="1028"/>
      <c r="GXJ69" s="1028"/>
      <c r="GXK69" s="1028"/>
      <c r="GXL69" s="1028"/>
      <c r="GXM69" s="1028"/>
      <c r="GXN69" s="1028"/>
      <c r="GXO69" s="1028"/>
      <c r="GXP69" s="1028"/>
      <c r="GXQ69" s="1028"/>
      <c r="GXR69" s="1028"/>
      <c r="GXS69" s="1028"/>
      <c r="GXT69" s="1028"/>
      <c r="GXU69" s="1028"/>
      <c r="GXV69" s="1028"/>
      <c r="GXW69" s="1028"/>
      <c r="GXX69" s="1028"/>
      <c r="GXY69" s="1028"/>
      <c r="GXZ69" s="1028"/>
      <c r="GYA69" s="1028"/>
      <c r="GYB69" s="1028"/>
      <c r="GYC69" s="1028"/>
      <c r="GYD69" s="1028"/>
      <c r="GYE69" s="1028"/>
      <c r="GYF69" s="1028"/>
      <c r="GYG69" s="1028"/>
      <c r="GYH69" s="1028"/>
      <c r="GYI69" s="1028"/>
      <c r="GYJ69" s="1028"/>
      <c r="GYK69" s="1028"/>
      <c r="GYL69" s="1028"/>
      <c r="GYM69" s="1028"/>
      <c r="GYN69" s="1028"/>
      <c r="GYO69" s="1028"/>
      <c r="GYP69" s="1028"/>
      <c r="GYQ69" s="1028"/>
      <c r="GYR69" s="1028"/>
      <c r="GYS69" s="1028"/>
      <c r="GYT69" s="1028"/>
      <c r="GYU69" s="1028"/>
      <c r="GYV69" s="1028"/>
      <c r="GYW69" s="1028"/>
      <c r="GYX69" s="1028"/>
      <c r="GYY69" s="1028"/>
      <c r="GYZ69" s="1028"/>
      <c r="GZA69" s="1028"/>
      <c r="GZB69" s="1028"/>
      <c r="GZC69" s="1028"/>
      <c r="GZD69" s="1028"/>
      <c r="GZE69" s="1028"/>
      <c r="GZF69" s="1028"/>
      <c r="GZG69" s="1028"/>
      <c r="GZH69" s="1028"/>
      <c r="GZI69" s="1028"/>
      <c r="GZJ69" s="1028"/>
      <c r="GZK69" s="1028"/>
      <c r="GZL69" s="1028"/>
      <c r="GZM69" s="1028"/>
      <c r="GZN69" s="1028"/>
      <c r="GZO69" s="1028"/>
      <c r="GZP69" s="1028"/>
      <c r="GZQ69" s="1028"/>
      <c r="GZR69" s="1028"/>
      <c r="GZS69" s="1028"/>
      <c r="GZT69" s="1028"/>
      <c r="GZU69" s="1028"/>
      <c r="GZV69" s="1028"/>
      <c r="GZW69" s="1028"/>
      <c r="GZX69" s="1028"/>
      <c r="GZY69" s="1028"/>
      <c r="GZZ69" s="1028"/>
      <c r="HAA69" s="1028"/>
      <c r="HAB69" s="1028"/>
      <c r="HAC69" s="1028"/>
      <c r="HAD69" s="1028"/>
      <c r="HAE69" s="1028"/>
      <c r="HAF69" s="1028"/>
      <c r="HAG69" s="1028"/>
      <c r="HAH69" s="1028"/>
      <c r="HAI69" s="1028"/>
      <c r="HAJ69" s="1028"/>
      <c r="HAK69" s="1028"/>
      <c r="HAL69" s="1028"/>
      <c r="HAM69" s="1028"/>
      <c r="HAN69" s="1028"/>
      <c r="HAO69" s="1028"/>
      <c r="HAP69" s="1028"/>
      <c r="HAQ69" s="1028"/>
      <c r="HAR69" s="1028"/>
      <c r="HAS69" s="1028"/>
      <c r="HAT69" s="1028"/>
      <c r="HAU69" s="1028"/>
      <c r="HAV69" s="1028"/>
      <c r="HAW69" s="1028"/>
      <c r="HAX69" s="1028"/>
      <c r="HAY69" s="1028"/>
      <c r="HAZ69" s="1028"/>
      <c r="HBA69" s="1028"/>
      <c r="HBB69" s="1028"/>
      <c r="HBC69" s="1028"/>
      <c r="HBD69" s="1028"/>
      <c r="HBE69" s="1028"/>
      <c r="HBF69" s="1028"/>
      <c r="HBG69" s="1028"/>
      <c r="HBH69" s="1028"/>
      <c r="HBI69" s="1028"/>
      <c r="HBJ69" s="1028"/>
      <c r="HBK69" s="1028"/>
      <c r="HBL69" s="1028"/>
      <c r="HBM69" s="1028"/>
      <c r="HBN69" s="1028"/>
      <c r="HBO69" s="1028"/>
      <c r="HBP69" s="1028"/>
      <c r="HBQ69" s="1028"/>
      <c r="HBR69" s="1028"/>
      <c r="HBS69" s="1028"/>
      <c r="HBT69" s="1028"/>
      <c r="HBU69" s="1028"/>
      <c r="HBV69" s="1028"/>
      <c r="HBW69" s="1028"/>
      <c r="HBX69" s="1028"/>
      <c r="HBY69" s="1028"/>
      <c r="HBZ69" s="1028"/>
      <c r="HCA69" s="1028"/>
      <c r="HCB69" s="1028"/>
      <c r="HCC69" s="1028"/>
      <c r="HCD69" s="1028"/>
      <c r="HCE69" s="1028"/>
      <c r="HCF69" s="1028"/>
      <c r="HCG69" s="1028"/>
      <c r="HCH69" s="1028"/>
      <c r="HCI69" s="1028"/>
      <c r="HCJ69" s="1028"/>
      <c r="HCK69" s="1028"/>
      <c r="HCL69" s="1028"/>
      <c r="HCM69" s="1028"/>
      <c r="HCN69" s="1028"/>
      <c r="HCO69" s="1028"/>
      <c r="HCP69" s="1028"/>
      <c r="HCQ69" s="1028"/>
      <c r="HCR69" s="1028"/>
      <c r="HCS69" s="1028"/>
      <c r="HCT69" s="1028"/>
      <c r="HCU69" s="1028"/>
      <c r="HCV69" s="1028"/>
      <c r="HCW69" s="1028"/>
      <c r="HCX69" s="1028"/>
      <c r="HCY69" s="1028"/>
      <c r="HCZ69" s="1028"/>
      <c r="HDA69" s="1028"/>
      <c r="HDB69" s="1028"/>
      <c r="HDC69" s="1028"/>
      <c r="HDD69" s="1028"/>
      <c r="HDE69" s="1028"/>
      <c r="HDF69" s="1028"/>
      <c r="HDG69" s="1028"/>
      <c r="HDH69" s="1028"/>
      <c r="HDI69" s="1028"/>
      <c r="HDJ69" s="1028"/>
      <c r="HDK69" s="1028"/>
      <c r="HDL69" s="1028"/>
      <c r="HDM69" s="1028"/>
      <c r="HDN69" s="1028"/>
      <c r="HDO69" s="1028"/>
      <c r="HDP69" s="1028"/>
      <c r="HDQ69" s="1028"/>
      <c r="HDR69" s="1028"/>
      <c r="HDS69" s="1028"/>
      <c r="HDT69" s="1028"/>
      <c r="HDU69" s="1028"/>
      <c r="HDV69" s="1028"/>
      <c r="HDW69" s="1028"/>
      <c r="HDX69" s="1028"/>
      <c r="HDY69" s="1028"/>
      <c r="HDZ69" s="1028"/>
      <c r="HEA69" s="1028"/>
      <c r="HEB69" s="1028"/>
      <c r="HEC69" s="1028"/>
      <c r="HED69" s="1028"/>
      <c r="HEE69" s="1028"/>
      <c r="HEF69" s="1028"/>
      <c r="HEG69" s="1028"/>
      <c r="HEH69" s="1028"/>
      <c r="HEI69" s="1028"/>
      <c r="HEJ69" s="1028"/>
      <c r="HEK69" s="1028"/>
      <c r="HEL69" s="1028"/>
      <c r="HEM69" s="1028"/>
      <c r="HEN69" s="1028"/>
      <c r="HEO69" s="1028"/>
      <c r="HEP69" s="1028"/>
      <c r="HEQ69" s="1028"/>
      <c r="HER69" s="1028"/>
      <c r="HES69" s="1028"/>
      <c r="HET69" s="1028"/>
      <c r="HEU69" s="1028"/>
      <c r="HEV69" s="1028"/>
      <c r="HEW69" s="1028"/>
      <c r="HEX69" s="1028"/>
      <c r="HEY69" s="1028"/>
      <c r="HEZ69" s="1028"/>
      <c r="HFA69" s="1028"/>
      <c r="HFB69" s="1028"/>
      <c r="HFC69" s="1028"/>
      <c r="HFD69" s="1028"/>
      <c r="HFE69" s="1028"/>
      <c r="HFF69" s="1028"/>
      <c r="HFG69" s="1028"/>
      <c r="HFH69" s="1028"/>
      <c r="HFI69" s="1028"/>
      <c r="HFJ69" s="1028"/>
      <c r="HFK69" s="1028"/>
      <c r="HFL69" s="1028"/>
      <c r="HFM69" s="1028"/>
      <c r="HFN69" s="1028"/>
      <c r="HFO69" s="1028"/>
      <c r="HFP69" s="1028"/>
      <c r="HFQ69" s="1028"/>
      <c r="HFR69" s="1028"/>
      <c r="HFS69" s="1028"/>
      <c r="HFT69" s="1028"/>
      <c r="HFU69" s="1028"/>
      <c r="HFV69" s="1028"/>
      <c r="HFW69" s="1028"/>
      <c r="HFX69" s="1028"/>
      <c r="HFY69" s="1028"/>
      <c r="HFZ69" s="1028"/>
      <c r="HGA69" s="1028"/>
      <c r="HGB69" s="1028"/>
      <c r="HGC69" s="1028"/>
      <c r="HGD69" s="1028"/>
      <c r="HGE69" s="1028"/>
      <c r="HGF69" s="1028"/>
      <c r="HGG69" s="1028"/>
      <c r="HGH69" s="1028"/>
      <c r="HGI69" s="1028"/>
      <c r="HGJ69" s="1028"/>
      <c r="HGK69" s="1028"/>
      <c r="HGL69" s="1028"/>
      <c r="HGM69" s="1028"/>
      <c r="HGN69" s="1028"/>
      <c r="HGO69" s="1028"/>
      <c r="HGP69" s="1028"/>
      <c r="HGQ69" s="1028"/>
      <c r="HGR69" s="1028"/>
      <c r="HGS69" s="1028"/>
      <c r="HGT69" s="1028"/>
      <c r="HGU69" s="1028"/>
      <c r="HGV69" s="1028"/>
      <c r="HGW69" s="1028"/>
      <c r="HGX69" s="1028"/>
      <c r="HGY69" s="1028"/>
      <c r="HGZ69" s="1028"/>
      <c r="HHA69" s="1028"/>
      <c r="HHB69" s="1028"/>
      <c r="HHC69" s="1028"/>
      <c r="HHD69" s="1028"/>
      <c r="HHE69" s="1028"/>
      <c r="HHF69" s="1028"/>
      <c r="HHG69" s="1028"/>
      <c r="HHH69" s="1028"/>
      <c r="HHI69" s="1028"/>
      <c r="HHJ69" s="1028"/>
      <c r="HHK69" s="1028"/>
      <c r="HHL69" s="1028"/>
      <c r="HHM69" s="1028"/>
      <c r="HHN69" s="1028"/>
      <c r="HHO69" s="1028"/>
      <c r="HHP69" s="1028"/>
      <c r="HHQ69" s="1028"/>
      <c r="HHR69" s="1028"/>
      <c r="HHS69" s="1028"/>
      <c r="HHT69" s="1028"/>
      <c r="HHU69" s="1028"/>
      <c r="HHV69" s="1028"/>
      <c r="HHW69" s="1028"/>
      <c r="HHX69" s="1028"/>
      <c r="HHY69" s="1028"/>
      <c r="HHZ69" s="1028"/>
      <c r="HIA69" s="1028"/>
      <c r="HIB69" s="1028"/>
      <c r="HIC69" s="1028"/>
      <c r="HID69" s="1028"/>
      <c r="HIE69" s="1028"/>
      <c r="HIF69" s="1028"/>
      <c r="HIG69" s="1028"/>
      <c r="HIH69" s="1028"/>
      <c r="HII69" s="1028"/>
      <c r="HIJ69" s="1028"/>
      <c r="HIK69" s="1028"/>
      <c r="HIL69" s="1028"/>
      <c r="HIM69" s="1028"/>
      <c r="HIN69" s="1028"/>
      <c r="HIO69" s="1028"/>
      <c r="HIP69" s="1028"/>
      <c r="HIQ69" s="1028"/>
      <c r="HIR69" s="1028"/>
      <c r="HIS69" s="1028"/>
      <c r="HIT69" s="1028"/>
      <c r="HIU69" s="1028"/>
      <c r="HIV69" s="1028"/>
      <c r="HIW69" s="1028"/>
      <c r="HIX69" s="1028"/>
      <c r="HIY69" s="1028"/>
      <c r="HIZ69" s="1028"/>
      <c r="HJA69" s="1028"/>
      <c r="HJB69" s="1028"/>
      <c r="HJC69" s="1028"/>
      <c r="HJD69" s="1028"/>
      <c r="HJE69" s="1028"/>
      <c r="HJF69" s="1028"/>
      <c r="HJG69" s="1028"/>
      <c r="HJH69" s="1028"/>
      <c r="HJI69" s="1028"/>
      <c r="HJJ69" s="1028"/>
      <c r="HJK69" s="1028"/>
      <c r="HJL69" s="1028"/>
      <c r="HJM69" s="1028"/>
      <c r="HJN69" s="1028"/>
      <c r="HJO69" s="1028"/>
      <c r="HJP69" s="1028"/>
      <c r="HJQ69" s="1028"/>
      <c r="HJR69" s="1028"/>
      <c r="HJS69" s="1028"/>
      <c r="HJT69" s="1028"/>
      <c r="HJU69" s="1028"/>
      <c r="HJV69" s="1028"/>
      <c r="HJW69" s="1028"/>
      <c r="HJX69" s="1028"/>
      <c r="HJY69" s="1028"/>
      <c r="HJZ69" s="1028"/>
      <c r="HKA69" s="1028"/>
      <c r="HKB69" s="1028"/>
      <c r="HKC69" s="1028"/>
      <c r="HKD69" s="1028"/>
      <c r="HKE69" s="1028"/>
      <c r="HKF69" s="1028"/>
      <c r="HKG69" s="1028"/>
      <c r="HKH69" s="1028"/>
      <c r="HKI69" s="1028"/>
      <c r="HKJ69" s="1028"/>
      <c r="HKK69" s="1028"/>
      <c r="HKL69" s="1028"/>
      <c r="HKM69" s="1028"/>
      <c r="HKN69" s="1028"/>
      <c r="HKO69" s="1028"/>
      <c r="HKP69" s="1028"/>
      <c r="HKQ69" s="1028"/>
      <c r="HKR69" s="1028"/>
      <c r="HKS69" s="1028"/>
      <c r="HKT69" s="1028"/>
      <c r="HKU69" s="1028"/>
      <c r="HKV69" s="1028"/>
      <c r="HKW69" s="1028"/>
      <c r="HKX69" s="1028"/>
      <c r="HKY69" s="1028"/>
      <c r="HKZ69" s="1028"/>
      <c r="HLA69" s="1028"/>
      <c r="HLB69" s="1028"/>
      <c r="HLC69" s="1028"/>
      <c r="HLD69" s="1028"/>
      <c r="HLE69" s="1028"/>
      <c r="HLF69" s="1028"/>
      <c r="HLG69" s="1028"/>
      <c r="HLH69" s="1028"/>
      <c r="HLI69" s="1028"/>
      <c r="HLJ69" s="1028"/>
      <c r="HLK69" s="1028"/>
      <c r="HLL69" s="1028"/>
      <c r="HLM69" s="1028"/>
      <c r="HLN69" s="1028"/>
      <c r="HLO69" s="1028"/>
      <c r="HLP69" s="1028"/>
      <c r="HLQ69" s="1028"/>
      <c r="HLR69" s="1028"/>
      <c r="HLS69" s="1028"/>
      <c r="HLT69" s="1028"/>
      <c r="HLU69" s="1028"/>
      <c r="HLV69" s="1028"/>
      <c r="HLW69" s="1028"/>
      <c r="HLX69" s="1028"/>
      <c r="HLY69" s="1028"/>
      <c r="HLZ69" s="1028"/>
      <c r="HMA69" s="1028"/>
      <c r="HMB69" s="1028"/>
      <c r="HMC69" s="1028"/>
      <c r="HMD69" s="1028"/>
      <c r="HME69" s="1028"/>
      <c r="HMF69" s="1028"/>
      <c r="HMG69" s="1028"/>
      <c r="HMH69" s="1028"/>
      <c r="HMI69" s="1028"/>
      <c r="HMJ69" s="1028"/>
      <c r="HMK69" s="1028"/>
      <c r="HML69" s="1028"/>
      <c r="HMM69" s="1028"/>
      <c r="HMN69" s="1028"/>
      <c r="HMO69" s="1028"/>
      <c r="HMP69" s="1028"/>
      <c r="HMQ69" s="1028"/>
      <c r="HMR69" s="1028"/>
      <c r="HMS69" s="1028"/>
      <c r="HMT69" s="1028"/>
      <c r="HMU69" s="1028"/>
      <c r="HMV69" s="1028"/>
      <c r="HMW69" s="1028"/>
      <c r="HMX69" s="1028"/>
      <c r="HMY69" s="1028"/>
      <c r="HMZ69" s="1028"/>
      <c r="HNA69" s="1028"/>
      <c r="HNB69" s="1028"/>
      <c r="HNC69" s="1028"/>
      <c r="HND69" s="1028"/>
      <c r="HNE69" s="1028"/>
      <c r="HNF69" s="1028"/>
      <c r="HNG69" s="1028"/>
      <c r="HNH69" s="1028"/>
      <c r="HNI69" s="1028"/>
      <c r="HNJ69" s="1028"/>
      <c r="HNK69" s="1028"/>
      <c r="HNL69" s="1028"/>
      <c r="HNM69" s="1028"/>
      <c r="HNN69" s="1028"/>
      <c r="HNO69" s="1028"/>
      <c r="HNP69" s="1028"/>
      <c r="HNQ69" s="1028"/>
      <c r="HNR69" s="1028"/>
      <c r="HNS69" s="1028"/>
      <c r="HNT69" s="1028"/>
      <c r="HNU69" s="1028"/>
      <c r="HNV69" s="1028"/>
      <c r="HNW69" s="1028"/>
      <c r="HNX69" s="1028"/>
      <c r="HNY69" s="1028"/>
      <c r="HNZ69" s="1028"/>
      <c r="HOA69" s="1028"/>
      <c r="HOB69" s="1028"/>
      <c r="HOC69" s="1028"/>
      <c r="HOD69" s="1028"/>
      <c r="HOE69" s="1028"/>
      <c r="HOF69" s="1028"/>
      <c r="HOG69" s="1028"/>
      <c r="HOH69" s="1028"/>
      <c r="HOI69" s="1028"/>
      <c r="HOJ69" s="1028"/>
      <c r="HOK69" s="1028"/>
      <c r="HOL69" s="1028"/>
      <c r="HOM69" s="1028"/>
      <c r="HON69" s="1028"/>
      <c r="HOO69" s="1028"/>
      <c r="HOP69" s="1028"/>
      <c r="HOQ69" s="1028"/>
      <c r="HOR69" s="1028"/>
      <c r="HOS69" s="1028"/>
      <c r="HOT69" s="1028"/>
      <c r="HOU69" s="1028"/>
      <c r="HOV69" s="1028"/>
      <c r="HOW69" s="1028"/>
      <c r="HOX69" s="1028"/>
      <c r="HOY69" s="1028"/>
      <c r="HOZ69" s="1028"/>
      <c r="HPA69" s="1028"/>
      <c r="HPB69" s="1028"/>
      <c r="HPC69" s="1028"/>
      <c r="HPD69" s="1028"/>
      <c r="HPE69" s="1028"/>
      <c r="HPF69" s="1028"/>
      <c r="HPG69" s="1028"/>
      <c r="HPH69" s="1028"/>
      <c r="HPI69" s="1028"/>
      <c r="HPJ69" s="1028"/>
      <c r="HPK69" s="1028"/>
      <c r="HPL69" s="1028"/>
      <c r="HPM69" s="1028"/>
      <c r="HPN69" s="1028"/>
      <c r="HPO69" s="1028"/>
      <c r="HPP69" s="1028"/>
      <c r="HPQ69" s="1028"/>
      <c r="HPR69" s="1028"/>
      <c r="HPS69" s="1028"/>
      <c r="HPT69" s="1028"/>
      <c r="HPU69" s="1028"/>
      <c r="HPV69" s="1028"/>
      <c r="HPW69" s="1028"/>
      <c r="HPX69" s="1028"/>
      <c r="HPY69" s="1028"/>
      <c r="HPZ69" s="1028"/>
      <c r="HQA69" s="1028"/>
      <c r="HQB69" s="1028"/>
      <c r="HQC69" s="1028"/>
      <c r="HQD69" s="1028"/>
      <c r="HQE69" s="1028"/>
      <c r="HQF69" s="1028"/>
      <c r="HQG69" s="1028"/>
      <c r="HQH69" s="1028"/>
      <c r="HQI69" s="1028"/>
      <c r="HQJ69" s="1028"/>
      <c r="HQK69" s="1028"/>
      <c r="HQL69" s="1028"/>
      <c r="HQM69" s="1028"/>
      <c r="HQN69" s="1028"/>
      <c r="HQO69" s="1028"/>
      <c r="HQP69" s="1028"/>
      <c r="HQQ69" s="1028"/>
      <c r="HQR69" s="1028"/>
      <c r="HQS69" s="1028"/>
      <c r="HQT69" s="1028"/>
      <c r="HQU69" s="1028"/>
      <c r="HQV69" s="1028"/>
      <c r="HQW69" s="1028"/>
      <c r="HQX69" s="1028"/>
      <c r="HQY69" s="1028"/>
      <c r="HQZ69" s="1028"/>
      <c r="HRA69" s="1028"/>
      <c r="HRB69" s="1028"/>
      <c r="HRC69" s="1028"/>
      <c r="HRD69" s="1028"/>
      <c r="HRE69" s="1028"/>
      <c r="HRF69" s="1028"/>
      <c r="HRG69" s="1028"/>
      <c r="HRH69" s="1028"/>
      <c r="HRI69" s="1028"/>
      <c r="HRJ69" s="1028"/>
      <c r="HRK69" s="1028"/>
      <c r="HRL69" s="1028"/>
      <c r="HRM69" s="1028"/>
      <c r="HRN69" s="1028"/>
      <c r="HRO69" s="1028"/>
      <c r="HRP69" s="1028"/>
      <c r="HRQ69" s="1028"/>
      <c r="HRR69" s="1028"/>
      <c r="HRS69" s="1028"/>
      <c r="HRT69" s="1028"/>
      <c r="HRU69" s="1028"/>
      <c r="HRV69" s="1028"/>
      <c r="HRW69" s="1028"/>
      <c r="HRX69" s="1028"/>
      <c r="HRY69" s="1028"/>
      <c r="HRZ69" s="1028"/>
      <c r="HSA69" s="1028"/>
      <c r="HSB69" s="1028"/>
      <c r="HSC69" s="1028"/>
      <c r="HSD69" s="1028"/>
      <c r="HSE69" s="1028"/>
      <c r="HSF69" s="1028"/>
      <c r="HSG69" s="1028"/>
      <c r="HSH69" s="1028"/>
      <c r="HSI69" s="1028"/>
      <c r="HSJ69" s="1028"/>
      <c r="HSK69" s="1028"/>
      <c r="HSL69" s="1028"/>
      <c r="HSM69" s="1028"/>
      <c r="HSN69" s="1028"/>
      <c r="HSO69" s="1028"/>
      <c r="HSP69" s="1028"/>
      <c r="HSQ69" s="1028"/>
      <c r="HSR69" s="1028"/>
      <c r="HSS69" s="1028"/>
      <c r="HST69" s="1028"/>
      <c r="HSU69" s="1028"/>
      <c r="HSV69" s="1028"/>
      <c r="HSW69" s="1028"/>
      <c r="HSX69" s="1028"/>
      <c r="HSY69" s="1028"/>
      <c r="HSZ69" s="1028"/>
      <c r="HTA69" s="1028"/>
      <c r="HTB69" s="1028"/>
      <c r="HTC69" s="1028"/>
      <c r="HTD69" s="1028"/>
      <c r="HTE69" s="1028"/>
      <c r="HTF69" s="1028"/>
      <c r="HTG69" s="1028"/>
      <c r="HTH69" s="1028"/>
      <c r="HTI69" s="1028"/>
      <c r="HTJ69" s="1028"/>
      <c r="HTK69" s="1028"/>
      <c r="HTL69" s="1028"/>
      <c r="HTM69" s="1028"/>
      <c r="HTN69" s="1028"/>
      <c r="HTO69" s="1028"/>
      <c r="HTP69" s="1028"/>
      <c r="HTQ69" s="1028"/>
      <c r="HTR69" s="1028"/>
      <c r="HTS69" s="1028"/>
      <c r="HTT69" s="1028"/>
      <c r="HTU69" s="1028"/>
      <c r="HTV69" s="1028"/>
      <c r="HTW69" s="1028"/>
      <c r="HTX69" s="1028"/>
      <c r="HTY69" s="1028"/>
      <c r="HTZ69" s="1028"/>
      <c r="HUA69" s="1028"/>
      <c r="HUB69" s="1028"/>
      <c r="HUC69" s="1028"/>
      <c r="HUD69" s="1028"/>
      <c r="HUE69" s="1028"/>
      <c r="HUF69" s="1028"/>
      <c r="HUG69" s="1028"/>
      <c r="HUH69" s="1028"/>
      <c r="HUI69" s="1028"/>
      <c r="HUJ69" s="1028"/>
      <c r="HUK69" s="1028"/>
      <c r="HUL69" s="1028"/>
      <c r="HUM69" s="1028"/>
      <c r="HUN69" s="1028"/>
      <c r="HUO69" s="1028"/>
      <c r="HUP69" s="1028"/>
      <c r="HUQ69" s="1028"/>
      <c r="HUR69" s="1028"/>
      <c r="HUS69" s="1028"/>
      <c r="HUT69" s="1028"/>
      <c r="HUU69" s="1028"/>
      <c r="HUV69" s="1028"/>
      <c r="HUW69" s="1028"/>
      <c r="HUX69" s="1028"/>
      <c r="HUY69" s="1028"/>
      <c r="HUZ69" s="1028"/>
      <c r="HVA69" s="1028"/>
      <c r="HVB69" s="1028"/>
      <c r="HVC69" s="1028"/>
      <c r="HVD69" s="1028"/>
      <c r="HVE69" s="1028"/>
      <c r="HVF69" s="1028"/>
      <c r="HVG69" s="1028"/>
      <c r="HVH69" s="1028"/>
      <c r="HVI69" s="1028"/>
      <c r="HVJ69" s="1028"/>
      <c r="HVK69" s="1028"/>
      <c r="HVL69" s="1028"/>
      <c r="HVM69" s="1028"/>
      <c r="HVN69" s="1028"/>
      <c r="HVO69" s="1028"/>
      <c r="HVP69" s="1028"/>
      <c r="HVQ69" s="1028"/>
      <c r="HVR69" s="1028"/>
      <c r="HVS69" s="1028"/>
      <c r="HVT69" s="1028"/>
      <c r="HVU69" s="1028"/>
      <c r="HVV69" s="1028"/>
      <c r="HVW69" s="1028"/>
      <c r="HVX69" s="1028"/>
      <c r="HVY69" s="1028"/>
      <c r="HVZ69" s="1028"/>
      <c r="HWA69" s="1028"/>
      <c r="HWB69" s="1028"/>
      <c r="HWC69" s="1028"/>
      <c r="HWD69" s="1028"/>
      <c r="HWE69" s="1028"/>
      <c r="HWF69" s="1028"/>
      <c r="HWG69" s="1028"/>
      <c r="HWH69" s="1028"/>
      <c r="HWI69" s="1028"/>
      <c r="HWJ69" s="1028"/>
      <c r="HWK69" s="1028"/>
      <c r="HWL69" s="1028"/>
      <c r="HWM69" s="1028"/>
      <c r="HWN69" s="1028"/>
      <c r="HWO69" s="1028"/>
      <c r="HWP69" s="1028"/>
      <c r="HWQ69" s="1028"/>
      <c r="HWR69" s="1028"/>
      <c r="HWS69" s="1028"/>
      <c r="HWT69" s="1028"/>
      <c r="HWU69" s="1028"/>
      <c r="HWV69" s="1028"/>
      <c r="HWW69" s="1028"/>
      <c r="HWX69" s="1028"/>
      <c r="HWY69" s="1028"/>
      <c r="HWZ69" s="1028"/>
      <c r="HXA69" s="1028"/>
      <c r="HXB69" s="1028"/>
      <c r="HXC69" s="1028"/>
      <c r="HXD69" s="1028"/>
      <c r="HXE69" s="1028"/>
      <c r="HXF69" s="1028"/>
      <c r="HXG69" s="1028"/>
      <c r="HXH69" s="1028"/>
      <c r="HXI69" s="1028"/>
      <c r="HXJ69" s="1028"/>
      <c r="HXK69" s="1028"/>
      <c r="HXL69" s="1028"/>
      <c r="HXM69" s="1028"/>
      <c r="HXN69" s="1028"/>
      <c r="HXO69" s="1028"/>
      <c r="HXP69" s="1028"/>
      <c r="HXQ69" s="1028"/>
      <c r="HXR69" s="1028"/>
      <c r="HXS69" s="1028"/>
      <c r="HXT69" s="1028"/>
      <c r="HXU69" s="1028"/>
      <c r="HXV69" s="1028"/>
      <c r="HXW69" s="1028"/>
      <c r="HXX69" s="1028"/>
      <c r="HXY69" s="1028"/>
      <c r="HXZ69" s="1028"/>
      <c r="HYA69" s="1028"/>
      <c r="HYB69" s="1028"/>
      <c r="HYC69" s="1028"/>
      <c r="HYD69" s="1028"/>
      <c r="HYE69" s="1028"/>
      <c r="HYF69" s="1028"/>
      <c r="HYG69" s="1028"/>
      <c r="HYH69" s="1028"/>
      <c r="HYI69" s="1028"/>
      <c r="HYJ69" s="1028"/>
      <c r="HYK69" s="1028"/>
      <c r="HYL69" s="1028"/>
      <c r="HYM69" s="1028"/>
      <c r="HYN69" s="1028"/>
      <c r="HYO69" s="1028"/>
      <c r="HYP69" s="1028"/>
      <c r="HYQ69" s="1028"/>
      <c r="HYR69" s="1028"/>
      <c r="HYS69" s="1028"/>
      <c r="HYT69" s="1028"/>
      <c r="HYU69" s="1028"/>
      <c r="HYV69" s="1028"/>
      <c r="HYW69" s="1028"/>
      <c r="HYX69" s="1028"/>
      <c r="HYY69" s="1028"/>
      <c r="HYZ69" s="1028"/>
      <c r="HZA69" s="1028"/>
      <c r="HZB69" s="1028"/>
      <c r="HZC69" s="1028"/>
      <c r="HZD69" s="1028"/>
      <c r="HZE69" s="1028"/>
      <c r="HZF69" s="1028"/>
      <c r="HZG69" s="1028"/>
      <c r="HZH69" s="1028"/>
      <c r="HZI69" s="1028"/>
      <c r="HZJ69" s="1028"/>
      <c r="HZK69" s="1028"/>
      <c r="HZL69" s="1028"/>
      <c r="HZM69" s="1028"/>
      <c r="HZN69" s="1028"/>
      <c r="HZO69" s="1028"/>
      <c r="HZP69" s="1028"/>
      <c r="HZQ69" s="1028"/>
      <c r="HZR69" s="1028"/>
      <c r="HZS69" s="1028"/>
      <c r="HZT69" s="1028"/>
      <c r="HZU69" s="1028"/>
      <c r="HZV69" s="1028"/>
      <c r="HZW69" s="1028"/>
      <c r="HZX69" s="1028"/>
      <c r="HZY69" s="1028"/>
      <c r="HZZ69" s="1028"/>
      <c r="IAA69" s="1028"/>
      <c r="IAB69" s="1028"/>
      <c r="IAC69" s="1028"/>
      <c r="IAD69" s="1028"/>
      <c r="IAE69" s="1028"/>
      <c r="IAF69" s="1028"/>
      <c r="IAG69" s="1028"/>
      <c r="IAH69" s="1028"/>
      <c r="IAI69" s="1028"/>
      <c r="IAJ69" s="1028"/>
      <c r="IAK69" s="1028"/>
      <c r="IAL69" s="1028"/>
      <c r="IAM69" s="1028"/>
      <c r="IAN69" s="1028"/>
      <c r="IAO69" s="1028"/>
      <c r="IAP69" s="1028"/>
      <c r="IAQ69" s="1028"/>
      <c r="IAR69" s="1028"/>
      <c r="IAS69" s="1028"/>
      <c r="IAT69" s="1028"/>
      <c r="IAU69" s="1028"/>
      <c r="IAV69" s="1028"/>
      <c r="IAW69" s="1028"/>
      <c r="IAX69" s="1028"/>
      <c r="IAY69" s="1028"/>
      <c r="IAZ69" s="1028"/>
      <c r="IBA69" s="1028"/>
      <c r="IBB69" s="1028"/>
      <c r="IBC69" s="1028"/>
      <c r="IBD69" s="1028"/>
      <c r="IBE69" s="1028"/>
      <c r="IBF69" s="1028"/>
      <c r="IBG69" s="1028"/>
      <c r="IBH69" s="1028"/>
      <c r="IBI69" s="1028"/>
      <c r="IBJ69" s="1028"/>
      <c r="IBK69" s="1028"/>
      <c r="IBL69" s="1028"/>
      <c r="IBM69" s="1028"/>
      <c r="IBN69" s="1028"/>
      <c r="IBO69" s="1028"/>
      <c r="IBP69" s="1028"/>
      <c r="IBQ69" s="1028"/>
      <c r="IBR69" s="1028"/>
      <c r="IBS69" s="1028"/>
      <c r="IBT69" s="1028"/>
      <c r="IBU69" s="1028"/>
      <c r="IBV69" s="1028"/>
      <c r="IBW69" s="1028"/>
      <c r="IBX69" s="1028"/>
      <c r="IBY69" s="1028"/>
      <c r="IBZ69" s="1028"/>
      <c r="ICA69" s="1028"/>
      <c r="ICB69" s="1028"/>
      <c r="ICC69" s="1028"/>
      <c r="ICD69" s="1028"/>
      <c r="ICE69" s="1028"/>
      <c r="ICF69" s="1028"/>
      <c r="ICG69" s="1028"/>
      <c r="ICH69" s="1028"/>
      <c r="ICI69" s="1028"/>
      <c r="ICJ69" s="1028"/>
      <c r="ICK69" s="1028"/>
      <c r="ICL69" s="1028"/>
      <c r="ICM69" s="1028"/>
      <c r="ICN69" s="1028"/>
      <c r="ICO69" s="1028"/>
      <c r="ICP69" s="1028"/>
      <c r="ICQ69" s="1028"/>
      <c r="ICR69" s="1028"/>
      <c r="ICS69" s="1028"/>
      <c r="ICT69" s="1028"/>
      <c r="ICU69" s="1028"/>
      <c r="ICV69" s="1028"/>
      <c r="ICW69" s="1028"/>
      <c r="ICX69" s="1028"/>
      <c r="ICY69" s="1028"/>
      <c r="ICZ69" s="1028"/>
      <c r="IDA69" s="1028"/>
      <c r="IDB69" s="1028"/>
      <c r="IDC69" s="1028"/>
      <c r="IDD69" s="1028"/>
      <c r="IDE69" s="1028"/>
      <c r="IDF69" s="1028"/>
      <c r="IDG69" s="1028"/>
      <c r="IDH69" s="1028"/>
      <c r="IDI69" s="1028"/>
      <c r="IDJ69" s="1028"/>
      <c r="IDK69" s="1028"/>
      <c r="IDL69" s="1028"/>
      <c r="IDM69" s="1028"/>
      <c r="IDN69" s="1028"/>
      <c r="IDO69" s="1028"/>
      <c r="IDP69" s="1028"/>
      <c r="IDQ69" s="1028"/>
      <c r="IDR69" s="1028"/>
      <c r="IDS69" s="1028"/>
      <c r="IDT69" s="1028"/>
      <c r="IDU69" s="1028"/>
      <c r="IDV69" s="1028"/>
      <c r="IDW69" s="1028"/>
      <c r="IDX69" s="1028"/>
      <c r="IDY69" s="1028"/>
      <c r="IDZ69" s="1028"/>
      <c r="IEA69" s="1028"/>
      <c r="IEB69" s="1028"/>
      <c r="IEC69" s="1028"/>
      <c r="IED69" s="1028"/>
      <c r="IEE69" s="1028"/>
      <c r="IEF69" s="1028"/>
      <c r="IEG69" s="1028"/>
      <c r="IEH69" s="1028"/>
      <c r="IEI69" s="1028"/>
      <c r="IEJ69" s="1028"/>
      <c r="IEK69" s="1028"/>
      <c r="IEL69" s="1028"/>
      <c r="IEM69" s="1028"/>
      <c r="IEN69" s="1028"/>
      <c r="IEO69" s="1028"/>
      <c r="IEP69" s="1028"/>
      <c r="IEQ69" s="1028"/>
      <c r="IER69" s="1028"/>
      <c r="IES69" s="1028"/>
      <c r="IET69" s="1028"/>
      <c r="IEU69" s="1028"/>
      <c r="IEV69" s="1028"/>
      <c r="IEW69" s="1028"/>
      <c r="IEX69" s="1028"/>
      <c r="IEY69" s="1028"/>
      <c r="IEZ69" s="1028"/>
      <c r="IFA69" s="1028"/>
      <c r="IFB69" s="1028"/>
      <c r="IFC69" s="1028"/>
      <c r="IFD69" s="1028"/>
      <c r="IFE69" s="1028"/>
      <c r="IFF69" s="1028"/>
      <c r="IFG69" s="1028"/>
      <c r="IFH69" s="1028"/>
      <c r="IFI69" s="1028"/>
      <c r="IFJ69" s="1028"/>
      <c r="IFK69" s="1028"/>
      <c r="IFL69" s="1028"/>
      <c r="IFM69" s="1028"/>
      <c r="IFN69" s="1028"/>
      <c r="IFO69" s="1028"/>
      <c r="IFP69" s="1028"/>
      <c r="IFQ69" s="1028"/>
      <c r="IFR69" s="1028"/>
      <c r="IFS69" s="1028"/>
      <c r="IFT69" s="1028"/>
      <c r="IFU69" s="1028"/>
      <c r="IFV69" s="1028"/>
      <c r="IFW69" s="1028"/>
      <c r="IFX69" s="1028"/>
      <c r="IFY69" s="1028"/>
      <c r="IFZ69" s="1028"/>
      <c r="IGA69" s="1028"/>
      <c r="IGB69" s="1028"/>
      <c r="IGC69" s="1028"/>
      <c r="IGD69" s="1028"/>
      <c r="IGE69" s="1028"/>
      <c r="IGF69" s="1028"/>
      <c r="IGG69" s="1028"/>
      <c r="IGH69" s="1028"/>
      <c r="IGI69" s="1028"/>
      <c r="IGJ69" s="1028"/>
      <c r="IGK69" s="1028"/>
      <c r="IGL69" s="1028"/>
      <c r="IGM69" s="1028"/>
      <c r="IGN69" s="1028"/>
      <c r="IGO69" s="1028"/>
      <c r="IGP69" s="1028"/>
      <c r="IGQ69" s="1028"/>
      <c r="IGR69" s="1028"/>
      <c r="IGS69" s="1028"/>
      <c r="IGT69" s="1028"/>
      <c r="IGU69" s="1028"/>
      <c r="IGV69" s="1028"/>
      <c r="IGW69" s="1028"/>
      <c r="IGX69" s="1028"/>
      <c r="IGY69" s="1028"/>
      <c r="IGZ69" s="1028"/>
      <c r="IHA69" s="1028"/>
      <c r="IHB69" s="1028"/>
      <c r="IHC69" s="1028"/>
      <c r="IHD69" s="1028"/>
      <c r="IHE69" s="1028"/>
      <c r="IHF69" s="1028"/>
      <c r="IHG69" s="1028"/>
      <c r="IHH69" s="1028"/>
      <c r="IHI69" s="1028"/>
      <c r="IHJ69" s="1028"/>
      <c r="IHK69" s="1028"/>
      <c r="IHL69" s="1028"/>
      <c r="IHM69" s="1028"/>
      <c r="IHN69" s="1028"/>
      <c r="IHO69" s="1028"/>
      <c r="IHP69" s="1028"/>
      <c r="IHQ69" s="1028"/>
      <c r="IHR69" s="1028"/>
      <c r="IHS69" s="1028"/>
      <c r="IHT69" s="1028"/>
      <c r="IHU69" s="1028"/>
      <c r="IHV69" s="1028"/>
      <c r="IHW69" s="1028"/>
      <c r="IHX69" s="1028"/>
      <c r="IHY69" s="1028"/>
      <c r="IHZ69" s="1028"/>
      <c r="IIA69" s="1028"/>
      <c r="IIB69" s="1028"/>
      <c r="IIC69" s="1028"/>
      <c r="IID69" s="1028"/>
      <c r="IIE69" s="1028"/>
      <c r="IIF69" s="1028"/>
      <c r="IIG69" s="1028"/>
      <c r="IIH69" s="1028"/>
      <c r="III69" s="1028"/>
      <c r="IIJ69" s="1028"/>
      <c r="IIK69" s="1028"/>
      <c r="IIL69" s="1028"/>
      <c r="IIM69" s="1028"/>
      <c r="IIN69" s="1028"/>
      <c r="IIO69" s="1028"/>
      <c r="IIP69" s="1028"/>
      <c r="IIQ69" s="1028"/>
      <c r="IIR69" s="1028"/>
      <c r="IIS69" s="1028"/>
      <c r="IIT69" s="1028"/>
      <c r="IIU69" s="1028"/>
      <c r="IIV69" s="1028"/>
      <c r="IIW69" s="1028"/>
      <c r="IIX69" s="1028"/>
      <c r="IIY69" s="1028"/>
      <c r="IIZ69" s="1028"/>
      <c r="IJA69" s="1028"/>
      <c r="IJB69" s="1028"/>
      <c r="IJC69" s="1028"/>
      <c r="IJD69" s="1028"/>
      <c r="IJE69" s="1028"/>
      <c r="IJF69" s="1028"/>
      <c r="IJG69" s="1028"/>
      <c r="IJH69" s="1028"/>
      <c r="IJI69" s="1028"/>
      <c r="IJJ69" s="1028"/>
      <c r="IJK69" s="1028"/>
      <c r="IJL69" s="1028"/>
      <c r="IJM69" s="1028"/>
      <c r="IJN69" s="1028"/>
      <c r="IJO69" s="1028"/>
      <c r="IJP69" s="1028"/>
      <c r="IJQ69" s="1028"/>
      <c r="IJR69" s="1028"/>
      <c r="IJS69" s="1028"/>
      <c r="IJT69" s="1028"/>
      <c r="IJU69" s="1028"/>
      <c r="IJV69" s="1028"/>
      <c r="IJW69" s="1028"/>
      <c r="IJX69" s="1028"/>
      <c r="IJY69" s="1028"/>
      <c r="IJZ69" s="1028"/>
      <c r="IKA69" s="1028"/>
      <c r="IKB69" s="1028"/>
      <c r="IKC69" s="1028"/>
      <c r="IKD69" s="1028"/>
      <c r="IKE69" s="1028"/>
      <c r="IKF69" s="1028"/>
      <c r="IKG69" s="1028"/>
      <c r="IKH69" s="1028"/>
      <c r="IKI69" s="1028"/>
      <c r="IKJ69" s="1028"/>
      <c r="IKK69" s="1028"/>
      <c r="IKL69" s="1028"/>
      <c r="IKM69" s="1028"/>
      <c r="IKN69" s="1028"/>
      <c r="IKO69" s="1028"/>
      <c r="IKP69" s="1028"/>
      <c r="IKQ69" s="1028"/>
      <c r="IKR69" s="1028"/>
      <c r="IKS69" s="1028"/>
      <c r="IKT69" s="1028"/>
      <c r="IKU69" s="1028"/>
      <c r="IKV69" s="1028"/>
      <c r="IKW69" s="1028"/>
      <c r="IKX69" s="1028"/>
      <c r="IKY69" s="1028"/>
      <c r="IKZ69" s="1028"/>
      <c r="ILA69" s="1028"/>
      <c r="ILB69" s="1028"/>
      <c r="ILC69" s="1028"/>
      <c r="ILD69" s="1028"/>
      <c r="ILE69" s="1028"/>
      <c r="ILF69" s="1028"/>
      <c r="ILG69" s="1028"/>
      <c r="ILH69" s="1028"/>
      <c r="ILI69" s="1028"/>
      <c r="ILJ69" s="1028"/>
      <c r="ILK69" s="1028"/>
      <c r="ILL69" s="1028"/>
      <c r="ILM69" s="1028"/>
      <c r="ILN69" s="1028"/>
      <c r="ILO69" s="1028"/>
      <c r="ILP69" s="1028"/>
      <c r="ILQ69" s="1028"/>
      <c r="ILR69" s="1028"/>
      <c r="ILS69" s="1028"/>
      <c r="ILT69" s="1028"/>
      <c r="ILU69" s="1028"/>
      <c r="ILV69" s="1028"/>
      <c r="ILW69" s="1028"/>
      <c r="ILX69" s="1028"/>
      <c r="ILY69" s="1028"/>
      <c r="ILZ69" s="1028"/>
      <c r="IMA69" s="1028"/>
      <c r="IMB69" s="1028"/>
      <c r="IMC69" s="1028"/>
      <c r="IMD69" s="1028"/>
      <c r="IME69" s="1028"/>
      <c r="IMF69" s="1028"/>
      <c r="IMG69" s="1028"/>
      <c r="IMH69" s="1028"/>
      <c r="IMI69" s="1028"/>
      <c r="IMJ69" s="1028"/>
      <c r="IMK69" s="1028"/>
      <c r="IML69" s="1028"/>
      <c r="IMM69" s="1028"/>
      <c r="IMN69" s="1028"/>
      <c r="IMO69" s="1028"/>
      <c r="IMP69" s="1028"/>
      <c r="IMQ69" s="1028"/>
      <c r="IMR69" s="1028"/>
      <c r="IMS69" s="1028"/>
      <c r="IMT69" s="1028"/>
      <c r="IMU69" s="1028"/>
      <c r="IMV69" s="1028"/>
      <c r="IMW69" s="1028"/>
      <c r="IMX69" s="1028"/>
      <c r="IMY69" s="1028"/>
      <c r="IMZ69" s="1028"/>
      <c r="INA69" s="1028"/>
      <c r="INB69" s="1028"/>
      <c r="INC69" s="1028"/>
      <c r="IND69" s="1028"/>
      <c r="INE69" s="1028"/>
      <c r="INF69" s="1028"/>
      <c r="ING69" s="1028"/>
      <c r="INH69" s="1028"/>
      <c r="INI69" s="1028"/>
      <c r="INJ69" s="1028"/>
      <c r="INK69" s="1028"/>
      <c r="INL69" s="1028"/>
      <c r="INM69" s="1028"/>
      <c r="INN69" s="1028"/>
      <c r="INO69" s="1028"/>
      <c r="INP69" s="1028"/>
      <c r="INQ69" s="1028"/>
      <c r="INR69" s="1028"/>
      <c r="INS69" s="1028"/>
      <c r="INT69" s="1028"/>
      <c r="INU69" s="1028"/>
      <c r="INV69" s="1028"/>
      <c r="INW69" s="1028"/>
      <c r="INX69" s="1028"/>
      <c r="INY69" s="1028"/>
      <c r="INZ69" s="1028"/>
      <c r="IOA69" s="1028"/>
      <c r="IOB69" s="1028"/>
      <c r="IOC69" s="1028"/>
      <c r="IOD69" s="1028"/>
      <c r="IOE69" s="1028"/>
      <c r="IOF69" s="1028"/>
      <c r="IOG69" s="1028"/>
      <c r="IOH69" s="1028"/>
      <c r="IOI69" s="1028"/>
      <c r="IOJ69" s="1028"/>
      <c r="IOK69" s="1028"/>
      <c r="IOL69" s="1028"/>
      <c r="IOM69" s="1028"/>
      <c r="ION69" s="1028"/>
      <c r="IOO69" s="1028"/>
      <c r="IOP69" s="1028"/>
      <c r="IOQ69" s="1028"/>
      <c r="IOR69" s="1028"/>
      <c r="IOS69" s="1028"/>
      <c r="IOT69" s="1028"/>
      <c r="IOU69" s="1028"/>
      <c r="IOV69" s="1028"/>
      <c r="IOW69" s="1028"/>
      <c r="IOX69" s="1028"/>
      <c r="IOY69" s="1028"/>
      <c r="IOZ69" s="1028"/>
      <c r="IPA69" s="1028"/>
      <c r="IPB69" s="1028"/>
      <c r="IPC69" s="1028"/>
      <c r="IPD69" s="1028"/>
      <c r="IPE69" s="1028"/>
      <c r="IPF69" s="1028"/>
      <c r="IPG69" s="1028"/>
      <c r="IPH69" s="1028"/>
      <c r="IPI69" s="1028"/>
      <c r="IPJ69" s="1028"/>
      <c r="IPK69" s="1028"/>
      <c r="IPL69" s="1028"/>
      <c r="IPM69" s="1028"/>
      <c r="IPN69" s="1028"/>
      <c r="IPO69" s="1028"/>
      <c r="IPP69" s="1028"/>
      <c r="IPQ69" s="1028"/>
      <c r="IPR69" s="1028"/>
      <c r="IPS69" s="1028"/>
      <c r="IPT69" s="1028"/>
      <c r="IPU69" s="1028"/>
      <c r="IPV69" s="1028"/>
      <c r="IPW69" s="1028"/>
      <c r="IPX69" s="1028"/>
      <c r="IPY69" s="1028"/>
      <c r="IPZ69" s="1028"/>
      <c r="IQA69" s="1028"/>
      <c r="IQB69" s="1028"/>
      <c r="IQC69" s="1028"/>
      <c r="IQD69" s="1028"/>
      <c r="IQE69" s="1028"/>
      <c r="IQF69" s="1028"/>
      <c r="IQG69" s="1028"/>
      <c r="IQH69" s="1028"/>
      <c r="IQI69" s="1028"/>
      <c r="IQJ69" s="1028"/>
      <c r="IQK69" s="1028"/>
      <c r="IQL69" s="1028"/>
      <c r="IQM69" s="1028"/>
      <c r="IQN69" s="1028"/>
      <c r="IQO69" s="1028"/>
      <c r="IQP69" s="1028"/>
      <c r="IQQ69" s="1028"/>
      <c r="IQR69" s="1028"/>
      <c r="IQS69" s="1028"/>
      <c r="IQT69" s="1028"/>
      <c r="IQU69" s="1028"/>
      <c r="IQV69" s="1028"/>
      <c r="IQW69" s="1028"/>
      <c r="IQX69" s="1028"/>
      <c r="IQY69" s="1028"/>
      <c r="IQZ69" s="1028"/>
      <c r="IRA69" s="1028"/>
      <c r="IRB69" s="1028"/>
      <c r="IRC69" s="1028"/>
      <c r="IRD69" s="1028"/>
      <c r="IRE69" s="1028"/>
      <c r="IRF69" s="1028"/>
      <c r="IRG69" s="1028"/>
      <c r="IRH69" s="1028"/>
      <c r="IRI69" s="1028"/>
      <c r="IRJ69" s="1028"/>
      <c r="IRK69" s="1028"/>
      <c r="IRL69" s="1028"/>
      <c r="IRM69" s="1028"/>
      <c r="IRN69" s="1028"/>
      <c r="IRO69" s="1028"/>
      <c r="IRP69" s="1028"/>
      <c r="IRQ69" s="1028"/>
      <c r="IRR69" s="1028"/>
      <c r="IRS69" s="1028"/>
      <c r="IRT69" s="1028"/>
      <c r="IRU69" s="1028"/>
      <c r="IRV69" s="1028"/>
      <c r="IRW69" s="1028"/>
      <c r="IRX69" s="1028"/>
      <c r="IRY69" s="1028"/>
      <c r="IRZ69" s="1028"/>
      <c r="ISA69" s="1028"/>
      <c r="ISB69" s="1028"/>
      <c r="ISC69" s="1028"/>
      <c r="ISD69" s="1028"/>
      <c r="ISE69" s="1028"/>
      <c r="ISF69" s="1028"/>
      <c r="ISG69" s="1028"/>
      <c r="ISH69" s="1028"/>
      <c r="ISI69" s="1028"/>
      <c r="ISJ69" s="1028"/>
      <c r="ISK69" s="1028"/>
      <c r="ISL69" s="1028"/>
      <c r="ISM69" s="1028"/>
      <c r="ISN69" s="1028"/>
      <c r="ISO69" s="1028"/>
      <c r="ISP69" s="1028"/>
      <c r="ISQ69" s="1028"/>
      <c r="ISR69" s="1028"/>
      <c r="ISS69" s="1028"/>
      <c r="IST69" s="1028"/>
      <c r="ISU69" s="1028"/>
      <c r="ISV69" s="1028"/>
      <c r="ISW69" s="1028"/>
      <c r="ISX69" s="1028"/>
      <c r="ISY69" s="1028"/>
      <c r="ISZ69" s="1028"/>
      <c r="ITA69" s="1028"/>
      <c r="ITB69" s="1028"/>
      <c r="ITC69" s="1028"/>
      <c r="ITD69" s="1028"/>
      <c r="ITE69" s="1028"/>
      <c r="ITF69" s="1028"/>
      <c r="ITG69" s="1028"/>
      <c r="ITH69" s="1028"/>
      <c r="ITI69" s="1028"/>
      <c r="ITJ69" s="1028"/>
      <c r="ITK69" s="1028"/>
      <c r="ITL69" s="1028"/>
      <c r="ITM69" s="1028"/>
      <c r="ITN69" s="1028"/>
      <c r="ITO69" s="1028"/>
      <c r="ITP69" s="1028"/>
      <c r="ITQ69" s="1028"/>
      <c r="ITR69" s="1028"/>
      <c r="ITS69" s="1028"/>
      <c r="ITT69" s="1028"/>
      <c r="ITU69" s="1028"/>
      <c r="ITV69" s="1028"/>
      <c r="ITW69" s="1028"/>
      <c r="ITX69" s="1028"/>
      <c r="ITY69" s="1028"/>
      <c r="ITZ69" s="1028"/>
      <c r="IUA69" s="1028"/>
      <c r="IUB69" s="1028"/>
      <c r="IUC69" s="1028"/>
      <c r="IUD69" s="1028"/>
      <c r="IUE69" s="1028"/>
      <c r="IUF69" s="1028"/>
      <c r="IUG69" s="1028"/>
      <c r="IUH69" s="1028"/>
      <c r="IUI69" s="1028"/>
      <c r="IUJ69" s="1028"/>
      <c r="IUK69" s="1028"/>
      <c r="IUL69" s="1028"/>
      <c r="IUM69" s="1028"/>
      <c r="IUN69" s="1028"/>
      <c r="IUO69" s="1028"/>
      <c r="IUP69" s="1028"/>
      <c r="IUQ69" s="1028"/>
      <c r="IUR69" s="1028"/>
      <c r="IUS69" s="1028"/>
      <c r="IUT69" s="1028"/>
      <c r="IUU69" s="1028"/>
      <c r="IUV69" s="1028"/>
      <c r="IUW69" s="1028"/>
      <c r="IUX69" s="1028"/>
      <c r="IUY69" s="1028"/>
      <c r="IUZ69" s="1028"/>
      <c r="IVA69" s="1028"/>
      <c r="IVB69" s="1028"/>
      <c r="IVC69" s="1028"/>
      <c r="IVD69" s="1028"/>
      <c r="IVE69" s="1028"/>
      <c r="IVF69" s="1028"/>
      <c r="IVG69" s="1028"/>
      <c r="IVH69" s="1028"/>
      <c r="IVI69" s="1028"/>
      <c r="IVJ69" s="1028"/>
      <c r="IVK69" s="1028"/>
      <c r="IVL69" s="1028"/>
      <c r="IVM69" s="1028"/>
      <c r="IVN69" s="1028"/>
      <c r="IVO69" s="1028"/>
      <c r="IVP69" s="1028"/>
      <c r="IVQ69" s="1028"/>
      <c r="IVR69" s="1028"/>
      <c r="IVS69" s="1028"/>
      <c r="IVT69" s="1028"/>
      <c r="IVU69" s="1028"/>
      <c r="IVV69" s="1028"/>
      <c r="IVW69" s="1028"/>
      <c r="IVX69" s="1028"/>
      <c r="IVY69" s="1028"/>
      <c r="IVZ69" s="1028"/>
      <c r="IWA69" s="1028"/>
      <c r="IWB69" s="1028"/>
      <c r="IWC69" s="1028"/>
      <c r="IWD69" s="1028"/>
      <c r="IWE69" s="1028"/>
      <c r="IWF69" s="1028"/>
      <c r="IWG69" s="1028"/>
      <c r="IWH69" s="1028"/>
      <c r="IWI69" s="1028"/>
      <c r="IWJ69" s="1028"/>
      <c r="IWK69" s="1028"/>
      <c r="IWL69" s="1028"/>
      <c r="IWM69" s="1028"/>
      <c r="IWN69" s="1028"/>
      <c r="IWO69" s="1028"/>
      <c r="IWP69" s="1028"/>
      <c r="IWQ69" s="1028"/>
      <c r="IWR69" s="1028"/>
      <c r="IWS69" s="1028"/>
      <c r="IWT69" s="1028"/>
      <c r="IWU69" s="1028"/>
      <c r="IWV69" s="1028"/>
      <c r="IWW69" s="1028"/>
      <c r="IWX69" s="1028"/>
      <c r="IWY69" s="1028"/>
      <c r="IWZ69" s="1028"/>
      <c r="IXA69" s="1028"/>
      <c r="IXB69" s="1028"/>
      <c r="IXC69" s="1028"/>
      <c r="IXD69" s="1028"/>
      <c r="IXE69" s="1028"/>
      <c r="IXF69" s="1028"/>
      <c r="IXG69" s="1028"/>
      <c r="IXH69" s="1028"/>
      <c r="IXI69" s="1028"/>
      <c r="IXJ69" s="1028"/>
      <c r="IXK69" s="1028"/>
      <c r="IXL69" s="1028"/>
      <c r="IXM69" s="1028"/>
      <c r="IXN69" s="1028"/>
      <c r="IXO69" s="1028"/>
      <c r="IXP69" s="1028"/>
      <c r="IXQ69" s="1028"/>
      <c r="IXR69" s="1028"/>
      <c r="IXS69" s="1028"/>
      <c r="IXT69" s="1028"/>
      <c r="IXU69" s="1028"/>
      <c r="IXV69" s="1028"/>
      <c r="IXW69" s="1028"/>
      <c r="IXX69" s="1028"/>
      <c r="IXY69" s="1028"/>
      <c r="IXZ69" s="1028"/>
      <c r="IYA69" s="1028"/>
      <c r="IYB69" s="1028"/>
      <c r="IYC69" s="1028"/>
      <c r="IYD69" s="1028"/>
      <c r="IYE69" s="1028"/>
      <c r="IYF69" s="1028"/>
      <c r="IYG69" s="1028"/>
      <c r="IYH69" s="1028"/>
      <c r="IYI69" s="1028"/>
      <c r="IYJ69" s="1028"/>
      <c r="IYK69" s="1028"/>
      <c r="IYL69" s="1028"/>
      <c r="IYM69" s="1028"/>
      <c r="IYN69" s="1028"/>
      <c r="IYO69" s="1028"/>
      <c r="IYP69" s="1028"/>
      <c r="IYQ69" s="1028"/>
      <c r="IYR69" s="1028"/>
      <c r="IYS69" s="1028"/>
      <c r="IYT69" s="1028"/>
      <c r="IYU69" s="1028"/>
      <c r="IYV69" s="1028"/>
      <c r="IYW69" s="1028"/>
      <c r="IYX69" s="1028"/>
      <c r="IYY69" s="1028"/>
      <c r="IYZ69" s="1028"/>
      <c r="IZA69" s="1028"/>
      <c r="IZB69" s="1028"/>
      <c r="IZC69" s="1028"/>
      <c r="IZD69" s="1028"/>
      <c r="IZE69" s="1028"/>
      <c r="IZF69" s="1028"/>
      <c r="IZG69" s="1028"/>
      <c r="IZH69" s="1028"/>
      <c r="IZI69" s="1028"/>
      <c r="IZJ69" s="1028"/>
      <c r="IZK69" s="1028"/>
      <c r="IZL69" s="1028"/>
      <c r="IZM69" s="1028"/>
      <c r="IZN69" s="1028"/>
      <c r="IZO69" s="1028"/>
      <c r="IZP69" s="1028"/>
      <c r="IZQ69" s="1028"/>
      <c r="IZR69" s="1028"/>
      <c r="IZS69" s="1028"/>
      <c r="IZT69" s="1028"/>
      <c r="IZU69" s="1028"/>
      <c r="IZV69" s="1028"/>
      <c r="IZW69" s="1028"/>
      <c r="IZX69" s="1028"/>
      <c r="IZY69" s="1028"/>
      <c r="IZZ69" s="1028"/>
      <c r="JAA69" s="1028"/>
      <c r="JAB69" s="1028"/>
      <c r="JAC69" s="1028"/>
      <c r="JAD69" s="1028"/>
      <c r="JAE69" s="1028"/>
      <c r="JAF69" s="1028"/>
      <c r="JAG69" s="1028"/>
      <c r="JAH69" s="1028"/>
      <c r="JAI69" s="1028"/>
      <c r="JAJ69" s="1028"/>
      <c r="JAK69" s="1028"/>
      <c r="JAL69" s="1028"/>
      <c r="JAM69" s="1028"/>
      <c r="JAN69" s="1028"/>
      <c r="JAO69" s="1028"/>
      <c r="JAP69" s="1028"/>
      <c r="JAQ69" s="1028"/>
      <c r="JAR69" s="1028"/>
      <c r="JAS69" s="1028"/>
      <c r="JAT69" s="1028"/>
      <c r="JAU69" s="1028"/>
      <c r="JAV69" s="1028"/>
      <c r="JAW69" s="1028"/>
      <c r="JAX69" s="1028"/>
      <c r="JAY69" s="1028"/>
      <c r="JAZ69" s="1028"/>
      <c r="JBA69" s="1028"/>
      <c r="JBB69" s="1028"/>
      <c r="JBC69" s="1028"/>
      <c r="JBD69" s="1028"/>
      <c r="JBE69" s="1028"/>
      <c r="JBF69" s="1028"/>
      <c r="JBG69" s="1028"/>
      <c r="JBH69" s="1028"/>
      <c r="JBI69" s="1028"/>
      <c r="JBJ69" s="1028"/>
      <c r="JBK69" s="1028"/>
      <c r="JBL69" s="1028"/>
      <c r="JBM69" s="1028"/>
      <c r="JBN69" s="1028"/>
      <c r="JBO69" s="1028"/>
      <c r="JBP69" s="1028"/>
      <c r="JBQ69" s="1028"/>
      <c r="JBR69" s="1028"/>
      <c r="JBS69" s="1028"/>
      <c r="JBT69" s="1028"/>
      <c r="JBU69" s="1028"/>
      <c r="JBV69" s="1028"/>
      <c r="JBW69" s="1028"/>
      <c r="JBX69" s="1028"/>
      <c r="JBY69" s="1028"/>
      <c r="JBZ69" s="1028"/>
      <c r="JCA69" s="1028"/>
      <c r="JCB69" s="1028"/>
      <c r="JCC69" s="1028"/>
      <c r="JCD69" s="1028"/>
      <c r="JCE69" s="1028"/>
      <c r="JCF69" s="1028"/>
      <c r="JCG69" s="1028"/>
      <c r="JCH69" s="1028"/>
      <c r="JCI69" s="1028"/>
      <c r="JCJ69" s="1028"/>
      <c r="JCK69" s="1028"/>
      <c r="JCL69" s="1028"/>
      <c r="JCM69" s="1028"/>
      <c r="JCN69" s="1028"/>
      <c r="JCO69" s="1028"/>
      <c r="JCP69" s="1028"/>
      <c r="JCQ69" s="1028"/>
      <c r="JCR69" s="1028"/>
      <c r="JCS69" s="1028"/>
      <c r="JCT69" s="1028"/>
      <c r="JCU69" s="1028"/>
      <c r="JCV69" s="1028"/>
      <c r="JCW69" s="1028"/>
      <c r="JCX69" s="1028"/>
      <c r="JCY69" s="1028"/>
      <c r="JCZ69" s="1028"/>
      <c r="JDA69" s="1028"/>
      <c r="JDB69" s="1028"/>
      <c r="JDC69" s="1028"/>
      <c r="JDD69" s="1028"/>
      <c r="JDE69" s="1028"/>
      <c r="JDF69" s="1028"/>
      <c r="JDG69" s="1028"/>
      <c r="JDH69" s="1028"/>
      <c r="JDI69" s="1028"/>
      <c r="JDJ69" s="1028"/>
      <c r="JDK69" s="1028"/>
      <c r="JDL69" s="1028"/>
      <c r="JDM69" s="1028"/>
      <c r="JDN69" s="1028"/>
      <c r="JDO69" s="1028"/>
      <c r="JDP69" s="1028"/>
      <c r="JDQ69" s="1028"/>
      <c r="JDR69" s="1028"/>
      <c r="JDS69" s="1028"/>
      <c r="JDT69" s="1028"/>
      <c r="JDU69" s="1028"/>
      <c r="JDV69" s="1028"/>
      <c r="JDW69" s="1028"/>
      <c r="JDX69" s="1028"/>
      <c r="JDY69" s="1028"/>
      <c r="JDZ69" s="1028"/>
      <c r="JEA69" s="1028"/>
      <c r="JEB69" s="1028"/>
      <c r="JEC69" s="1028"/>
      <c r="JED69" s="1028"/>
      <c r="JEE69" s="1028"/>
      <c r="JEF69" s="1028"/>
      <c r="JEG69" s="1028"/>
      <c r="JEH69" s="1028"/>
      <c r="JEI69" s="1028"/>
      <c r="JEJ69" s="1028"/>
      <c r="JEK69" s="1028"/>
      <c r="JEL69" s="1028"/>
      <c r="JEM69" s="1028"/>
      <c r="JEN69" s="1028"/>
      <c r="JEO69" s="1028"/>
      <c r="JEP69" s="1028"/>
      <c r="JEQ69" s="1028"/>
      <c r="JER69" s="1028"/>
      <c r="JES69" s="1028"/>
      <c r="JET69" s="1028"/>
      <c r="JEU69" s="1028"/>
      <c r="JEV69" s="1028"/>
      <c r="JEW69" s="1028"/>
      <c r="JEX69" s="1028"/>
      <c r="JEY69" s="1028"/>
      <c r="JEZ69" s="1028"/>
      <c r="JFA69" s="1028"/>
      <c r="JFB69" s="1028"/>
      <c r="JFC69" s="1028"/>
      <c r="JFD69" s="1028"/>
      <c r="JFE69" s="1028"/>
      <c r="JFF69" s="1028"/>
      <c r="JFG69" s="1028"/>
      <c r="JFH69" s="1028"/>
      <c r="JFI69" s="1028"/>
      <c r="JFJ69" s="1028"/>
      <c r="JFK69" s="1028"/>
      <c r="JFL69" s="1028"/>
      <c r="JFM69" s="1028"/>
      <c r="JFN69" s="1028"/>
      <c r="JFO69" s="1028"/>
      <c r="JFP69" s="1028"/>
      <c r="JFQ69" s="1028"/>
      <c r="JFR69" s="1028"/>
      <c r="JFS69" s="1028"/>
      <c r="JFT69" s="1028"/>
      <c r="JFU69" s="1028"/>
      <c r="JFV69" s="1028"/>
      <c r="JFW69" s="1028"/>
      <c r="JFX69" s="1028"/>
      <c r="JFY69" s="1028"/>
      <c r="JFZ69" s="1028"/>
      <c r="JGA69" s="1028"/>
      <c r="JGB69" s="1028"/>
      <c r="JGC69" s="1028"/>
      <c r="JGD69" s="1028"/>
      <c r="JGE69" s="1028"/>
      <c r="JGF69" s="1028"/>
      <c r="JGG69" s="1028"/>
      <c r="JGH69" s="1028"/>
      <c r="JGI69" s="1028"/>
      <c r="JGJ69" s="1028"/>
      <c r="JGK69" s="1028"/>
      <c r="JGL69" s="1028"/>
      <c r="JGM69" s="1028"/>
      <c r="JGN69" s="1028"/>
      <c r="JGO69" s="1028"/>
      <c r="JGP69" s="1028"/>
      <c r="JGQ69" s="1028"/>
      <c r="JGR69" s="1028"/>
      <c r="JGS69" s="1028"/>
      <c r="JGT69" s="1028"/>
      <c r="JGU69" s="1028"/>
      <c r="JGV69" s="1028"/>
      <c r="JGW69" s="1028"/>
      <c r="JGX69" s="1028"/>
      <c r="JGY69" s="1028"/>
      <c r="JGZ69" s="1028"/>
      <c r="JHA69" s="1028"/>
      <c r="JHB69" s="1028"/>
      <c r="JHC69" s="1028"/>
      <c r="JHD69" s="1028"/>
      <c r="JHE69" s="1028"/>
      <c r="JHF69" s="1028"/>
      <c r="JHG69" s="1028"/>
      <c r="JHH69" s="1028"/>
      <c r="JHI69" s="1028"/>
      <c r="JHJ69" s="1028"/>
      <c r="JHK69" s="1028"/>
      <c r="JHL69" s="1028"/>
      <c r="JHM69" s="1028"/>
      <c r="JHN69" s="1028"/>
      <c r="JHO69" s="1028"/>
      <c r="JHP69" s="1028"/>
      <c r="JHQ69" s="1028"/>
      <c r="JHR69" s="1028"/>
      <c r="JHS69" s="1028"/>
      <c r="JHT69" s="1028"/>
      <c r="JHU69" s="1028"/>
      <c r="JHV69" s="1028"/>
      <c r="JHW69" s="1028"/>
      <c r="JHX69" s="1028"/>
      <c r="JHY69" s="1028"/>
      <c r="JHZ69" s="1028"/>
      <c r="JIA69" s="1028"/>
      <c r="JIB69" s="1028"/>
      <c r="JIC69" s="1028"/>
      <c r="JID69" s="1028"/>
      <c r="JIE69" s="1028"/>
      <c r="JIF69" s="1028"/>
      <c r="JIG69" s="1028"/>
      <c r="JIH69" s="1028"/>
      <c r="JII69" s="1028"/>
      <c r="JIJ69" s="1028"/>
      <c r="JIK69" s="1028"/>
      <c r="JIL69" s="1028"/>
      <c r="JIM69" s="1028"/>
      <c r="JIN69" s="1028"/>
      <c r="JIO69" s="1028"/>
      <c r="JIP69" s="1028"/>
      <c r="JIQ69" s="1028"/>
      <c r="JIR69" s="1028"/>
      <c r="JIS69" s="1028"/>
      <c r="JIT69" s="1028"/>
      <c r="JIU69" s="1028"/>
      <c r="JIV69" s="1028"/>
      <c r="JIW69" s="1028"/>
      <c r="JIX69" s="1028"/>
      <c r="JIY69" s="1028"/>
      <c r="JIZ69" s="1028"/>
      <c r="JJA69" s="1028"/>
      <c r="JJB69" s="1028"/>
      <c r="JJC69" s="1028"/>
      <c r="JJD69" s="1028"/>
      <c r="JJE69" s="1028"/>
      <c r="JJF69" s="1028"/>
      <c r="JJG69" s="1028"/>
      <c r="JJH69" s="1028"/>
      <c r="JJI69" s="1028"/>
      <c r="JJJ69" s="1028"/>
      <c r="JJK69" s="1028"/>
      <c r="JJL69" s="1028"/>
      <c r="JJM69" s="1028"/>
      <c r="JJN69" s="1028"/>
      <c r="JJO69" s="1028"/>
      <c r="JJP69" s="1028"/>
      <c r="JJQ69" s="1028"/>
      <c r="JJR69" s="1028"/>
      <c r="JJS69" s="1028"/>
      <c r="JJT69" s="1028"/>
      <c r="JJU69" s="1028"/>
      <c r="JJV69" s="1028"/>
      <c r="JJW69" s="1028"/>
      <c r="JJX69" s="1028"/>
      <c r="JJY69" s="1028"/>
      <c r="JJZ69" s="1028"/>
      <c r="JKA69" s="1028"/>
      <c r="JKB69" s="1028"/>
      <c r="JKC69" s="1028"/>
      <c r="JKD69" s="1028"/>
      <c r="JKE69" s="1028"/>
      <c r="JKF69" s="1028"/>
      <c r="JKG69" s="1028"/>
      <c r="JKH69" s="1028"/>
      <c r="JKI69" s="1028"/>
      <c r="JKJ69" s="1028"/>
      <c r="JKK69" s="1028"/>
      <c r="JKL69" s="1028"/>
      <c r="JKM69" s="1028"/>
      <c r="JKN69" s="1028"/>
      <c r="JKO69" s="1028"/>
      <c r="JKP69" s="1028"/>
      <c r="JKQ69" s="1028"/>
      <c r="JKR69" s="1028"/>
      <c r="JKS69" s="1028"/>
      <c r="JKT69" s="1028"/>
      <c r="JKU69" s="1028"/>
      <c r="JKV69" s="1028"/>
      <c r="JKW69" s="1028"/>
      <c r="JKX69" s="1028"/>
      <c r="JKY69" s="1028"/>
      <c r="JKZ69" s="1028"/>
      <c r="JLA69" s="1028"/>
      <c r="JLB69" s="1028"/>
      <c r="JLC69" s="1028"/>
      <c r="JLD69" s="1028"/>
      <c r="JLE69" s="1028"/>
      <c r="JLF69" s="1028"/>
      <c r="JLG69" s="1028"/>
      <c r="JLH69" s="1028"/>
      <c r="JLI69" s="1028"/>
      <c r="JLJ69" s="1028"/>
      <c r="JLK69" s="1028"/>
      <c r="JLL69" s="1028"/>
      <c r="JLM69" s="1028"/>
      <c r="JLN69" s="1028"/>
      <c r="JLO69" s="1028"/>
      <c r="JLP69" s="1028"/>
      <c r="JLQ69" s="1028"/>
      <c r="JLR69" s="1028"/>
      <c r="JLS69" s="1028"/>
      <c r="JLT69" s="1028"/>
      <c r="JLU69" s="1028"/>
      <c r="JLV69" s="1028"/>
      <c r="JLW69" s="1028"/>
      <c r="JLX69" s="1028"/>
      <c r="JLY69" s="1028"/>
      <c r="JLZ69" s="1028"/>
      <c r="JMA69" s="1028"/>
      <c r="JMB69" s="1028"/>
      <c r="JMC69" s="1028"/>
      <c r="JMD69" s="1028"/>
      <c r="JME69" s="1028"/>
      <c r="JMF69" s="1028"/>
      <c r="JMG69" s="1028"/>
      <c r="JMH69" s="1028"/>
      <c r="JMI69" s="1028"/>
      <c r="JMJ69" s="1028"/>
      <c r="JMK69" s="1028"/>
      <c r="JML69" s="1028"/>
      <c r="JMM69" s="1028"/>
      <c r="JMN69" s="1028"/>
      <c r="JMO69" s="1028"/>
      <c r="JMP69" s="1028"/>
      <c r="JMQ69" s="1028"/>
      <c r="JMR69" s="1028"/>
      <c r="JMS69" s="1028"/>
      <c r="JMT69" s="1028"/>
      <c r="JMU69" s="1028"/>
      <c r="JMV69" s="1028"/>
      <c r="JMW69" s="1028"/>
      <c r="JMX69" s="1028"/>
      <c r="JMY69" s="1028"/>
      <c r="JMZ69" s="1028"/>
      <c r="JNA69" s="1028"/>
      <c r="JNB69" s="1028"/>
      <c r="JNC69" s="1028"/>
      <c r="JND69" s="1028"/>
      <c r="JNE69" s="1028"/>
      <c r="JNF69" s="1028"/>
      <c r="JNG69" s="1028"/>
      <c r="JNH69" s="1028"/>
      <c r="JNI69" s="1028"/>
      <c r="JNJ69" s="1028"/>
      <c r="JNK69" s="1028"/>
      <c r="JNL69" s="1028"/>
      <c r="JNM69" s="1028"/>
      <c r="JNN69" s="1028"/>
      <c r="JNO69" s="1028"/>
      <c r="JNP69" s="1028"/>
      <c r="JNQ69" s="1028"/>
      <c r="JNR69" s="1028"/>
      <c r="JNS69" s="1028"/>
      <c r="JNT69" s="1028"/>
      <c r="JNU69" s="1028"/>
      <c r="JNV69" s="1028"/>
      <c r="JNW69" s="1028"/>
      <c r="JNX69" s="1028"/>
      <c r="JNY69" s="1028"/>
      <c r="JNZ69" s="1028"/>
      <c r="JOA69" s="1028"/>
      <c r="JOB69" s="1028"/>
      <c r="JOC69" s="1028"/>
      <c r="JOD69" s="1028"/>
      <c r="JOE69" s="1028"/>
      <c r="JOF69" s="1028"/>
      <c r="JOG69" s="1028"/>
      <c r="JOH69" s="1028"/>
      <c r="JOI69" s="1028"/>
      <c r="JOJ69" s="1028"/>
      <c r="JOK69" s="1028"/>
      <c r="JOL69" s="1028"/>
      <c r="JOM69" s="1028"/>
      <c r="JON69" s="1028"/>
      <c r="JOO69" s="1028"/>
      <c r="JOP69" s="1028"/>
      <c r="JOQ69" s="1028"/>
      <c r="JOR69" s="1028"/>
      <c r="JOS69" s="1028"/>
      <c r="JOT69" s="1028"/>
      <c r="JOU69" s="1028"/>
      <c r="JOV69" s="1028"/>
      <c r="JOW69" s="1028"/>
      <c r="JOX69" s="1028"/>
      <c r="JOY69" s="1028"/>
      <c r="JOZ69" s="1028"/>
      <c r="JPA69" s="1028"/>
      <c r="JPB69" s="1028"/>
      <c r="JPC69" s="1028"/>
      <c r="JPD69" s="1028"/>
      <c r="JPE69" s="1028"/>
      <c r="JPF69" s="1028"/>
      <c r="JPG69" s="1028"/>
      <c r="JPH69" s="1028"/>
      <c r="JPI69" s="1028"/>
      <c r="JPJ69" s="1028"/>
      <c r="JPK69" s="1028"/>
      <c r="JPL69" s="1028"/>
      <c r="JPM69" s="1028"/>
      <c r="JPN69" s="1028"/>
      <c r="JPO69" s="1028"/>
      <c r="JPP69" s="1028"/>
      <c r="JPQ69" s="1028"/>
      <c r="JPR69" s="1028"/>
      <c r="JPS69" s="1028"/>
      <c r="JPT69" s="1028"/>
      <c r="JPU69" s="1028"/>
      <c r="JPV69" s="1028"/>
      <c r="JPW69" s="1028"/>
      <c r="JPX69" s="1028"/>
      <c r="JPY69" s="1028"/>
      <c r="JPZ69" s="1028"/>
      <c r="JQA69" s="1028"/>
      <c r="JQB69" s="1028"/>
      <c r="JQC69" s="1028"/>
      <c r="JQD69" s="1028"/>
      <c r="JQE69" s="1028"/>
      <c r="JQF69" s="1028"/>
      <c r="JQG69" s="1028"/>
      <c r="JQH69" s="1028"/>
      <c r="JQI69" s="1028"/>
      <c r="JQJ69" s="1028"/>
      <c r="JQK69" s="1028"/>
      <c r="JQL69" s="1028"/>
      <c r="JQM69" s="1028"/>
      <c r="JQN69" s="1028"/>
      <c r="JQO69" s="1028"/>
      <c r="JQP69" s="1028"/>
      <c r="JQQ69" s="1028"/>
      <c r="JQR69" s="1028"/>
      <c r="JQS69" s="1028"/>
      <c r="JQT69" s="1028"/>
      <c r="JQU69" s="1028"/>
      <c r="JQV69" s="1028"/>
      <c r="JQW69" s="1028"/>
      <c r="JQX69" s="1028"/>
      <c r="JQY69" s="1028"/>
      <c r="JQZ69" s="1028"/>
      <c r="JRA69" s="1028"/>
      <c r="JRB69" s="1028"/>
      <c r="JRC69" s="1028"/>
      <c r="JRD69" s="1028"/>
      <c r="JRE69" s="1028"/>
      <c r="JRF69" s="1028"/>
      <c r="JRG69" s="1028"/>
      <c r="JRH69" s="1028"/>
      <c r="JRI69" s="1028"/>
      <c r="JRJ69" s="1028"/>
      <c r="JRK69" s="1028"/>
      <c r="JRL69" s="1028"/>
      <c r="JRM69" s="1028"/>
      <c r="JRN69" s="1028"/>
      <c r="JRO69" s="1028"/>
      <c r="JRP69" s="1028"/>
      <c r="JRQ69" s="1028"/>
      <c r="JRR69" s="1028"/>
      <c r="JRS69" s="1028"/>
      <c r="JRT69" s="1028"/>
      <c r="JRU69" s="1028"/>
      <c r="JRV69" s="1028"/>
      <c r="JRW69" s="1028"/>
      <c r="JRX69" s="1028"/>
      <c r="JRY69" s="1028"/>
      <c r="JRZ69" s="1028"/>
      <c r="JSA69" s="1028"/>
      <c r="JSB69" s="1028"/>
      <c r="JSC69" s="1028"/>
      <c r="JSD69" s="1028"/>
      <c r="JSE69" s="1028"/>
      <c r="JSF69" s="1028"/>
      <c r="JSG69" s="1028"/>
      <c r="JSH69" s="1028"/>
      <c r="JSI69" s="1028"/>
      <c r="JSJ69" s="1028"/>
      <c r="JSK69" s="1028"/>
      <c r="JSL69" s="1028"/>
      <c r="JSM69" s="1028"/>
      <c r="JSN69" s="1028"/>
      <c r="JSO69" s="1028"/>
      <c r="JSP69" s="1028"/>
      <c r="JSQ69" s="1028"/>
      <c r="JSR69" s="1028"/>
      <c r="JSS69" s="1028"/>
      <c r="JST69" s="1028"/>
      <c r="JSU69" s="1028"/>
      <c r="JSV69" s="1028"/>
      <c r="JSW69" s="1028"/>
      <c r="JSX69" s="1028"/>
      <c r="JSY69" s="1028"/>
      <c r="JSZ69" s="1028"/>
      <c r="JTA69" s="1028"/>
      <c r="JTB69" s="1028"/>
      <c r="JTC69" s="1028"/>
      <c r="JTD69" s="1028"/>
      <c r="JTE69" s="1028"/>
      <c r="JTF69" s="1028"/>
      <c r="JTG69" s="1028"/>
      <c r="JTH69" s="1028"/>
      <c r="JTI69" s="1028"/>
      <c r="JTJ69" s="1028"/>
      <c r="JTK69" s="1028"/>
      <c r="JTL69" s="1028"/>
      <c r="JTM69" s="1028"/>
      <c r="JTN69" s="1028"/>
      <c r="JTO69" s="1028"/>
      <c r="JTP69" s="1028"/>
      <c r="JTQ69" s="1028"/>
      <c r="JTR69" s="1028"/>
      <c r="JTS69" s="1028"/>
      <c r="JTT69" s="1028"/>
      <c r="JTU69" s="1028"/>
      <c r="JTV69" s="1028"/>
      <c r="JTW69" s="1028"/>
      <c r="JTX69" s="1028"/>
      <c r="JTY69" s="1028"/>
      <c r="JTZ69" s="1028"/>
      <c r="JUA69" s="1028"/>
      <c r="JUB69" s="1028"/>
      <c r="JUC69" s="1028"/>
      <c r="JUD69" s="1028"/>
      <c r="JUE69" s="1028"/>
      <c r="JUF69" s="1028"/>
      <c r="JUG69" s="1028"/>
      <c r="JUH69" s="1028"/>
      <c r="JUI69" s="1028"/>
      <c r="JUJ69" s="1028"/>
      <c r="JUK69" s="1028"/>
      <c r="JUL69" s="1028"/>
      <c r="JUM69" s="1028"/>
      <c r="JUN69" s="1028"/>
      <c r="JUO69" s="1028"/>
      <c r="JUP69" s="1028"/>
      <c r="JUQ69" s="1028"/>
      <c r="JUR69" s="1028"/>
      <c r="JUS69" s="1028"/>
      <c r="JUT69" s="1028"/>
      <c r="JUU69" s="1028"/>
      <c r="JUV69" s="1028"/>
      <c r="JUW69" s="1028"/>
      <c r="JUX69" s="1028"/>
      <c r="JUY69" s="1028"/>
      <c r="JUZ69" s="1028"/>
      <c r="JVA69" s="1028"/>
      <c r="JVB69" s="1028"/>
      <c r="JVC69" s="1028"/>
      <c r="JVD69" s="1028"/>
      <c r="JVE69" s="1028"/>
      <c r="JVF69" s="1028"/>
      <c r="JVG69" s="1028"/>
      <c r="JVH69" s="1028"/>
      <c r="JVI69" s="1028"/>
      <c r="JVJ69" s="1028"/>
      <c r="JVK69" s="1028"/>
      <c r="JVL69" s="1028"/>
      <c r="JVM69" s="1028"/>
      <c r="JVN69" s="1028"/>
      <c r="JVO69" s="1028"/>
      <c r="JVP69" s="1028"/>
      <c r="JVQ69" s="1028"/>
      <c r="JVR69" s="1028"/>
      <c r="JVS69" s="1028"/>
      <c r="JVT69" s="1028"/>
      <c r="JVU69" s="1028"/>
      <c r="JVV69" s="1028"/>
      <c r="JVW69" s="1028"/>
      <c r="JVX69" s="1028"/>
      <c r="JVY69" s="1028"/>
      <c r="JVZ69" s="1028"/>
      <c r="JWA69" s="1028"/>
      <c r="JWB69" s="1028"/>
      <c r="JWC69" s="1028"/>
      <c r="JWD69" s="1028"/>
      <c r="JWE69" s="1028"/>
      <c r="JWF69" s="1028"/>
      <c r="JWG69" s="1028"/>
      <c r="JWH69" s="1028"/>
      <c r="JWI69" s="1028"/>
      <c r="JWJ69" s="1028"/>
      <c r="JWK69" s="1028"/>
      <c r="JWL69" s="1028"/>
      <c r="JWM69" s="1028"/>
      <c r="JWN69" s="1028"/>
      <c r="JWO69" s="1028"/>
      <c r="JWP69" s="1028"/>
      <c r="JWQ69" s="1028"/>
      <c r="JWR69" s="1028"/>
      <c r="JWS69" s="1028"/>
      <c r="JWT69" s="1028"/>
      <c r="JWU69" s="1028"/>
      <c r="JWV69" s="1028"/>
      <c r="JWW69" s="1028"/>
      <c r="JWX69" s="1028"/>
      <c r="JWY69" s="1028"/>
      <c r="JWZ69" s="1028"/>
      <c r="JXA69" s="1028"/>
      <c r="JXB69" s="1028"/>
      <c r="JXC69" s="1028"/>
      <c r="JXD69" s="1028"/>
      <c r="JXE69" s="1028"/>
      <c r="JXF69" s="1028"/>
      <c r="JXG69" s="1028"/>
      <c r="JXH69" s="1028"/>
      <c r="JXI69" s="1028"/>
      <c r="JXJ69" s="1028"/>
      <c r="JXK69" s="1028"/>
      <c r="JXL69" s="1028"/>
      <c r="JXM69" s="1028"/>
      <c r="JXN69" s="1028"/>
      <c r="JXO69" s="1028"/>
      <c r="JXP69" s="1028"/>
      <c r="JXQ69" s="1028"/>
      <c r="JXR69" s="1028"/>
      <c r="JXS69" s="1028"/>
      <c r="JXT69" s="1028"/>
      <c r="JXU69" s="1028"/>
      <c r="JXV69" s="1028"/>
      <c r="JXW69" s="1028"/>
      <c r="JXX69" s="1028"/>
      <c r="JXY69" s="1028"/>
      <c r="JXZ69" s="1028"/>
      <c r="JYA69" s="1028"/>
      <c r="JYB69" s="1028"/>
      <c r="JYC69" s="1028"/>
      <c r="JYD69" s="1028"/>
      <c r="JYE69" s="1028"/>
      <c r="JYF69" s="1028"/>
      <c r="JYG69" s="1028"/>
      <c r="JYH69" s="1028"/>
      <c r="JYI69" s="1028"/>
      <c r="JYJ69" s="1028"/>
      <c r="JYK69" s="1028"/>
      <c r="JYL69" s="1028"/>
      <c r="JYM69" s="1028"/>
      <c r="JYN69" s="1028"/>
      <c r="JYO69" s="1028"/>
      <c r="JYP69" s="1028"/>
      <c r="JYQ69" s="1028"/>
      <c r="JYR69" s="1028"/>
      <c r="JYS69" s="1028"/>
      <c r="JYT69" s="1028"/>
      <c r="JYU69" s="1028"/>
      <c r="JYV69" s="1028"/>
      <c r="JYW69" s="1028"/>
      <c r="JYX69" s="1028"/>
      <c r="JYY69" s="1028"/>
      <c r="JYZ69" s="1028"/>
      <c r="JZA69" s="1028"/>
      <c r="JZB69" s="1028"/>
      <c r="JZC69" s="1028"/>
      <c r="JZD69" s="1028"/>
      <c r="JZE69" s="1028"/>
      <c r="JZF69" s="1028"/>
      <c r="JZG69" s="1028"/>
      <c r="JZH69" s="1028"/>
      <c r="JZI69" s="1028"/>
      <c r="JZJ69" s="1028"/>
      <c r="JZK69" s="1028"/>
      <c r="JZL69" s="1028"/>
      <c r="JZM69" s="1028"/>
      <c r="JZN69" s="1028"/>
      <c r="JZO69" s="1028"/>
      <c r="JZP69" s="1028"/>
      <c r="JZQ69" s="1028"/>
      <c r="JZR69" s="1028"/>
      <c r="JZS69" s="1028"/>
      <c r="JZT69" s="1028"/>
      <c r="JZU69" s="1028"/>
      <c r="JZV69" s="1028"/>
      <c r="JZW69" s="1028"/>
      <c r="JZX69" s="1028"/>
      <c r="JZY69" s="1028"/>
      <c r="JZZ69" s="1028"/>
      <c r="KAA69" s="1028"/>
      <c r="KAB69" s="1028"/>
      <c r="KAC69" s="1028"/>
      <c r="KAD69" s="1028"/>
      <c r="KAE69" s="1028"/>
      <c r="KAF69" s="1028"/>
      <c r="KAG69" s="1028"/>
      <c r="KAH69" s="1028"/>
      <c r="KAI69" s="1028"/>
      <c r="KAJ69" s="1028"/>
      <c r="KAK69" s="1028"/>
      <c r="KAL69" s="1028"/>
      <c r="KAM69" s="1028"/>
      <c r="KAN69" s="1028"/>
      <c r="KAO69" s="1028"/>
      <c r="KAP69" s="1028"/>
      <c r="KAQ69" s="1028"/>
      <c r="KAR69" s="1028"/>
      <c r="KAS69" s="1028"/>
      <c r="KAT69" s="1028"/>
      <c r="KAU69" s="1028"/>
      <c r="KAV69" s="1028"/>
      <c r="KAW69" s="1028"/>
      <c r="KAX69" s="1028"/>
      <c r="KAY69" s="1028"/>
      <c r="KAZ69" s="1028"/>
      <c r="KBA69" s="1028"/>
      <c r="KBB69" s="1028"/>
      <c r="KBC69" s="1028"/>
      <c r="KBD69" s="1028"/>
      <c r="KBE69" s="1028"/>
      <c r="KBF69" s="1028"/>
      <c r="KBG69" s="1028"/>
      <c r="KBH69" s="1028"/>
      <c r="KBI69" s="1028"/>
      <c r="KBJ69" s="1028"/>
      <c r="KBK69" s="1028"/>
      <c r="KBL69" s="1028"/>
      <c r="KBM69" s="1028"/>
      <c r="KBN69" s="1028"/>
      <c r="KBO69" s="1028"/>
      <c r="KBP69" s="1028"/>
      <c r="KBQ69" s="1028"/>
      <c r="KBR69" s="1028"/>
      <c r="KBS69" s="1028"/>
      <c r="KBT69" s="1028"/>
      <c r="KBU69" s="1028"/>
      <c r="KBV69" s="1028"/>
      <c r="KBW69" s="1028"/>
      <c r="KBX69" s="1028"/>
      <c r="KBY69" s="1028"/>
      <c r="KBZ69" s="1028"/>
      <c r="KCA69" s="1028"/>
      <c r="KCB69" s="1028"/>
      <c r="KCC69" s="1028"/>
      <c r="KCD69" s="1028"/>
      <c r="KCE69" s="1028"/>
      <c r="KCF69" s="1028"/>
      <c r="KCG69" s="1028"/>
      <c r="KCH69" s="1028"/>
      <c r="KCI69" s="1028"/>
      <c r="KCJ69" s="1028"/>
      <c r="KCK69" s="1028"/>
      <c r="KCL69" s="1028"/>
      <c r="KCM69" s="1028"/>
      <c r="KCN69" s="1028"/>
      <c r="KCO69" s="1028"/>
      <c r="KCP69" s="1028"/>
      <c r="KCQ69" s="1028"/>
      <c r="KCR69" s="1028"/>
      <c r="KCS69" s="1028"/>
      <c r="KCT69" s="1028"/>
      <c r="KCU69" s="1028"/>
      <c r="KCV69" s="1028"/>
      <c r="KCW69" s="1028"/>
      <c r="KCX69" s="1028"/>
      <c r="KCY69" s="1028"/>
      <c r="KCZ69" s="1028"/>
      <c r="KDA69" s="1028"/>
      <c r="KDB69" s="1028"/>
      <c r="KDC69" s="1028"/>
      <c r="KDD69" s="1028"/>
      <c r="KDE69" s="1028"/>
      <c r="KDF69" s="1028"/>
      <c r="KDG69" s="1028"/>
      <c r="KDH69" s="1028"/>
      <c r="KDI69" s="1028"/>
      <c r="KDJ69" s="1028"/>
      <c r="KDK69" s="1028"/>
      <c r="KDL69" s="1028"/>
      <c r="KDM69" s="1028"/>
      <c r="KDN69" s="1028"/>
      <c r="KDO69" s="1028"/>
      <c r="KDP69" s="1028"/>
      <c r="KDQ69" s="1028"/>
      <c r="KDR69" s="1028"/>
      <c r="KDS69" s="1028"/>
      <c r="KDT69" s="1028"/>
      <c r="KDU69" s="1028"/>
      <c r="KDV69" s="1028"/>
      <c r="KDW69" s="1028"/>
      <c r="KDX69" s="1028"/>
      <c r="KDY69" s="1028"/>
      <c r="KDZ69" s="1028"/>
      <c r="KEA69" s="1028"/>
      <c r="KEB69" s="1028"/>
      <c r="KEC69" s="1028"/>
      <c r="KED69" s="1028"/>
      <c r="KEE69" s="1028"/>
      <c r="KEF69" s="1028"/>
      <c r="KEG69" s="1028"/>
      <c r="KEH69" s="1028"/>
      <c r="KEI69" s="1028"/>
      <c r="KEJ69" s="1028"/>
      <c r="KEK69" s="1028"/>
      <c r="KEL69" s="1028"/>
      <c r="KEM69" s="1028"/>
      <c r="KEN69" s="1028"/>
      <c r="KEO69" s="1028"/>
      <c r="KEP69" s="1028"/>
      <c r="KEQ69" s="1028"/>
      <c r="KER69" s="1028"/>
      <c r="KES69" s="1028"/>
      <c r="KET69" s="1028"/>
      <c r="KEU69" s="1028"/>
      <c r="KEV69" s="1028"/>
      <c r="KEW69" s="1028"/>
      <c r="KEX69" s="1028"/>
      <c r="KEY69" s="1028"/>
      <c r="KEZ69" s="1028"/>
      <c r="KFA69" s="1028"/>
      <c r="KFB69" s="1028"/>
      <c r="KFC69" s="1028"/>
      <c r="KFD69" s="1028"/>
      <c r="KFE69" s="1028"/>
      <c r="KFF69" s="1028"/>
      <c r="KFG69" s="1028"/>
      <c r="KFH69" s="1028"/>
      <c r="KFI69" s="1028"/>
      <c r="KFJ69" s="1028"/>
      <c r="KFK69" s="1028"/>
      <c r="KFL69" s="1028"/>
      <c r="KFM69" s="1028"/>
      <c r="KFN69" s="1028"/>
      <c r="KFO69" s="1028"/>
      <c r="KFP69" s="1028"/>
      <c r="KFQ69" s="1028"/>
      <c r="KFR69" s="1028"/>
      <c r="KFS69" s="1028"/>
      <c r="KFT69" s="1028"/>
      <c r="KFU69" s="1028"/>
      <c r="KFV69" s="1028"/>
      <c r="KFW69" s="1028"/>
      <c r="KFX69" s="1028"/>
      <c r="KFY69" s="1028"/>
      <c r="KFZ69" s="1028"/>
      <c r="KGA69" s="1028"/>
      <c r="KGB69" s="1028"/>
      <c r="KGC69" s="1028"/>
      <c r="KGD69" s="1028"/>
      <c r="KGE69" s="1028"/>
      <c r="KGF69" s="1028"/>
      <c r="KGG69" s="1028"/>
      <c r="KGH69" s="1028"/>
      <c r="KGI69" s="1028"/>
      <c r="KGJ69" s="1028"/>
      <c r="KGK69" s="1028"/>
      <c r="KGL69" s="1028"/>
      <c r="KGM69" s="1028"/>
      <c r="KGN69" s="1028"/>
      <c r="KGO69" s="1028"/>
      <c r="KGP69" s="1028"/>
      <c r="KGQ69" s="1028"/>
      <c r="KGR69" s="1028"/>
      <c r="KGS69" s="1028"/>
      <c r="KGT69" s="1028"/>
      <c r="KGU69" s="1028"/>
      <c r="KGV69" s="1028"/>
      <c r="KGW69" s="1028"/>
      <c r="KGX69" s="1028"/>
      <c r="KGY69" s="1028"/>
      <c r="KGZ69" s="1028"/>
      <c r="KHA69" s="1028"/>
      <c r="KHB69" s="1028"/>
      <c r="KHC69" s="1028"/>
      <c r="KHD69" s="1028"/>
      <c r="KHE69" s="1028"/>
      <c r="KHF69" s="1028"/>
      <c r="KHG69" s="1028"/>
      <c r="KHH69" s="1028"/>
      <c r="KHI69" s="1028"/>
      <c r="KHJ69" s="1028"/>
      <c r="KHK69" s="1028"/>
      <c r="KHL69" s="1028"/>
      <c r="KHM69" s="1028"/>
      <c r="KHN69" s="1028"/>
      <c r="KHO69" s="1028"/>
      <c r="KHP69" s="1028"/>
      <c r="KHQ69" s="1028"/>
      <c r="KHR69" s="1028"/>
      <c r="KHS69" s="1028"/>
      <c r="KHT69" s="1028"/>
      <c r="KHU69" s="1028"/>
      <c r="KHV69" s="1028"/>
      <c r="KHW69" s="1028"/>
      <c r="KHX69" s="1028"/>
      <c r="KHY69" s="1028"/>
      <c r="KHZ69" s="1028"/>
      <c r="KIA69" s="1028"/>
      <c r="KIB69" s="1028"/>
      <c r="KIC69" s="1028"/>
      <c r="KID69" s="1028"/>
      <c r="KIE69" s="1028"/>
      <c r="KIF69" s="1028"/>
      <c r="KIG69" s="1028"/>
      <c r="KIH69" s="1028"/>
      <c r="KII69" s="1028"/>
      <c r="KIJ69" s="1028"/>
      <c r="KIK69" s="1028"/>
      <c r="KIL69" s="1028"/>
      <c r="KIM69" s="1028"/>
      <c r="KIN69" s="1028"/>
      <c r="KIO69" s="1028"/>
      <c r="KIP69" s="1028"/>
      <c r="KIQ69" s="1028"/>
      <c r="KIR69" s="1028"/>
      <c r="KIS69" s="1028"/>
      <c r="KIT69" s="1028"/>
      <c r="KIU69" s="1028"/>
      <c r="KIV69" s="1028"/>
      <c r="KIW69" s="1028"/>
      <c r="KIX69" s="1028"/>
      <c r="KIY69" s="1028"/>
      <c r="KIZ69" s="1028"/>
      <c r="KJA69" s="1028"/>
      <c r="KJB69" s="1028"/>
      <c r="KJC69" s="1028"/>
      <c r="KJD69" s="1028"/>
      <c r="KJE69" s="1028"/>
      <c r="KJF69" s="1028"/>
      <c r="KJG69" s="1028"/>
      <c r="KJH69" s="1028"/>
      <c r="KJI69" s="1028"/>
      <c r="KJJ69" s="1028"/>
      <c r="KJK69" s="1028"/>
      <c r="KJL69" s="1028"/>
      <c r="KJM69" s="1028"/>
      <c r="KJN69" s="1028"/>
      <c r="KJO69" s="1028"/>
      <c r="KJP69" s="1028"/>
      <c r="KJQ69" s="1028"/>
      <c r="KJR69" s="1028"/>
      <c r="KJS69" s="1028"/>
      <c r="KJT69" s="1028"/>
      <c r="KJU69" s="1028"/>
      <c r="KJV69" s="1028"/>
      <c r="KJW69" s="1028"/>
      <c r="KJX69" s="1028"/>
      <c r="KJY69" s="1028"/>
      <c r="KJZ69" s="1028"/>
      <c r="KKA69" s="1028"/>
      <c r="KKB69" s="1028"/>
      <c r="KKC69" s="1028"/>
      <c r="KKD69" s="1028"/>
      <c r="KKE69" s="1028"/>
      <c r="KKF69" s="1028"/>
      <c r="KKG69" s="1028"/>
      <c r="KKH69" s="1028"/>
      <c r="KKI69" s="1028"/>
      <c r="KKJ69" s="1028"/>
      <c r="KKK69" s="1028"/>
      <c r="KKL69" s="1028"/>
      <c r="KKM69" s="1028"/>
      <c r="KKN69" s="1028"/>
      <c r="KKO69" s="1028"/>
      <c r="KKP69" s="1028"/>
      <c r="KKQ69" s="1028"/>
      <c r="KKR69" s="1028"/>
      <c r="KKS69" s="1028"/>
      <c r="KKT69" s="1028"/>
      <c r="KKU69" s="1028"/>
      <c r="KKV69" s="1028"/>
      <c r="KKW69" s="1028"/>
      <c r="KKX69" s="1028"/>
      <c r="KKY69" s="1028"/>
      <c r="KKZ69" s="1028"/>
      <c r="KLA69" s="1028"/>
      <c r="KLB69" s="1028"/>
      <c r="KLC69" s="1028"/>
      <c r="KLD69" s="1028"/>
      <c r="KLE69" s="1028"/>
      <c r="KLF69" s="1028"/>
      <c r="KLG69" s="1028"/>
      <c r="KLH69" s="1028"/>
      <c r="KLI69" s="1028"/>
      <c r="KLJ69" s="1028"/>
      <c r="KLK69" s="1028"/>
      <c r="KLL69" s="1028"/>
      <c r="KLM69" s="1028"/>
      <c r="KLN69" s="1028"/>
      <c r="KLO69" s="1028"/>
      <c r="KLP69" s="1028"/>
      <c r="KLQ69" s="1028"/>
      <c r="KLR69" s="1028"/>
      <c r="KLS69" s="1028"/>
      <c r="KLT69" s="1028"/>
      <c r="KLU69" s="1028"/>
      <c r="KLV69" s="1028"/>
      <c r="KLW69" s="1028"/>
      <c r="KLX69" s="1028"/>
      <c r="KLY69" s="1028"/>
      <c r="KLZ69" s="1028"/>
      <c r="KMA69" s="1028"/>
      <c r="KMB69" s="1028"/>
      <c r="KMC69" s="1028"/>
      <c r="KMD69" s="1028"/>
      <c r="KME69" s="1028"/>
      <c r="KMF69" s="1028"/>
      <c r="KMG69" s="1028"/>
      <c r="KMH69" s="1028"/>
      <c r="KMI69" s="1028"/>
      <c r="KMJ69" s="1028"/>
      <c r="KMK69" s="1028"/>
      <c r="KML69" s="1028"/>
      <c r="KMM69" s="1028"/>
      <c r="KMN69" s="1028"/>
      <c r="KMO69" s="1028"/>
      <c r="KMP69" s="1028"/>
      <c r="KMQ69" s="1028"/>
      <c r="KMR69" s="1028"/>
      <c r="KMS69" s="1028"/>
      <c r="KMT69" s="1028"/>
      <c r="KMU69" s="1028"/>
      <c r="KMV69" s="1028"/>
      <c r="KMW69" s="1028"/>
      <c r="KMX69" s="1028"/>
      <c r="KMY69" s="1028"/>
      <c r="KMZ69" s="1028"/>
      <c r="KNA69" s="1028"/>
      <c r="KNB69" s="1028"/>
      <c r="KNC69" s="1028"/>
      <c r="KND69" s="1028"/>
      <c r="KNE69" s="1028"/>
      <c r="KNF69" s="1028"/>
      <c r="KNG69" s="1028"/>
      <c r="KNH69" s="1028"/>
      <c r="KNI69" s="1028"/>
      <c r="KNJ69" s="1028"/>
      <c r="KNK69" s="1028"/>
      <c r="KNL69" s="1028"/>
      <c r="KNM69" s="1028"/>
      <c r="KNN69" s="1028"/>
      <c r="KNO69" s="1028"/>
      <c r="KNP69" s="1028"/>
      <c r="KNQ69" s="1028"/>
      <c r="KNR69" s="1028"/>
      <c r="KNS69" s="1028"/>
      <c r="KNT69" s="1028"/>
      <c r="KNU69" s="1028"/>
      <c r="KNV69" s="1028"/>
      <c r="KNW69" s="1028"/>
      <c r="KNX69" s="1028"/>
      <c r="KNY69" s="1028"/>
      <c r="KNZ69" s="1028"/>
      <c r="KOA69" s="1028"/>
      <c r="KOB69" s="1028"/>
      <c r="KOC69" s="1028"/>
      <c r="KOD69" s="1028"/>
      <c r="KOE69" s="1028"/>
      <c r="KOF69" s="1028"/>
      <c r="KOG69" s="1028"/>
      <c r="KOH69" s="1028"/>
      <c r="KOI69" s="1028"/>
      <c r="KOJ69" s="1028"/>
      <c r="KOK69" s="1028"/>
      <c r="KOL69" s="1028"/>
      <c r="KOM69" s="1028"/>
      <c r="KON69" s="1028"/>
      <c r="KOO69" s="1028"/>
      <c r="KOP69" s="1028"/>
      <c r="KOQ69" s="1028"/>
      <c r="KOR69" s="1028"/>
      <c r="KOS69" s="1028"/>
      <c r="KOT69" s="1028"/>
      <c r="KOU69" s="1028"/>
      <c r="KOV69" s="1028"/>
      <c r="KOW69" s="1028"/>
      <c r="KOX69" s="1028"/>
      <c r="KOY69" s="1028"/>
      <c r="KOZ69" s="1028"/>
      <c r="KPA69" s="1028"/>
      <c r="KPB69" s="1028"/>
      <c r="KPC69" s="1028"/>
      <c r="KPD69" s="1028"/>
      <c r="KPE69" s="1028"/>
      <c r="KPF69" s="1028"/>
      <c r="KPG69" s="1028"/>
      <c r="KPH69" s="1028"/>
      <c r="KPI69" s="1028"/>
      <c r="KPJ69" s="1028"/>
      <c r="KPK69" s="1028"/>
      <c r="KPL69" s="1028"/>
      <c r="KPM69" s="1028"/>
      <c r="KPN69" s="1028"/>
      <c r="KPO69" s="1028"/>
      <c r="KPP69" s="1028"/>
      <c r="KPQ69" s="1028"/>
      <c r="KPR69" s="1028"/>
      <c r="KPS69" s="1028"/>
      <c r="KPT69" s="1028"/>
      <c r="KPU69" s="1028"/>
      <c r="KPV69" s="1028"/>
      <c r="KPW69" s="1028"/>
      <c r="KPX69" s="1028"/>
      <c r="KPY69" s="1028"/>
      <c r="KPZ69" s="1028"/>
      <c r="KQA69" s="1028"/>
      <c r="KQB69" s="1028"/>
      <c r="KQC69" s="1028"/>
      <c r="KQD69" s="1028"/>
      <c r="KQE69" s="1028"/>
      <c r="KQF69" s="1028"/>
      <c r="KQG69" s="1028"/>
      <c r="KQH69" s="1028"/>
      <c r="KQI69" s="1028"/>
      <c r="KQJ69" s="1028"/>
      <c r="KQK69" s="1028"/>
      <c r="KQL69" s="1028"/>
      <c r="KQM69" s="1028"/>
      <c r="KQN69" s="1028"/>
      <c r="KQO69" s="1028"/>
      <c r="KQP69" s="1028"/>
      <c r="KQQ69" s="1028"/>
      <c r="KQR69" s="1028"/>
      <c r="KQS69" s="1028"/>
      <c r="KQT69" s="1028"/>
      <c r="KQU69" s="1028"/>
      <c r="KQV69" s="1028"/>
      <c r="KQW69" s="1028"/>
      <c r="KQX69" s="1028"/>
      <c r="KQY69" s="1028"/>
      <c r="KQZ69" s="1028"/>
      <c r="KRA69" s="1028"/>
      <c r="KRB69" s="1028"/>
      <c r="KRC69" s="1028"/>
      <c r="KRD69" s="1028"/>
      <c r="KRE69" s="1028"/>
      <c r="KRF69" s="1028"/>
      <c r="KRG69" s="1028"/>
      <c r="KRH69" s="1028"/>
      <c r="KRI69" s="1028"/>
      <c r="KRJ69" s="1028"/>
      <c r="KRK69" s="1028"/>
      <c r="KRL69" s="1028"/>
      <c r="KRM69" s="1028"/>
      <c r="KRN69" s="1028"/>
      <c r="KRO69" s="1028"/>
      <c r="KRP69" s="1028"/>
      <c r="KRQ69" s="1028"/>
      <c r="KRR69" s="1028"/>
      <c r="KRS69" s="1028"/>
      <c r="KRT69" s="1028"/>
      <c r="KRU69" s="1028"/>
      <c r="KRV69" s="1028"/>
      <c r="KRW69" s="1028"/>
      <c r="KRX69" s="1028"/>
      <c r="KRY69" s="1028"/>
      <c r="KRZ69" s="1028"/>
      <c r="KSA69" s="1028"/>
      <c r="KSB69" s="1028"/>
      <c r="KSC69" s="1028"/>
      <c r="KSD69" s="1028"/>
      <c r="KSE69" s="1028"/>
      <c r="KSF69" s="1028"/>
      <c r="KSG69" s="1028"/>
      <c r="KSH69" s="1028"/>
      <c r="KSI69" s="1028"/>
      <c r="KSJ69" s="1028"/>
      <c r="KSK69" s="1028"/>
      <c r="KSL69" s="1028"/>
      <c r="KSM69" s="1028"/>
      <c r="KSN69" s="1028"/>
      <c r="KSO69" s="1028"/>
      <c r="KSP69" s="1028"/>
      <c r="KSQ69" s="1028"/>
      <c r="KSR69" s="1028"/>
      <c r="KSS69" s="1028"/>
      <c r="KST69" s="1028"/>
      <c r="KSU69" s="1028"/>
      <c r="KSV69" s="1028"/>
      <c r="KSW69" s="1028"/>
      <c r="KSX69" s="1028"/>
      <c r="KSY69" s="1028"/>
      <c r="KSZ69" s="1028"/>
      <c r="KTA69" s="1028"/>
      <c r="KTB69" s="1028"/>
      <c r="KTC69" s="1028"/>
      <c r="KTD69" s="1028"/>
      <c r="KTE69" s="1028"/>
      <c r="KTF69" s="1028"/>
      <c r="KTG69" s="1028"/>
      <c r="KTH69" s="1028"/>
      <c r="KTI69" s="1028"/>
      <c r="KTJ69" s="1028"/>
      <c r="KTK69" s="1028"/>
      <c r="KTL69" s="1028"/>
      <c r="KTM69" s="1028"/>
      <c r="KTN69" s="1028"/>
      <c r="KTO69" s="1028"/>
      <c r="KTP69" s="1028"/>
      <c r="KTQ69" s="1028"/>
      <c r="KTR69" s="1028"/>
      <c r="KTS69" s="1028"/>
      <c r="KTT69" s="1028"/>
      <c r="KTU69" s="1028"/>
      <c r="KTV69" s="1028"/>
      <c r="KTW69" s="1028"/>
      <c r="KTX69" s="1028"/>
      <c r="KTY69" s="1028"/>
      <c r="KTZ69" s="1028"/>
      <c r="KUA69" s="1028"/>
      <c r="KUB69" s="1028"/>
      <c r="KUC69" s="1028"/>
      <c r="KUD69" s="1028"/>
      <c r="KUE69" s="1028"/>
      <c r="KUF69" s="1028"/>
      <c r="KUG69" s="1028"/>
      <c r="KUH69" s="1028"/>
      <c r="KUI69" s="1028"/>
      <c r="KUJ69" s="1028"/>
      <c r="KUK69" s="1028"/>
      <c r="KUL69" s="1028"/>
      <c r="KUM69" s="1028"/>
      <c r="KUN69" s="1028"/>
      <c r="KUO69" s="1028"/>
      <c r="KUP69" s="1028"/>
      <c r="KUQ69" s="1028"/>
      <c r="KUR69" s="1028"/>
      <c r="KUS69" s="1028"/>
      <c r="KUT69" s="1028"/>
      <c r="KUU69" s="1028"/>
      <c r="KUV69" s="1028"/>
      <c r="KUW69" s="1028"/>
      <c r="KUX69" s="1028"/>
      <c r="KUY69" s="1028"/>
      <c r="KUZ69" s="1028"/>
      <c r="KVA69" s="1028"/>
      <c r="KVB69" s="1028"/>
      <c r="KVC69" s="1028"/>
      <c r="KVD69" s="1028"/>
      <c r="KVE69" s="1028"/>
      <c r="KVF69" s="1028"/>
      <c r="KVG69" s="1028"/>
      <c r="KVH69" s="1028"/>
      <c r="KVI69" s="1028"/>
      <c r="KVJ69" s="1028"/>
      <c r="KVK69" s="1028"/>
      <c r="KVL69" s="1028"/>
      <c r="KVM69" s="1028"/>
      <c r="KVN69" s="1028"/>
      <c r="KVO69" s="1028"/>
      <c r="KVP69" s="1028"/>
      <c r="KVQ69" s="1028"/>
      <c r="KVR69" s="1028"/>
      <c r="KVS69" s="1028"/>
      <c r="KVT69" s="1028"/>
      <c r="KVU69" s="1028"/>
      <c r="KVV69" s="1028"/>
      <c r="KVW69" s="1028"/>
      <c r="KVX69" s="1028"/>
      <c r="KVY69" s="1028"/>
      <c r="KVZ69" s="1028"/>
      <c r="KWA69" s="1028"/>
      <c r="KWB69" s="1028"/>
      <c r="KWC69" s="1028"/>
      <c r="KWD69" s="1028"/>
      <c r="KWE69" s="1028"/>
      <c r="KWF69" s="1028"/>
      <c r="KWG69" s="1028"/>
      <c r="KWH69" s="1028"/>
      <c r="KWI69" s="1028"/>
      <c r="KWJ69" s="1028"/>
      <c r="KWK69" s="1028"/>
      <c r="KWL69" s="1028"/>
      <c r="KWM69" s="1028"/>
      <c r="KWN69" s="1028"/>
      <c r="KWO69" s="1028"/>
      <c r="KWP69" s="1028"/>
      <c r="KWQ69" s="1028"/>
      <c r="KWR69" s="1028"/>
      <c r="KWS69" s="1028"/>
      <c r="KWT69" s="1028"/>
      <c r="KWU69" s="1028"/>
      <c r="KWV69" s="1028"/>
      <c r="KWW69" s="1028"/>
      <c r="KWX69" s="1028"/>
      <c r="KWY69" s="1028"/>
      <c r="KWZ69" s="1028"/>
      <c r="KXA69" s="1028"/>
      <c r="KXB69" s="1028"/>
      <c r="KXC69" s="1028"/>
      <c r="KXD69" s="1028"/>
      <c r="KXE69" s="1028"/>
      <c r="KXF69" s="1028"/>
      <c r="KXG69" s="1028"/>
      <c r="KXH69" s="1028"/>
      <c r="KXI69" s="1028"/>
      <c r="KXJ69" s="1028"/>
      <c r="KXK69" s="1028"/>
      <c r="KXL69" s="1028"/>
      <c r="KXM69" s="1028"/>
      <c r="KXN69" s="1028"/>
      <c r="KXO69" s="1028"/>
      <c r="KXP69" s="1028"/>
      <c r="KXQ69" s="1028"/>
      <c r="KXR69" s="1028"/>
      <c r="KXS69" s="1028"/>
      <c r="KXT69" s="1028"/>
      <c r="KXU69" s="1028"/>
      <c r="KXV69" s="1028"/>
      <c r="KXW69" s="1028"/>
      <c r="KXX69" s="1028"/>
      <c r="KXY69" s="1028"/>
      <c r="KXZ69" s="1028"/>
      <c r="KYA69" s="1028"/>
      <c r="KYB69" s="1028"/>
      <c r="KYC69" s="1028"/>
      <c r="KYD69" s="1028"/>
      <c r="KYE69" s="1028"/>
      <c r="KYF69" s="1028"/>
      <c r="KYG69" s="1028"/>
      <c r="KYH69" s="1028"/>
      <c r="KYI69" s="1028"/>
      <c r="KYJ69" s="1028"/>
      <c r="KYK69" s="1028"/>
      <c r="KYL69" s="1028"/>
      <c r="KYM69" s="1028"/>
      <c r="KYN69" s="1028"/>
      <c r="KYO69" s="1028"/>
      <c r="KYP69" s="1028"/>
      <c r="KYQ69" s="1028"/>
      <c r="KYR69" s="1028"/>
      <c r="KYS69" s="1028"/>
      <c r="KYT69" s="1028"/>
      <c r="KYU69" s="1028"/>
      <c r="KYV69" s="1028"/>
      <c r="KYW69" s="1028"/>
      <c r="KYX69" s="1028"/>
      <c r="KYY69" s="1028"/>
      <c r="KYZ69" s="1028"/>
      <c r="KZA69" s="1028"/>
      <c r="KZB69" s="1028"/>
      <c r="KZC69" s="1028"/>
      <c r="KZD69" s="1028"/>
      <c r="KZE69" s="1028"/>
      <c r="KZF69" s="1028"/>
      <c r="KZG69" s="1028"/>
      <c r="KZH69" s="1028"/>
      <c r="KZI69" s="1028"/>
      <c r="KZJ69" s="1028"/>
      <c r="KZK69" s="1028"/>
      <c r="KZL69" s="1028"/>
      <c r="KZM69" s="1028"/>
      <c r="KZN69" s="1028"/>
      <c r="KZO69" s="1028"/>
      <c r="KZP69" s="1028"/>
      <c r="KZQ69" s="1028"/>
      <c r="KZR69" s="1028"/>
      <c r="KZS69" s="1028"/>
      <c r="KZT69" s="1028"/>
      <c r="KZU69" s="1028"/>
      <c r="KZV69" s="1028"/>
      <c r="KZW69" s="1028"/>
      <c r="KZX69" s="1028"/>
      <c r="KZY69" s="1028"/>
      <c r="KZZ69" s="1028"/>
      <c r="LAA69" s="1028"/>
      <c r="LAB69" s="1028"/>
      <c r="LAC69" s="1028"/>
      <c r="LAD69" s="1028"/>
      <c r="LAE69" s="1028"/>
      <c r="LAF69" s="1028"/>
      <c r="LAG69" s="1028"/>
      <c r="LAH69" s="1028"/>
      <c r="LAI69" s="1028"/>
      <c r="LAJ69" s="1028"/>
      <c r="LAK69" s="1028"/>
      <c r="LAL69" s="1028"/>
      <c r="LAM69" s="1028"/>
      <c r="LAN69" s="1028"/>
      <c r="LAO69" s="1028"/>
      <c r="LAP69" s="1028"/>
      <c r="LAQ69" s="1028"/>
      <c r="LAR69" s="1028"/>
      <c r="LAS69" s="1028"/>
      <c r="LAT69" s="1028"/>
      <c r="LAU69" s="1028"/>
      <c r="LAV69" s="1028"/>
      <c r="LAW69" s="1028"/>
      <c r="LAX69" s="1028"/>
      <c r="LAY69" s="1028"/>
      <c r="LAZ69" s="1028"/>
      <c r="LBA69" s="1028"/>
      <c r="LBB69" s="1028"/>
      <c r="LBC69" s="1028"/>
      <c r="LBD69" s="1028"/>
      <c r="LBE69" s="1028"/>
      <c r="LBF69" s="1028"/>
      <c r="LBG69" s="1028"/>
      <c r="LBH69" s="1028"/>
      <c r="LBI69" s="1028"/>
      <c r="LBJ69" s="1028"/>
      <c r="LBK69" s="1028"/>
      <c r="LBL69" s="1028"/>
      <c r="LBM69" s="1028"/>
      <c r="LBN69" s="1028"/>
      <c r="LBO69" s="1028"/>
      <c r="LBP69" s="1028"/>
      <c r="LBQ69" s="1028"/>
      <c r="LBR69" s="1028"/>
      <c r="LBS69" s="1028"/>
      <c r="LBT69" s="1028"/>
      <c r="LBU69" s="1028"/>
      <c r="LBV69" s="1028"/>
      <c r="LBW69" s="1028"/>
      <c r="LBX69" s="1028"/>
      <c r="LBY69" s="1028"/>
      <c r="LBZ69" s="1028"/>
      <c r="LCA69" s="1028"/>
      <c r="LCB69" s="1028"/>
      <c r="LCC69" s="1028"/>
      <c r="LCD69" s="1028"/>
      <c r="LCE69" s="1028"/>
      <c r="LCF69" s="1028"/>
      <c r="LCG69" s="1028"/>
      <c r="LCH69" s="1028"/>
      <c r="LCI69" s="1028"/>
      <c r="LCJ69" s="1028"/>
      <c r="LCK69" s="1028"/>
      <c r="LCL69" s="1028"/>
      <c r="LCM69" s="1028"/>
      <c r="LCN69" s="1028"/>
      <c r="LCO69" s="1028"/>
      <c r="LCP69" s="1028"/>
      <c r="LCQ69" s="1028"/>
      <c r="LCR69" s="1028"/>
      <c r="LCS69" s="1028"/>
      <c r="LCT69" s="1028"/>
      <c r="LCU69" s="1028"/>
      <c r="LCV69" s="1028"/>
      <c r="LCW69" s="1028"/>
      <c r="LCX69" s="1028"/>
      <c r="LCY69" s="1028"/>
      <c r="LCZ69" s="1028"/>
      <c r="LDA69" s="1028"/>
      <c r="LDB69" s="1028"/>
      <c r="LDC69" s="1028"/>
      <c r="LDD69" s="1028"/>
      <c r="LDE69" s="1028"/>
      <c r="LDF69" s="1028"/>
      <c r="LDG69" s="1028"/>
      <c r="LDH69" s="1028"/>
      <c r="LDI69" s="1028"/>
      <c r="LDJ69" s="1028"/>
      <c r="LDK69" s="1028"/>
      <c r="LDL69" s="1028"/>
      <c r="LDM69" s="1028"/>
      <c r="LDN69" s="1028"/>
      <c r="LDO69" s="1028"/>
      <c r="LDP69" s="1028"/>
      <c r="LDQ69" s="1028"/>
      <c r="LDR69" s="1028"/>
      <c r="LDS69" s="1028"/>
      <c r="LDT69" s="1028"/>
      <c r="LDU69" s="1028"/>
      <c r="LDV69" s="1028"/>
      <c r="LDW69" s="1028"/>
      <c r="LDX69" s="1028"/>
      <c r="LDY69" s="1028"/>
      <c r="LDZ69" s="1028"/>
      <c r="LEA69" s="1028"/>
      <c r="LEB69" s="1028"/>
      <c r="LEC69" s="1028"/>
      <c r="LED69" s="1028"/>
      <c r="LEE69" s="1028"/>
      <c r="LEF69" s="1028"/>
      <c r="LEG69" s="1028"/>
      <c r="LEH69" s="1028"/>
      <c r="LEI69" s="1028"/>
      <c r="LEJ69" s="1028"/>
      <c r="LEK69" s="1028"/>
      <c r="LEL69" s="1028"/>
      <c r="LEM69" s="1028"/>
      <c r="LEN69" s="1028"/>
      <c r="LEO69" s="1028"/>
      <c r="LEP69" s="1028"/>
      <c r="LEQ69" s="1028"/>
      <c r="LER69" s="1028"/>
      <c r="LES69" s="1028"/>
      <c r="LET69" s="1028"/>
      <c r="LEU69" s="1028"/>
      <c r="LEV69" s="1028"/>
      <c r="LEW69" s="1028"/>
      <c r="LEX69" s="1028"/>
      <c r="LEY69" s="1028"/>
      <c r="LEZ69" s="1028"/>
      <c r="LFA69" s="1028"/>
      <c r="LFB69" s="1028"/>
      <c r="LFC69" s="1028"/>
      <c r="LFD69" s="1028"/>
      <c r="LFE69" s="1028"/>
      <c r="LFF69" s="1028"/>
      <c r="LFG69" s="1028"/>
      <c r="LFH69" s="1028"/>
      <c r="LFI69" s="1028"/>
      <c r="LFJ69" s="1028"/>
      <c r="LFK69" s="1028"/>
      <c r="LFL69" s="1028"/>
      <c r="LFM69" s="1028"/>
      <c r="LFN69" s="1028"/>
      <c r="LFO69" s="1028"/>
      <c r="LFP69" s="1028"/>
      <c r="LFQ69" s="1028"/>
      <c r="LFR69" s="1028"/>
      <c r="LFS69" s="1028"/>
      <c r="LFT69" s="1028"/>
      <c r="LFU69" s="1028"/>
      <c r="LFV69" s="1028"/>
      <c r="LFW69" s="1028"/>
      <c r="LFX69" s="1028"/>
      <c r="LFY69" s="1028"/>
      <c r="LFZ69" s="1028"/>
      <c r="LGA69" s="1028"/>
      <c r="LGB69" s="1028"/>
      <c r="LGC69" s="1028"/>
      <c r="LGD69" s="1028"/>
      <c r="LGE69" s="1028"/>
      <c r="LGF69" s="1028"/>
      <c r="LGG69" s="1028"/>
      <c r="LGH69" s="1028"/>
      <c r="LGI69" s="1028"/>
      <c r="LGJ69" s="1028"/>
      <c r="LGK69" s="1028"/>
      <c r="LGL69" s="1028"/>
      <c r="LGM69" s="1028"/>
      <c r="LGN69" s="1028"/>
      <c r="LGO69" s="1028"/>
      <c r="LGP69" s="1028"/>
      <c r="LGQ69" s="1028"/>
      <c r="LGR69" s="1028"/>
      <c r="LGS69" s="1028"/>
      <c r="LGT69" s="1028"/>
      <c r="LGU69" s="1028"/>
      <c r="LGV69" s="1028"/>
      <c r="LGW69" s="1028"/>
      <c r="LGX69" s="1028"/>
      <c r="LGY69" s="1028"/>
      <c r="LGZ69" s="1028"/>
      <c r="LHA69" s="1028"/>
      <c r="LHB69" s="1028"/>
      <c r="LHC69" s="1028"/>
      <c r="LHD69" s="1028"/>
      <c r="LHE69" s="1028"/>
      <c r="LHF69" s="1028"/>
      <c r="LHG69" s="1028"/>
      <c r="LHH69" s="1028"/>
      <c r="LHI69" s="1028"/>
      <c r="LHJ69" s="1028"/>
      <c r="LHK69" s="1028"/>
      <c r="LHL69" s="1028"/>
      <c r="LHM69" s="1028"/>
      <c r="LHN69" s="1028"/>
      <c r="LHO69" s="1028"/>
      <c r="LHP69" s="1028"/>
      <c r="LHQ69" s="1028"/>
      <c r="LHR69" s="1028"/>
      <c r="LHS69" s="1028"/>
      <c r="LHT69" s="1028"/>
      <c r="LHU69" s="1028"/>
      <c r="LHV69" s="1028"/>
      <c r="LHW69" s="1028"/>
      <c r="LHX69" s="1028"/>
      <c r="LHY69" s="1028"/>
      <c r="LHZ69" s="1028"/>
      <c r="LIA69" s="1028"/>
      <c r="LIB69" s="1028"/>
      <c r="LIC69" s="1028"/>
      <c r="LID69" s="1028"/>
      <c r="LIE69" s="1028"/>
      <c r="LIF69" s="1028"/>
      <c r="LIG69" s="1028"/>
      <c r="LIH69" s="1028"/>
      <c r="LII69" s="1028"/>
      <c r="LIJ69" s="1028"/>
      <c r="LIK69" s="1028"/>
      <c r="LIL69" s="1028"/>
      <c r="LIM69" s="1028"/>
      <c r="LIN69" s="1028"/>
      <c r="LIO69" s="1028"/>
      <c r="LIP69" s="1028"/>
      <c r="LIQ69" s="1028"/>
      <c r="LIR69" s="1028"/>
      <c r="LIS69" s="1028"/>
      <c r="LIT69" s="1028"/>
      <c r="LIU69" s="1028"/>
      <c r="LIV69" s="1028"/>
      <c r="LIW69" s="1028"/>
      <c r="LIX69" s="1028"/>
      <c r="LIY69" s="1028"/>
      <c r="LIZ69" s="1028"/>
      <c r="LJA69" s="1028"/>
      <c r="LJB69" s="1028"/>
      <c r="LJC69" s="1028"/>
      <c r="LJD69" s="1028"/>
      <c r="LJE69" s="1028"/>
      <c r="LJF69" s="1028"/>
      <c r="LJG69" s="1028"/>
      <c r="LJH69" s="1028"/>
      <c r="LJI69" s="1028"/>
      <c r="LJJ69" s="1028"/>
      <c r="LJK69" s="1028"/>
      <c r="LJL69" s="1028"/>
      <c r="LJM69" s="1028"/>
      <c r="LJN69" s="1028"/>
      <c r="LJO69" s="1028"/>
      <c r="LJP69" s="1028"/>
      <c r="LJQ69" s="1028"/>
      <c r="LJR69" s="1028"/>
      <c r="LJS69" s="1028"/>
      <c r="LJT69" s="1028"/>
      <c r="LJU69" s="1028"/>
      <c r="LJV69" s="1028"/>
      <c r="LJW69" s="1028"/>
      <c r="LJX69" s="1028"/>
      <c r="LJY69" s="1028"/>
      <c r="LJZ69" s="1028"/>
      <c r="LKA69" s="1028"/>
      <c r="LKB69" s="1028"/>
      <c r="LKC69" s="1028"/>
      <c r="LKD69" s="1028"/>
      <c r="LKE69" s="1028"/>
      <c r="LKF69" s="1028"/>
      <c r="LKG69" s="1028"/>
      <c r="LKH69" s="1028"/>
      <c r="LKI69" s="1028"/>
      <c r="LKJ69" s="1028"/>
      <c r="LKK69" s="1028"/>
      <c r="LKL69" s="1028"/>
      <c r="LKM69" s="1028"/>
      <c r="LKN69" s="1028"/>
      <c r="LKO69" s="1028"/>
      <c r="LKP69" s="1028"/>
      <c r="LKQ69" s="1028"/>
      <c r="LKR69" s="1028"/>
      <c r="LKS69" s="1028"/>
      <c r="LKT69" s="1028"/>
      <c r="LKU69" s="1028"/>
      <c r="LKV69" s="1028"/>
      <c r="LKW69" s="1028"/>
      <c r="LKX69" s="1028"/>
      <c r="LKY69" s="1028"/>
      <c r="LKZ69" s="1028"/>
      <c r="LLA69" s="1028"/>
      <c r="LLB69" s="1028"/>
      <c r="LLC69" s="1028"/>
      <c r="LLD69" s="1028"/>
      <c r="LLE69" s="1028"/>
      <c r="LLF69" s="1028"/>
      <c r="LLG69" s="1028"/>
      <c r="LLH69" s="1028"/>
      <c r="LLI69" s="1028"/>
      <c r="LLJ69" s="1028"/>
      <c r="LLK69" s="1028"/>
      <c r="LLL69" s="1028"/>
      <c r="LLM69" s="1028"/>
      <c r="LLN69" s="1028"/>
      <c r="LLO69" s="1028"/>
      <c r="LLP69" s="1028"/>
      <c r="LLQ69" s="1028"/>
      <c r="LLR69" s="1028"/>
      <c r="LLS69" s="1028"/>
      <c r="LLT69" s="1028"/>
      <c r="LLU69" s="1028"/>
      <c r="LLV69" s="1028"/>
      <c r="LLW69" s="1028"/>
      <c r="LLX69" s="1028"/>
      <c r="LLY69" s="1028"/>
      <c r="LLZ69" s="1028"/>
      <c r="LMA69" s="1028"/>
      <c r="LMB69" s="1028"/>
      <c r="LMC69" s="1028"/>
      <c r="LMD69" s="1028"/>
      <c r="LME69" s="1028"/>
      <c r="LMF69" s="1028"/>
      <c r="LMG69" s="1028"/>
      <c r="LMH69" s="1028"/>
      <c r="LMI69" s="1028"/>
      <c r="LMJ69" s="1028"/>
      <c r="LMK69" s="1028"/>
      <c r="LML69" s="1028"/>
      <c r="LMM69" s="1028"/>
      <c r="LMN69" s="1028"/>
      <c r="LMO69" s="1028"/>
      <c r="LMP69" s="1028"/>
      <c r="LMQ69" s="1028"/>
      <c r="LMR69" s="1028"/>
      <c r="LMS69" s="1028"/>
      <c r="LMT69" s="1028"/>
      <c r="LMU69" s="1028"/>
      <c r="LMV69" s="1028"/>
      <c r="LMW69" s="1028"/>
      <c r="LMX69" s="1028"/>
      <c r="LMY69" s="1028"/>
      <c r="LMZ69" s="1028"/>
      <c r="LNA69" s="1028"/>
      <c r="LNB69" s="1028"/>
      <c r="LNC69" s="1028"/>
      <c r="LND69" s="1028"/>
      <c r="LNE69" s="1028"/>
      <c r="LNF69" s="1028"/>
      <c r="LNG69" s="1028"/>
      <c r="LNH69" s="1028"/>
      <c r="LNI69" s="1028"/>
      <c r="LNJ69" s="1028"/>
      <c r="LNK69" s="1028"/>
      <c r="LNL69" s="1028"/>
      <c r="LNM69" s="1028"/>
      <c r="LNN69" s="1028"/>
      <c r="LNO69" s="1028"/>
      <c r="LNP69" s="1028"/>
      <c r="LNQ69" s="1028"/>
      <c r="LNR69" s="1028"/>
      <c r="LNS69" s="1028"/>
      <c r="LNT69" s="1028"/>
      <c r="LNU69" s="1028"/>
      <c r="LNV69" s="1028"/>
      <c r="LNW69" s="1028"/>
      <c r="LNX69" s="1028"/>
      <c r="LNY69" s="1028"/>
      <c r="LNZ69" s="1028"/>
      <c r="LOA69" s="1028"/>
      <c r="LOB69" s="1028"/>
      <c r="LOC69" s="1028"/>
      <c r="LOD69" s="1028"/>
      <c r="LOE69" s="1028"/>
      <c r="LOF69" s="1028"/>
      <c r="LOG69" s="1028"/>
      <c r="LOH69" s="1028"/>
      <c r="LOI69" s="1028"/>
      <c r="LOJ69" s="1028"/>
      <c r="LOK69" s="1028"/>
      <c r="LOL69" s="1028"/>
      <c r="LOM69" s="1028"/>
      <c r="LON69" s="1028"/>
      <c r="LOO69" s="1028"/>
      <c r="LOP69" s="1028"/>
      <c r="LOQ69" s="1028"/>
      <c r="LOR69" s="1028"/>
      <c r="LOS69" s="1028"/>
      <c r="LOT69" s="1028"/>
      <c r="LOU69" s="1028"/>
      <c r="LOV69" s="1028"/>
      <c r="LOW69" s="1028"/>
      <c r="LOX69" s="1028"/>
      <c r="LOY69" s="1028"/>
      <c r="LOZ69" s="1028"/>
      <c r="LPA69" s="1028"/>
      <c r="LPB69" s="1028"/>
      <c r="LPC69" s="1028"/>
      <c r="LPD69" s="1028"/>
      <c r="LPE69" s="1028"/>
      <c r="LPF69" s="1028"/>
      <c r="LPG69" s="1028"/>
      <c r="LPH69" s="1028"/>
      <c r="LPI69" s="1028"/>
      <c r="LPJ69" s="1028"/>
      <c r="LPK69" s="1028"/>
      <c r="LPL69" s="1028"/>
      <c r="LPM69" s="1028"/>
      <c r="LPN69" s="1028"/>
      <c r="LPO69" s="1028"/>
      <c r="LPP69" s="1028"/>
      <c r="LPQ69" s="1028"/>
      <c r="LPR69" s="1028"/>
      <c r="LPS69" s="1028"/>
      <c r="LPT69" s="1028"/>
      <c r="LPU69" s="1028"/>
      <c r="LPV69" s="1028"/>
      <c r="LPW69" s="1028"/>
      <c r="LPX69" s="1028"/>
      <c r="LPY69" s="1028"/>
      <c r="LPZ69" s="1028"/>
      <c r="LQA69" s="1028"/>
      <c r="LQB69" s="1028"/>
      <c r="LQC69" s="1028"/>
      <c r="LQD69" s="1028"/>
      <c r="LQE69" s="1028"/>
      <c r="LQF69" s="1028"/>
      <c r="LQG69" s="1028"/>
      <c r="LQH69" s="1028"/>
      <c r="LQI69" s="1028"/>
      <c r="LQJ69" s="1028"/>
      <c r="LQK69" s="1028"/>
      <c r="LQL69" s="1028"/>
      <c r="LQM69" s="1028"/>
      <c r="LQN69" s="1028"/>
      <c r="LQO69" s="1028"/>
      <c r="LQP69" s="1028"/>
      <c r="LQQ69" s="1028"/>
      <c r="LQR69" s="1028"/>
      <c r="LQS69" s="1028"/>
      <c r="LQT69" s="1028"/>
      <c r="LQU69" s="1028"/>
      <c r="LQV69" s="1028"/>
      <c r="LQW69" s="1028"/>
      <c r="LQX69" s="1028"/>
      <c r="LQY69" s="1028"/>
      <c r="LQZ69" s="1028"/>
      <c r="LRA69" s="1028"/>
      <c r="LRB69" s="1028"/>
      <c r="LRC69" s="1028"/>
      <c r="LRD69" s="1028"/>
      <c r="LRE69" s="1028"/>
      <c r="LRF69" s="1028"/>
      <c r="LRG69" s="1028"/>
      <c r="LRH69" s="1028"/>
      <c r="LRI69" s="1028"/>
      <c r="LRJ69" s="1028"/>
      <c r="LRK69" s="1028"/>
      <c r="LRL69" s="1028"/>
      <c r="LRM69" s="1028"/>
      <c r="LRN69" s="1028"/>
      <c r="LRO69" s="1028"/>
      <c r="LRP69" s="1028"/>
      <c r="LRQ69" s="1028"/>
      <c r="LRR69" s="1028"/>
      <c r="LRS69" s="1028"/>
      <c r="LRT69" s="1028"/>
      <c r="LRU69" s="1028"/>
      <c r="LRV69" s="1028"/>
      <c r="LRW69" s="1028"/>
      <c r="LRX69" s="1028"/>
      <c r="LRY69" s="1028"/>
      <c r="LRZ69" s="1028"/>
      <c r="LSA69" s="1028"/>
      <c r="LSB69" s="1028"/>
      <c r="LSC69" s="1028"/>
      <c r="LSD69" s="1028"/>
      <c r="LSE69" s="1028"/>
      <c r="LSF69" s="1028"/>
      <c r="LSG69" s="1028"/>
      <c r="LSH69" s="1028"/>
      <c r="LSI69" s="1028"/>
      <c r="LSJ69" s="1028"/>
      <c r="LSK69" s="1028"/>
      <c r="LSL69" s="1028"/>
      <c r="LSM69" s="1028"/>
      <c r="LSN69" s="1028"/>
      <c r="LSO69" s="1028"/>
      <c r="LSP69" s="1028"/>
      <c r="LSQ69" s="1028"/>
      <c r="LSR69" s="1028"/>
      <c r="LSS69" s="1028"/>
      <c r="LST69" s="1028"/>
      <c r="LSU69" s="1028"/>
      <c r="LSV69" s="1028"/>
      <c r="LSW69" s="1028"/>
      <c r="LSX69" s="1028"/>
      <c r="LSY69" s="1028"/>
      <c r="LSZ69" s="1028"/>
      <c r="LTA69" s="1028"/>
      <c r="LTB69" s="1028"/>
      <c r="LTC69" s="1028"/>
      <c r="LTD69" s="1028"/>
      <c r="LTE69" s="1028"/>
      <c r="LTF69" s="1028"/>
      <c r="LTG69" s="1028"/>
      <c r="LTH69" s="1028"/>
      <c r="LTI69" s="1028"/>
      <c r="LTJ69" s="1028"/>
      <c r="LTK69" s="1028"/>
      <c r="LTL69" s="1028"/>
      <c r="LTM69" s="1028"/>
      <c r="LTN69" s="1028"/>
      <c r="LTO69" s="1028"/>
      <c r="LTP69" s="1028"/>
      <c r="LTQ69" s="1028"/>
      <c r="LTR69" s="1028"/>
      <c r="LTS69" s="1028"/>
      <c r="LTT69" s="1028"/>
      <c r="LTU69" s="1028"/>
      <c r="LTV69" s="1028"/>
      <c r="LTW69" s="1028"/>
      <c r="LTX69" s="1028"/>
      <c r="LTY69" s="1028"/>
      <c r="LTZ69" s="1028"/>
      <c r="LUA69" s="1028"/>
      <c r="LUB69" s="1028"/>
      <c r="LUC69" s="1028"/>
      <c r="LUD69" s="1028"/>
      <c r="LUE69" s="1028"/>
      <c r="LUF69" s="1028"/>
      <c r="LUG69" s="1028"/>
      <c r="LUH69" s="1028"/>
      <c r="LUI69" s="1028"/>
      <c r="LUJ69" s="1028"/>
      <c r="LUK69" s="1028"/>
      <c r="LUL69" s="1028"/>
      <c r="LUM69" s="1028"/>
      <c r="LUN69" s="1028"/>
      <c r="LUO69" s="1028"/>
      <c r="LUP69" s="1028"/>
      <c r="LUQ69" s="1028"/>
      <c r="LUR69" s="1028"/>
      <c r="LUS69" s="1028"/>
      <c r="LUT69" s="1028"/>
      <c r="LUU69" s="1028"/>
      <c r="LUV69" s="1028"/>
      <c r="LUW69" s="1028"/>
      <c r="LUX69" s="1028"/>
      <c r="LUY69" s="1028"/>
      <c r="LUZ69" s="1028"/>
      <c r="LVA69" s="1028"/>
      <c r="LVB69" s="1028"/>
      <c r="LVC69" s="1028"/>
      <c r="LVD69" s="1028"/>
      <c r="LVE69" s="1028"/>
      <c r="LVF69" s="1028"/>
      <c r="LVG69" s="1028"/>
      <c r="LVH69" s="1028"/>
      <c r="LVI69" s="1028"/>
      <c r="LVJ69" s="1028"/>
      <c r="LVK69" s="1028"/>
      <c r="LVL69" s="1028"/>
      <c r="LVM69" s="1028"/>
      <c r="LVN69" s="1028"/>
      <c r="LVO69" s="1028"/>
      <c r="LVP69" s="1028"/>
      <c r="LVQ69" s="1028"/>
      <c r="LVR69" s="1028"/>
      <c r="LVS69" s="1028"/>
      <c r="LVT69" s="1028"/>
      <c r="LVU69" s="1028"/>
      <c r="LVV69" s="1028"/>
      <c r="LVW69" s="1028"/>
      <c r="LVX69" s="1028"/>
      <c r="LVY69" s="1028"/>
      <c r="LVZ69" s="1028"/>
      <c r="LWA69" s="1028"/>
      <c r="LWB69" s="1028"/>
      <c r="LWC69" s="1028"/>
      <c r="LWD69" s="1028"/>
      <c r="LWE69" s="1028"/>
      <c r="LWF69" s="1028"/>
      <c r="LWG69" s="1028"/>
      <c r="LWH69" s="1028"/>
      <c r="LWI69" s="1028"/>
      <c r="LWJ69" s="1028"/>
      <c r="LWK69" s="1028"/>
      <c r="LWL69" s="1028"/>
      <c r="LWM69" s="1028"/>
      <c r="LWN69" s="1028"/>
      <c r="LWO69" s="1028"/>
      <c r="LWP69" s="1028"/>
      <c r="LWQ69" s="1028"/>
      <c r="LWR69" s="1028"/>
      <c r="LWS69" s="1028"/>
      <c r="LWT69" s="1028"/>
      <c r="LWU69" s="1028"/>
      <c r="LWV69" s="1028"/>
      <c r="LWW69" s="1028"/>
      <c r="LWX69" s="1028"/>
      <c r="LWY69" s="1028"/>
      <c r="LWZ69" s="1028"/>
      <c r="LXA69" s="1028"/>
      <c r="LXB69" s="1028"/>
      <c r="LXC69" s="1028"/>
      <c r="LXD69" s="1028"/>
      <c r="LXE69" s="1028"/>
      <c r="LXF69" s="1028"/>
      <c r="LXG69" s="1028"/>
      <c r="LXH69" s="1028"/>
      <c r="LXI69" s="1028"/>
      <c r="LXJ69" s="1028"/>
      <c r="LXK69" s="1028"/>
      <c r="LXL69" s="1028"/>
      <c r="LXM69" s="1028"/>
      <c r="LXN69" s="1028"/>
      <c r="LXO69" s="1028"/>
      <c r="LXP69" s="1028"/>
      <c r="LXQ69" s="1028"/>
      <c r="LXR69" s="1028"/>
      <c r="LXS69" s="1028"/>
      <c r="LXT69" s="1028"/>
      <c r="LXU69" s="1028"/>
      <c r="LXV69" s="1028"/>
      <c r="LXW69" s="1028"/>
      <c r="LXX69" s="1028"/>
      <c r="LXY69" s="1028"/>
      <c r="LXZ69" s="1028"/>
      <c r="LYA69" s="1028"/>
      <c r="LYB69" s="1028"/>
      <c r="LYC69" s="1028"/>
      <c r="LYD69" s="1028"/>
      <c r="LYE69" s="1028"/>
      <c r="LYF69" s="1028"/>
      <c r="LYG69" s="1028"/>
      <c r="LYH69" s="1028"/>
      <c r="LYI69" s="1028"/>
      <c r="LYJ69" s="1028"/>
      <c r="LYK69" s="1028"/>
      <c r="LYL69" s="1028"/>
      <c r="LYM69" s="1028"/>
      <c r="LYN69" s="1028"/>
      <c r="LYO69" s="1028"/>
      <c r="LYP69" s="1028"/>
      <c r="LYQ69" s="1028"/>
      <c r="LYR69" s="1028"/>
      <c r="LYS69" s="1028"/>
      <c r="LYT69" s="1028"/>
      <c r="LYU69" s="1028"/>
      <c r="LYV69" s="1028"/>
      <c r="LYW69" s="1028"/>
      <c r="LYX69" s="1028"/>
      <c r="LYY69" s="1028"/>
      <c r="LYZ69" s="1028"/>
      <c r="LZA69" s="1028"/>
      <c r="LZB69" s="1028"/>
      <c r="LZC69" s="1028"/>
      <c r="LZD69" s="1028"/>
      <c r="LZE69" s="1028"/>
      <c r="LZF69" s="1028"/>
      <c r="LZG69" s="1028"/>
      <c r="LZH69" s="1028"/>
      <c r="LZI69" s="1028"/>
      <c r="LZJ69" s="1028"/>
      <c r="LZK69" s="1028"/>
      <c r="LZL69" s="1028"/>
      <c r="LZM69" s="1028"/>
      <c r="LZN69" s="1028"/>
      <c r="LZO69" s="1028"/>
      <c r="LZP69" s="1028"/>
      <c r="LZQ69" s="1028"/>
      <c r="LZR69" s="1028"/>
      <c r="LZS69" s="1028"/>
      <c r="LZT69" s="1028"/>
      <c r="LZU69" s="1028"/>
      <c r="LZV69" s="1028"/>
      <c r="LZW69" s="1028"/>
      <c r="LZX69" s="1028"/>
      <c r="LZY69" s="1028"/>
      <c r="LZZ69" s="1028"/>
      <c r="MAA69" s="1028"/>
      <c r="MAB69" s="1028"/>
      <c r="MAC69" s="1028"/>
      <c r="MAD69" s="1028"/>
      <c r="MAE69" s="1028"/>
      <c r="MAF69" s="1028"/>
      <c r="MAG69" s="1028"/>
      <c r="MAH69" s="1028"/>
      <c r="MAI69" s="1028"/>
      <c r="MAJ69" s="1028"/>
      <c r="MAK69" s="1028"/>
      <c r="MAL69" s="1028"/>
      <c r="MAM69" s="1028"/>
      <c r="MAN69" s="1028"/>
      <c r="MAO69" s="1028"/>
      <c r="MAP69" s="1028"/>
      <c r="MAQ69" s="1028"/>
      <c r="MAR69" s="1028"/>
      <c r="MAS69" s="1028"/>
      <c r="MAT69" s="1028"/>
      <c r="MAU69" s="1028"/>
      <c r="MAV69" s="1028"/>
      <c r="MAW69" s="1028"/>
      <c r="MAX69" s="1028"/>
      <c r="MAY69" s="1028"/>
      <c r="MAZ69" s="1028"/>
      <c r="MBA69" s="1028"/>
      <c r="MBB69" s="1028"/>
      <c r="MBC69" s="1028"/>
      <c r="MBD69" s="1028"/>
      <c r="MBE69" s="1028"/>
      <c r="MBF69" s="1028"/>
      <c r="MBG69" s="1028"/>
      <c r="MBH69" s="1028"/>
      <c r="MBI69" s="1028"/>
      <c r="MBJ69" s="1028"/>
      <c r="MBK69" s="1028"/>
      <c r="MBL69" s="1028"/>
      <c r="MBM69" s="1028"/>
      <c r="MBN69" s="1028"/>
      <c r="MBO69" s="1028"/>
      <c r="MBP69" s="1028"/>
      <c r="MBQ69" s="1028"/>
      <c r="MBR69" s="1028"/>
      <c r="MBS69" s="1028"/>
      <c r="MBT69" s="1028"/>
      <c r="MBU69" s="1028"/>
      <c r="MBV69" s="1028"/>
      <c r="MBW69" s="1028"/>
      <c r="MBX69" s="1028"/>
      <c r="MBY69" s="1028"/>
      <c r="MBZ69" s="1028"/>
      <c r="MCA69" s="1028"/>
      <c r="MCB69" s="1028"/>
      <c r="MCC69" s="1028"/>
      <c r="MCD69" s="1028"/>
      <c r="MCE69" s="1028"/>
      <c r="MCF69" s="1028"/>
      <c r="MCG69" s="1028"/>
      <c r="MCH69" s="1028"/>
      <c r="MCI69" s="1028"/>
      <c r="MCJ69" s="1028"/>
      <c r="MCK69" s="1028"/>
      <c r="MCL69" s="1028"/>
      <c r="MCM69" s="1028"/>
      <c r="MCN69" s="1028"/>
      <c r="MCO69" s="1028"/>
      <c r="MCP69" s="1028"/>
      <c r="MCQ69" s="1028"/>
      <c r="MCR69" s="1028"/>
      <c r="MCS69" s="1028"/>
      <c r="MCT69" s="1028"/>
      <c r="MCU69" s="1028"/>
      <c r="MCV69" s="1028"/>
      <c r="MCW69" s="1028"/>
      <c r="MCX69" s="1028"/>
      <c r="MCY69" s="1028"/>
      <c r="MCZ69" s="1028"/>
      <c r="MDA69" s="1028"/>
      <c r="MDB69" s="1028"/>
      <c r="MDC69" s="1028"/>
      <c r="MDD69" s="1028"/>
      <c r="MDE69" s="1028"/>
      <c r="MDF69" s="1028"/>
      <c r="MDG69" s="1028"/>
      <c r="MDH69" s="1028"/>
      <c r="MDI69" s="1028"/>
      <c r="MDJ69" s="1028"/>
      <c r="MDK69" s="1028"/>
      <c r="MDL69" s="1028"/>
      <c r="MDM69" s="1028"/>
      <c r="MDN69" s="1028"/>
      <c r="MDO69" s="1028"/>
      <c r="MDP69" s="1028"/>
      <c r="MDQ69" s="1028"/>
      <c r="MDR69" s="1028"/>
      <c r="MDS69" s="1028"/>
      <c r="MDT69" s="1028"/>
      <c r="MDU69" s="1028"/>
      <c r="MDV69" s="1028"/>
      <c r="MDW69" s="1028"/>
      <c r="MDX69" s="1028"/>
      <c r="MDY69" s="1028"/>
      <c r="MDZ69" s="1028"/>
      <c r="MEA69" s="1028"/>
      <c r="MEB69" s="1028"/>
      <c r="MEC69" s="1028"/>
      <c r="MED69" s="1028"/>
      <c r="MEE69" s="1028"/>
      <c r="MEF69" s="1028"/>
      <c r="MEG69" s="1028"/>
      <c r="MEH69" s="1028"/>
      <c r="MEI69" s="1028"/>
      <c r="MEJ69" s="1028"/>
      <c r="MEK69" s="1028"/>
      <c r="MEL69" s="1028"/>
      <c r="MEM69" s="1028"/>
      <c r="MEN69" s="1028"/>
      <c r="MEO69" s="1028"/>
      <c r="MEP69" s="1028"/>
      <c r="MEQ69" s="1028"/>
      <c r="MER69" s="1028"/>
      <c r="MES69" s="1028"/>
      <c r="MET69" s="1028"/>
      <c r="MEU69" s="1028"/>
      <c r="MEV69" s="1028"/>
      <c r="MEW69" s="1028"/>
      <c r="MEX69" s="1028"/>
      <c r="MEY69" s="1028"/>
      <c r="MEZ69" s="1028"/>
      <c r="MFA69" s="1028"/>
      <c r="MFB69" s="1028"/>
      <c r="MFC69" s="1028"/>
      <c r="MFD69" s="1028"/>
      <c r="MFE69" s="1028"/>
      <c r="MFF69" s="1028"/>
      <c r="MFG69" s="1028"/>
      <c r="MFH69" s="1028"/>
      <c r="MFI69" s="1028"/>
      <c r="MFJ69" s="1028"/>
      <c r="MFK69" s="1028"/>
      <c r="MFL69" s="1028"/>
      <c r="MFM69" s="1028"/>
      <c r="MFN69" s="1028"/>
      <c r="MFO69" s="1028"/>
      <c r="MFP69" s="1028"/>
      <c r="MFQ69" s="1028"/>
      <c r="MFR69" s="1028"/>
      <c r="MFS69" s="1028"/>
      <c r="MFT69" s="1028"/>
      <c r="MFU69" s="1028"/>
      <c r="MFV69" s="1028"/>
      <c r="MFW69" s="1028"/>
      <c r="MFX69" s="1028"/>
      <c r="MFY69" s="1028"/>
      <c r="MFZ69" s="1028"/>
      <c r="MGA69" s="1028"/>
      <c r="MGB69" s="1028"/>
      <c r="MGC69" s="1028"/>
      <c r="MGD69" s="1028"/>
      <c r="MGE69" s="1028"/>
      <c r="MGF69" s="1028"/>
      <c r="MGG69" s="1028"/>
      <c r="MGH69" s="1028"/>
      <c r="MGI69" s="1028"/>
      <c r="MGJ69" s="1028"/>
      <c r="MGK69" s="1028"/>
      <c r="MGL69" s="1028"/>
      <c r="MGM69" s="1028"/>
      <c r="MGN69" s="1028"/>
      <c r="MGO69" s="1028"/>
      <c r="MGP69" s="1028"/>
      <c r="MGQ69" s="1028"/>
      <c r="MGR69" s="1028"/>
      <c r="MGS69" s="1028"/>
      <c r="MGT69" s="1028"/>
      <c r="MGU69" s="1028"/>
      <c r="MGV69" s="1028"/>
      <c r="MGW69" s="1028"/>
      <c r="MGX69" s="1028"/>
      <c r="MGY69" s="1028"/>
      <c r="MGZ69" s="1028"/>
      <c r="MHA69" s="1028"/>
      <c r="MHB69" s="1028"/>
      <c r="MHC69" s="1028"/>
      <c r="MHD69" s="1028"/>
      <c r="MHE69" s="1028"/>
      <c r="MHF69" s="1028"/>
      <c r="MHG69" s="1028"/>
      <c r="MHH69" s="1028"/>
      <c r="MHI69" s="1028"/>
      <c r="MHJ69" s="1028"/>
      <c r="MHK69" s="1028"/>
      <c r="MHL69" s="1028"/>
      <c r="MHM69" s="1028"/>
      <c r="MHN69" s="1028"/>
      <c r="MHO69" s="1028"/>
      <c r="MHP69" s="1028"/>
      <c r="MHQ69" s="1028"/>
      <c r="MHR69" s="1028"/>
      <c r="MHS69" s="1028"/>
      <c r="MHT69" s="1028"/>
      <c r="MHU69" s="1028"/>
      <c r="MHV69" s="1028"/>
      <c r="MHW69" s="1028"/>
      <c r="MHX69" s="1028"/>
      <c r="MHY69" s="1028"/>
      <c r="MHZ69" s="1028"/>
      <c r="MIA69" s="1028"/>
      <c r="MIB69" s="1028"/>
      <c r="MIC69" s="1028"/>
      <c r="MID69" s="1028"/>
      <c r="MIE69" s="1028"/>
      <c r="MIF69" s="1028"/>
      <c r="MIG69" s="1028"/>
      <c r="MIH69" s="1028"/>
      <c r="MII69" s="1028"/>
      <c r="MIJ69" s="1028"/>
      <c r="MIK69" s="1028"/>
      <c r="MIL69" s="1028"/>
      <c r="MIM69" s="1028"/>
      <c r="MIN69" s="1028"/>
      <c r="MIO69" s="1028"/>
      <c r="MIP69" s="1028"/>
      <c r="MIQ69" s="1028"/>
      <c r="MIR69" s="1028"/>
      <c r="MIS69" s="1028"/>
      <c r="MIT69" s="1028"/>
      <c r="MIU69" s="1028"/>
      <c r="MIV69" s="1028"/>
      <c r="MIW69" s="1028"/>
      <c r="MIX69" s="1028"/>
      <c r="MIY69" s="1028"/>
      <c r="MIZ69" s="1028"/>
      <c r="MJA69" s="1028"/>
      <c r="MJB69" s="1028"/>
      <c r="MJC69" s="1028"/>
      <c r="MJD69" s="1028"/>
      <c r="MJE69" s="1028"/>
      <c r="MJF69" s="1028"/>
      <c r="MJG69" s="1028"/>
      <c r="MJH69" s="1028"/>
      <c r="MJI69" s="1028"/>
      <c r="MJJ69" s="1028"/>
      <c r="MJK69" s="1028"/>
      <c r="MJL69" s="1028"/>
      <c r="MJM69" s="1028"/>
      <c r="MJN69" s="1028"/>
      <c r="MJO69" s="1028"/>
      <c r="MJP69" s="1028"/>
      <c r="MJQ69" s="1028"/>
      <c r="MJR69" s="1028"/>
      <c r="MJS69" s="1028"/>
      <c r="MJT69" s="1028"/>
      <c r="MJU69" s="1028"/>
      <c r="MJV69" s="1028"/>
      <c r="MJW69" s="1028"/>
      <c r="MJX69" s="1028"/>
      <c r="MJY69" s="1028"/>
      <c r="MJZ69" s="1028"/>
      <c r="MKA69" s="1028"/>
      <c r="MKB69" s="1028"/>
      <c r="MKC69" s="1028"/>
      <c r="MKD69" s="1028"/>
      <c r="MKE69" s="1028"/>
      <c r="MKF69" s="1028"/>
      <c r="MKG69" s="1028"/>
      <c r="MKH69" s="1028"/>
      <c r="MKI69" s="1028"/>
      <c r="MKJ69" s="1028"/>
      <c r="MKK69" s="1028"/>
      <c r="MKL69" s="1028"/>
      <c r="MKM69" s="1028"/>
      <c r="MKN69" s="1028"/>
      <c r="MKO69" s="1028"/>
      <c r="MKP69" s="1028"/>
      <c r="MKQ69" s="1028"/>
      <c r="MKR69" s="1028"/>
      <c r="MKS69" s="1028"/>
      <c r="MKT69" s="1028"/>
      <c r="MKU69" s="1028"/>
      <c r="MKV69" s="1028"/>
      <c r="MKW69" s="1028"/>
      <c r="MKX69" s="1028"/>
      <c r="MKY69" s="1028"/>
      <c r="MKZ69" s="1028"/>
      <c r="MLA69" s="1028"/>
      <c r="MLB69" s="1028"/>
      <c r="MLC69" s="1028"/>
      <c r="MLD69" s="1028"/>
      <c r="MLE69" s="1028"/>
      <c r="MLF69" s="1028"/>
      <c r="MLG69" s="1028"/>
      <c r="MLH69" s="1028"/>
      <c r="MLI69" s="1028"/>
      <c r="MLJ69" s="1028"/>
      <c r="MLK69" s="1028"/>
      <c r="MLL69" s="1028"/>
      <c r="MLM69" s="1028"/>
      <c r="MLN69" s="1028"/>
      <c r="MLO69" s="1028"/>
      <c r="MLP69" s="1028"/>
      <c r="MLQ69" s="1028"/>
      <c r="MLR69" s="1028"/>
      <c r="MLS69" s="1028"/>
      <c r="MLT69" s="1028"/>
      <c r="MLU69" s="1028"/>
      <c r="MLV69" s="1028"/>
      <c r="MLW69" s="1028"/>
      <c r="MLX69" s="1028"/>
      <c r="MLY69" s="1028"/>
      <c r="MLZ69" s="1028"/>
      <c r="MMA69" s="1028"/>
      <c r="MMB69" s="1028"/>
      <c r="MMC69" s="1028"/>
      <c r="MMD69" s="1028"/>
      <c r="MME69" s="1028"/>
      <c r="MMF69" s="1028"/>
      <c r="MMG69" s="1028"/>
      <c r="MMH69" s="1028"/>
      <c r="MMI69" s="1028"/>
      <c r="MMJ69" s="1028"/>
      <c r="MMK69" s="1028"/>
      <c r="MML69" s="1028"/>
      <c r="MMM69" s="1028"/>
      <c r="MMN69" s="1028"/>
      <c r="MMO69" s="1028"/>
      <c r="MMP69" s="1028"/>
      <c r="MMQ69" s="1028"/>
      <c r="MMR69" s="1028"/>
      <c r="MMS69" s="1028"/>
      <c r="MMT69" s="1028"/>
      <c r="MMU69" s="1028"/>
      <c r="MMV69" s="1028"/>
      <c r="MMW69" s="1028"/>
      <c r="MMX69" s="1028"/>
      <c r="MMY69" s="1028"/>
      <c r="MMZ69" s="1028"/>
      <c r="MNA69" s="1028"/>
      <c r="MNB69" s="1028"/>
      <c r="MNC69" s="1028"/>
      <c r="MND69" s="1028"/>
      <c r="MNE69" s="1028"/>
      <c r="MNF69" s="1028"/>
      <c r="MNG69" s="1028"/>
      <c r="MNH69" s="1028"/>
      <c r="MNI69" s="1028"/>
      <c r="MNJ69" s="1028"/>
      <c r="MNK69" s="1028"/>
      <c r="MNL69" s="1028"/>
      <c r="MNM69" s="1028"/>
      <c r="MNN69" s="1028"/>
      <c r="MNO69" s="1028"/>
      <c r="MNP69" s="1028"/>
      <c r="MNQ69" s="1028"/>
      <c r="MNR69" s="1028"/>
      <c r="MNS69" s="1028"/>
      <c r="MNT69" s="1028"/>
      <c r="MNU69" s="1028"/>
      <c r="MNV69" s="1028"/>
      <c r="MNW69" s="1028"/>
      <c r="MNX69" s="1028"/>
      <c r="MNY69" s="1028"/>
      <c r="MNZ69" s="1028"/>
      <c r="MOA69" s="1028"/>
      <c r="MOB69" s="1028"/>
      <c r="MOC69" s="1028"/>
      <c r="MOD69" s="1028"/>
      <c r="MOE69" s="1028"/>
      <c r="MOF69" s="1028"/>
      <c r="MOG69" s="1028"/>
      <c r="MOH69" s="1028"/>
      <c r="MOI69" s="1028"/>
      <c r="MOJ69" s="1028"/>
      <c r="MOK69" s="1028"/>
      <c r="MOL69" s="1028"/>
      <c r="MOM69" s="1028"/>
      <c r="MON69" s="1028"/>
      <c r="MOO69" s="1028"/>
      <c r="MOP69" s="1028"/>
      <c r="MOQ69" s="1028"/>
      <c r="MOR69" s="1028"/>
      <c r="MOS69" s="1028"/>
      <c r="MOT69" s="1028"/>
      <c r="MOU69" s="1028"/>
      <c r="MOV69" s="1028"/>
      <c r="MOW69" s="1028"/>
      <c r="MOX69" s="1028"/>
      <c r="MOY69" s="1028"/>
      <c r="MOZ69" s="1028"/>
      <c r="MPA69" s="1028"/>
      <c r="MPB69" s="1028"/>
      <c r="MPC69" s="1028"/>
      <c r="MPD69" s="1028"/>
      <c r="MPE69" s="1028"/>
      <c r="MPF69" s="1028"/>
      <c r="MPG69" s="1028"/>
      <c r="MPH69" s="1028"/>
      <c r="MPI69" s="1028"/>
      <c r="MPJ69" s="1028"/>
      <c r="MPK69" s="1028"/>
      <c r="MPL69" s="1028"/>
      <c r="MPM69" s="1028"/>
      <c r="MPN69" s="1028"/>
      <c r="MPO69" s="1028"/>
      <c r="MPP69" s="1028"/>
      <c r="MPQ69" s="1028"/>
      <c r="MPR69" s="1028"/>
      <c r="MPS69" s="1028"/>
      <c r="MPT69" s="1028"/>
      <c r="MPU69" s="1028"/>
      <c r="MPV69" s="1028"/>
      <c r="MPW69" s="1028"/>
      <c r="MPX69" s="1028"/>
      <c r="MPY69" s="1028"/>
      <c r="MPZ69" s="1028"/>
      <c r="MQA69" s="1028"/>
      <c r="MQB69" s="1028"/>
      <c r="MQC69" s="1028"/>
      <c r="MQD69" s="1028"/>
      <c r="MQE69" s="1028"/>
      <c r="MQF69" s="1028"/>
      <c r="MQG69" s="1028"/>
      <c r="MQH69" s="1028"/>
      <c r="MQI69" s="1028"/>
      <c r="MQJ69" s="1028"/>
      <c r="MQK69" s="1028"/>
      <c r="MQL69" s="1028"/>
      <c r="MQM69" s="1028"/>
      <c r="MQN69" s="1028"/>
      <c r="MQO69" s="1028"/>
      <c r="MQP69" s="1028"/>
      <c r="MQQ69" s="1028"/>
      <c r="MQR69" s="1028"/>
      <c r="MQS69" s="1028"/>
      <c r="MQT69" s="1028"/>
      <c r="MQU69" s="1028"/>
      <c r="MQV69" s="1028"/>
      <c r="MQW69" s="1028"/>
      <c r="MQX69" s="1028"/>
      <c r="MQY69" s="1028"/>
      <c r="MQZ69" s="1028"/>
      <c r="MRA69" s="1028"/>
      <c r="MRB69" s="1028"/>
      <c r="MRC69" s="1028"/>
      <c r="MRD69" s="1028"/>
      <c r="MRE69" s="1028"/>
      <c r="MRF69" s="1028"/>
      <c r="MRG69" s="1028"/>
      <c r="MRH69" s="1028"/>
      <c r="MRI69" s="1028"/>
      <c r="MRJ69" s="1028"/>
      <c r="MRK69" s="1028"/>
      <c r="MRL69" s="1028"/>
      <c r="MRM69" s="1028"/>
      <c r="MRN69" s="1028"/>
      <c r="MRO69" s="1028"/>
      <c r="MRP69" s="1028"/>
      <c r="MRQ69" s="1028"/>
      <c r="MRR69" s="1028"/>
      <c r="MRS69" s="1028"/>
      <c r="MRT69" s="1028"/>
      <c r="MRU69" s="1028"/>
      <c r="MRV69" s="1028"/>
      <c r="MRW69" s="1028"/>
      <c r="MRX69" s="1028"/>
      <c r="MRY69" s="1028"/>
      <c r="MRZ69" s="1028"/>
      <c r="MSA69" s="1028"/>
      <c r="MSB69" s="1028"/>
      <c r="MSC69" s="1028"/>
      <c r="MSD69" s="1028"/>
      <c r="MSE69" s="1028"/>
      <c r="MSF69" s="1028"/>
      <c r="MSG69" s="1028"/>
      <c r="MSH69" s="1028"/>
      <c r="MSI69" s="1028"/>
      <c r="MSJ69" s="1028"/>
      <c r="MSK69" s="1028"/>
      <c r="MSL69" s="1028"/>
      <c r="MSM69" s="1028"/>
      <c r="MSN69" s="1028"/>
      <c r="MSO69" s="1028"/>
      <c r="MSP69" s="1028"/>
      <c r="MSQ69" s="1028"/>
      <c r="MSR69" s="1028"/>
      <c r="MSS69" s="1028"/>
      <c r="MST69" s="1028"/>
      <c r="MSU69" s="1028"/>
      <c r="MSV69" s="1028"/>
      <c r="MSW69" s="1028"/>
      <c r="MSX69" s="1028"/>
      <c r="MSY69" s="1028"/>
      <c r="MSZ69" s="1028"/>
      <c r="MTA69" s="1028"/>
      <c r="MTB69" s="1028"/>
      <c r="MTC69" s="1028"/>
      <c r="MTD69" s="1028"/>
      <c r="MTE69" s="1028"/>
      <c r="MTF69" s="1028"/>
      <c r="MTG69" s="1028"/>
      <c r="MTH69" s="1028"/>
      <c r="MTI69" s="1028"/>
      <c r="MTJ69" s="1028"/>
      <c r="MTK69" s="1028"/>
      <c r="MTL69" s="1028"/>
      <c r="MTM69" s="1028"/>
      <c r="MTN69" s="1028"/>
      <c r="MTO69" s="1028"/>
      <c r="MTP69" s="1028"/>
      <c r="MTQ69" s="1028"/>
      <c r="MTR69" s="1028"/>
      <c r="MTS69" s="1028"/>
      <c r="MTT69" s="1028"/>
      <c r="MTU69" s="1028"/>
      <c r="MTV69" s="1028"/>
      <c r="MTW69" s="1028"/>
      <c r="MTX69" s="1028"/>
      <c r="MTY69" s="1028"/>
      <c r="MTZ69" s="1028"/>
      <c r="MUA69" s="1028"/>
      <c r="MUB69" s="1028"/>
      <c r="MUC69" s="1028"/>
      <c r="MUD69" s="1028"/>
      <c r="MUE69" s="1028"/>
      <c r="MUF69" s="1028"/>
      <c r="MUG69" s="1028"/>
      <c r="MUH69" s="1028"/>
      <c r="MUI69" s="1028"/>
      <c r="MUJ69" s="1028"/>
      <c r="MUK69" s="1028"/>
      <c r="MUL69" s="1028"/>
      <c r="MUM69" s="1028"/>
      <c r="MUN69" s="1028"/>
      <c r="MUO69" s="1028"/>
      <c r="MUP69" s="1028"/>
      <c r="MUQ69" s="1028"/>
      <c r="MUR69" s="1028"/>
      <c r="MUS69" s="1028"/>
      <c r="MUT69" s="1028"/>
      <c r="MUU69" s="1028"/>
      <c r="MUV69" s="1028"/>
      <c r="MUW69" s="1028"/>
      <c r="MUX69" s="1028"/>
      <c r="MUY69" s="1028"/>
      <c r="MUZ69" s="1028"/>
      <c r="MVA69" s="1028"/>
      <c r="MVB69" s="1028"/>
      <c r="MVC69" s="1028"/>
      <c r="MVD69" s="1028"/>
      <c r="MVE69" s="1028"/>
      <c r="MVF69" s="1028"/>
      <c r="MVG69" s="1028"/>
      <c r="MVH69" s="1028"/>
      <c r="MVI69" s="1028"/>
      <c r="MVJ69" s="1028"/>
      <c r="MVK69" s="1028"/>
      <c r="MVL69" s="1028"/>
      <c r="MVM69" s="1028"/>
      <c r="MVN69" s="1028"/>
      <c r="MVO69" s="1028"/>
      <c r="MVP69" s="1028"/>
      <c r="MVQ69" s="1028"/>
      <c r="MVR69" s="1028"/>
      <c r="MVS69" s="1028"/>
      <c r="MVT69" s="1028"/>
      <c r="MVU69" s="1028"/>
      <c r="MVV69" s="1028"/>
      <c r="MVW69" s="1028"/>
      <c r="MVX69" s="1028"/>
      <c r="MVY69" s="1028"/>
      <c r="MVZ69" s="1028"/>
      <c r="MWA69" s="1028"/>
      <c r="MWB69" s="1028"/>
      <c r="MWC69" s="1028"/>
      <c r="MWD69" s="1028"/>
      <c r="MWE69" s="1028"/>
      <c r="MWF69" s="1028"/>
      <c r="MWG69" s="1028"/>
      <c r="MWH69" s="1028"/>
      <c r="MWI69" s="1028"/>
      <c r="MWJ69" s="1028"/>
      <c r="MWK69" s="1028"/>
      <c r="MWL69" s="1028"/>
      <c r="MWM69" s="1028"/>
      <c r="MWN69" s="1028"/>
      <c r="MWO69" s="1028"/>
      <c r="MWP69" s="1028"/>
      <c r="MWQ69" s="1028"/>
      <c r="MWR69" s="1028"/>
      <c r="MWS69" s="1028"/>
      <c r="MWT69" s="1028"/>
      <c r="MWU69" s="1028"/>
      <c r="MWV69" s="1028"/>
      <c r="MWW69" s="1028"/>
      <c r="MWX69" s="1028"/>
      <c r="MWY69" s="1028"/>
      <c r="MWZ69" s="1028"/>
      <c r="MXA69" s="1028"/>
      <c r="MXB69" s="1028"/>
      <c r="MXC69" s="1028"/>
      <c r="MXD69" s="1028"/>
      <c r="MXE69" s="1028"/>
      <c r="MXF69" s="1028"/>
      <c r="MXG69" s="1028"/>
      <c r="MXH69" s="1028"/>
      <c r="MXI69" s="1028"/>
      <c r="MXJ69" s="1028"/>
      <c r="MXK69" s="1028"/>
      <c r="MXL69" s="1028"/>
      <c r="MXM69" s="1028"/>
      <c r="MXN69" s="1028"/>
      <c r="MXO69" s="1028"/>
      <c r="MXP69" s="1028"/>
      <c r="MXQ69" s="1028"/>
      <c r="MXR69" s="1028"/>
      <c r="MXS69" s="1028"/>
      <c r="MXT69" s="1028"/>
      <c r="MXU69" s="1028"/>
      <c r="MXV69" s="1028"/>
      <c r="MXW69" s="1028"/>
      <c r="MXX69" s="1028"/>
      <c r="MXY69" s="1028"/>
      <c r="MXZ69" s="1028"/>
      <c r="MYA69" s="1028"/>
      <c r="MYB69" s="1028"/>
      <c r="MYC69" s="1028"/>
      <c r="MYD69" s="1028"/>
      <c r="MYE69" s="1028"/>
      <c r="MYF69" s="1028"/>
      <c r="MYG69" s="1028"/>
      <c r="MYH69" s="1028"/>
      <c r="MYI69" s="1028"/>
      <c r="MYJ69" s="1028"/>
      <c r="MYK69" s="1028"/>
      <c r="MYL69" s="1028"/>
      <c r="MYM69" s="1028"/>
      <c r="MYN69" s="1028"/>
      <c r="MYO69" s="1028"/>
      <c r="MYP69" s="1028"/>
      <c r="MYQ69" s="1028"/>
      <c r="MYR69" s="1028"/>
      <c r="MYS69" s="1028"/>
      <c r="MYT69" s="1028"/>
      <c r="MYU69" s="1028"/>
      <c r="MYV69" s="1028"/>
      <c r="MYW69" s="1028"/>
      <c r="MYX69" s="1028"/>
      <c r="MYY69" s="1028"/>
      <c r="MYZ69" s="1028"/>
      <c r="MZA69" s="1028"/>
      <c r="MZB69" s="1028"/>
      <c r="MZC69" s="1028"/>
      <c r="MZD69" s="1028"/>
      <c r="MZE69" s="1028"/>
      <c r="MZF69" s="1028"/>
      <c r="MZG69" s="1028"/>
      <c r="MZH69" s="1028"/>
      <c r="MZI69" s="1028"/>
      <c r="MZJ69" s="1028"/>
      <c r="MZK69" s="1028"/>
      <c r="MZL69" s="1028"/>
      <c r="MZM69" s="1028"/>
      <c r="MZN69" s="1028"/>
      <c r="MZO69" s="1028"/>
      <c r="MZP69" s="1028"/>
      <c r="MZQ69" s="1028"/>
      <c r="MZR69" s="1028"/>
      <c r="MZS69" s="1028"/>
      <c r="MZT69" s="1028"/>
      <c r="MZU69" s="1028"/>
      <c r="MZV69" s="1028"/>
      <c r="MZW69" s="1028"/>
      <c r="MZX69" s="1028"/>
      <c r="MZY69" s="1028"/>
      <c r="MZZ69" s="1028"/>
      <c r="NAA69" s="1028"/>
      <c r="NAB69" s="1028"/>
      <c r="NAC69" s="1028"/>
      <c r="NAD69" s="1028"/>
      <c r="NAE69" s="1028"/>
      <c r="NAF69" s="1028"/>
      <c r="NAG69" s="1028"/>
      <c r="NAH69" s="1028"/>
      <c r="NAI69" s="1028"/>
      <c r="NAJ69" s="1028"/>
      <c r="NAK69" s="1028"/>
      <c r="NAL69" s="1028"/>
      <c r="NAM69" s="1028"/>
      <c r="NAN69" s="1028"/>
      <c r="NAO69" s="1028"/>
      <c r="NAP69" s="1028"/>
      <c r="NAQ69" s="1028"/>
      <c r="NAR69" s="1028"/>
      <c r="NAS69" s="1028"/>
      <c r="NAT69" s="1028"/>
      <c r="NAU69" s="1028"/>
      <c r="NAV69" s="1028"/>
      <c r="NAW69" s="1028"/>
      <c r="NAX69" s="1028"/>
      <c r="NAY69" s="1028"/>
      <c r="NAZ69" s="1028"/>
      <c r="NBA69" s="1028"/>
      <c r="NBB69" s="1028"/>
      <c r="NBC69" s="1028"/>
      <c r="NBD69" s="1028"/>
      <c r="NBE69" s="1028"/>
      <c r="NBF69" s="1028"/>
      <c r="NBG69" s="1028"/>
      <c r="NBH69" s="1028"/>
      <c r="NBI69" s="1028"/>
      <c r="NBJ69" s="1028"/>
      <c r="NBK69" s="1028"/>
      <c r="NBL69" s="1028"/>
      <c r="NBM69" s="1028"/>
      <c r="NBN69" s="1028"/>
      <c r="NBO69" s="1028"/>
      <c r="NBP69" s="1028"/>
      <c r="NBQ69" s="1028"/>
      <c r="NBR69" s="1028"/>
      <c r="NBS69" s="1028"/>
      <c r="NBT69" s="1028"/>
      <c r="NBU69" s="1028"/>
      <c r="NBV69" s="1028"/>
      <c r="NBW69" s="1028"/>
      <c r="NBX69" s="1028"/>
      <c r="NBY69" s="1028"/>
      <c r="NBZ69" s="1028"/>
      <c r="NCA69" s="1028"/>
      <c r="NCB69" s="1028"/>
      <c r="NCC69" s="1028"/>
      <c r="NCD69" s="1028"/>
      <c r="NCE69" s="1028"/>
      <c r="NCF69" s="1028"/>
      <c r="NCG69" s="1028"/>
      <c r="NCH69" s="1028"/>
      <c r="NCI69" s="1028"/>
      <c r="NCJ69" s="1028"/>
      <c r="NCK69" s="1028"/>
      <c r="NCL69" s="1028"/>
      <c r="NCM69" s="1028"/>
      <c r="NCN69" s="1028"/>
      <c r="NCO69" s="1028"/>
      <c r="NCP69" s="1028"/>
      <c r="NCQ69" s="1028"/>
      <c r="NCR69" s="1028"/>
      <c r="NCS69" s="1028"/>
      <c r="NCT69" s="1028"/>
      <c r="NCU69" s="1028"/>
      <c r="NCV69" s="1028"/>
      <c r="NCW69" s="1028"/>
      <c r="NCX69" s="1028"/>
      <c r="NCY69" s="1028"/>
      <c r="NCZ69" s="1028"/>
      <c r="NDA69" s="1028"/>
      <c r="NDB69" s="1028"/>
      <c r="NDC69" s="1028"/>
      <c r="NDD69" s="1028"/>
      <c r="NDE69" s="1028"/>
      <c r="NDF69" s="1028"/>
      <c r="NDG69" s="1028"/>
      <c r="NDH69" s="1028"/>
      <c r="NDI69" s="1028"/>
      <c r="NDJ69" s="1028"/>
      <c r="NDK69" s="1028"/>
      <c r="NDL69" s="1028"/>
      <c r="NDM69" s="1028"/>
      <c r="NDN69" s="1028"/>
      <c r="NDO69" s="1028"/>
      <c r="NDP69" s="1028"/>
      <c r="NDQ69" s="1028"/>
      <c r="NDR69" s="1028"/>
      <c r="NDS69" s="1028"/>
      <c r="NDT69" s="1028"/>
      <c r="NDU69" s="1028"/>
      <c r="NDV69" s="1028"/>
      <c r="NDW69" s="1028"/>
      <c r="NDX69" s="1028"/>
      <c r="NDY69" s="1028"/>
      <c r="NDZ69" s="1028"/>
      <c r="NEA69" s="1028"/>
      <c r="NEB69" s="1028"/>
      <c r="NEC69" s="1028"/>
      <c r="NED69" s="1028"/>
      <c r="NEE69" s="1028"/>
      <c r="NEF69" s="1028"/>
      <c r="NEG69" s="1028"/>
      <c r="NEH69" s="1028"/>
      <c r="NEI69" s="1028"/>
      <c r="NEJ69" s="1028"/>
      <c r="NEK69" s="1028"/>
      <c r="NEL69" s="1028"/>
      <c r="NEM69" s="1028"/>
      <c r="NEN69" s="1028"/>
      <c r="NEO69" s="1028"/>
      <c r="NEP69" s="1028"/>
      <c r="NEQ69" s="1028"/>
      <c r="NER69" s="1028"/>
      <c r="NES69" s="1028"/>
      <c r="NET69" s="1028"/>
      <c r="NEU69" s="1028"/>
      <c r="NEV69" s="1028"/>
      <c r="NEW69" s="1028"/>
      <c r="NEX69" s="1028"/>
      <c r="NEY69" s="1028"/>
      <c r="NEZ69" s="1028"/>
      <c r="NFA69" s="1028"/>
      <c r="NFB69" s="1028"/>
      <c r="NFC69" s="1028"/>
      <c r="NFD69" s="1028"/>
      <c r="NFE69" s="1028"/>
      <c r="NFF69" s="1028"/>
      <c r="NFG69" s="1028"/>
      <c r="NFH69" s="1028"/>
      <c r="NFI69" s="1028"/>
      <c r="NFJ69" s="1028"/>
      <c r="NFK69" s="1028"/>
      <c r="NFL69" s="1028"/>
      <c r="NFM69" s="1028"/>
      <c r="NFN69" s="1028"/>
      <c r="NFO69" s="1028"/>
      <c r="NFP69" s="1028"/>
      <c r="NFQ69" s="1028"/>
      <c r="NFR69" s="1028"/>
      <c r="NFS69" s="1028"/>
      <c r="NFT69" s="1028"/>
      <c r="NFU69" s="1028"/>
      <c r="NFV69" s="1028"/>
      <c r="NFW69" s="1028"/>
      <c r="NFX69" s="1028"/>
      <c r="NFY69" s="1028"/>
      <c r="NFZ69" s="1028"/>
      <c r="NGA69" s="1028"/>
      <c r="NGB69" s="1028"/>
      <c r="NGC69" s="1028"/>
      <c r="NGD69" s="1028"/>
      <c r="NGE69" s="1028"/>
      <c r="NGF69" s="1028"/>
      <c r="NGG69" s="1028"/>
      <c r="NGH69" s="1028"/>
      <c r="NGI69" s="1028"/>
      <c r="NGJ69" s="1028"/>
      <c r="NGK69" s="1028"/>
      <c r="NGL69" s="1028"/>
      <c r="NGM69" s="1028"/>
      <c r="NGN69" s="1028"/>
      <c r="NGO69" s="1028"/>
      <c r="NGP69" s="1028"/>
      <c r="NGQ69" s="1028"/>
      <c r="NGR69" s="1028"/>
      <c r="NGS69" s="1028"/>
      <c r="NGT69" s="1028"/>
      <c r="NGU69" s="1028"/>
      <c r="NGV69" s="1028"/>
      <c r="NGW69" s="1028"/>
      <c r="NGX69" s="1028"/>
      <c r="NGY69" s="1028"/>
      <c r="NGZ69" s="1028"/>
      <c r="NHA69" s="1028"/>
      <c r="NHB69" s="1028"/>
      <c r="NHC69" s="1028"/>
      <c r="NHD69" s="1028"/>
      <c r="NHE69" s="1028"/>
      <c r="NHF69" s="1028"/>
      <c r="NHG69" s="1028"/>
      <c r="NHH69" s="1028"/>
      <c r="NHI69" s="1028"/>
      <c r="NHJ69" s="1028"/>
      <c r="NHK69" s="1028"/>
      <c r="NHL69" s="1028"/>
      <c r="NHM69" s="1028"/>
      <c r="NHN69" s="1028"/>
      <c r="NHO69" s="1028"/>
      <c r="NHP69" s="1028"/>
      <c r="NHQ69" s="1028"/>
      <c r="NHR69" s="1028"/>
      <c r="NHS69" s="1028"/>
      <c r="NHT69" s="1028"/>
      <c r="NHU69" s="1028"/>
      <c r="NHV69" s="1028"/>
      <c r="NHW69" s="1028"/>
      <c r="NHX69" s="1028"/>
      <c r="NHY69" s="1028"/>
      <c r="NHZ69" s="1028"/>
      <c r="NIA69" s="1028"/>
      <c r="NIB69" s="1028"/>
      <c r="NIC69" s="1028"/>
      <c r="NID69" s="1028"/>
      <c r="NIE69" s="1028"/>
      <c r="NIF69" s="1028"/>
      <c r="NIG69" s="1028"/>
      <c r="NIH69" s="1028"/>
      <c r="NII69" s="1028"/>
      <c r="NIJ69" s="1028"/>
      <c r="NIK69" s="1028"/>
      <c r="NIL69" s="1028"/>
      <c r="NIM69" s="1028"/>
      <c r="NIN69" s="1028"/>
      <c r="NIO69" s="1028"/>
      <c r="NIP69" s="1028"/>
      <c r="NIQ69" s="1028"/>
      <c r="NIR69" s="1028"/>
      <c r="NIS69" s="1028"/>
      <c r="NIT69" s="1028"/>
      <c r="NIU69" s="1028"/>
      <c r="NIV69" s="1028"/>
      <c r="NIW69" s="1028"/>
      <c r="NIX69" s="1028"/>
      <c r="NIY69" s="1028"/>
      <c r="NIZ69" s="1028"/>
      <c r="NJA69" s="1028"/>
      <c r="NJB69" s="1028"/>
      <c r="NJC69" s="1028"/>
      <c r="NJD69" s="1028"/>
      <c r="NJE69" s="1028"/>
      <c r="NJF69" s="1028"/>
      <c r="NJG69" s="1028"/>
      <c r="NJH69" s="1028"/>
      <c r="NJI69" s="1028"/>
      <c r="NJJ69" s="1028"/>
      <c r="NJK69" s="1028"/>
      <c r="NJL69" s="1028"/>
      <c r="NJM69" s="1028"/>
      <c r="NJN69" s="1028"/>
      <c r="NJO69" s="1028"/>
      <c r="NJP69" s="1028"/>
      <c r="NJQ69" s="1028"/>
      <c r="NJR69" s="1028"/>
      <c r="NJS69" s="1028"/>
      <c r="NJT69" s="1028"/>
      <c r="NJU69" s="1028"/>
      <c r="NJV69" s="1028"/>
      <c r="NJW69" s="1028"/>
      <c r="NJX69" s="1028"/>
      <c r="NJY69" s="1028"/>
      <c r="NJZ69" s="1028"/>
      <c r="NKA69" s="1028"/>
      <c r="NKB69" s="1028"/>
      <c r="NKC69" s="1028"/>
      <c r="NKD69" s="1028"/>
      <c r="NKE69" s="1028"/>
      <c r="NKF69" s="1028"/>
      <c r="NKG69" s="1028"/>
      <c r="NKH69" s="1028"/>
      <c r="NKI69" s="1028"/>
      <c r="NKJ69" s="1028"/>
      <c r="NKK69" s="1028"/>
      <c r="NKL69" s="1028"/>
      <c r="NKM69" s="1028"/>
      <c r="NKN69" s="1028"/>
      <c r="NKO69" s="1028"/>
      <c r="NKP69" s="1028"/>
      <c r="NKQ69" s="1028"/>
      <c r="NKR69" s="1028"/>
      <c r="NKS69" s="1028"/>
      <c r="NKT69" s="1028"/>
      <c r="NKU69" s="1028"/>
      <c r="NKV69" s="1028"/>
      <c r="NKW69" s="1028"/>
      <c r="NKX69" s="1028"/>
      <c r="NKY69" s="1028"/>
      <c r="NKZ69" s="1028"/>
      <c r="NLA69" s="1028"/>
      <c r="NLB69" s="1028"/>
      <c r="NLC69" s="1028"/>
      <c r="NLD69" s="1028"/>
      <c r="NLE69" s="1028"/>
      <c r="NLF69" s="1028"/>
      <c r="NLG69" s="1028"/>
      <c r="NLH69" s="1028"/>
      <c r="NLI69" s="1028"/>
      <c r="NLJ69" s="1028"/>
      <c r="NLK69" s="1028"/>
      <c r="NLL69" s="1028"/>
      <c r="NLM69" s="1028"/>
      <c r="NLN69" s="1028"/>
      <c r="NLO69" s="1028"/>
      <c r="NLP69" s="1028"/>
      <c r="NLQ69" s="1028"/>
      <c r="NLR69" s="1028"/>
      <c r="NLS69" s="1028"/>
      <c r="NLT69" s="1028"/>
      <c r="NLU69" s="1028"/>
      <c r="NLV69" s="1028"/>
      <c r="NLW69" s="1028"/>
      <c r="NLX69" s="1028"/>
      <c r="NLY69" s="1028"/>
      <c r="NLZ69" s="1028"/>
      <c r="NMA69" s="1028"/>
      <c r="NMB69" s="1028"/>
      <c r="NMC69" s="1028"/>
      <c r="NMD69" s="1028"/>
      <c r="NME69" s="1028"/>
      <c r="NMF69" s="1028"/>
      <c r="NMG69" s="1028"/>
      <c r="NMH69" s="1028"/>
      <c r="NMI69" s="1028"/>
      <c r="NMJ69" s="1028"/>
      <c r="NMK69" s="1028"/>
      <c r="NML69" s="1028"/>
      <c r="NMM69" s="1028"/>
      <c r="NMN69" s="1028"/>
      <c r="NMO69" s="1028"/>
      <c r="NMP69" s="1028"/>
      <c r="NMQ69" s="1028"/>
      <c r="NMR69" s="1028"/>
      <c r="NMS69" s="1028"/>
      <c r="NMT69" s="1028"/>
      <c r="NMU69" s="1028"/>
      <c r="NMV69" s="1028"/>
      <c r="NMW69" s="1028"/>
      <c r="NMX69" s="1028"/>
      <c r="NMY69" s="1028"/>
      <c r="NMZ69" s="1028"/>
      <c r="NNA69" s="1028"/>
      <c r="NNB69" s="1028"/>
      <c r="NNC69" s="1028"/>
      <c r="NND69" s="1028"/>
      <c r="NNE69" s="1028"/>
      <c r="NNF69" s="1028"/>
      <c r="NNG69" s="1028"/>
      <c r="NNH69" s="1028"/>
      <c r="NNI69" s="1028"/>
      <c r="NNJ69" s="1028"/>
      <c r="NNK69" s="1028"/>
      <c r="NNL69" s="1028"/>
      <c r="NNM69" s="1028"/>
      <c r="NNN69" s="1028"/>
      <c r="NNO69" s="1028"/>
      <c r="NNP69" s="1028"/>
      <c r="NNQ69" s="1028"/>
      <c r="NNR69" s="1028"/>
      <c r="NNS69" s="1028"/>
      <c r="NNT69" s="1028"/>
      <c r="NNU69" s="1028"/>
      <c r="NNV69" s="1028"/>
      <c r="NNW69" s="1028"/>
      <c r="NNX69" s="1028"/>
      <c r="NNY69" s="1028"/>
      <c r="NNZ69" s="1028"/>
      <c r="NOA69" s="1028"/>
      <c r="NOB69" s="1028"/>
      <c r="NOC69" s="1028"/>
      <c r="NOD69" s="1028"/>
      <c r="NOE69" s="1028"/>
      <c r="NOF69" s="1028"/>
      <c r="NOG69" s="1028"/>
      <c r="NOH69" s="1028"/>
      <c r="NOI69" s="1028"/>
      <c r="NOJ69" s="1028"/>
      <c r="NOK69" s="1028"/>
      <c r="NOL69" s="1028"/>
      <c r="NOM69" s="1028"/>
      <c r="NON69" s="1028"/>
      <c r="NOO69" s="1028"/>
      <c r="NOP69" s="1028"/>
      <c r="NOQ69" s="1028"/>
      <c r="NOR69" s="1028"/>
      <c r="NOS69" s="1028"/>
      <c r="NOT69" s="1028"/>
      <c r="NOU69" s="1028"/>
      <c r="NOV69" s="1028"/>
      <c r="NOW69" s="1028"/>
      <c r="NOX69" s="1028"/>
      <c r="NOY69" s="1028"/>
      <c r="NOZ69" s="1028"/>
      <c r="NPA69" s="1028"/>
      <c r="NPB69" s="1028"/>
      <c r="NPC69" s="1028"/>
      <c r="NPD69" s="1028"/>
      <c r="NPE69" s="1028"/>
      <c r="NPF69" s="1028"/>
      <c r="NPG69" s="1028"/>
      <c r="NPH69" s="1028"/>
      <c r="NPI69" s="1028"/>
      <c r="NPJ69" s="1028"/>
      <c r="NPK69" s="1028"/>
      <c r="NPL69" s="1028"/>
      <c r="NPM69" s="1028"/>
      <c r="NPN69" s="1028"/>
      <c r="NPO69" s="1028"/>
      <c r="NPP69" s="1028"/>
      <c r="NPQ69" s="1028"/>
      <c r="NPR69" s="1028"/>
      <c r="NPS69" s="1028"/>
      <c r="NPT69" s="1028"/>
      <c r="NPU69" s="1028"/>
      <c r="NPV69" s="1028"/>
      <c r="NPW69" s="1028"/>
      <c r="NPX69" s="1028"/>
      <c r="NPY69" s="1028"/>
      <c r="NPZ69" s="1028"/>
      <c r="NQA69" s="1028"/>
      <c r="NQB69" s="1028"/>
      <c r="NQC69" s="1028"/>
      <c r="NQD69" s="1028"/>
      <c r="NQE69" s="1028"/>
      <c r="NQF69" s="1028"/>
      <c r="NQG69" s="1028"/>
      <c r="NQH69" s="1028"/>
      <c r="NQI69" s="1028"/>
      <c r="NQJ69" s="1028"/>
      <c r="NQK69" s="1028"/>
      <c r="NQL69" s="1028"/>
      <c r="NQM69" s="1028"/>
      <c r="NQN69" s="1028"/>
      <c r="NQO69" s="1028"/>
      <c r="NQP69" s="1028"/>
      <c r="NQQ69" s="1028"/>
      <c r="NQR69" s="1028"/>
      <c r="NQS69" s="1028"/>
      <c r="NQT69" s="1028"/>
      <c r="NQU69" s="1028"/>
      <c r="NQV69" s="1028"/>
      <c r="NQW69" s="1028"/>
      <c r="NQX69" s="1028"/>
      <c r="NQY69" s="1028"/>
      <c r="NQZ69" s="1028"/>
      <c r="NRA69" s="1028"/>
      <c r="NRB69" s="1028"/>
      <c r="NRC69" s="1028"/>
      <c r="NRD69" s="1028"/>
      <c r="NRE69" s="1028"/>
      <c r="NRF69" s="1028"/>
      <c r="NRG69" s="1028"/>
      <c r="NRH69" s="1028"/>
      <c r="NRI69" s="1028"/>
      <c r="NRJ69" s="1028"/>
      <c r="NRK69" s="1028"/>
      <c r="NRL69" s="1028"/>
      <c r="NRM69" s="1028"/>
      <c r="NRN69" s="1028"/>
      <c r="NRO69" s="1028"/>
      <c r="NRP69" s="1028"/>
      <c r="NRQ69" s="1028"/>
      <c r="NRR69" s="1028"/>
      <c r="NRS69" s="1028"/>
      <c r="NRT69" s="1028"/>
      <c r="NRU69" s="1028"/>
      <c r="NRV69" s="1028"/>
      <c r="NRW69" s="1028"/>
      <c r="NRX69" s="1028"/>
      <c r="NRY69" s="1028"/>
      <c r="NRZ69" s="1028"/>
      <c r="NSA69" s="1028"/>
      <c r="NSB69" s="1028"/>
      <c r="NSC69" s="1028"/>
      <c r="NSD69" s="1028"/>
      <c r="NSE69" s="1028"/>
      <c r="NSF69" s="1028"/>
      <c r="NSG69" s="1028"/>
      <c r="NSH69" s="1028"/>
      <c r="NSI69" s="1028"/>
      <c r="NSJ69" s="1028"/>
      <c r="NSK69" s="1028"/>
      <c r="NSL69" s="1028"/>
      <c r="NSM69" s="1028"/>
      <c r="NSN69" s="1028"/>
      <c r="NSO69" s="1028"/>
      <c r="NSP69" s="1028"/>
      <c r="NSQ69" s="1028"/>
      <c r="NSR69" s="1028"/>
      <c r="NSS69" s="1028"/>
      <c r="NST69" s="1028"/>
      <c r="NSU69" s="1028"/>
      <c r="NSV69" s="1028"/>
      <c r="NSW69" s="1028"/>
      <c r="NSX69" s="1028"/>
      <c r="NSY69" s="1028"/>
      <c r="NSZ69" s="1028"/>
      <c r="NTA69" s="1028"/>
      <c r="NTB69" s="1028"/>
      <c r="NTC69" s="1028"/>
      <c r="NTD69" s="1028"/>
      <c r="NTE69" s="1028"/>
      <c r="NTF69" s="1028"/>
      <c r="NTG69" s="1028"/>
      <c r="NTH69" s="1028"/>
      <c r="NTI69" s="1028"/>
      <c r="NTJ69" s="1028"/>
      <c r="NTK69" s="1028"/>
      <c r="NTL69" s="1028"/>
      <c r="NTM69" s="1028"/>
      <c r="NTN69" s="1028"/>
      <c r="NTO69" s="1028"/>
      <c r="NTP69" s="1028"/>
      <c r="NTQ69" s="1028"/>
      <c r="NTR69" s="1028"/>
      <c r="NTS69" s="1028"/>
      <c r="NTT69" s="1028"/>
      <c r="NTU69" s="1028"/>
      <c r="NTV69" s="1028"/>
      <c r="NTW69" s="1028"/>
      <c r="NTX69" s="1028"/>
      <c r="NTY69" s="1028"/>
      <c r="NTZ69" s="1028"/>
      <c r="NUA69" s="1028"/>
      <c r="NUB69" s="1028"/>
      <c r="NUC69" s="1028"/>
      <c r="NUD69" s="1028"/>
      <c r="NUE69" s="1028"/>
      <c r="NUF69" s="1028"/>
      <c r="NUG69" s="1028"/>
      <c r="NUH69" s="1028"/>
      <c r="NUI69" s="1028"/>
      <c r="NUJ69" s="1028"/>
      <c r="NUK69" s="1028"/>
      <c r="NUL69" s="1028"/>
      <c r="NUM69" s="1028"/>
      <c r="NUN69" s="1028"/>
      <c r="NUO69" s="1028"/>
      <c r="NUP69" s="1028"/>
      <c r="NUQ69" s="1028"/>
      <c r="NUR69" s="1028"/>
      <c r="NUS69" s="1028"/>
      <c r="NUT69" s="1028"/>
      <c r="NUU69" s="1028"/>
      <c r="NUV69" s="1028"/>
      <c r="NUW69" s="1028"/>
      <c r="NUX69" s="1028"/>
      <c r="NUY69" s="1028"/>
      <c r="NUZ69" s="1028"/>
      <c r="NVA69" s="1028"/>
      <c r="NVB69" s="1028"/>
      <c r="NVC69" s="1028"/>
      <c r="NVD69" s="1028"/>
      <c r="NVE69" s="1028"/>
      <c r="NVF69" s="1028"/>
      <c r="NVG69" s="1028"/>
      <c r="NVH69" s="1028"/>
      <c r="NVI69" s="1028"/>
      <c r="NVJ69" s="1028"/>
      <c r="NVK69" s="1028"/>
      <c r="NVL69" s="1028"/>
      <c r="NVM69" s="1028"/>
      <c r="NVN69" s="1028"/>
      <c r="NVO69" s="1028"/>
      <c r="NVP69" s="1028"/>
      <c r="NVQ69" s="1028"/>
      <c r="NVR69" s="1028"/>
      <c r="NVS69" s="1028"/>
      <c r="NVT69" s="1028"/>
      <c r="NVU69" s="1028"/>
      <c r="NVV69" s="1028"/>
      <c r="NVW69" s="1028"/>
      <c r="NVX69" s="1028"/>
      <c r="NVY69" s="1028"/>
      <c r="NVZ69" s="1028"/>
      <c r="NWA69" s="1028"/>
      <c r="NWB69" s="1028"/>
      <c r="NWC69" s="1028"/>
      <c r="NWD69" s="1028"/>
      <c r="NWE69" s="1028"/>
      <c r="NWF69" s="1028"/>
      <c r="NWG69" s="1028"/>
      <c r="NWH69" s="1028"/>
      <c r="NWI69" s="1028"/>
      <c r="NWJ69" s="1028"/>
      <c r="NWK69" s="1028"/>
      <c r="NWL69" s="1028"/>
      <c r="NWM69" s="1028"/>
      <c r="NWN69" s="1028"/>
      <c r="NWO69" s="1028"/>
      <c r="NWP69" s="1028"/>
      <c r="NWQ69" s="1028"/>
      <c r="NWR69" s="1028"/>
      <c r="NWS69" s="1028"/>
      <c r="NWT69" s="1028"/>
      <c r="NWU69" s="1028"/>
      <c r="NWV69" s="1028"/>
      <c r="NWW69" s="1028"/>
      <c r="NWX69" s="1028"/>
      <c r="NWY69" s="1028"/>
      <c r="NWZ69" s="1028"/>
      <c r="NXA69" s="1028"/>
      <c r="NXB69" s="1028"/>
      <c r="NXC69" s="1028"/>
      <c r="NXD69" s="1028"/>
      <c r="NXE69" s="1028"/>
      <c r="NXF69" s="1028"/>
      <c r="NXG69" s="1028"/>
      <c r="NXH69" s="1028"/>
      <c r="NXI69" s="1028"/>
      <c r="NXJ69" s="1028"/>
      <c r="NXK69" s="1028"/>
      <c r="NXL69" s="1028"/>
      <c r="NXM69" s="1028"/>
      <c r="NXN69" s="1028"/>
      <c r="NXO69" s="1028"/>
      <c r="NXP69" s="1028"/>
      <c r="NXQ69" s="1028"/>
      <c r="NXR69" s="1028"/>
      <c r="NXS69" s="1028"/>
      <c r="NXT69" s="1028"/>
      <c r="NXU69" s="1028"/>
      <c r="NXV69" s="1028"/>
      <c r="NXW69" s="1028"/>
      <c r="NXX69" s="1028"/>
      <c r="NXY69" s="1028"/>
      <c r="NXZ69" s="1028"/>
      <c r="NYA69" s="1028"/>
      <c r="NYB69" s="1028"/>
      <c r="NYC69" s="1028"/>
      <c r="NYD69" s="1028"/>
      <c r="NYE69" s="1028"/>
      <c r="NYF69" s="1028"/>
      <c r="NYG69" s="1028"/>
      <c r="NYH69" s="1028"/>
      <c r="NYI69" s="1028"/>
      <c r="NYJ69" s="1028"/>
      <c r="NYK69" s="1028"/>
      <c r="NYL69" s="1028"/>
      <c r="NYM69" s="1028"/>
      <c r="NYN69" s="1028"/>
      <c r="NYO69" s="1028"/>
      <c r="NYP69" s="1028"/>
      <c r="NYQ69" s="1028"/>
      <c r="NYR69" s="1028"/>
      <c r="NYS69" s="1028"/>
      <c r="NYT69" s="1028"/>
      <c r="NYU69" s="1028"/>
      <c r="NYV69" s="1028"/>
      <c r="NYW69" s="1028"/>
      <c r="NYX69" s="1028"/>
      <c r="NYY69" s="1028"/>
      <c r="NYZ69" s="1028"/>
      <c r="NZA69" s="1028"/>
      <c r="NZB69" s="1028"/>
      <c r="NZC69" s="1028"/>
      <c r="NZD69" s="1028"/>
      <c r="NZE69" s="1028"/>
      <c r="NZF69" s="1028"/>
      <c r="NZG69" s="1028"/>
      <c r="NZH69" s="1028"/>
      <c r="NZI69" s="1028"/>
      <c r="NZJ69" s="1028"/>
      <c r="NZK69" s="1028"/>
      <c r="NZL69" s="1028"/>
      <c r="NZM69" s="1028"/>
      <c r="NZN69" s="1028"/>
      <c r="NZO69" s="1028"/>
      <c r="NZP69" s="1028"/>
      <c r="NZQ69" s="1028"/>
      <c r="NZR69" s="1028"/>
      <c r="NZS69" s="1028"/>
      <c r="NZT69" s="1028"/>
      <c r="NZU69" s="1028"/>
      <c r="NZV69" s="1028"/>
      <c r="NZW69" s="1028"/>
      <c r="NZX69" s="1028"/>
      <c r="NZY69" s="1028"/>
      <c r="NZZ69" s="1028"/>
      <c r="OAA69" s="1028"/>
      <c r="OAB69" s="1028"/>
      <c r="OAC69" s="1028"/>
      <c r="OAD69" s="1028"/>
      <c r="OAE69" s="1028"/>
      <c r="OAF69" s="1028"/>
      <c r="OAG69" s="1028"/>
      <c r="OAH69" s="1028"/>
      <c r="OAI69" s="1028"/>
      <c r="OAJ69" s="1028"/>
      <c r="OAK69" s="1028"/>
      <c r="OAL69" s="1028"/>
      <c r="OAM69" s="1028"/>
      <c r="OAN69" s="1028"/>
      <c r="OAO69" s="1028"/>
      <c r="OAP69" s="1028"/>
      <c r="OAQ69" s="1028"/>
      <c r="OAR69" s="1028"/>
      <c r="OAS69" s="1028"/>
      <c r="OAT69" s="1028"/>
      <c r="OAU69" s="1028"/>
      <c r="OAV69" s="1028"/>
      <c r="OAW69" s="1028"/>
      <c r="OAX69" s="1028"/>
      <c r="OAY69" s="1028"/>
      <c r="OAZ69" s="1028"/>
      <c r="OBA69" s="1028"/>
      <c r="OBB69" s="1028"/>
      <c r="OBC69" s="1028"/>
      <c r="OBD69" s="1028"/>
      <c r="OBE69" s="1028"/>
      <c r="OBF69" s="1028"/>
      <c r="OBG69" s="1028"/>
      <c r="OBH69" s="1028"/>
      <c r="OBI69" s="1028"/>
      <c r="OBJ69" s="1028"/>
      <c r="OBK69" s="1028"/>
      <c r="OBL69" s="1028"/>
      <c r="OBM69" s="1028"/>
      <c r="OBN69" s="1028"/>
      <c r="OBO69" s="1028"/>
      <c r="OBP69" s="1028"/>
      <c r="OBQ69" s="1028"/>
      <c r="OBR69" s="1028"/>
      <c r="OBS69" s="1028"/>
      <c r="OBT69" s="1028"/>
      <c r="OBU69" s="1028"/>
      <c r="OBV69" s="1028"/>
      <c r="OBW69" s="1028"/>
      <c r="OBX69" s="1028"/>
      <c r="OBY69" s="1028"/>
      <c r="OBZ69" s="1028"/>
      <c r="OCA69" s="1028"/>
      <c r="OCB69" s="1028"/>
      <c r="OCC69" s="1028"/>
      <c r="OCD69" s="1028"/>
      <c r="OCE69" s="1028"/>
      <c r="OCF69" s="1028"/>
      <c r="OCG69" s="1028"/>
      <c r="OCH69" s="1028"/>
      <c r="OCI69" s="1028"/>
      <c r="OCJ69" s="1028"/>
      <c r="OCK69" s="1028"/>
      <c r="OCL69" s="1028"/>
      <c r="OCM69" s="1028"/>
      <c r="OCN69" s="1028"/>
      <c r="OCO69" s="1028"/>
      <c r="OCP69" s="1028"/>
      <c r="OCQ69" s="1028"/>
      <c r="OCR69" s="1028"/>
      <c r="OCS69" s="1028"/>
      <c r="OCT69" s="1028"/>
      <c r="OCU69" s="1028"/>
      <c r="OCV69" s="1028"/>
      <c r="OCW69" s="1028"/>
      <c r="OCX69" s="1028"/>
      <c r="OCY69" s="1028"/>
      <c r="OCZ69" s="1028"/>
      <c r="ODA69" s="1028"/>
      <c r="ODB69" s="1028"/>
      <c r="ODC69" s="1028"/>
      <c r="ODD69" s="1028"/>
      <c r="ODE69" s="1028"/>
      <c r="ODF69" s="1028"/>
      <c r="ODG69" s="1028"/>
      <c r="ODH69" s="1028"/>
      <c r="ODI69" s="1028"/>
      <c r="ODJ69" s="1028"/>
      <c r="ODK69" s="1028"/>
      <c r="ODL69" s="1028"/>
      <c r="ODM69" s="1028"/>
      <c r="ODN69" s="1028"/>
      <c r="ODO69" s="1028"/>
      <c r="ODP69" s="1028"/>
      <c r="ODQ69" s="1028"/>
      <c r="ODR69" s="1028"/>
      <c r="ODS69" s="1028"/>
      <c r="ODT69" s="1028"/>
      <c r="ODU69" s="1028"/>
      <c r="ODV69" s="1028"/>
      <c r="ODW69" s="1028"/>
      <c r="ODX69" s="1028"/>
      <c r="ODY69" s="1028"/>
      <c r="ODZ69" s="1028"/>
      <c r="OEA69" s="1028"/>
      <c r="OEB69" s="1028"/>
      <c r="OEC69" s="1028"/>
      <c r="OED69" s="1028"/>
      <c r="OEE69" s="1028"/>
      <c r="OEF69" s="1028"/>
      <c r="OEG69" s="1028"/>
      <c r="OEH69" s="1028"/>
      <c r="OEI69" s="1028"/>
      <c r="OEJ69" s="1028"/>
      <c r="OEK69" s="1028"/>
      <c r="OEL69" s="1028"/>
      <c r="OEM69" s="1028"/>
      <c r="OEN69" s="1028"/>
      <c r="OEO69" s="1028"/>
      <c r="OEP69" s="1028"/>
      <c r="OEQ69" s="1028"/>
      <c r="OER69" s="1028"/>
      <c r="OES69" s="1028"/>
      <c r="OET69" s="1028"/>
      <c r="OEU69" s="1028"/>
      <c r="OEV69" s="1028"/>
      <c r="OEW69" s="1028"/>
      <c r="OEX69" s="1028"/>
      <c r="OEY69" s="1028"/>
      <c r="OEZ69" s="1028"/>
      <c r="OFA69" s="1028"/>
      <c r="OFB69" s="1028"/>
      <c r="OFC69" s="1028"/>
      <c r="OFD69" s="1028"/>
      <c r="OFE69" s="1028"/>
      <c r="OFF69" s="1028"/>
      <c r="OFG69" s="1028"/>
      <c r="OFH69" s="1028"/>
      <c r="OFI69" s="1028"/>
      <c r="OFJ69" s="1028"/>
      <c r="OFK69" s="1028"/>
      <c r="OFL69" s="1028"/>
      <c r="OFM69" s="1028"/>
      <c r="OFN69" s="1028"/>
      <c r="OFO69" s="1028"/>
      <c r="OFP69" s="1028"/>
      <c r="OFQ69" s="1028"/>
      <c r="OFR69" s="1028"/>
      <c r="OFS69" s="1028"/>
      <c r="OFT69" s="1028"/>
      <c r="OFU69" s="1028"/>
      <c r="OFV69" s="1028"/>
      <c r="OFW69" s="1028"/>
      <c r="OFX69" s="1028"/>
      <c r="OFY69" s="1028"/>
      <c r="OFZ69" s="1028"/>
      <c r="OGA69" s="1028"/>
      <c r="OGB69" s="1028"/>
      <c r="OGC69" s="1028"/>
      <c r="OGD69" s="1028"/>
      <c r="OGE69" s="1028"/>
      <c r="OGF69" s="1028"/>
      <c r="OGG69" s="1028"/>
      <c r="OGH69" s="1028"/>
      <c r="OGI69" s="1028"/>
      <c r="OGJ69" s="1028"/>
      <c r="OGK69" s="1028"/>
      <c r="OGL69" s="1028"/>
      <c r="OGM69" s="1028"/>
      <c r="OGN69" s="1028"/>
      <c r="OGO69" s="1028"/>
      <c r="OGP69" s="1028"/>
      <c r="OGQ69" s="1028"/>
      <c r="OGR69" s="1028"/>
      <c r="OGS69" s="1028"/>
      <c r="OGT69" s="1028"/>
      <c r="OGU69" s="1028"/>
      <c r="OGV69" s="1028"/>
      <c r="OGW69" s="1028"/>
      <c r="OGX69" s="1028"/>
      <c r="OGY69" s="1028"/>
      <c r="OGZ69" s="1028"/>
      <c r="OHA69" s="1028"/>
      <c r="OHB69" s="1028"/>
      <c r="OHC69" s="1028"/>
      <c r="OHD69" s="1028"/>
      <c r="OHE69" s="1028"/>
      <c r="OHF69" s="1028"/>
      <c r="OHG69" s="1028"/>
      <c r="OHH69" s="1028"/>
      <c r="OHI69" s="1028"/>
      <c r="OHJ69" s="1028"/>
      <c r="OHK69" s="1028"/>
      <c r="OHL69" s="1028"/>
      <c r="OHM69" s="1028"/>
      <c r="OHN69" s="1028"/>
      <c r="OHO69" s="1028"/>
      <c r="OHP69" s="1028"/>
      <c r="OHQ69" s="1028"/>
      <c r="OHR69" s="1028"/>
      <c r="OHS69" s="1028"/>
      <c r="OHT69" s="1028"/>
      <c r="OHU69" s="1028"/>
      <c r="OHV69" s="1028"/>
      <c r="OHW69" s="1028"/>
      <c r="OHX69" s="1028"/>
      <c r="OHY69" s="1028"/>
      <c r="OHZ69" s="1028"/>
      <c r="OIA69" s="1028"/>
      <c r="OIB69" s="1028"/>
      <c r="OIC69" s="1028"/>
      <c r="OID69" s="1028"/>
      <c r="OIE69" s="1028"/>
      <c r="OIF69" s="1028"/>
      <c r="OIG69" s="1028"/>
      <c r="OIH69" s="1028"/>
      <c r="OII69" s="1028"/>
      <c r="OIJ69" s="1028"/>
      <c r="OIK69" s="1028"/>
      <c r="OIL69" s="1028"/>
      <c r="OIM69" s="1028"/>
      <c r="OIN69" s="1028"/>
      <c r="OIO69" s="1028"/>
      <c r="OIP69" s="1028"/>
      <c r="OIQ69" s="1028"/>
      <c r="OIR69" s="1028"/>
      <c r="OIS69" s="1028"/>
      <c r="OIT69" s="1028"/>
      <c r="OIU69" s="1028"/>
      <c r="OIV69" s="1028"/>
      <c r="OIW69" s="1028"/>
      <c r="OIX69" s="1028"/>
      <c r="OIY69" s="1028"/>
      <c r="OIZ69" s="1028"/>
      <c r="OJA69" s="1028"/>
      <c r="OJB69" s="1028"/>
      <c r="OJC69" s="1028"/>
      <c r="OJD69" s="1028"/>
      <c r="OJE69" s="1028"/>
      <c r="OJF69" s="1028"/>
      <c r="OJG69" s="1028"/>
      <c r="OJH69" s="1028"/>
      <c r="OJI69" s="1028"/>
      <c r="OJJ69" s="1028"/>
      <c r="OJK69" s="1028"/>
      <c r="OJL69" s="1028"/>
      <c r="OJM69" s="1028"/>
      <c r="OJN69" s="1028"/>
      <c r="OJO69" s="1028"/>
      <c r="OJP69" s="1028"/>
      <c r="OJQ69" s="1028"/>
      <c r="OJR69" s="1028"/>
      <c r="OJS69" s="1028"/>
      <c r="OJT69" s="1028"/>
      <c r="OJU69" s="1028"/>
      <c r="OJV69" s="1028"/>
      <c r="OJW69" s="1028"/>
      <c r="OJX69" s="1028"/>
      <c r="OJY69" s="1028"/>
      <c r="OJZ69" s="1028"/>
      <c r="OKA69" s="1028"/>
      <c r="OKB69" s="1028"/>
      <c r="OKC69" s="1028"/>
      <c r="OKD69" s="1028"/>
      <c r="OKE69" s="1028"/>
      <c r="OKF69" s="1028"/>
      <c r="OKG69" s="1028"/>
      <c r="OKH69" s="1028"/>
      <c r="OKI69" s="1028"/>
      <c r="OKJ69" s="1028"/>
      <c r="OKK69" s="1028"/>
      <c r="OKL69" s="1028"/>
      <c r="OKM69" s="1028"/>
      <c r="OKN69" s="1028"/>
      <c r="OKO69" s="1028"/>
      <c r="OKP69" s="1028"/>
      <c r="OKQ69" s="1028"/>
      <c r="OKR69" s="1028"/>
      <c r="OKS69" s="1028"/>
      <c r="OKT69" s="1028"/>
      <c r="OKU69" s="1028"/>
      <c r="OKV69" s="1028"/>
      <c r="OKW69" s="1028"/>
      <c r="OKX69" s="1028"/>
      <c r="OKY69" s="1028"/>
      <c r="OKZ69" s="1028"/>
      <c r="OLA69" s="1028"/>
      <c r="OLB69" s="1028"/>
      <c r="OLC69" s="1028"/>
      <c r="OLD69" s="1028"/>
      <c r="OLE69" s="1028"/>
      <c r="OLF69" s="1028"/>
      <c r="OLG69" s="1028"/>
      <c r="OLH69" s="1028"/>
      <c r="OLI69" s="1028"/>
      <c r="OLJ69" s="1028"/>
      <c r="OLK69" s="1028"/>
      <c r="OLL69" s="1028"/>
      <c r="OLM69" s="1028"/>
      <c r="OLN69" s="1028"/>
      <c r="OLO69" s="1028"/>
      <c r="OLP69" s="1028"/>
      <c r="OLQ69" s="1028"/>
      <c r="OLR69" s="1028"/>
      <c r="OLS69" s="1028"/>
      <c r="OLT69" s="1028"/>
      <c r="OLU69" s="1028"/>
      <c r="OLV69" s="1028"/>
      <c r="OLW69" s="1028"/>
      <c r="OLX69" s="1028"/>
      <c r="OLY69" s="1028"/>
      <c r="OLZ69" s="1028"/>
      <c r="OMA69" s="1028"/>
      <c r="OMB69" s="1028"/>
      <c r="OMC69" s="1028"/>
      <c r="OMD69" s="1028"/>
      <c r="OME69" s="1028"/>
      <c r="OMF69" s="1028"/>
      <c r="OMG69" s="1028"/>
      <c r="OMH69" s="1028"/>
      <c r="OMI69" s="1028"/>
      <c r="OMJ69" s="1028"/>
      <c r="OMK69" s="1028"/>
      <c r="OML69" s="1028"/>
      <c r="OMM69" s="1028"/>
      <c r="OMN69" s="1028"/>
      <c r="OMO69" s="1028"/>
      <c r="OMP69" s="1028"/>
      <c r="OMQ69" s="1028"/>
      <c r="OMR69" s="1028"/>
      <c r="OMS69" s="1028"/>
      <c r="OMT69" s="1028"/>
      <c r="OMU69" s="1028"/>
      <c r="OMV69" s="1028"/>
      <c r="OMW69" s="1028"/>
      <c r="OMX69" s="1028"/>
      <c r="OMY69" s="1028"/>
      <c r="OMZ69" s="1028"/>
      <c r="ONA69" s="1028"/>
      <c r="ONB69" s="1028"/>
      <c r="ONC69" s="1028"/>
      <c r="OND69" s="1028"/>
      <c r="ONE69" s="1028"/>
      <c r="ONF69" s="1028"/>
      <c r="ONG69" s="1028"/>
      <c r="ONH69" s="1028"/>
      <c r="ONI69" s="1028"/>
      <c r="ONJ69" s="1028"/>
      <c r="ONK69" s="1028"/>
      <c r="ONL69" s="1028"/>
      <c r="ONM69" s="1028"/>
      <c r="ONN69" s="1028"/>
      <c r="ONO69" s="1028"/>
      <c r="ONP69" s="1028"/>
      <c r="ONQ69" s="1028"/>
      <c r="ONR69" s="1028"/>
      <c r="ONS69" s="1028"/>
      <c r="ONT69" s="1028"/>
      <c r="ONU69" s="1028"/>
      <c r="ONV69" s="1028"/>
      <c r="ONW69" s="1028"/>
      <c r="ONX69" s="1028"/>
      <c r="ONY69" s="1028"/>
      <c r="ONZ69" s="1028"/>
      <c r="OOA69" s="1028"/>
      <c r="OOB69" s="1028"/>
      <c r="OOC69" s="1028"/>
      <c r="OOD69" s="1028"/>
      <c r="OOE69" s="1028"/>
      <c r="OOF69" s="1028"/>
      <c r="OOG69" s="1028"/>
      <c r="OOH69" s="1028"/>
      <c r="OOI69" s="1028"/>
      <c r="OOJ69" s="1028"/>
      <c r="OOK69" s="1028"/>
      <c r="OOL69" s="1028"/>
      <c r="OOM69" s="1028"/>
      <c r="OON69" s="1028"/>
      <c r="OOO69" s="1028"/>
      <c r="OOP69" s="1028"/>
      <c r="OOQ69" s="1028"/>
      <c r="OOR69" s="1028"/>
      <c r="OOS69" s="1028"/>
      <c r="OOT69" s="1028"/>
      <c r="OOU69" s="1028"/>
      <c r="OOV69" s="1028"/>
      <c r="OOW69" s="1028"/>
      <c r="OOX69" s="1028"/>
      <c r="OOY69" s="1028"/>
      <c r="OOZ69" s="1028"/>
      <c r="OPA69" s="1028"/>
      <c r="OPB69" s="1028"/>
      <c r="OPC69" s="1028"/>
      <c r="OPD69" s="1028"/>
      <c r="OPE69" s="1028"/>
      <c r="OPF69" s="1028"/>
      <c r="OPG69" s="1028"/>
      <c r="OPH69" s="1028"/>
      <c r="OPI69" s="1028"/>
      <c r="OPJ69" s="1028"/>
      <c r="OPK69" s="1028"/>
      <c r="OPL69" s="1028"/>
      <c r="OPM69" s="1028"/>
      <c r="OPN69" s="1028"/>
      <c r="OPO69" s="1028"/>
      <c r="OPP69" s="1028"/>
      <c r="OPQ69" s="1028"/>
      <c r="OPR69" s="1028"/>
      <c r="OPS69" s="1028"/>
      <c r="OPT69" s="1028"/>
      <c r="OPU69" s="1028"/>
      <c r="OPV69" s="1028"/>
      <c r="OPW69" s="1028"/>
      <c r="OPX69" s="1028"/>
      <c r="OPY69" s="1028"/>
      <c r="OPZ69" s="1028"/>
      <c r="OQA69" s="1028"/>
      <c r="OQB69" s="1028"/>
      <c r="OQC69" s="1028"/>
      <c r="OQD69" s="1028"/>
      <c r="OQE69" s="1028"/>
      <c r="OQF69" s="1028"/>
      <c r="OQG69" s="1028"/>
      <c r="OQH69" s="1028"/>
      <c r="OQI69" s="1028"/>
      <c r="OQJ69" s="1028"/>
      <c r="OQK69" s="1028"/>
      <c r="OQL69" s="1028"/>
      <c r="OQM69" s="1028"/>
      <c r="OQN69" s="1028"/>
      <c r="OQO69" s="1028"/>
      <c r="OQP69" s="1028"/>
      <c r="OQQ69" s="1028"/>
      <c r="OQR69" s="1028"/>
      <c r="OQS69" s="1028"/>
      <c r="OQT69" s="1028"/>
      <c r="OQU69" s="1028"/>
      <c r="OQV69" s="1028"/>
      <c r="OQW69" s="1028"/>
      <c r="OQX69" s="1028"/>
      <c r="OQY69" s="1028"/>
      <c r="OQZ69" s="1028"/>
      <c r="ORA69" s="1028"/>
      <c r="ORB69" s="1028"/>
      <c r="ORC69" s="1028"/>
      <c r="ORD69" s="1028"/>
      <c r="ORE69" s="1028"/>
      <c r="ORF69" s="1028"/>
      <c r="ORG69" s="1028"/>
      <c r="ORH69" s="1028"/>
      <c r="ORI69" s="1028"/>
      <c r="ORJ69" s="1028"/>
      <c r="ORK69" s="1028"/>
      <c r="ORL69" s="1028"/>
      <c r="ORM69" s="1028"/>
      <c r="ORN69" s="1028"/>
      <c r="ORO69" s="1028"/>
      <c r="ORP69" s="1028"/>
      <c r="ORQ69" s="1028"/>
      <c r="ORR69" s="1028"/>
      <c r="ORS69" s="1028"/>
      <c r="ORT69" s="1028"/>
      <c r="ORU69" s="1028"/>
      <c r="ORV69" s="1028"/>
      <c r="ORW69" s="1028"/>
      <c r="ORX69" s="1028"/>
      <c r="ORY69" s="1028"/>
      <c r="ORZ69" s="1028"/>
      <c r="OSA69" s="1028"/>
      <c r="OSB69" s="1028"/>
      <c r="OSC69" s="1028"/>
      <c r="OSD69" s="1028"/>
      <c r="OSE69" s="1028"/>
      <c r="OSF69" s="1028"/>
      <c r="OSG69" s="1028"/>
      <c r="OSH69" s="1028"/>
      <c r="OSI69" s="1028"/>
      <c r="OSJ69" s="1028"/>
      <c r="OSK69" s="1028"/>
      <c r="OSL69" s="1028"/>
      <c r="OSM69" s="1028"/>
      <c r="OSN69" s="1028"/>
      <c r="OSO69" s="1028"/>
      <c r="OSP69" s="1028"/>
      <c r="OSQ69" s="1028"/>
      <c r="OSR69" s="1028"/>
      <c r="OSS69" s="1028"/>
      <c r="OST69" s="1028"/>
      <c r="OSU69" s="1028"/>
      <c r="OSV69" s="1028"/>
      <c r="OSW69" s="1028"/>
      <c r="OSX69" s="1028"/>
      <c r="OSY69" s="1028"/>
      <c r="OSZ69" s="1028"/>
      <c r="OTA69" s="1028"/>
      <c r="OTB69" s="1028"/>
      <c r="OTC69" s="1028"/>
      <c r="OTD69" s="1028"/>
      <c r="OTE69" s="1028"/>
      <c r="OTF69" s="1028"/>
      <c r="OTG69" s="1028"/>
      <c r="OTH69" s="1028"/>
      <c r="OTI69" s="1028"/>
      <c r="OTJ69" s="1028"/>
      <c r="OTK69" s="1028"/>
      <c r="OTL69" s="1028"/>
      <c r="OTM69" s="1028"/>
      <c r="OTN69" s="1028"/>
      <c r="OTO69" s="1028"/>
      <c r="OTP69" s="1028"/>
      <c r="OTQ69" s="1028"/>
      <c r="OTR69" s="1028"/>
      <c r="OTS69" s="1028"/>
      <c r="OTT69" s="1028"/>
      <c r="OTU69" s="1028"/>
      <c r="OTV69" s="1028"/>
      <c r="OTW69" s="1028"/>
      <c r="OTX69" s="1028"/>
      <c r="OTY69" s="1028"/>
      <c r="OTZ69" s="1028"/>
      <c r="OUA69" s="1028"/>
      <c r="OUB69" s="1028"/>
      <c r="OUC69" s="1028"/>
      <c r="OUD69" s="1028"/>
      <c r="OUE69" s="1028"/>
      <c r="OUF69" s="1028"/>
      <c r="OUG69" s="1028"/>
      <c r="OUH69" s="1028"/>
      <c r="OUI69" s="1028"/>
      <c r="OUJ69" s="1028"/>
      <c r="OUK69" s="1028"/>
      <c r="OUL69" s="1028"/>
      <c r="OUM69" s="1028"/>
      <c r="OUN69" s="1028"/>
      <c r="OUO69" s="1028"/>
      <c r="OUP69" s="1028"/>
      <c r="OUQ69" s="1028"/>
      <c r="OUR69" s="1028"/>
      <c r="OUS69" s="1028"/>
      <c r="OUT69" s="1028"/>
      <c r="OUU69" s="1028"/>
      <c r="OUV69" s="1028"/>
      <c r="OUW69" s="1028"/>
      <c r="OUX69" s="1028"/>
      <c r="OUY69" s="1028"/>
      <c r="OUZ69" s="1028"/>
      <c r="OVA69" s="1028"/>
      <c r="OVB69" s="1028"/>
      <c r="OVC69" s="1028"/>
      <c r="OVD69" s="1028"/>
      <c r="OVE69" s="1028"/>
      <c r="OVF69" s="1028"/>
      <c r="OVG69" s="1028"/>
      <c r="OVH69" s="1028"/>
      <c r="OVI69" s="1028"/>
      <c r="OVJ69" s="1028"/>
      <c r="OVK69" s="1028"/>
      <c r="OVL69" s="1028"/>
      <c r="OVM69" s="1028"/>
      <c r="OVN69" s="1028"/>
      <c r="OVO69" s="1028"/>
      <c r="OVP69" s="1028"/>
      <c r="OVQ69" s="1028"/>
      <c r="OVR69" s="1028"/>
      <c r="OVS69" s="1028"/>
      <c r="OVT69" s="1028"/>
      <c r="OVU69" s="1028"/>
      <c r="OVV69" s="1028"/>
      <c r="OVW69" s="1028"/>
      <c r="OVX69" s="1028"/>
      <c r="OVY69" s="1028"/>
      <c r="OVZ69" s="1028"/>
      <c r="OWA69" s="1028"/>
      <c r="OWB69" s="1028"/>
      <c r="OWC69" s="1028"/>
      <c r="OWD69" s="1028"/>
      <c r="OWE69" s="1028"/>
      <c r="OWF69" s="1028"/>
      <c r="OWG69" s="1028"/>
      <c r="OWH69" s="1028"/>
      <c r="OWI69" s="1028"/>
      <c r="OWJ69" s="1028"/>
      <c r="OWK69" s="1028"/>
      <c r="OWL69" s="1028"/>
      <c r="OWM69" s="1028"/>
      <c r="OWN69" s="1028"/>
      <c r="OWO69" s="1028"/>
      <c r="OWP69" s="1028"/>
      <c r="OWQ69" s="1028"/>
      <c r="OWR69" s="1028"/>
      <c r="OWS69" s="1028"/>
      <c r="OWT69" s="1028"/>
      <c r="OWU69" s="1028"/>
      <c r="OWV69" s="1028"/>
      <c r="OWW69" s="1028"/>
      <c r="OWX69" s="1028"/>
      <c r="OWY69" s="1028"/>
      <c r="OWZ69" s="1028"/>
      <c r="OXA69" s="1028"/>
      <c r="OXB69" s="1028"/>
      <c r="OXC69" s="1028"/>
      <c r="OXD69" s="1028"/>
      <c r="OXE69" s="1028"/>
      <c r="OXF69" s="1028"/>
      <c r="OXG69" s="1028"/>
      <c r="OXH69" s="1028"/>
      <c r="OXI69" s="1028"/>
      <c r="OXJ69" s="1028"/>
      <c r="OXK69" s="1028"/>
      <c r="OXL69" s="1028"/>
      <c r="OXM69" s="1028"/>
      <c r="OXN69" s="1028"/>
      <c r="OXO69" s="1028"/>
      <c r="OXP69" s="1028"/>
      <c r="OXQ69" s="1028"/>
      <c r="OXR69" s="1028"/>
      <c r="OXS69" s="1028"/>
      <c r="OXT69" s="1028"/>
      <c r="OXU69" s="1028"/>
      <c r="OXV69" s="1028"/>
      <c r="OXW69" s="1028"/>
      <c r="OXX69" s="1028"/>
      <c r="OXY69" s="1028"/>
      <c r="OXZ69" s="1028"/>
      <c r="OYA69" s="1028"/>
      <c r="OYB69" s="1028"/>
      <c r="OYC69" s="1028"/>
      <c r="OYD69" s="1028"/>
      <c r="OYE69" s="1028"/>
      <c r="OYF69" s="1028"/>
      <c r="OYG69" s="1028"/>
      <c r="OYH69" s="1028"/>
      <c r="OYI69" s="1028"/>
      <c r="OYJ69" s="1028"/>
      <c r="OYK69" s="1028"/>
      <c r="OYL69" s="1028"/>
      <c r="OYM69" s="1028"/>
      <c r="OYN69" s="1028"/>
      <c r="OYO69" s="1028"/>
      <c r="OYP69" s="1028"/>
      <c r="OYQ69" s="1028"/>
      <c r="OYR69" s="1028"/>
      <c r="OYS69" s="1028"/>
      <c r="OYT69" s="1028"/>
      <c r="OYU69" s="1028"/>
      <c r="OYV69" s="1028"/>
      <c r="OYW69" s="1028"/>
      <c r="OYX69" s="1028"/>
      <c r="OYY69" s="1028"/>
      <c r="OYZ69" s="1028"/>
      <c r="OZA69" s="1028"/>
      <c r="OZB69" s="1028"/>
      <c r="OZC69" s="1028"/>
      <c r="OZD69" s="1028"/>
      <c r="OZE69" s="1028"/>
      <c r="OZF69" s="1028"/>
      <c r="OZG69" s="1028"/>
      <c r="OZH69" s="1028"/>
      <c r="OZI69" s="1028"/>
      <c r="OZJ69" s="1028"/>
      <c r="OZK69" s="1028"/>
      <c r="OZL69" s="1028"/>
      <c r="OZM69" s="1028"/>
      <c r="OZN69" s="1028"/>
      <c r="OZO69" s="1028"/>
      <c r="OZP69" s="1028"/>
      <c r="OZQ69" s="1028"/>
      <c r="OZR69" s="1028"/>
      <c r="OZS69" s="1028"/>
      <c r="OZT69" s="1028"/>
      <c r="OZU69" s="1028"/>
      <c r="OZV69" s="1028"/>
      <c r="OZW69" s="1028"/>
      <c r="OZX69" s="1028"/>
      <c r="OZY69" s="1028"/>
      <c r="OZZ69" s="1028"/>
      <c r="PAA69" s="1028"/>
      <c r="PAB69" s="1028"/>
      <c r="PAC69" s="1028"/>
      <c r="PAD69" s="1028"/>
      <c r="PAE69" s="1028"/>
      <c r="PAF69" s="1028"/>
      <c r="PAG69" s="1028"/>
      <c r="PAH69" s="1028"/>
      <c r="PAI69" s="1028"/>
      <c r="PAJ69" s="1028"/>
      <c r="PAK69" s="1028"/>
      <c r="PAL69" s="1028"/>
      <c r="PAM69" s="1028"/>
      <c r="PAN69" s="1028"/>
      <c r="PAO69" s="1028"/>
      <c r="PAP69" s="1028"/>
      <c r="PAQ69" s="1028"/>
      <c r="PAR69" s="1028"/>
      <c r="PAS69" s="1028"/>
      <c r="PAT69" s="1028"/>
      <c r="PAU69" s="1028"/>
      <c r="PAV69" s="1028"/>
      <c r="PAW69" s="1028"/>
      <c r="PAX69" s="1028"/>
      <c r="PAY69" s="1028"/>
      <c r="PAZ69" s="1028"/>
      <c r="PBA69" s="1028"/>
      <c r="PBB69" s="1028"/>
      <c r="PBC69" s="1028"/>
      <c r="PBD69" s="1028"/>
      <c r="PBE69" s="1028"/>
      <c r="PBF69" s="1028"/>
      <c r="PBG69" s="1028"/>
      <c r="PBH69" s="1028"/>
      <c r="PBI69" s="1028"/>
      <c r="PBJ69" s="1028"/>
      <c r="PBK69" s="1028"/>
      <c r="PBL69" s="1028"/>
      <c r="PBM69" s="1028"/>
      <c r="PBN69" s="1028"/>
      <c r="PBO69" s="1028"/>
      <c r="PBP69" s="1028"/>
      <c r="PBQ69" s="1028"/>
      <c r="PBR69" s="1028"/>
      <c r="PBS69" s="1028"/>
      <c r="PBT69" s="1028"/>
      <c r="PBU69" s="1028"/>
      <c r="PBV69" s="1028"/>
      <c r="PBW69" s="1028"/>
      <c r="PBX69" s="1028"/>
      <c r="PBY69" s="1028"/>
      <c r="PBZ69" s="1028"/>
      <c r="PCA69" s="1028"/>
      <c r="PCB69" s="1028"/>
      <c r="PCC69" s="1028"/>
      <c r="PCD69" s="1028"/>
      <c r="PCE69" s="1028"/>
      <c r="PCF69" s="1028"/>
      <c r="PCG69" s="1028"/>
      <c r="PCH69" s="1028"/>
      <c r="PCI69" s="1028"/>
      <c r="PCJ69" s="1028"/>
      <c r="PCK69" s="1028"/>
      <c r="PCL69" s="1028"/>
      <c r="PCM69" s="1028"/>
      <c r="PCN69" s="1028"/>
      <c r="PCO69" s="1028"/>
      <c r="PCP69" s="1028"/>
      <c r="PCQ69" s="1028"/>
      <c r="PCR69" s="1028"/>
      <c r="PCS69" s="1028"/>
      <c r="PCT69" s="1028"/>
      <c r="PCU69" s="1028"/>
      <c r="PCV69" s="1028"/>
      <c r="PCW69" s="1028"/>
      <c r="PCX69" s="1028"/>
      <c r="PCY69" s="1028"/>
      <c r="PCZ69" s="1028"/>
      <c r="PDA69" s="1028"/>
      <c r="PDB69" s="1028"/>
      <c r="PDC69" s="1028"/>
      <c r="PDD69" s="1028"/>
      <c r="PDE69" s="1028"/>
      <c r="PDF69" s="1028"/>
      <c r="PDG69" s="1028"/>
      <c r="PDH69" s="1028"/>
      <c r="PDI69" s="1028"/>
      <c r="PDJ69" s="1028"/>
      <c r="PDK69" s="1028"/>
      <c r="PDL69" s="1028"/>
      <c r="PDM69" s="1028"/>
      <c r="PDN69" s="1028"/>
      <c r="PDO69" s="1028"/>
      <c r="PDP69" s="1028"/>
      <c r="PDQ69" s="1028"/>
      <c r="PDR69" s="1028"/>
      <c r="PDS69" s="1028"/>
      <c r="PDT69" s="1028"/>
      <c r="PDU69" s="1028"/>
      <c r="PDV69" s="1028"/>
      <c r="PDW69" s="1028"/>
      <c r="PDX69" s="1028"/>
      <c r="PDY69" s="1028"/>
      <c r="PDZ69" s="1028"/>
      <c r="PEA69" s="1028"/>
      <c r="PEB69" s="1028"/>
      <c r="PEC69" s="1028"/>
      <c r="PED69" s="1028"/>
      <c r="PEE69" s="1028"/>
      <c r="PEF69" s="1028"/>
      <c r="PEG69" s="1028"/>
      <c r="PEH69" s="1028"/>
      <c r="PEI69" s="1028"/>
      <c r="PEJ69" s="1028"/>
      <c r="PEK69" s="1028"/>
      <c r="PEL69" s="1028"/>
      <c r="PEM69" s="1028"/>
      <c r="PEN69" s="1028"/>
      <c r="PEO69" s="1028"/>
      <c r="PEP69" s="1028"/>
      <c r="PEQ69" s="1028"/>
      <c r="PER69" s="1028"/>
      <c r="PES69" s="1028"/>
      <c r="PET69" s="1028"/>
      <c r="PEU69" s="1028"/>
      <c r="PEV69" s="1028"/>
      <c r="PEW69" s="1028"/>
      <c r="PEX69" s="1028"/>
      <c r="PEY69" s="1028"/>
      <c r="PEZ69" s="1028"/>
      <c r="PFA69" s="1028"/>
      <c r="PFB69" s="1028"/>
      <c r="PFC69" s="1028"/>
      <c r="PFD69" s="1028"/>
      <c r="PFE69" s="1028"/>
      <c r="PFF69" s="1028"/>
      <c r="PFG69" s="1028"/>
      <c r="PFH69" s="1028"/>
      <c r="PFI69" s="1028"/>
      <c r="PFJ69" s="1028"/>
      <c r="PFK69" s="1028"/>
      <c r="PFL69" s="1028"/>
      <c r="PFM69" s="1028"/>
      <c r="PFN69" s="1028"/>
      <c r="PFO69" s="1028"/>
      <c r="PFP69" s="1028"/>
      <c r="PFQ69" s="1028"/>
      <c r="PFR69" s="1028"/>
      <c r="PFS69" s="1028"/>
      <c r="PFT69" s="1028"/>
      <c r="PFU69" s="1028"/>
      <c r="PFV69" s="1028"/>
      <c r="PFW69" s="1028"/>
      <c r="PFX69" s="1028"/>
      <c r="PFY69" s="1028"/>
      <c r="PFZ69" s="1028"/>
      <c r="PGA69" s="1028"/>
      <c r="PGB69" s="1028"/>
      <c r="PGC69" s="1028"/>
      <c r="PGD69" s="1028"/>
      <c r="PGE69" s="1028"/>
      <c r="PGF69" s="1028"/>
      <c r="PGG69" s="1028"/>
      <c r="PGH69" s="1028"/>
      <c r="PGI69" s="1028"/>
      <c r="PGJ69" s="1028"/>
      <c r="PGK69" s="1028"/>
      <c r="PGL69" s="1028"/>
      <c r="PGM69" s="1028"/>
      <c r="PGN69" s="1028"/>
      <c r="PGO69" s="1028"/>
      <c r="PGP69" s="1028"/>
      <c r="PGQ69" s="1028"/>
      <c r="PGR69" s="1028"/>
      <c r="PGS69" s="1028"/>
      <c r="PGT69" s="1028"/>
      <c r="PGU69" s="1028"/>
      <c r="PGV69" s="1028"/>
      <c r="PGW69" s="1028"/>
      <c r="PGX69" s="1028"/>
      <c r="PGY69" s="1028"/>
      <c r="PGZ69" s="1028"/>
      <c r="PHA69" s="1028"/>
      <c r="PHB69" s="1028"/>
      <c r="PHC69" s="1028"/>
      <c r="PHD69" s="1028"/>
      <c r="PHE69" s="1028"/>
      <c r="PHF69" s="1028"/>
      <c r="PHG69" s="1028"/>
      <c r="PHH69" s="1028"/>
      <c r="PHI69" s="1028"/>
      <c r="PHJ69" s="1028"/>
      <c r="PHK69" s="1028"/>
      <c r="PHL69" s="1028"/>
      <c r="PHM69" s="1028"/>
      <c r="PHN69" s="1028"/>
      <c r="PHO69" s="1028"/>
      <c r="PHP69" s="1028"/>
      <c r="PHQ69" s="1028"/>
      <c r="PHR69" s="1028"/>
      <c r="PHS69" s="1028"/>
      <c r="PHT69" s="1028"/>
      <c r="PHU69" s="1028"/>
      <c r="PHV69" s="1028"/>
      <c r="PHW69" s="1028"/>
      <c r="PHX69" s="1028"/>
      <c r="PHY69" s="1028"/>
      <c r="PHZ69" s="1028"/>
      <c r="PIA69" s="1028"/>
      <c r="PIB69" s="1028"/>
      <c r="PIC69" s="1028"/>
      <c r="PID69" s="1028"/>
      <c r="PIE69" s="1028"/>
      <c r="PIF69" s="1028"/>
      <c r="PIG69" s="1028"/>
      <c r="PIH69" s="1028"/>
      <c r="PII69" s="1028"/>
      <c r="PIJ69" s="1028"/>
      <c r="PIK69" s="1028"/>
      <c r="PIL69" s="1028"/>
      <c r="PIM69" s="1028"/>
      <c r="PIN69" s="1028"/>
      <c r="PIO69" s="1028"/>
      <c r="PIP69" s="1028"/>
      <c r="PIQ69" s="1028"/>
      <c r="PIR69" s="1028"/>
      <c r="PIS69" s="1028"/>
      <c r="PIT69" s="1028"/>
      <c r="PIU69" s="1028"/>
      <c r="PIV69" s="1028"/>
      <c r="PIW69" s="1028"/>
      <c r="PIX69" s="1028"/>
      <c r="PIY69" s="1028"/>
      <c r="PIZ69" s="1028"/>
      <c r="PJA69" s="1028"/>
      <c r="PJB69" s="1028"/>
      <c r="PJC69" s="1028"/>
      <c r="PJD69" s="1028"/>
      <c r="PJE69" s="1028"/>
      <c r="PJF69" s="1028"/>
      <c r="PJG69" s="1028"/>
      <c r="PJH69" s="1028"/>
      <c r="PJI69" s="1028"/>
      <c r="PJJ69" s="1028"/>
      <c r="PJK69" s="1028"/>
      <c r="PJL69" s="1028"/>
      <c r="PJM69" s="1028"/>
      <c r="PJN69" s="1028"/>
      <c r="PJO69" s="1028"/>
      <c r="PJP69" s="1028"/>
      <c r="PJQ69" s="1028"/>
      <c r="PJR69" s="1028"/>
      <c r="PJS69" s="1028"/>
      <c r="PJT69" s="1028"/>
      <c r="PJU69" s="1028"/>
      <c r="PJV69" s="1028"/>
      <c r="PJW69" s="1028"/>
      <c r="PJX69" s="1028"/>
      <c r="PJY69" s="1028"/>
      <c r="PJZ69" s="1028"/>
      <c r="PKA69" s="1028"/>
      <c r="PKB69" s="1028"/>
      <c r="PKC69" s="1028"/>
      <c r="PKD69" s="1028"/>
      <c r="PKE69" s="1028"/>
      <c r="PKF69" s="1028"/>
      <c r="PKG69" s="1028"/>
      <c r="PKH69" s="1028"/>
      <c r="PKI69" s="1028"/>
      <c r="PKJ69" s="1028"/>
      <c r="PKK69" s="1028"/>
      <c r="PKL69" s="1028"/>
      <c r="PKM69" s="1028"/>
      <c r="PKN69" s="1028"/>
      <c r="PKO69" s="1028"/>
      <c r="PKP69" s="1028"/>
      <c r="PKQ69" s="1028"/>
      <c r="PKR69" s="1028"/>
      <c r="PKS69" s="1028"/>
      <c r="PKT69" s="1028"/>
      <c r="PKU69" s="1028"/>
      <c r="PKV69" s="1028"/>
      <c r="PKW69" s="1028"/>
      <c r="PKX69" s="1028"/>
      <c r="PKY69" s="1028"/>
      <c r="PKZ69" s="1028"/>
      <c r="PLA69" s="1028"/>
      <c r="PLB69" s="1028"/>
      <c r="PLC69" s="1028"/>
      <c r="PLD69" s="1028"/>
      <c r="PLE69" s="1028"/>
      <c r="PLF69" s="1028"/>
      <c r="PLG69" s="1028"/>
      <c r="PLH69" s="1028"/>
      <c r="PLI69" s="1028"/>
      <c r="PLJ69" s="1028"/>
      <c r="PLK69" s="1028"/>
      <c r="PLL69" s="1028"/>
      <c r="PLM69" s="1028"/>
      <c r="PLN69" s="1028"/>
      <c r="PLO69" s="1028"/>
      <c r="PLP69" s="1028"/>
      <c r="PLQ69" s="1028"/>
      <c r="PLR69" s="1028"/>
      <c r="PLS69" s="1028"/>
      <c r="PLT69" s="1028"/>
      <c r="PLU69" s="1028"/>
      <c r="PLV69" s="1028"/>
      <c r="PLW69" s="1028"/>
      <c r="PLX69" s="1028"/>
      <c r="PLY69" s="1028"/>
      <c r="PLZ69" s="1028"/>
      <c r="PMA69" s="1028"/>
      <c r="PMB69" s="1028"/>
      <c r="PMC69" s="1028"/>
      <c r="PMD69" s="1028"/>
      <c r="PME69" s="1028"/>
      <c r="PMF69" s="1028"/>
      <c r="PMG69" s="1028"/>
      <c r="PMH69" s="1028"/>
      <c r="PMI69" s="1028"/>
      <c r="PMJ69" s="1028"/>
      <c r="PMK69" s="1028"/>
      <c r="PML69" s="1028"/>
      <c r="PMM69" s="1028"/>
      <c r="PMN69" s="1028"/>
      <c r="PMO69" s="1028"/>
      <c r="PMP69" s="1028"/>
      <c r="PMQ69" s="1028"/>
      <c r="PMR69" s="1028"/>
      <c r="PMS69" s="1028"/>
      <c r="PMT69" s="1028"/>
      <c r="PMU69" s="1028"/>
      <c r="PMV69" s="1028"/>
      <c r="PMW69" s="1028"/>
      <c r="PMX69" s="1028"/>
      <c r="PMY69" s="1028"/>
      <c r="PMZ69" s="1028"/>
      <c r="PNA69" s="1028"/>
      <c r="PNB69" s="1028"/>
      <c r="PNC69" s="1028"/>
      <c r="PND69" s="1028"/>
      <c r="PNE69" s="1028"/>
      <c r="PNF69" s="1028"/>
      <c r="PNG69" s="1028"/>
      <c r="PNH69" s="1028"/>
      <c r="PNI69" s="1028"/>
      <c r="PNJ69" s="1028"/>
      <c r="PNK69" s="1028"/>
      <c r="PNL69" s="1028"/>
      <c r="PNM69" s="1028"/>
      <c r="PNN69" s="1028"/>
      <c r="PNO69" s="1028"/>
      <c r="PNP69" s="1028"/>
      <c r="PNQ69" s="1028"/>
      <c r="PNR69" s="1028"/>
      <c r="PNS69" s="1028"/>
      <c r="PNT69" s="1028"/>
      <c r="PNU69" s="1028"/>
      <c r="PNV69" s="1028"/>
      <c r="PNW69" s="1028"/>
      <c r="PNX69" s="1028"/>
      <c r="PNY69" s="1028"/>
      <c r="PNZ69" s="1028"/>
      <c r="POA69" s="1028"/>
      <c r="POB69" s="1028"/>
      <c r="POC69" s="1028"/>
      <c r="POD69" s="1028"/>
      <c r="POE69" s="1028"/>
      <c r="POF69" s="1028"/>
      <c r="POG69" s="1028"/>
      <c r="POH69" s="1028"/>
      <c r="POI69" s="1028"/>
      <c r="POJ69" s="1028"/>
      <c r="POK69" s="1028"/>
      <c r="POL69" s="1028"/>
      <c r="POM69" s="1028"/>
      <c r="PON69" s="1028"/>
      <c r="POO69" s="1028"/>
      <c r="POP69" s="1028"/>
      <c r="POQ69" s="1028"/>
      <c r="POR69" s="1028"/>
      <c r="POS69" s="1028"/>
      <c r="POT69" s="1028"/>
      <c r="POU69" s="1028"/>
      <c r="POV69" s="1028"/>
      <c r="POW69" s="1028"/>
      <c r="POX69" s="1028"/>
      <c r="POY69" s="1028"/>
      <c r="POZ69" s="1028"/>
      <c r="PPA69" s="1028"/>
      <c r="PPB69" s="1028"/>
      <c r="PPC69" s="1028"/>
      <c r="PPD69" s="1028"/>
      <c r="PPE69" s="1028"/>
      <c r="PPF69" s="1028"/>
      <c r="PPG69" s="1028"/>
      <c r="PPH69" s="1028"/>
      <c r="PPI69" s="1028"/>
      <c r="PPJ69" s="1028"/>
      <c r="PPK69" s="1028"/>
      <c r="PPL69" s="1028"/>
      <c r="PPM69" s="1028"/>
      <c r="PPN69" s="1028"/>
      <c r="PPO69" s="1028"/>
      <c r="PPP69" s="1028"/>
      <c r="PPQ69" s="1028"/>
      <c r="PPR69" s="1028"/>
      <c r="PPS69" s="1028"/>
      <c r="PPT69" s="1028"/>
      <c r="PPU69" s="1028"/>
      <c r="PPV69" s="1028"/>
      <c r="PPW69" s="1028"/>
      <c r="PPX69" s="1028"/>
      <c r="PPY69" s="1028"/>
      <c r="PPZ69" s="1028"/>
      <c r="PQA69" s="1028"/>
      <c r="PQB69" s="1028"/>
      <c r="PQC69" s="1028"/>
      <c r="PQD69" s="1028"/>
      <c r="PQE69" s="1028"/>
      <c r="PQF69" s="1028"/>
      <c r="PQG69" s="1028"/>
      <c r="PQH69" s="1028"/>
      <c r="PQI69" s="1028"/>
      <c r="PQJ69" s="1028"/>
      <c r="PQK69" s="1028"/>
      <c r="PQL69" s="1028"/>
      <c r="PQM69" s="1028"/>
      <c r="PQN69" s="1028"/>
      <c r="PQO69" s="1028"/>
      <c r="PQP69" s="1028"/>
      <c r="PQQ69" s="1028"/>
      <c r="PQR69" s="1028"/>
      <c r="PQS69" s="1028"/>
      <c r="PQT69" s="1028"/>
      <c r="PQU69" s="1028"/>
      <c r="PQV69" s="1028"/>
      <c r="PQW69" s="1028"/>
      <c r="PQX69" s="1028"/>
      <c r="PQY69" s="1028"/>
      <c r="PQZ69" s="1028"/>
      <c r="PRA69" s="1028"/>
      <c r="PRB69" s="1028"/>
      <c r="PRC69" s="1028"/>
      <c r="PRD69" s="1028"/>
      <c r="PRE69" s="1028"/>
      <c r="PRF69" s="1028"/>
      <c r="PRG69" s="1028"/>
      <c r="PRH69" s="1028"/>
      <c r="PRI69" s="1028"/>
      <c r="PRJ69" s="1028"/>
      <c r="PRK69" s="1028"/>
      <c r="PRL69" s="1028"/>
      <c r="PRM69" s="1028"/>
      <c r="PRN69" s="1028"/>
      <c r="PRO69" s="1028"/>
      <c r="PRP69" s="1028"/>
      <c r="PRQ69" s="1028"/>
      <c r="PRR69" s="1028"/>
      <c r="PRS69" s="1028"/>
      <c r="PRT69" s="1028"/>
      <c r="PRU69" s="1028"/>
      <c r="PRV69" s="1028"/>
      <c r="PRW69" s="1028"/>
      <c r="PRX69" s="1028"/>
      <c r="PRY69" s="1028"/>
      <c r="PRZ69" s="1028"/>
      <c r="PSA69" s="1028"/>
      <c r="PSB69" s="1028"/>
      <c r="PSC69" s="1028"/>
      <c r="PSD69" s="1028"/>
      <c r="PSE69" s="1028"/>
      <c r="PSF69" s="1028"/>
      <c r="PSG69" s="1028"/>
      <c r="PSH69" s="1028"/>
      <c r="PSI69" s="1028"/>
      <c r="PSJ69" s="1028"/>
      <c r="PSK69" s="1028"/>
      <c r="PSL69" s="1028"/>
      <c r="PSM69" s="1028"/>
      <c r="PSN69" s="1028"/>
      <c r="PSO69" s="1028"/>
      <c r="PSP69" s="1028"/>
      <c r="PSQ69" s="1028"/>
      <c r="PSR69" s="1028"/>
      <c r="PSS69" s="1028"/>
      <c r="PST69" s="1028"/>
      <c r="PSU69" s="1028"/>
      <c r="PSV69" s="1028"/>
      <c r="PSW69" s="1028"/>
      <c r="PSX69" s="1028"/>
      <c r="PSY69" s="1028"/>
      <c r="PSZ69" s="1028"/>
      <c r="PTA69" s="1028"/>
      <c r="PTB69" s="1028"/>
      <c r="PTC69" s="1028"/>
      <c r="PTD69" s="1028"/>
      <c r="PTE69" s="1028"/>
      <c r="PTF69" s="1028"/>
      <c r="PTG69" s="1028"/>
      <c r="PTH69" s="1028"/>
      <c r="PTI69" s="1028"/>
      <c r="PTJ69" s="1028"/>
      <c r="PTK69" s="1028"/>
      <c r="PTL69" s="1028"/>
      <c r="PTM69" s="1028"/>
      <c r="PTN69" s="1028"/>
      <c r="PTO69" s="1028"/>
      <c r="PTP69" s="1028"/>
      <c r="PTQ69" s="1028"/>
      <c r="PTR69" s="1028"/>
      <c r="PTS69" s="1028"/>
      <c r="PTT69" s="1028"/>
      <c r="PTU69" s="1028"/>
      <c r="PTV69" s="1028"/>
      <c r="PTW69" s="1028"/>
      <c r="PTX69" s="1028"/>
      <c r="PTY69" s="1028"/>
      <c r="PTZ69" s="1028"/>
      <c r="PUA69" s="1028"/>
      <c r="PUB69" s="1028"/>
      <c r="PUC69" s="1028"/>
      <c r="PUD69" s="1028"/>
      <c r="PUE69" s="1028"/>
      <c r="PUF69" s="1028"/>
      <c r="PUG69" s="1028"/>
      <c r="PUH69" s="1028"/>
      <c r="PUI69" s="1028"/>
      <c r="PUJ69" s="1028"/>
      <c r="PUK69" s="1028"/>
      <c r="PUL69" s="1028"/>
      <c r="PUM69" s="1028"/>
      <c r="PUN69" s="1028"/>
      <c r="PUO69" s="1028"/>
      <c r="PUP69" s="1028"/>
      <c r="PUQ69" s="1028"/>
      <c r="PUR69" s="1028"/>
      <c r="PUS69" s="1028"/>
      <c r="PUT69" s="1028"/>
      <c r="PUU69" s="1028"/>
      <c r="PUV69" s="1028"/>
      <c r="PUW69" s="1028"/>
      <c r="PUX69" s="1028"/>
      <c r="PUY69" s="1028"/>
      <c r="PUZ69" s="1028"/>
      <c r="PVA69" s="1028"/>
      <c r="PVB69" s="1028"/>
      <c r="PVC69" s="1028"/>
      <c r="PVD69" s="1028"/>
      <c r="PVE69" s="1028"/>
      <c r="PVF69" s="1028"/>
      <c r="PVG69" s="1028"/>
      <c r="PVH69" s="1028"/>
      <c r="PVI69" s="1028"/>
      <c r="PVJ69" s="1028"/>
      <c r="PVK69" s="1028"/>
      <c r="PVL69" s="1028"/>
      <c r="PVM69" s="1028"/>
      <c r="PVN69" s="1028"/>
      <c r="PVO69" s="1028"/>
      <c r="PVP69" s="1028"/>
      <c r="PVQ69" s="1028"/>
      <c r="PVR69" s="1028"/>
      <c r="PVS69" s="1028"/>
      <c r="PVT69" s="1028"/>
      <c r="PVU69" s="1028"/>
      <c r="PVV69" s="1028"/>
      <c r="PVW69" s="1028"/>
      <c r="PVX69" s="1028"/>
      <c r="PVY69" s="1028"/>
      <c r="PVZ69" s="1028"/>
      <c r="PWA69" s="1028"/>
      <c r="PWB69" s="1028"/>
      <c r="PWC69" s="1028"/>
      <c r="PWD69" s="1028"/>
      <c r="PWE69" s="1028"/>
      <c r="PWF69" s="1028"/>
      <c r="PWG69" s="1028"/>
      <c r="PWH69" s="1028"/>
      <c r="PWI69" s="1028"/>
      <c r="PWJ69" s="1028"/>
      <c r="PWK69" s="1028"/>
      <c r="PWL69" s="1028"/>
      <c r="PWM69" s="1028"/>
      <c r="PWN69" s="1028"/>
      <c r="PWO69" s="1028"/>
      <c r="PWP69" s="1028"/>
      <c r="PWQ69" s="1028"/>
      <c r="PWR69" s="1028"/>
      <c r="PWS69" s="1028"/>
      <c r="PWT69" s="1028"/>
      <c r="PWU69" s="1028"/>
      <c r="PWV69" s="1028"/>
      <c r="PWW69" s="1028"/>
      <c r="PWX69" s="1028"/>
      <c r="PWY69" s="1028"/>
      <c r="PWZ69" s="1028"/>
      <c r="PXA69" s="1028"/>
      <c r="PXB69" s="1028"/>
      <c r="PXC69" s="1028"/>
      <c r="PXD69" s="1028"/>
      <c r="PXE69" s="1028"/>
      <c r="PXF69" s="1028"/>
      <c r="PXG69" s="1028"/>
      <c r="PXH69" s="1028"/>
      <c r="PXI69" s="1028"/>
      <c r="PXJ69" s="1028"/>
      <c r="PXK69" s="1028"/>
      <c r="PXL69" s="1028"/>
      <c r="PXM69" s="1028"/>
      <c r="PXN69" s="1028"/>
      <c r="PXO69" s="1028"/>
      <c r="PXP69" s="1028"/>
      <c r="PXQ69" s="1028"/>
      <c r="PXR69" s="1028"/>
      <c r="PXS69" s="1028"/>
      <c r="PXT69" s="1028"/>
      <c r="PXU69" s="1028"/>
      <c r="PXV69" s="1028"/>
      <c r="PXW69" s="1028"/>
      <c r="PXX69" s="1028"/>
      <c r="PXY69" s="1028"/>
      <c r="PXZ69" s="1028"/>
      <c r="PYA69" s="1028"/>
      <c r="PYB69" s="1028"/>
      <c r="PYC69" s="1028"/>
      <c r="PYD69" s="1028"/>
      <c r="PYE69" s="1028"/>
      <c r="PYF69" s="1028"/>
      <c r="PYG69" s="1028"/>
      <c r="PYH69" s="1028"/>
      <c r="PYI69" s="1028"/>
      <c r="PYJ69" s="1028"/>
      <c r="PYK69" s="1028"/>
      <c r="PYL69" s="1028"/>
      <c r="PYM69" s="1028"/>
      <c r="PYN69" s="1028"/>
      <c r="PYO69" s="1028"/>
      <c r="PYP69" s="1028"/>
      <c r="PYQ69" s="1028"/>
      <c r="PYR69" s="1028"/>
      <c r="PYS69" s="1028"/>
      <c r="PYT69" s="1028"/>
      <c r="PYU69" s="1028"/>
      <c r="PYV69" s="1028"/>
      <c r="PYW69" s="1028"/>
      <c r="PYX69" s="1028"/>
      <c r="PYY69" s="1028"/>
      <c r="PYZ69" s="1028"/>
      <c r="PZA69" s="1028"/>
      <c r="PZB69" s="1028"/>
      <c r="PZC69" s="1028"/>
      <c r="PZD69" s="1028"/>
      <c r="PZE69" s="1028"/>
      <c r="PZF69" s="1028"/>
      <c r="PZG69" s="1028"/>
      <c r="PZH69" s="1028"/>
      <c r="PZI69" s="1028"/>
      <c r="PZJ69" s="1028"/>
      <c r="PZK69" s="1028"/>
      <c r="PZL69" s="1028"/>
      <c r="PZM69" s="1028"/>
      <c r="PZN69" s="1028"/>
      <c r="PZO69" s="1028"/>
      <c r="PZP69" s="1028"/>
      <c r="PZQ69" s="1028"/>
      <c r="PZR69" s="1028"/>
      <c r="PZS69" s="1028"/>
      <c r="PZT69" s="1028"/>
      <c r="PZU69" s="1028"/>
      <c r="PZV69" s="1028"/>
      <c r="PZW69" s="1028"/>
      <c r="PZX69" s="1028"/>
      <c r="PZY69" s="1028"/>
      <c r="PZZ69" s="1028"/>
      <c r="QAA69" s="1028"/>
      <c r="QAB69" s="1028"/>
      <c r="QAC69" s="1028"/>
      <c r="QAD69" s="1028"/>
      <c r="QAE69" s="1028"/>
      <c r="QAF69" s="1028"/>
      <c r="QAG69" s="1028"/>
      <c r="QAH69" s="1028"/>
      <c r="QAI69" s="1028"/>
      <c r="QAJ69" s="1028"/>
      <c r="QAK69" s="1028"/>
      <c r="QAL69" s="1028"/>
      <c r="QAM69" s="1028"/>
      <c r="QAN69" s="1028"/>
      <c r="QAO69" s="1028"/>
      <c r="QAP69" s="1028"/>
      <c r="QAQ69" s="1028"/>
      <c r="QAR69" s="1028"/>
      <c r="QAS69" s="1028"/>
      <c r="QAT69" s="1028"/>
      <c r="QAU69" s="1028"/>
      <c r="QAV69" s="1028"/>
      <c r="QAW69" s="1028"/>
      <c r="QAX69" s="1028"/>
      <c r="QAY69" s="1028"/>
      <c r="QAZ69" s="1028"/>
      <c r="QBA69" s="1028"/>
      <c r="QBB69" s="1028"/>
      <c r="QBC69" s="1028"/>
      <c r="QBD69" s="1028"/>
      <c r="QBE69" s="1028"/>
      <c r="QBF69" s="1028"/>
      <c r="QBG69" s="1028"/>
      <c r="QBH69" s="1028"/>
      <c r="QBI69" s="1028"/>
      <c r="QBJ69" s="1028"/>
      <c r="QBK69" s="1028"/>
      <c r="QBL69" s="1028"/>
      <c r="QBM69" s="1028"/>
      <c r="QBN69" s="1028"/>
      <c r="QBO69" s="1028"/>
      <c r="QBP69" s="1028"/>
      <c r="QBQ69" s="1028"/>
      <c r="QBR69" s="1028"/>
      <c r="QBS69" s="1028"/>
      <c r="QBT69" s="1028"/>
      <c r="QBU69" s="1028"/>
      <c r="QBV69" s="1028"/>
      <c r="QBW69" s="1028"/>
      <c r="QBX69" s="1028"/>
      <c r="QBY69" s="1028"/>
      <c r="QBZ69" s="1028"/>
      <c r="QCA69" s="1028"/>
      <c r="QCB69" s="1028"/>
      <c r="QCC69" s="1028"/>
      <c r="QCD69" s="1028"/>
      <c r="QCE69" s="1028"/>
      <c r="QCF69" s="1028"/>
      <c r="QCG69" s="1028"/>
      <c r="QCH69" s="1028"/>
      <c r="QCI69" s="1028"/>
      <c r="QCJ69" s="1028"/>
      <c r="QCK69" s="1028"/>
      <c r="QCL69" s="1028"/>
      <c r="QCM69" s="1028"/>
      <c r="QCN69" s="1028"/>
      <c r="QCO69" s="1028"/>
      <c r="QCP69" s="1028"/>
      <c r="QCQ69" s="1028"/>
      <c r="QCR69" s="1028"/>
      <c r="QCS69" s="1028"/>
      <c r="QCT69" s="1028"/>
      <c r="QCU69" s="1028"/>
      <c r="QCV69" s="1028"/>
      <c r="QCW69" s="1028"/>
      <c r="QCX69" s="1028"/>
      <c r="QCY69" s="1028"/>
      <c r="QCZ69" s="1028"/>
      <c r="QDA69" s="1028"/>
      <c r="QDB69" s="1028"/>
      <c r="QDC69" s="1028"/>
      <c r="QDD69" s="1028"/>
      <c r="QDE69" s="1028"/>
      <c r="QDF69" s="1028"/>
      <c r="QDG69" s="1028"/>
      <c r="QDH69" s="1028"/>
      <c r="QDI69" s="1028"/>
      <c r="QDJ69" s="1028"/>
      <c r="QDK69" s="1028"/>
      <c r="QDL69" s="1028"/>
      <c r="QDM69" s="1028"/>
      <c r="QDN69" s="1028"/>
      <c r="QDO69" s="1028"/>
      <c r="QDP69" s="1028"/>
      <c r="QDQ69" s="1028"/>
      <c r="QDR69" s="1028"/>
      <c r="QDS69" s="1028"/>
      <c r="QDT69" s="1028"/>
      <c r="QDU69" s="1028"/>
      <c r="QDV69" s="1028"/>
      <c r="QDW69" s="1028"/>
      <c r="QDX69" s="1028"/>
      <c r="QDY69" s="1028"/>
      <c r="QDZ69" s="1028"/>
      <c r="QEA69" s="1028"/>
      <c r="QEB69" s="1028"/>
      <c r="QEC69" s="1028"/>
      <c r="QED69" s="1028"/>
      <c r="QEE69" s="1028"/>
      <c r="QEF69" s="1028"/>
      <c r="QEG69" s="1028"/>
      <c r="QEH69" s="1028"/>
      <c r="QEI69" s="1028"/>
      <c r="QEJ69" s="1028"/>
      <c r="QEK69" s="1028"/>
      <c r="QEL69" s="1028"/>
      <c r="QEM69" s="1028"/>
      <c r="QEN69" s="1028"/>
      <c r="QEO69" s="1028"/>
      <c r="QEP69" s="1028"/>
      <c r="QEQ69" s="1028"/>
      <c r="QER69" s="1028"/>
      <c r="QES69" s="1028"/>
      <c r="QET69" s="1028"/>
      <c r="QEU69" s="1028"/>
      <c r="QEV69" s="1028"/>
      <c r="QEW69" s="1028"/>
      <c r="QEX69" s="1028"/>
      <c r="QEY69" s="1028"/>
      <c r="QEZ69" s="1028"/>
      <c r="QFA69" s="1028"/>
      <c r="QFB69" s="1028"/>
      <c r="QFC69" s="1028"/>
      <c r="QFD69" s="1028"/>
      <c r="QFE69" s="1028"/>
      <c r="QFF69" s="1028"/>
      <c r="QFG69" s="1028"/>
      <c r="QFH69" s="1028"/>
      <c r="QFI69" s="1028"/>
      <c r="QFJ69" s="1028"/>
      <c r="QFK69" s="1028"/>
      <c r="QFL69" s="1028"/>
      <c r="QFM69" s="1028"/>
      <c r="QFN69" s="1028"/>
      <c r="QFO69" s="1028"/>
      <c r="QFP69" s="1028"/>
      <c r="QFQ69" s="1028"/>
      <c r="QFR69" s="1028"/>
      <c r="QFS69" s="1028"/>
      <c r="QFT69" s="1028"/>
      <c r="QFU69" s="1028"/>
      <c r="QFV69" s="1028"/>
      <c r="QFW69" s="1028"/>
      <c r="QFX69" s="1028"/>
      <c r="QFY69" s="1028"/>
      <c r="QFZ69" s="1028"/>
      <c r="QGA69" s="1028"/>
      <c r="QGB69" s="1028"/>
      <c r="QGC69" s="1028"/>
      <c r="QGD69" s="1028"/>
      <c r="QGE69" s="1028"/>
      <c r="QGF69" s="1028"/>
      <c r="QGG69" s="1028"/>
      <c r="QGH69" s="1028"/>
      <c r="QGI69" s="1028"/>
      <c r="QGJ69" s="1028"/>
      <c r="QGK69" s="1028"/>
      <c r="QGL69" s="1028"/>
      <c r="QGM69" s="1028"/>
      <c r="QGN69" s="1028"/>
      <c r="QGO69" s="1028"/>
      <c r="QGP69" s="1028"/>
      <c r="QGQ69" s="1028"/>
      <c r="QGR69" s="1028"/>
      <c r="QGS69" s="1028"/>
      <c r="QGT69" s="1028"/>
      <c r="QGU69" s="1028"/>
      <c r="QGV69" s="1028"/>
      <c r="QGW69" s="1028"/>
      <c r="QGX69" s="1028"/>
      <c r="QGY69" s="1028"/>
      <c r="QGZ69" s="1028"/>
      <c r="QHA69" s="1028"/>
      <c r="QHB69" s="1028"/>
      <c r="QHC69" s="1028"/>
      <c r="QHD69" s="1028"/>
      <c r="QHE69" s="1028"/>
      <c r="QHF69" s="1028"/>
      <c r="QHG69" s="1028"/>
      <c r="QHH69" s="1028"/>
      <c r="QHI69" s="1028"/>
      <c r="QHJ69" s="1028"/>
      <c r="QHK69" s="1028"/>
      <c r="QHL69" s="1028"/>
      <c r="QHM69" s="1028"/>
      <c r="QHN69" s="1028"/>
      <c r="QHO69" s="1028"/>
      <c r="QHP69" s="1028"/>
      <c r="QHQ69" s="1028"/>
      <c r="QHR69" s="1028"/>
      <c r="QHS69" s="1028"/>
      <c r="QHT69" s="1028"/>
      <c r="QHU69" s="1028"/>
      <c r="QHV69" s="1028"/>
      <c r="QHW69" s="1028"/>
      <c r="QHX69" s="1028"/>
      <c r="QHY69" s="1028"/>
      <c r="QHZ69" s="1028"/>
      <c r="QIA69" s="1028"/>
      <c r="QIB69" s="1028"/>
      <c r="QIC69" s="1028"/>
      <c r="QID69" s="1028"/>
      <c r="QIE69" s="1028"/>
      <c r="QIF69" s="1028"/>
      <c r="QIG69" s="1028"/>
      <c r="QIH69" s="1028"/>
      <c r="QII69" s="1028"/>
      <c r="QIJ69" s="1028"/>
      <c r="QIK69" s="1028"/>
      <c r="QIL69" s="1028"/>
      <c r="QIM69" s="1028"/>
      <c r="QIN69" s="1028"/>
      <c r="QIO69" s="1028"/>
      <c r="QIP69" s="1028"/>
      <c r="QIQ69" s="1028"/>
      <c r="QIR69" s="1028"/>
      <c r="QIS69" s="1028"/>
      <c r="QIT69" s="1028"/>
      <c r="QIU69" s="1028"/>
      <c r="QIV69" s="1028"/>
      <c r="QIW69" s="1028"/>
      <c r="QIX69" s="1028"/>
      <c r="QIY69" s="1028"/>
      <c r="QIZ69" s="1028"/>
      <c r="QJA69" s="1028"/>
      <c r="QJB69" s="1028"/>
      <c r="QJC69" s="1028"/>
      <c r="QJD69" s="1028"/>
      <c r="QJE69" s="1028"/>
      <c r="QJF69" s="1028"/>
      <c r="QJG69" s="1028"/>
      <c r="QJH69" s="1028"/>
      <c r="QJI69" s="1028"/>
      <c r="QJJ69" s="1028"/>
      <c r="QJK69" s="1028"/>
      <c r="QJL69" s="1028"/>
      <c r="QJM69" s="1028"/>
      <c r="QJN69" s="1028"/>
      <c r="QJO69" s="1028"/>
      <c r="QJP69" s="1028"/>
      <c r="QJQ69" s="1028"/>
      <c r="QJR69" s="1028"/>
      <c r="QJS69" s="1028"/>
      <c r="QJT69" s="1028"/>
      <c r="QJU69" s="1028"/>
      <c r="QJV69" s="1028"/>
      <c r="QJW69" s="1028"/>
      <c r="QJX69" s="1028"/>
      <c r="QJY69" s="1028"/>
      <c r="QJZ69" s="1028"/>
      <c r="QKA69" s="1028"/>
      <c r="QKB69" s="1028"/>
      <c r="QKC69" s="1028"/>
      <c r="QKD69" s="1028"/>
      <c r="QKE69" s="1028"/>
      <c r="QKF69" s="1028"/>
      <c r="QKG69" s="1028"/>
      <c r="QKH69" s="1028"/>
      <c r="QKI69" s="1028"/>
      <c r="QKJ69" s="1028"/>
      <c r="QKK69" s="1028"/>
      <c r="QKL69" s="1028"/>
      <c r="QKM69" s="1028"/>
      <c r="QKN69" s="1028"/>
      <c r="QKO69" s="1028"/>
      <c r="QKP69" s="1028"/>
      <c r="QKQ69" s="1028"/>
      <c r="QKR69" s="1028"/>
      <c r="QKS69" s="1028"/>
      <c r="QKT69" s="1028"/>
      <c r="QKU69" s="1028"/>
      <c r="QKV69" s="1028"/>
      <c r="QKW69" s="1028"/>
      <c r="QKX69" s="1028"/>
      <c r="QKY69" s="1028"/>
      <c r="QKZ69" s="1028"/>
      <c r="QLA69" s="1028"/>
      <c r="QLB69" s="1028"/>
      <c r="QLC69" s="1028"/>
      <c r="QLD69" s="1028"/>
      <c r="QLE69" s="1028"/>
      <c r="QLF69" s="1028"/>
      <c r="QLG69" s="1028"/>
      <c r="QLH69" s="1028"/>
      <c r="QLI69" s="1028"/>
      <c r="QLJ69" s="1028"/>
      <c r="QLK69" s="1028"/>
      <c r="QLL69" s="1028"/>
      <c r="QLM69" s="1028"/>
      <c r="QLN69" s="1028"/>
      <c r="QLO69" s="1028"/>
      <c r="QLP69" s="1028"/>
      <c r="QLQ69" s="1028"/>
      <c r="QLR69" s="1028"/>
      <c r="QLS69" s="1028"/>
      <c r="QLT69" s="1028"/>
      <c r="QLU69" s="1028"/>
      <c r="QLV69" s="1028"/>
      <c r="QLW69" s="1028"/>
      <c r="QLX69" s="1028"/>
      <c r="QLY69" s="1028"/>
      <c r="QLZ69" s="1028"/>
      <c r="QMA69" s="1028"/>
      <c r="QMB69" s="1028"/>
      <c r="QMC69" s="1028"/>
      <c r="QMD69" s="1028"/>
      <c r="QME69" s="1028"/>
      <c r="QMF69" s="1028"/>
      <c r="QMG69" s="1028"/>
      <c r="QMH69" s="1028"/>
      <c r="QMI69" s="1028"/>
      <c r="QMJ69" s="1028"/>
      <c r="QMK69" s="1028"/>
      <c r="QML69" s="1028"/>
      <c r="QMM69" s="1028"/>
      <c r="QMN69" s="1028"/>
      <c r="QMO69" s="1028"/>
      <c r="QMP69" s="1028"/>
      <c r="QMQ69" s="1028"/>
      <c r="QMR69" s="1028"/>
      <c r="QMS69" s="1028"/>
      <c r="QMT69" s="1028"/>
      <c r="QMU69" s="1028"/>
      <c r="QMV69" s="1028"/>
      <c r="QMW69" s="1028"/>
      <c r="QMX69" s="1028"/>
      <c r="QMY69" s="1028"/>
      <c r="QMZ69" s="1028"/>
      <c r="QNA69" s="1028"/>
      <c r="QNB69" s="1028"/>
      <c r="QNC69" s="1028"/>
      <c r="QND69" s="1028"/>
      <c r="QNE69" s="1028"/>
      <c r="QNF69" s="1028"/>
      <c r="QNG69" s="1028"/>
      <c r="QNH69" s="1028"/>
      <c r="QNI69" s="1028"/>
      <c r="QNJ69" s="1028"/>
      <c r="QNK69" s="1028"/>
      <c r="QNL69" s="1028"/>
      <c r="QNM69" s="1028"/>
      <c r="QNN69" s="1028"/>
      <c r="QNO69" s="1028"/>
      <c r="QNP69" s="1028"/>
      <c r="QNQ69" s="1028"/>
      <c r="QNR69" s="1028"/>
      <c r="QNS69" s="1028"/>
      <c r="QNT69" s="1028"/>
      <c r="QNU69" s="1028"/>
      <c r="QNV69" s="1028"/>
      <c r="QNW69" s="1028"/>
      <c r="QNX69" s="1028"/>
      <c r="QNY69" s="1028"/>
      <c r="QNZ69" s="1028"/>
      <c r="QOA69" s="1028"/>
      <c r="QOB69" s="1028"/>
      <c r="QOC69" s="1028"/>
      <c r="QOD69" s="1028"/>
      <c r="QOE69" s="1028"/>
      <c r="QOF69" s="1028"/>
      <c r="QOG69" s="1028"/>
      <c r="QOH69" s="1028"/>
      <c r="QOI69" s="1028"/>
      <c r="QOJ69" s="1028"/>
      <c r="QOK69" s="1028"/>
      <c r="QOL69" s="1028"/>
      <c r="QOM69" s="1028"/>
      <c r="QON69" s="1028"/>
      <c r="QOO69" s="1028"/>
      <c r="QOP69" s="1028"/>
      <c r="QOQ69" s="1028"/>
      <c r="QOR69" s="1028"/>
      <c r="QOS69" s="1028"/>
      <c r="QOT69" s="1028"/>
      <c r="QOU69" s="1028"/>
      <c r="QOV69" s="1028"/>
      <c r="QOW69" s="1028"/>
      <c r="QOX69" s="1028"/>
      <c r="QOY69" s="1028"/>
      <c r="QOZ69" s="1028"/>
      <c r="QPA69" s="1028"/>
      <c r="QPB69" s="1028"/>
      <c r="QPC69" s="1028"/>
      <c r="QPD69" s="1028"/>
      <c r="QPE69" s="1028"/>
      <c r="QPF69" s="1028"/>
      <c r="QPG69" s="1028"/>
      <c r="QPH69" s="1028"/>
      <c r="QPI69" s="1028"/>
      <c r="QPJ69" s="1028"/>
      <c r="QPK69" s="1028"/>
      <c r="QPL69" s="1028"/>
      <c r="QPM69" s="1028"/>
      <c r="QPN69" s="1028"/>
      <c r="QPO69" s="1028"/>
      <c r="QPP69" s="1028"/>
      <c r="QPQ69" s="1028"/>
      <c r="QPR69" s="1028"/>
      <c r="QPS69" s="1028"/>
      <c r="QPT69" s="1028"/>
      <c r="QPU69" s="1028"/>
      <c r="QPV69" s="1028"/>
      <c r="QPW69" s="1028"/>
      <c r="QPX69" s="1028"/>
      <c r="QPY69" s="1028"/>
      <c r="QPZ69" s="1028"/>
      <c r="QQA69" s="1028"/>
      <c r="QQB69" s="1028"/>
      <c r="QQC69" s="1028"/>
      <c r="QQD69" s="1028"/>
      <c r="QQE69" s="1028"/>
      <c r="QQF69" s="1028"/>
      <c r="QQG69" s="1028"/>
      <c r="QQH69" s="1028"/>
      <c r="QQI69" s="1028"/>
      <c r="QQJ69" s="1028"/>
      <c r="QQK69" s="1028"/>
      <c r="QQL69" s="1028"/>
      <c r="QQM69" s="1028"/>
      <c r="QQN69" s="1028"/>
      <c r="QQO69" s="1028"/>
      <c r="QQP69" s="1028"/>
      <c r="QQQ69" s="1028"/>
      <c r="QQR69" s="1028"/>
      <c r="QQS69" s="1028"/>
      <c r="QQT69" s="1028"/>
      <c r="QQU69" s="1028"/>
      <c r="QQV69" s="1028"/>
      <c r="QQW69" s="1028"/>
      <c r="QQX69" s="1028"/>
      <c r="QQY69" s="1028"/>
      <c r="QQZ69" s="1028"/>
      <c r="QRA69" s="1028"/>
      <c r="QRB69" s="1028"/>
      <c r="QRC69" s="1028"/>
      <c r="QRD69" s="1028"/>
      <c r="QRE69" s="1028"/>
      <c r="QRF69" s="1028"/>
      <c r="QRG69" s="1028"/>
      <c r="QRH69" s="1028"/>
      <c r="QRI69" s="1028"/>
      <c r="QRJ69" s="1028"/>
      <c r="QRK69" s="1028"/>
      <c r="QRL69" s="1028"/>
      <c r="QRM69" s="1028"/>
      <c r="QRN69" s="1028"/>
      <c r="QRO69" s="1028"/>
      <c r="QRP69" s="1028"/>
      <c r="QRQ69" s="1028"/>
      <c r="QRR69" s="1028"/>
      <c r="QRS69" s="1028"/>
      <c r="QRT69" s="1028"/>
      <c r="QRU69" s="1028"/>
      <c r="QRV69" s="1028"/>
      <c r="QRW69" s="1028"/>
      <c r="QRX69" s="1028"/>
      <c r="QRY69" s="1028"/>
      <c r="QRZ69" s="1028"/>
      <c r="QSA69" s="1028"/>
      <c r="QSB69" s="1028"/>
      <c r="QSC69" s="1028"/>
      <c r="QSD69" s="1028"/>
      <c r="QSE69" s="1028"/>
      <c r="QSF69" s="1028"/>
      <c r="QSG69" s="1028"/>
      <c r="QSH69" s="1028"/>
      <c r="QSI69" s="1028"/>
      <c r="QSJ69" s="1028"/>
      <c r="QSK69" s="1028"/>
      <c r="QSL69" s="1028"/>
      <c r="QSM69" s="1028"/>
      <c r="QSN69" s="1028"/>
      <c r="QSO69" s="1028"/>
      <c r="QSP69" s="1028"/>
      <c r="QSQ69" s="1028"/>
      <c r="QSR69" s="1028"/>
      <c r="QSS69" s="1028"/>
      <c r="QST69" s="1028"/>
      <c r="QSU69" s="1028"/>
      <c r="QSV69" s="1028"/>
      <c r="QSW69" s="1028"/>
      <c r="QSX69" s="1028"/>
      <c r="QSY69" s="1028"/>
      <c r="QSZ69" s="1028"/>
      <c r="QTA69" s="1028"/>
      <c r="QTB69" s="1028"/>
      <c r="QTC69" s="1028"/>
      <c r="QTD69" s="1028"/>
      <c r="QTE69" s="1028"/>
      <c r="QTF69" s="1028"/>
      <c r="QTG69" s="1028"/>
      <c r="QTH69" s="1028"/>
      <c r="QTI69" s="1028"/>
      <c r="QTJ69" s="1028"/>
      <c r="QTK69" s="1028"/>
      <c r="QTL69" s="1028"/>
      <c r="QTM69" s="1028"/>
      <c r="QTN69" s="1028"/>
      <c r="QTO69" s="1028"/>
      <c r="QTP69" s="1028"/>
      <c r="QTQ69" s="1028"/>
      <c r="QTR69" s="1028"/>
      <c r="QTS69" s="1028"/>
      <c r="QTT69" s="1028"/>
      <c r="QTU69" s="1028"/>
      <c r="QTV69" s="1028"/>
      <c r="QTW69" s="1028"/>
      <c r="QTX69" s="1028"/>
      <c r="QTY69" s="1028"/>
      <c r="QTZ69" s="1028"/>
      <c r="QUA69" s="1028"/>
      <c r="QUB69" s="1028"/>
      <c r="QUC69" s="1028"/>
      <c r="QUD69" s="1028"/>
      <c r="QUE69" s="1028"/>
      <c r="QUF69" s="1028"/>
      <c r="QUG69" s="1028"/>
      <c r="QUH69" s="1028"/>
      <c r="QUI69" s="1028"/>
      <c r="QUJ69" s="1028"/>
      <c r="QUK69" s="1028"/>
      <c r="QUL69" s="1028"/>
      <c r="QUM69" s="1028"/>
      <c r="QUN69" s="1028"/>
      <c r="QUO69" s="1028"/>
      <c r="QUP69" s="1028"/>
      <c r="QUQ69" s="1028"/>
      <c r="QUR69" s="1028"/>
      <c r="QUS69" s="1028"/>
      <c r="QUT69" s="1028"/>
      <c r="QUU69" s="1028"/>
      <c r="QUV69" s="1028"/>
      <c r="QUW69" s="1028"/>
      <c r="QUX69" s="1028"/>
      <c r="QUY69" s="1028"/>
      <c r="QUZ69" s="1028"/>
      <c r="QVA69" s="1028"/>
      <c r="QVB69" s="1028"/>
      <c r="QVC69" s="1028"/>
      <c r="QVD69" s="1028"/>
      <c r="QVE69" s="1028"/>
      <c r="QVF69" s="1028"/>
      <c r="QVG69" s="1028"/>
      <c r="QVH69" s="1028"/>
      <c r="QVI69" s="1028"/>
      <c r="QVJ69" s="1028"/>
      <c r="QVK69" s="1028"/>
      <c r="QVL69" s="1028"/>
      <c r="QVM69" s="1028"/>
      <c r="QVN69" s="1028"/>
      <c r="QVO69" s="1028"/>
      <c r="QVP69" s="1028"/>
      <c r="QVQ69" s="1028"/>
      <c r="QVR69" s="1028"/>
      <c r="QVS69" s="1028"/>
      <c r="QVT69" s="1028"/>
      <c r="QVU69" s="1028"/>
      <c r="QVV69" s="1028"/>
      <c r="QVW69" s="1028"/>
      <c r="QVX69" s="1028"/>
      <c r="QVY69" s="1028"/>
      <c r="QVZ69" s="1028"/>
      <c r="QWA69" s="1028"/>
      <c r="QWB69" s="1028"/>
      <c r="QWC69" s="1028"/>
      <c r="QWD69" s="1028"/>
      <c r="QWE69" s="1028"/>
      <c r="QWF69" s="1028"/>
      <c r="QWG69" s="1028"/>
      <c r="QWH69" s="1028"/>
      <c r="QWI69" s="1028"/>
      <c r="QWJ69" s="1028"/>
      <c r="QWK69" s="1028"/>
      <c r="QWL69" s="1028"/>
      <c r="QWM69" s="1028"/>
      <c r="QWN69" s="1028"/>
      <c r="QWO69" s="1028"/>
      <c r="QWP69" s="1028"/>
      <c r="QWQ69" s="1028"/>
      <c r="QWR69" s="1028"/>
      <c r="QWS69" s="1028"/>
      <c r="QWT69" s="1028"/>
      <c r="QWU69" s="1028"/>
      <c r="QWV69" s="1028"/>
      <c r="QWW69" s="1028"/>
      <c r="QWX69" s="1028"/>
      <c r="QWY69" s="1028"/>
      <c r="QWZ69" s="1028"/>
      <c r="QXA69" s="1028"/>
      <c r="QXB69" s="1028"/>
      <c r="QXC69" s="1028"/>
      <c r="QXD69" s="1028"/>
      <c r="QXE69" s="1028"/>
      <c r="QXF69" s="1028"/>
      <c r="QXG69" s="1028"/>
      <c r="QXH69" s="1028"/>
      <c r="QXI69" s="1028"/>
      <c r="QXJ69" s="1028"/>
      <c r="QXK69" s="1028"/>
      <c r="QXL69" s="1028"/>
      <c r="QXM69" s="1028"/>
      <c r="QXN69" s="1028"/>
      <c r="QXO69" s="1028"/>
      <c r="QXP69" s="1028"/>
      <c r="QXQ69" s="1028"/>
      <c r="QXR69" s="1028"/>
      <c r="QXS69" s="1028"/>
      <c r="QXT69" s="1028"/>
      <c r="QXU69" s="1028"/>
      <c r="QXV69" s="1028"/>
      <c r="QXW69" s="1028"/>
      <c r="QXX69" s="1028"/>
      <c r="QXY69" s="1028"/>
      <c r="QXZ69" s="1028"/>
      <c r="QYA69" s="1028"/>
      <c r="QYB69" s="1028"/>
      <c r="QYC69" s="1028"/>
      <c r="QYD69" s="1028"/>
      <c r="QYE69" s="1028"/>
      <c r="QYF69" s="1028"/>
      <c r="QYG69" s="1028"/>
      <c r="QYH69" s="1028"/>
      <c r="QYI69" s="1028"/>
      <c r="QYJ69" s="1028"/>
      <c r="QYK69" s="1028"/>
      <c r="QYL69" s="1028"/>
      <c r="QYM69" s="1028"/>
      <c r="QYN69" s="1028"/>
      <c r="QYO69" s="1028"/>
      <c r="QYP69" s="1028"/>
      <c r="QYQ69" s="1028"/>
      <c r="QYR69" s="1028"/>
      <c r="QYS69" s="1028"/>
      <c r="QYT69" s="1028"/>
      <c r="QYU69" s="1028"/>
      <c r="QYV69" s="1028"/>
      <c r="QYW69" s="1028"/>
      <c r="QYX69" s="1028"/>
      <c r="QYY69" s="1028"/>
      <c r="QYZ69" s="1028"/>
      <c r="QZA69" s="1028"/>
      <c r="QZB69" s="1028"/>
      <c r="QZC69" s="1028"/>
      <c r="QZD69" s="1028"/>
      <c r="QZE69" s="1028"/>
      <c r="QZF69" s="1028"/>
      <c r="QZG69" s="1028"/>
      <c r="QZH69" s="1028"/>
      <c r="QZI69" s="1028"/>
      <c r="QZJ69" s="1028"/>
      <c r="QZK69" s="1028"/>
      <c r="QZL69" s="1028"/>
      <c r="QZM69" s="1028"/>
      <c r="QZN69" s="1028"/>
      <c r="QZO69" s="1028"/>
      <c r="QZP69" s="1028"/>
      <c r="QZQ69" s="1028"/>
      <c r="QZR69" s="1028"/>
      <c r="QZS69" s="1028"/>
      <c r="QZT69" s="1028"/>
      <c r="QZU69" s="1028"/>
      <c r="QZV69" s="1028"/>
      <c r="QZW69" s="1028"/>
      <c r="QZX69" s="1028"/>
      <c r="QZY69" s="1028"/>
      <c r="QZZ69" s="1028"/>
      <c r="RAA69" s="1028"/>
      <c r="RAB69" s="1028"/>
      <c r="RAC69" s="1028"/>
      <c r="RAD69" s="1028"/>
      <c r="RAE69" s="1028"/>
      <c r="RAF69" s="1028"/>
      <c r="RAG69" s="1028"/>
      <c r="RAH69" s="1028"/>
      <c r="RAI69" s="1028"/>
      <c r="RAJ69" s="1028"/>
      <c r="RAK69" s="1028"/>
      <c r="RAL69" s="1028"/>
      <c r="RAM69" s="1028"/>
      <c r="RAN69" s="1028"/>
      <c r="RAO69" s="1028"/>
      <c r="RAP69" s="1028"/>
      <c r="RAQ69" s="1028"/>
      <c r="RAR69" s="1028"/>
      <c r="RAS69" s="1028"/>
      <c r="RAT69" s="1028"/>
      <c r="RAU69" s="1028"/>
      <c r="RAV69" s="1028"/>
      <c r="RAW69" s="1028"/>
      <c r="RAX69" s="1028"/>
      <c r="RAY69" s="1028"/>
      <c r="RAZ69" s="1028"/>
      <c r="RBA69" s="1028"/>
      <c r="RBB69" s="1028"/>
      <c r="RBC69" s="1028"/>
      <c r="RBD69" s="1028"/>
      <c r="RBE69" s="1028"/>
      <c r="RBF69" s="1028"/>
      <c r="RBG69" s="1028"/>
      <c r="RBH69" s="1028"/>
      <c r="RBI69" s="1028"/>
      <c r="RBJ69" s="1028"/>
      <c r="RBK69" s="1028"/>
      <c r="RBL69" s="1028"/>
      <c r="RBM69" s="1028"/>
      <c r="RBN69" s="1028"/>
      <c r="RBO69" s="1028"/>
      <c r="RBP69" s="1028"/>
      <c r="RBQ69" s="1028"/>
      <c r="RBR69" s="1028"/>
      <c r="RBS69" s="1028"/>
      <c r="RBT69" s="1028"/>
      <c r="RBU69" s="1028"/>
      <c r="RBV69" s="1028"/>
      <c r="RBW69" s="1028"/>
      <c r="RBX69" s="1028"/>
      <c r="RBY69" s="1028"/>
      <c r="RBZ69" s="1028"/>
      <c r="RCA69" s="1028"/>
      <c r="RCB69" s="1028"/>
      <c r="RCC69" s="1028"/>
      <c r="RCD69" s="1028"/>
      <c r="RCE69" s="1028"/>
      <c r="RCF69" s="1028"/>
      <c r="RCG69" s="1028"/>
      <c r="RCH69" s="1028"/>
      <c r="RCI69" s="1028"/>
      <c r="RCJ69" s="1028"/>
      <c r="RCK69" s="1028"/>
      <c r="RCL69" s="1028"/>
      <c r="RCM69" s="1028"/>
      <c r="RCN69" s="1028"/>
      <c r="RCO69" s="1028"/>
      <c r="RCP69" s="1028"/>
      <c r="RCQ69" s="1028"/>
      <c r="RCR69" s="1028"/>
      <c r="RCS69" s="1028"/>
      <c r="RCT69" s="1028"/>
      <c r="RCU69" s="1028"/>
      <c r="RCV69" s="1028"/>
      <c r="RCW69" s="1028"/>
      <c r="RCX69" s="1028"/>
      <c r="RCY69" s="1028"/>
      <c r="RCZ69" s="1028"/>
      <c r="RDA69" s="1028"/>
      <c r="RDB69" s="1028"/>
      <c r="RDC69" s="1028"/>
      <c r="RDD69" s="1028"/>
      <c r="RDE69" s="1028"/>
      <c r="RDF69" s="1028"/>
      <c r="RDG69" s="1028"/>
      <c r="RDH69" s="1028"/>
      <c r="RDI69" s="1028"/>
      <c r="RDJ69" s="1028"/>
      <c r="RDK69" s="1028"/>
      <c r="RDL69" s="1028"/>
      <c r="RDM69" s="1028"/>
      <c r="RDN69" s="1028"/>
      <c r="RDO69" s="1028"/>
      <c r="RDP69" s="1028"/>
      <c r="RDQ69" s="1028"/>
      <c r="RDR69" s="1028"/>
      <c r="RDS69" s="1028"/>
      <c r="RDT69" s="1028"/>
      <c r="RDU69" s="1028"/>
      <c r="RDV69" s="1028"/>
      <c r="RDW69" s="1028"/>
      <c r="RDX69" s="1028"/>
      <c r="RDY69" s="1028"/>
      <c r="RDZ69" s="1028"/>
      <c r="REA69" s="1028"/>
      <c r="REB69" s="1028"/>
      <c r="REC69" s="1028"/>
      <c r="RED69" s="1028"/>
      <c r="REE69" s="1028"/>
      <c r="REF69" s="1028"/>
      <c r="REG69" s="1028"/>
      <c r="REH69" s="1028"/>
      <c r="REI69" s="1028"/>
      <c r="REJ69" s="1028"/>
      <c r="REK69" s="1028"/>
      <c r="REL69" s="1028"/>
      <c r="REM69" s="1028"/>
      <c r="REN69" s="1028"/>
      <c r="REO69" s="1028"/>
      <c r="REP69" s="1028"/>
      <c r="REQ69" s="1028"/>
      <c r="RER69" s="1028"/>
      <c r="RES69" s="1028"/>
      <c r="RET69" s="1028"/>
      <c r="REU69" s="1028"/>
      <c r="REV69" s="1028"/>
      <c r="REW69" s="1028"/>
      <c r="REX69" s="1028"/>
      <c r="REY69" s="1028"/>
      <c r="REZ69" s="1028"/>
      <c r="RFA69" s="1028"/>
      <c r="RFB69" s="1028"/>
      <c r="RFC69" s="1028"/>
      <c r="RFD69" s="1028"/>
      <c r="RFE69" s="1028"/>
      <c r="RFF69" s="1028"/>
      <c r="RFG69" s="1028"/>
      <c r="RFH69" s="1028"/>
      <c r="RFI69" s="1028"/>
      <c r="RFJ69" s="1028"/>
      <c r="RFK69" s="1028"/>
      <c r="RFL69" s="1028"/>
      <c r="RFM69" s="1028"/>
      <c r="RFN69" s="1028"/>
      <c r="RFO69" s="1028"/>
      <c r="RFP69" s="1028"/>
      <c r="RFQ69" s="1028"/>
      <c r="RFR69" s="1028"/>
      <c r="RFS69" s="1028"/>
      <c r="RFT69" s="1028"/>
      <c r="RFU69" s="1028"/>
      <c r="RFV69" s="1028"/>
      <c r="RFW69" s="1028"/>
      <c r="RFX69" s="1028"/>
      <c r="RFY69" s="1028"/>
      <c r="RFZ69" s="1028"/>
      <c r="RGA69" s="1028"/>
      <c r="RGB69" s="1028"/>
      <c r="RGC69" s="1028"/>
      <c r="RGD69" s="1028"/>
      <c r="RGE69" s="1028"/>
      <c r="RGF69" s="1028"/>
      <c r="RGG69" s="1028"/>
      <c r="RGH69" s="1028"/>
      <c r="RGI69" s="1028"/>
      <c r="RGJ69" s="1028"/>
      <c r="RGK69" s="1028"/>
      <c r="RGL69" s="1028"/>
      <c r="RGM69" s="1028"/>
      <c r="RGN69" s="1028"/>
      <c r="RGO69" s="1028"/>
      <c r="RGP69" s="1028"/>
      <c r="RGQ69" s="1028"/>
      <c r="RGR69" s="1028"/>
      <c r="RGS69" s="1028"/>
      <c r="RGT69" s="1028"/>
      <c r="RGU69" s="1028"/>
      <c r="RGV69" s="1028"/>
      <c r="RGW69" s="1028"/>
      <c r="RGX69" s="1028"/>
      <c r="RGY69" s="1028"/>
      <c r="RGZ69" s="1028"/>
      <c r="RHA69" s="1028"/>
      <c r="RHB69" s="1028"/>
      <c r="RHC69" s="1028"/>
      <c r="RHD69" s="1028"/>
      <c r="RHE69" s="1028"/>
      <c r="RHF69" s="1028"/>
      <c r="RHG69" s="1028"/>
      <c r="RHH69" s="1028"/>
      <c r="RHI69" s="1028"/>
      <c r="RHJ69" s="1028"/>
      <c r="RHK69" s="1028"/>
      <c r="RHL69" s="1028"/>
      <c r="RHM69" s="1028"/>
      <c r="RHN69" s="1028"/>
      <c r="RHO69" s="1028"/>
      <c r="RHP69" s="1028"/>
      <c r="RHQ69" s="1028"/>
      <c r="RHR69" s="1028"/>
      <c r="RHS69" s="1028"/>
      <c r="RHT69" s="1028"/>
      <c r="RHU69" s="1028"/>
      <c r="RHV69" s="1028"/>
      <c r="RHW69" s="1028"/>
      <c r="RHX69" s="1028"/>
      <c r="RHY69" s="1028"/>
      <c r="RHZ69" s="1028"/>
      <c r="RIA69" s="1028"/>
      <c r="RIB69" s="1028"/>
      <c r="RIC69" s="1028"/>
      <c r="RID69" s="1028"/>
      <c r="RIE69" s="1028"/>
      <c r="RIF69" s="1028"/>
      <c r="RIG69" s="1028"/>
      <c r="RIH69" s="1028"/>
      <c r="RII69" s="1028"/>
      <c r="RIJ69" s="1028"/>
      <c r="RIK69" s="1028"/>
      <c r="RIL69" s="1028"/>
      <c r="RIM69" s="1028"/>
      <c r="RIN69" s="1028"/>
      <c r="RIO69" s="1028"/>
      <c r="RIP69" s="1028"/>
      <c r="RIQ69" s="1028"/>
      <c r="RIR69" s="1028"/>
      <c r="RIS69" s="1028"/>
      <c r="RIT69" s="1028"/>
      <c r="RIU69" s="1028"/>
      <c r="RIV69" s="1028"/>
      <c r="RIW69" s="1028"/>
      <c r="RIX69" s="1028"/>
      <c r="RIY69" s="1028"/>
      <c r="RIZ69" s="1028"/>
      <c r="RJA69" s="1028"/>
      <c r="RJB69" s="1028"/>
      <c r="RJC69" s="1028"/>
      <c r="RJD69" s="1028"/>
      <c r="RJE69" s="1028"/>
      <c r="RJF69" s="1028"/>
      <c r="RJG69" s="1028"/>
      <c r="RJH69" s="1028"/>
      <c r="RJI69" s="1028"/>
      <c r="RJJ69" s="1028"/>
      <c r="RJK69" s="1028"/>
      <c r="RJL69" s="1028"/>
      <c r="RJM69" s="1028"/>
      <c r="RJN69" s="1028"/>
      <c r="RJO69" s="1028"/>
      <c r="RJP69" s="1028"/>
      <c r="RJQ69" s="1028"/>
      <c r="RJR69" s="1028"/>
      <c r="RJS69" s="1028"/>
      <c r="RJT69" s="1028"/>
      <c r="RJU69" s="1028"/>
      <c r="RJV69" s="1028"/>
      <c r="RJW69" s="1028"/>
      <c r="RJX69" s="1028"/>
      <c r="RJY69" s="1028"/>
      <c r="RJZ69" s="1028"/>
      <c r="RKA69" s="1028"/>
      <c r="RKB69" s="1028"/>
      <c r="RKC69" s="1028"/>
      <c r="RKD69" s="1028"/>
      <c r="RKE69" s="1028"/>
      <c r="RKF69" s="1028"/>
      <c r="RKG69" s="1028"/>
      <c r="RKH69" s="1028"/>
      <c r="RKI69" s="1028"/>
      <c r="RKJ69" s="1028"/>
      <c r="RKK69" s="1028"/>
      <c r="RKL69" s="1028"/>
      <c r="RKM69" s="1028"/>
      <c r="RKN69" s="1028"/>
      <c r="RKO69" s="1028"/>
      <c r="RKP69" s="1028"/>
      <c r="RKQ69" s="1028"/>
      <c r="RKR69" s="1028"/>
      <c r="RKS69" s="1028"/>
      <c r="RKT69" s="1028"/>
      <c r="RKU69" s="1028"/>
      <c r="RKV69" s="1028"/>
      <c r="RKW69" s="1028"/>
      <c r="RKX69" s="1028"/>
      <c r="RKY69" s="1028"/>
      <c r="RKZ69" s="1028"/>
      <c r="RLA69" s="1028"/>
      <c r="RLB69" s="1028"/>
      <c r="RLC69" s="1028"/>
      <c r="RLD69" s="1028"/>
      <c r="RLE69" s="1028"/>
      <c r="RLF69" s="1028"/>
      <c r="RLG69" s="1028"/>
      <c r="RLH69" s="1028"/>
      <c r="RLI69" s="1028"/>
      <c r="RLJ69" s="1028"/>
      <c r="RLK69" s="1028"/>
      <c r="RLL69" s="1028"/>
      <c r="RLM69" s="1028"/>
      <c r="RLN69" s="1028"/>
      <c r="RLO69" s="1028"/>
      <c r="RLP69" s="1028"/>
      <c r="RLQ69" s="1028"/>
      <c r="RLR69" s="1028"/>
      <c r="RLS69" s="1028"/>
      <c r="RLT69" s="1028"/>
      <c r="RLU69" s="1028"/>
      <c r="RLV69" s="1028"/>
      <c r="RLW69" s="1028"/>
      <c r="RLX69" s="1028"/>
      <c r="RLY69" s="1028"/>
      <c r="RLZ69" s="1028"/>
      <c r="RMA69" s="1028"/>
      <c r="RMB69" s="1028"/>
      <c r="RMC69" s="1028"/>
      <c r="RMD69" s="1028"/>
      <c r="RME69" s="1028"/>
      <c r="RMF69" s="1028"/>
      <c r="RMG69" s="1028"/>
      <c r="RMH69" s="1028"/>
      <c r="RMI69" s="1028"/>
      <c r="RMJ69" s="1028"/>
      <c r="RMK69" s="1028"/>
      <c r="RML69" s="1028"/>
      <c r="RMM69" s="1028"/>
      <c r="RMN69" s="1028"/>
      <c r="RMO69" s="1028"/>
      <c r="RMP69" s="1028"/>
      <c r="RMQ69" s="1028"/>
      <c r="RMR69" s="1028"/>
      <c r="RMS69" s="1028"/>
      <c r="RMT69" s="1028"/>
      <c r="RMU69" s="1028"/>
      <c r="RMV69" s="1028"/>
      <c r="RMW69" s="1028"/>
      <c r="RMX69" s="1028"/>
      <c r="RMY69" s="1028"/>
      <c r="RMZ69" s="1028"/>
      <c r="RNA69" s="1028"/>
      <c r="RNB69" s="1028"/>
      <c r="RNC69" s="1028"/>
      <c r="RND69" s="1028"/>
      <c r="RNE69" s="1028"/>
      <c r="RNF69" s="1028"/>
      <c r="RNG69" s="1028"/>
      <c r="RNH69" s="1028"/>
      <c r="RNI69" s="1028"/>
      <c r="RNJ69" s="1028"/>
      <c r="RNK69" s="1028"/>
      <c r="RNL69" s="1028"/>
      <c r="RNM69" s="1028"/>
      <c r="RNN69" s="1028"/>
      <c r="RNO69" s="1028"/>
      <c r="RNP69" s="1028"/>
      <c r="RNQ69" s="1028"/>
      <c r="RNR69" s="1028"/>
      <c r="RNS69" s="1028"/>
      <c r="RNT69" s="1028"/>
      <c r="RNU69" s="1028"/>
      <c r="RNV69" s="1028"/>
      <c r="RNW69" s="1028"/>
      <c r="RNX69" s="1028"/>
      <c r="RNY69" s="1028"/>
      <c r="RNZ69" s="1028"/>
      <c r="ROA69" s="1028"/>
      <c r="ROB69" s="1028"/>
      <c r="ROC69" s="1028"/>
      <c r="ROD69" s="1028"/>
      <c r="ROE69" s="1028"/>
      <c r="ROF69" s="1028"/>
      <c r="ROG69" s="1028"/>
      <c r="ROH69" s="1028"/>
      <c r="ROI69" s="1028"/>
      <c r="ROJ69" s="1028"/>
      <c r="ROK69" s="1028"/>
      <c r="ROL69" s="1028"/>
      <c r="ROM69" s="1028"/>
      <c r="RON69" s="1028"/>
      <c r="ROO69" s="1028"/>
      <c r="ROP69" s="1028"/>
      <c r="ROQ69" s="1028"/>
      <c r="ROR69" s="1028"/>
      <c r="ROS69" s="1028"/>
      <c r="ROT69" s="1028"/>
      <c r="ROU69" s="1028"/>
      <c r="ROV69" s="1028"/>
      <c r="ROW69" s="1028"/>
      <c r="ROX69" s="1028"/>
      <c r="ROY69" s="1028"/>
      <c r="ROZ69" s="1028"/>
      <c r="RPA69" s="1028"/>
      <c r="RPB69" s="1028"/>
      <c r="RPC69" s="1028"/>
      <c r="RPD69" s="1028"/>
      <c r="RPE69" s="1028"/>
      <c r="RPF69" s="1028"/>
      <c r="RPG69" s="1028"/>
      <c r="RPH69" s="1028"/>
      <c r="RPI69" s="1028"/>
      <c r="RPJ69" s="1028"/>
      <c r="RPK69" s="1028"/>
      <c r="RPL69" s="1028"/>
      <c r="RPM69" s="1028"/>
      <c r="RPN69" s="1028"/>
      <c r="RPO69" s="1028"/>
      <c r="RPP69" s="1028"/>
      <c r="RPQ69" s="1028"/>
      <c r="RPR69" s="1028"/>
      <c r="RPS69" s="1028"/>
      <c r="RPT69" s="1028"/>
      <c r="RPU69" s="1028"/>
      <c r="RPV69" s="1028"/>
      <c r="RPW69" s="1028"/>
      <c r="RPX69" s="1028"/>
      <c r="RPY69" s="1028"/>
      <c r="RPZ69" s="1028"/>
      <c r="RQA69" s="1028"/>
      <c r="RQB69" s="1028"/>
      <c r="RQC69" s="1028"/>
      <c r="RQD69" s="1028"/>
      <c r="RQE69" s="1028"/>
      <c r="RQF69" s="1028"/>
      <c r="RQG69" s="1028"/>
      <c r="RQH69" s="1028"/>
      <c r="RQI69" s="1028"/>
      <c r="RQJ69" s="1028"/>
      <c r="RQK69" s="1028"/>
      <c r="RQL69" s="1028"/>
      <c r="RQM69" s="1028"/>
      <c r="RQN69" s="1028"/>
      <c r="RQO69" s="1028"/>
      <c r="RQP69" s="1028"/>
      <c r="RQQ69" s="1028"/>
      <c r="RQR69" s="1028"/>
      <c r="RQS69" s="1028"/>
      <c r="RQT69" s="1028"/>
      <c r="RQU69" s="1028"/>
      <c r="RQV69" s="1028"/>
      <c r="RQW69" s="1028"/>
      <c r="RQX69" s="1028"/>
      <c r="RQY69" s="1028"/>
      <c r="RQZ69" s="1028"/>
      <c r="RRA69" s="1028"/>
      <c r="RRB69" s="1028"/>
      <c r="RRC69" s="1028"/>
      <c r="RRD69" s="1028"/>
      <c r="RRE69" s="1028"/>
      <c r="RRF69" s="1028"/>
      <c r="RRG69" s="1028"/>
      <c r="RRH69" s="1028"/>
      <c r="RRI69" s="1028"/>
      <c r="RRJ69" s="1028"/>
      <c r="RRK69" s="1028"/>
      <c r="RRL69" s="1028"/>
      <c r="RRM69" s="1028"/>
      <c r="RRN69" s="1028"/>
      <c r="RRO69" s="1028"/>
      <c r="RRP69" s="1028"/>
      <c r="RRQ69" s="1028"/>
      <c r="RRR69" s="1028"/>
      <c r="RRS69" s="1028"/>
      <c r="RRT69" s="1028"/>
      <c r="RRU69" s="1028"/>
      <c r="RRV69" s="1028"/>
      <c r="RRW69" s="1028"/>
      <c r="RRX69" s="1028"/>
      <c r="RRY69" s="1028"/>
      <c r="RRZ69" s="1028"/>
      <c r="RSA69" s="1028"/>
      <c r="RSB69" s="1028"/>
      <c r="RSC69" s="1028"/>
      <c r="RSD69" s="1028"/>
      <c r="RSE69" s="1028"/>
      <c r="RSF69" s="1028"/>
      <c r="RSG69" s="1028"/>
      <c r="RSH69" s="1028"/>
      <c r="RSI69" s="1028"/>
      <c r="RSJ69" s="1028"/>
      <c r="RSK69" s="1028"/>
      <c r="RSL69" s="1028"/>
      <c r="RSM69" s="1028"/>
      <c r="RSN69" s="1028"/>
      <c r="RSO69" s="1028"/>
      <c r="RSP69" s="1028"/>
      <c r="RSQ69" s="1028"/>
      <c r="RSR69" s="1028"/>
      <c r="RSS69" s="1028"/>
      <c r="RST69" s="1028"/>
      <c r="RSU69" s="1028"/>
      <c r="RSV69" s="1028"/>
      <c r="RSW69" s="1028"/>
      <c r="RSX69" s="1028"/>
      <c r="RSY69" s="1028"/>
      <c r="RSZ69" s="1028"/>
      <c r="RTA69" s="1028"/>
      <c r="RTB69" s="1028"/>
      <c r="RTC69" s="1028"/>
      <c r="RTD69" s="1028"/>
      <c r="RTE69" s="1028"/>
      <c r="RTF69" s="1028"/>
      <c r="RTG69" s="1028"/>
      <c r="RTH69" s="1028"/>
      <c r="RTI69" s="1028"/>
      <c r="RTJ69" s="1028"/>
      <c r="RTK69" s="1028"/>
      <c r="RTL69" s="1028"/>
      <c r="RTM69" s="1028"/>
      <c r="RTN69" s="1028"/>
      <c r="RTO69" s="1028"/>
      <c r="RTP69" s="1028"/>
      <c r="RTQ69" s="1028"/>
      <c r="RTR69" s="1028"/>
      <c r="RTS69" s="1028"/>
      <c r="RTT69" s="1028"/>
      <c r="RTU69" s="1028"/>
      <c r="RTV69" s="1028"/>
      <c r="RTW69" s="1028"/>
      <c r="RTX69" s="1028"/>
      <c r="RTY69" s="1028"/>
      <c r="RTZ69" s="1028"/>
      <c r="RUA69" s="1028"/>
      <c r="RUB69" s="1028"/>
      <c r="RUC69" s="1028"/>
      <c r="RUD69" s="1028"/>
      <c r="RUE69" s="1028"/>
      <c r="RUF69" s="1028"/>
      <c r="RUG69" s="1028"/>
      <c r="RUH69" s="1028"/>
      <c r="RUI69" s="1028"/>
      <c r="RUJ69" s="1028"/>
      <c r="RUK69" s="1028"/>
      <c r="RUL69" s="1028"/>
      <c r="RUM69" s="1028"/>
      <c r="RUN69" s="1028"/>
      <c r="RUO69" s="1028"/>
      <c r="RUP69" s="1028"/>
      <c r="RUQ69" s="1028"/>
      <c r="RUR69" s="1028"/>
      <c r="RUS69" s="1028"/>
      <c r="RUT69" s="1028"/>
      <c r="RUU69" s="1028"/>
      <c r="RUV69" s="1028"/>
      <c r="RUW69" s="1028"/>
      <c r="RUX69" s="1028"/>
      <c r="RUY69" s="1028"/>
      <c r="RUZ69" s="1028"/>
      <c r="RVA69" s="1028"/>
      <c r="RVB69" s="1028"/>
      <c r="RVC69" s="1028"/>
      <c r="RVD69" s="1028"/>
      <c r="RVE69" s="1028"/>
      <c r="RVF69" s="1028"/>
      <c r="RVG69" s="1028"/>
      <c r="RVH69" s="1028"/>
      <c r="RVI69" s="1028"/>
      <c r="RVJ69" s="1028"/>
      <c r="RVK69" s="1028"/>
      <c r="RVL69" s="1028"/>
      <c r="RVM69" s="1028"/>
      <c r="RVN69" s="1028"/>
      <c r="RVO69" s="1028"/>
      <c r="RVP69" s="1028"/>
      <c r="RVQ69" s="1028"/>
      <c r="RVR69" s="1028"/>
      <c r="RVS69" s="1028"/>
      <c r="RVT69" s="1028"/>
      <c r="RVU69" s="1028"/>
      <c r="RVV69" s="1028"/>
      <c r="RVW69" s="1028"/>
      <c r="RVX69" s="1028"/>
      <c r="RVY69" s="1028"/>
      <c r="RVZ69" s="1028"/>
      <c r="RWA69" s="1028"/>
      <c r="RWB69" s="1028"/>
      <c r="RWC69" s="1028"/>
      <c r="RWD69" s="1028"/>
      <c r="RWE69" s="1028"/>
      <c r="RWF69" s="1028"/>
      <c r="RWG69" s="1028"/>
      <c r="RWH69" s="1028"/>
      <c r="RWI69" s="1028"/>
      <c r="RWJ69" s="1028"/>
      <c r="RWK69" s="1028"/>
      <c r="RWL69" s="1028"/>
      <c r="RWM69" s="1028"/>
      <c r="RWN69" s="1028"/>
      <c r="RWO69" s="1028"/>
      <c r="RWP69" s="1028"/>
      <c r="RWQ69" s="1028"/>
      <c r="RWR69" s="1028"/>
      <c r="RWS69" s="1028"/>
      <c r="RWT69" s="1028"/>
      <c r="RWU69" s="1028"/>
      <c r="RWV69" s="1028"/>
      <c r="RWW69" s="1028"/>
      <c r="RWX69" s="1028"/>
      <c r="RWY69" s="1028"/>
      <c r="RWZ69" s="1028"/>
      <c r="RXA69" s="1028"/>
      <c r="RXB69" s="1028"/>
      <c r="RXC69" s="1028"/>
      <c r="RXD69" s="1028"/>
      <c r="RXE69" s="1028"/>
      <c r="RXF69" s="1028"/>
      <c r="RXG69" s="1028"/>
      <c r="RXH69" s="1028"/>
      <c r="RXI69" s="1028"/>
      <c r="RXJ69" s="1028"/>
      <c r="RXK69" s="1028"/>
      <c r="RXL69" s="1028"/>
      <c r="RXM69" s="1028"/>
      <c r="RXN69" s="1028"/>
      <c r="RXO69" s="1028"/>
      <c r="RXP69" s="1028"/>
      <c r="RXQ69" s="1028"/>
      <c r="RXR69" s="1028"/>
      <c r="RXS69" s="1028"/>
      <c r="RXT69" s="1028"/>
      <c r="RXU69" s="1028"/>
      <c r="RXV69" s="1028"/>
      <c r="RXW69" s="1028"/>
      <c r="RXX69" s="1028"/>
      <c r="RXY69" s="1028"/>
      <c r="RXZ69" s="1028"/>
      <c r="RYA69" s="1028"/>
      <c r="RYB69" s="1028"/>
      <c r="RYC69" s="1028"/>
      <c r="RYD69" s="1028"/>
      <c r="RYE69" s="1028"/>
      <c r="RYF69" s="1028"/>
      <c r="RYG69" s="1028"/>
      <c r="RYH69" s="1028"/>
      <c r="RYI69" s="1028"/>
      <c r="RYJ69" s="1028"/>
      <c r="RYK69" s="1028"/>
      <c r="RYL69" s="1028"/>
      <c r="RYM69" s="1028"/>
      <c r="RYN69" s="1028"/>
      <c r="RYO69" s="1028"/>
      <c r="RYP69" s="1028"/>
      <c r="RYQ69" s="1028"/>
      <c r="RYR69" s="1028"/>
      <c r="RYS69" s="1028"/>
      <c r="RYT69" s="1028"/>
      <c r="RYU69" s="1028"/>
      <c r="RYV69" s="1028"/>
      <c r="RYW69" s="1028"/>
      <c r="RYX69" s="1028"/>
      <c r="RYY69" s="1028"/>
      <c r="RYZ69" s="1028"/>
      <c r="RZA69" s="1028"/>
      <c r="RZB69" s="1028"/>
      <c r="RZC69" s="1028"/>
      <c r="RZD69" s="1028"/>
      <c r="RZE69" s="1028"/>
      <c r="RZF69" s="1028"/>
      <c r="RZG69" s="1028"/>
      <c r="RZH69" s="1028"/>
      <c r="RZI69" s="1028"/>
      <c r="RZJ69" s="1028"/>
      <c r="RZK69" s="1028"/>
      <c r="RZL69" s="1028"/>
      <c r="RZM69" s="1028"/>
      <c r="RZN69" s="1028"/>
      <c r="RZO69" s="1028"/>
      <c r="RZP69" s="1028"/>
      <c r="RZQ69" s="1028"/>
      <c r="RZR69" s="1028"/>
      <c r="RZS69" s="1028"/>
      <c r="RZT69" s="1028"/>
      <c r="RZU69" s="1028"/>
      <c r="RZV69" s="1028"/>
      <c r="RZW69" s="1028"/>
      <c r="RZX69" s="1028"/>
      <c r="RZY69" s="1028"/>
      <c r="RZZ69" s="1028"/>
      <c r="SAA69" s="1028"/>
      <c r="SAB69" s="1028"/>
      <c r="SAC69" s="1028"/>
      <c r="SAD69" s="1028"/>
      <c r="SAE69" s="1028"/>
      <c r="SAF69" s="1028"/>
      <c r="SAG69" s="1028"/>
      <c r="SAH69" s="1028"/>
      <c r="SAI69" s="1028"/>
      <c r="SAJ69" s="1028"/>
      <c r="SAK69" s="1028"/>
      <c r="SAL69" s="1028"/>
      <c r="SAM69" s="1028"/>
      <c r="SAN69" s="1028"/>
      <c r="SAO69" s="1028"/>
      <c r="SAP69" s="1028"/>
      <c r="SAQ69" s="1028"/>
      <c r="SAR69" s="1028"/>
      <c r="SAS69" s="1028"/>
      <c r="SAT69" s="1028"/>
      <c r="SAU69" s="1028"/>
      <c r="SAV69" s="1028"/>
      <c r="SAW69" s="1028"/>
      <c r="SAX69" s="1028"/>
      <c r="SAY69" s="1028"/>
      <c r="SAZ69" s="1028"/>
      <c r="SBA69" s="1028"/>
      <c r="SBB69" s="1028"/>
      <c r="SBC69" s="1028"/>
      <c r="SBD69" s="1028"/>
      <c r="SBE69" s="1028"/>
      <c r="SBF69" s="1028"/>
      <c r="SBG69" s="1028"/>
      <c r="SBH69" s="1028"/>
      <c r="SBI69" s="1028"/>
      <c r="SBJ69" s="1028"/>
      <c r="SBK69" s="1028"/>
      <c r="SBL69" s="1028"/>
      <c r="SBM69" s="1028"/>
      <c r="SBN69" s="1028"/>
      <c r="SBO69" s="1028"/>
      <c r="SBP69" s="1028"/>
      <c r="SBQ69" s="1028"/>
      <c r="SBR69" s="1028"/>
      <c r="SBS69" s="1028"/>
      <c r="SBT69" s="1028"/>
      <c r="SBU69" s="1028"/>
      <c r="SBV69" s="1028"/>
      <c r="SBW69" s="1028"/>
      <c r="SBX69" s="1028"/>
      <c r="SBY69" s="1028"/>
      <c r="SBZ69" s="1028"/>
      <c r="SCA69" s="1028"/>
      <c r="SCB69" s="1028"/>
      <c r="SCC69" s="1028"/>
      <c r="SCD69" s="1028"/>
      <c r="SCE69" s="1028"/>
      <c r="SCF69" s="1028"/>
      <c r="SCG69" s="1028"/>
      <c r="SCH69" s="1028"/>
      <c r="SCI69" s="1028"/>
      <c r="SCJ69" s="1028"/>
      <c r="SCK69" s="1028"/>
      <c r="SCL69" s="1028"/>
      <c r="SCM69" s="1028"/>
      <c r="SCN69" s="1028"/>
      <c r="SCO69" s="1028"/>
      <c r="SCP69" s="1028"/>
      <c r="SCQ69" s="1028"/>
      <c r="SCR69" s="1028"/>
      <c r="SCS69" s="1028"/>
      <c r="SCT69" s="1028"/>
      <c r="SCU69" s="1028"/>
      <c r="SCV69" s="1028"/>
      <c r="SCW69" s="1028"/>
      <c r="SCX69" s="1028"/>
      <c r="SCY69" s="1028"/>
      <c r="SCZ69" s="1028"/>
      <c r="SDA69" s="1028"/>
      <c r="SDB69" s="1028"/>
      <c r="SDC69" s="1028"/>
      <c r="SDD69" s="1028"/>
      <c r="SDE69" s="1028"/>
      <c r="SDF69" s="1028"/>
      <c r="SDG69" s="1028"/>
      <c r="SDH69" s="1028"/>
      <c r="SDI69" s="1028"/>
      <c r="SDJ69" s="1028"/>
      <c r="SDK69" s="1028"/>
      <c r="SDL69" s="1028"/>
      <c r="SDM69" s="1028"/>
      <c r="SDN69" s="1028"/>
      <c r="SDO69" s="1028"/>
      <c r="SDP69" s="1028"/>
      <c r="SDQ69" s="1028"/>
      <c r="SDR69" s="1028"/>
      <c r="SDS69" s="1028"/>
      <c r="SDT69" s="1028"/>
      <c r="SDU69" s="1028"/>
      <c r="SDV69" s="1028"/>
      <c r="SDW69" s="1028"/>
      <c r="SDX69" s="1028"/>
      <c r="SDY69" s="1028"/>
      <c r="SDZ69" s="1028"/>
      <c r="SEA69" s="1028"/>
      <c r="SEB69" s="1028"/>
      <c r="SEC69" s="1028"/>
      <c r="SED69" s="1028"/>
      <c r="SEE69" s="1028"/>
      <c r="SEF69" s="1028"/>
      <c r="SEG69" s="1028"/>
      <c r="SEH69" s="1028"/>
      <c r="SEI69" s="1028"/>
      <c r="SEJ69" s="1028"/>
      <c r="SEK69" s="1028"/>
      <c r="SEL69" s="1028"/>
      <c r="SEM69" s="1028"/>
      <c r="SEN69" s="1028"/>
      <c r="SEO69" s="1028"/>
      <c r="SEP69" s="1028"/>
      <c r="SEQ69" s="1028"/>
      <c r="SER69" s="1028"/>
      <c r="SES69" s="1028"/>
      <c r="SET69" s="1028"/>
      <c r="SEU69" s="1028"/>
      <c r="SEV69" s="1028"/>
      <c r="SEW69" s="1028"/>
      <c r="SEX69" s="1028"/>
      <c r="SEY69" s="1028"/>
      <c r="SEZ69" s="1028"/>
      <c r="SFA69" s="1028"/>
      <c r="SFB69" s="1028"/>
      <c r="SFC69" s="1028"/>
      <c r="SFD69" s="1028"/>
      <c r="SFE69" s="1028"/>
      <c r="SFF69" s="1028"/>
      <c r="SFG69" s="1028"/>
      <c r="SFH69" s="1028"/>
      <c r="SFI69" s="1028"/>
      <c r="SFJ69" s="1028"/>
      <c r="SFK69" s="1028"/>
      <c r="SFL69" s="1028"/>
      <c r="SFM69" s="1028"/>
      <c r="SFN69" s="1028"/>
      <c r="SFO69" s="1028"/>
      <c r="SFP69" s="1028"/>
      <c r="SFQ69" s="1028"/>
      <c r="SFR69" s="1028"/>
      <c r="SFS69" s="1028"/>
      <c r="SFT69" s="1028"/>
      <c r="SFU69" s="1028"/>
      <c r="SFV69" s="1028"/>
      <c r="SFW69" s="1028"/>
      <c r="SFX69" s="1028"/>
      <c r="SFY69" s="1028"/>
      <c r="SFZ69" s="1028"/>
      <c r="SGA69" s="1028"/>
      <c r="SGB69" s="1028"/>
      <c r="SGC69" s="1028"/>
      <c r="SGD69" s="1028"/>
      <c r="SGE69" s="1028"/>
      <c r="SGF69" s="1028"/>
      <c r="SGG69" s="1028"/>
      <c r="SGH69" s="1028"/>
      <c r="SGI69" s="1028"/>
      <c r="SGJ69" s="1028"/>
      <c r="SGK69" s="1028"/>
      <c r="SGL69" s="1028"/>
      <c r="SGM69" s="1028"/>
      <c r="SGN69" s="1028"/>
      <c r="SGO69" s="1028"/>
      <c r="SGP69" s="1028"/>
      <c r="SGQ69" s="1028"/>
      <c r="SGR69" s="1028"/>
      <c r="SGS69" s="1028"/>
      <c r="SGT69" s="1028"/>
      <c r="SGU69" s="1028"/>
      <c r="SGV69" s="1028"/>
      <c r="SGW69" s="1028"/>
      <c r="SGX69" s="1028"/>
      <c r="SGY69" s="1028"/>
      <c r="SGZ69" s="1028"/>
      <c r="SHA69" s="1028"/>
      <c r="SHB69" s="1028"/>
      <c r="SHC69" s="1028"/>
      <c r="SHD69" s="1028"/>
      <c r="SHE69" s="1028"/>
      <c r="SHF69" s="1028"/>
      <c r="SHG69" s="1028"/>
      <c r="SHH69" s="1028"/>
      <c r="SHI69" s="1028"/>
      <c r="SHJ69" s="1028"/>
      <c r="SHK69" s="1028"/>
      <c r="SHL69" s="1028"/>
      <c r="SHM69" s="1028"/>
      <c r="SHN69" s="1028"/>
      <c r="SHO69" s="1028"/>
      <c r="SHP69" s="1028"/>
      <c r="SHQ69" s="1028"/>
      <c r="SHR69" s="1028"/>
      <c r="SHS69" s="1028"/>
      <c r="SHT69" s="1028"/>
      <c r="SHU69" s="1028"/>
      <c r="SHV69" s="1028"/>
      <c r="SHW69" s="1028"/>
      <c r="SHX69" s="1028"/>
      <c r="SHY69" s="1028"/>
      <c r="SHZ69" s="1028"/>
      <c r="SIA69" s="1028"/>
      <c r="SIB69" s="1028"/>
      <c r="SIC69" s="1028"/>
      <c r="SID69" s="1028"/>
      <c r="SIE69" s="1028"/>
      <c r="SIF69" s="1028"/>
      <c r="SIG69" s="1028"/>
      <c r="SIH69" s="1028"/>
      <c r="SII69" s="1028"/>
      <c r="SIJ69" s="1028"/>
      <c r="SIK69" s="1028"/>
      <c r="SIL69" s="1028"/>
      <c r="SIM69" s="1028"/>
      <c r="SIN69" s="1028"/>
      <c r="SIO69" s="1028"/>
      <c r="SIP69" s="1028"/>
      <c r="SIQ69" s="1028"/>
      <c r="SIR69" s="1028"/>
      <c r="SIS69" s="1028"/>
      <c r="SIT69" s="1028"/>
      <c r="SIU69" s="1028"/>
      <c r="SIV69" s="1028"/>
      <c r="SIW69" s="1028"/>
      <c r="SIX69" s="1028"/>
      <c r="SIY69" s="1028"/>
      <c r="SIZ69" s="1028"/>
      <c r="SJA69" s="1028"/>
      <c r="SJB69" s="1028"/>
      <c r="SJC69" s="1028"/>
      <c r="SJD69" s="1028"/>
      <c r="SJE69" s="1028"/>
      <c r="SJF69" s="1028"/>
      <c r="SJG69" s="1028"/>
      <c r="SJH69" s="1028"/>
      <c r="SJI69" s="1028"/>
      <c r="SJJ69" s="1028"/>
      <c r="SJK69" s="1028"/>
      <c r="SJL69" s="1028"/>
      <c r="SJM69" s="1028"/>
      <c r="SJN69" s="1028"/>
      <c r="SJO69" s="1028"/>
      <c r="SJP69" s="1028"/>
      <c r="SJQ69" s="1028"/>
      <c r="SJR69" s="1028"/>
      <c r="SJS69" s="1028"/>
      <c r="SJT69" s="1028"/>
      <c r="SJU69" s="1028"/>
      <c r="SJV69" s="1028"/>
      <c r="SJW69" s="1028"/>
      <c r="SJX69" s="1028"/>
      <c r="SJY69" s="1028"/>
      <c r="SJZ69" s="1028"/>
      <c r="SKA69" s="1028"/>
      <c r="SKB69" s="1028"/>
      <c r="SKC69" s="1028"/>
      <c r="SKD69" s="1028"/>
      <c r="SKE69" s="1028"/>
      <c r="SKF69" s="1028"/>
      <c r="SKG69" s="1028"/>
      <c r="SKH69" s="1028"/>
      <c r="SKI69" s="1028"/>
      <c r="SKJ69" s="1028"/>
      <c r="SKK69" s="1028"/>
      <c r="SKL69" s="1028"/>
      <c r="SKM69" s="1028"/>
      <c r="SKN69" s="1028"/>
      <c r="SKO69" s="1028"/>
      <c r="SKP69" s="1028"/>
      <c r="SKQ69" s="1028"/>
      <c r="SKR69" s="1028"/>
      <c r="SKS69" s="1028"/>
      <c r="SKT69" s="1028"/>
      <c r="SKU69" s="1028"/>
      <c r="SKV69" s="1028"/>
      <c r="SKW69" s="1028"/>
      <c r="SKX69" s="1028"/>
      <c r="SKY69" s="1028"/>
      <c r="SKZ69" s="1028"/>
      <c r="SLA69" s="1028"/>
      <c r="SLB69" s="1028"/>
      <c r="SLC69" s="1028"/>
      <c r="SLD69" s="1028"/>
      <c r="SLE69" s="1028"/>
      <c r="SLF69" s="1028"/>
      <c r="SLG69" s="1028"/>
      <c r="SLH69" s="1028"/>
      <c r="SLI69" s="1028"/>
      <c r="SLJ69" s="1028"/>
      <c r="SLK69" s="1028"/>
      <c r="SLL69" s="1028"/>
      <c r="SLM69" s="1028"/>
      <c r="SLN69" s="1028"/>
      <c r="SLO69" s="1028"/>
      <c r="SLP69" s="1028"/>
      <c r="SLQ69" s="1028"/>
      <c r="SLR69" s="1028"/>
      <c r="SLS69" s="1028"/>
      <c r="SLT69" s="1028"/>
      <c r="SLU69" s="1028"/>
      <c r="SLV69" s="1028"/>
      <c r="SLW69" s="1028"/>
      <c r="SLX69" s="1028"/>
      <c r="SLY69" s="1028"/>
      <c r="SLZ69" s="1028"/>
      <c r="SMA69" s="1028"/>
      <c r="SMB69" s="1028"/>
      <c r="SMC69" s="1028"/>
      <c r="SMD69" s="1028"/>
      <c r="SME69" s="1028"/>
      <c r="SMF69" s="1028"/>
      <c r="SMG69" s="1028"/>
      <c r="SMH69" s="1028"/>
      <c r="SMI69" s="1028"/>
      <c r="SMJ69" s="1028"/>
      <c r="SMK69" s="1028"/>
      <c r="SML69" s="1028"/>
      <c r="SMM69" s="1028"/>
      <c r="SMN69" s="1028"/>
      <c r="SMO69" s="1028"/>
      <c r="SMP69" s="1028"/>
      <c r="SMQ69" s="1028"/>
      <c r="SMR69" s="1028"/>
      <c r="SMS69" s="1028"/>
      <c r="SMT69" s="1028"/>
      <c r="SMU69" s="1028"/>
      <c r="SMV69" s="1028"/>
      <c r="SMW69" s="1028"/>
      <c r="SMX69" s="1028"/>
      <c r="SMY69" s="1028"/>
      <c r="SMZ69" s="1028"/>
      <c r="SNA69" s="1028"/>
      <c r="SNB69" s="1028"/>
      <c r="SNC69" s="1028"/>
      <c r="SND69" s="1028"/>
      <c r="SNE69" s="1028"/>
      <c r="SNF69" s="1028"/>
      <c r="SNG69" s="1028"/>
      <c r="SNH69" s="1028"/>
      <c r="SNI69" s="1028"/>
      <c r="SNJ69" s="1028"/>
      <c r="SNK69" s="1028"/>
      <c r="SNL69" s="1028"/>
      <c r="SNM69" s="1028"/>
      <c r="SNN69" s="1028"/>
      <c r="SNO69" s="1028"/>
      <c r="SNP69" s="1028"/>
      <c r="SNQ69" s="1028"/>
      <c r="SNR69" s="1028"/>
      <c r="SNS69" s="1028"/>
      <c r="SNT69" s="1028"/>
      <c r="SNU69" s="1028"/>
      <c r="SNV69" s="1028"/>
      <c r="SNW69" s="1028"/>
      <c r="SNX69" s="1028"/>
      <c r="SNY69" s="1028"/>
      <c r="SNZ69" s="1028"/>
      <c r="SOA69" s="1028"/>
      <c r="SOB69" s="1028"/>
      <c r="SOC69" s="1028"/>
      <c r="SOD69" s="1028"/>
      <c r="SOE69" s="1028"/>
      <c r="SOF69" s="1028"/>
      <c r="SOG69" s="1028"/>
      <c r="SOH69" s="1028"/>
      <c r="SOI69" s="1028"/>
      <c r="SOJ69" s="1028"/>
      <c r="SOK69" s="1028"/>
      <c r="SOL69" s="1028"/>
      <c r="SOM69" s="1028"/>
      <c r="SON69" s="1028"/>
      <c r="SOO69" s="1028"/>
      <c r="SOP69" s="1028"/>
      <c r="SOQ69" s="1028"/>
      <c r="SOR69" s="1028"/>
      <c r="SOS69" s="1028"/>
      <c r="SOT69" s="1028"/>
      <c r="SOU69" s="1028"/>
      <c r="SOV69" s="1028"/>
      <c r="SOW69" s="1028"/>
      <c r="SOX69" s="1028"/>
      <c r="SOY69" s="1028"/>
      <c r="SOZ69" s="1028"/>
      <c r="SPA69" s="1028"/>
      <c r="SPB69" s="1028"/>
      <c r="SPC69" s="1028"/>
      <c r="SPD69" s="1028"/>
      <c r="SPE69" s="1028"/>
      <c r="SPF69" s="1028"/>
      <c r="SPG69" s="1028"/>
      <c r="SPH69" s="1028"/>
      <c r="SPI69" s="1028"/>
      <c r="SPJ69" s="1028"/>
      <c r="SPK69" s="1028"/>
      <c r="SPL69" s="1028"/>
      <c r="SPM69" s="1028"/>
      <c r="SPN69" s="1028"/>
      <c r="SPO69" s="1028"/>
      <c r="SPP69" s="1028"/>
      <c r="SPQ69" s="1028"/>
      <c r="SPR69" s="1028"/>
      <c r="SPS69" s="1028"/>
      <c r="SPT69" s="1028"/>
      <c r="SPU69" s="1028"/>
      <c r="SPV69" s="1028"/>
      <c r="SPW69" s="1028"/>
      <c r="SPX69" s="1028"/>
      <c r="SPY69" s="1028"/>
      <c r="SPZ69" s="1028"/>
      <c r="SQA69" s="1028"/>
      <c r="SQB69" s="1028"/>
      <c r="SQC69" s="1028"/>
      <c r="SQD69" s="1028"/>
      <c r="SQE69" s="1028"/>
      <c r="SQF69" s="1028"/>
      <c r="SQG69" s="1028"/>
      <c r="SQH69" s="1028"/>
      <c r="SQI69" s="1028"/>
      <c r="SQJ69" s="1028"/>
      <c r="SQK69" s="1028"/>
      <c r="SQL69" s="1028"/>
      <c r="SQM69" s="1028"/>
      <c r="SQN69" s="1028"/>
      <c r="SQO69" s="1028"/>
      <c r="SQP69" s="1028"/>
      <c r="SQQ69" s="1028"/>
      <c r="SQR69" s="1028"/>
      <c r="SQS69" s="1028"/>
      <c r="SQT69" s="1028"/>
      <c r="SQU69" s="1028"/>
      <c r="SQV69" s="1028"/>
      <c r="SQW69" s="1028"/>
      <c r="SQX69" s="1028"/>
      <c r="SQY69" s="1028"/>
      <c r="SQZ69" s="1028"/>
      <c r="SRA69" s="1028"/>
      <c r="SRB69" s="1028"/>
      <c r="SRC69" s="1028"/>
      <c r="SRD69" s="1028"/>
      <c r="SRE69" s="1028"/>
      <c r="SRF69" s="1028"/>
      <c r="SRG69" s="1028"/>
      <c r="SRH69" s="1028"/>
      <c r="SRI69" s="1028"/>
      <c r="SRJ69" s="1028"/>
      <c r="SRK69" s="1028"/>
      <c r="SRL69" s="1028"/>
      <c r="SRM69" s="1028"/>
      <c r="SRN69" s="1028"/>
      <c r="SRO69" s="1028"/>
      <c r="SRP69" s="1028"/>
      <c r="SRQ69" s="1028"/>
      <c r="SRR69" s="1028"/>
      <c r="SRS69" s="1028"/>
      <c r="SRT69" s="1028"/>
      <c r="SRU69" s="1028"/>
      <c r="SRV69" s="1028"/>
      <c r="SRW69" s="1028"/>
      <c r="SRX69" s="1028"/>
      <c r="SRY69" s="1028"/>
      <c r="SRZ69" s="1028"/>
      <c r="SSA69" s="1028"/>
      <c r="SSB69" s="1028"/>
      <c r="SSC69" s="1028"/>
      <c r="SSD69" s="1028"/>
      <c r="SSE69" s="1028"/>
      <c r="SSF69" s="1028"/>
      <c r="SSG69" s="1028"/>
      <c r="SSH69" s="1028"/>
      <c r="SSI69" s="1028"/>
      <c r="SSJ69" s="1028"/>
      <c r="SSK69" s="1028"/>
      <c r="SSL69" s="1028"/>
      <c r="SSM69" s="1028"/>
      <c r="SSN69" s="1028"/>
      <c r="SSO69" s="1028"/>
      <c r="SSP69" s="1028"/>
      <c r="SSQ69" s="1028"/>
      <c r="SSR69" s="1028"/>
      <c r="SSS69" s="1028"/>
      <c r="SST69" s="1028"/>
      <c r="SSU69" s="1028"/>
      <c r="SSV69" s="1028"/>
      <c r="SSW69" s="1028"/>
      <c r="SSX69" s="1028"/>
      <c r="SSY69" s="1028"/>
      <c r="SSZ69" s="1028"/>
      <c r="STA69" s="1028"/>
      <c r="STB69" s="1028"/>
      <c r="STC69" s="1028"/>
      <c r="STD69" s="1028"/>
      <c r="STE69" s="1028"/>
      <c r="STF69" s="1028"/>
      <c r="STG69" s="1028"/>
      <c r="STH69" s="1028"/>
      <c r="STI69" s="1028"/>
      <c r="STJ69" s="1028"/>
      <c r="STK69" s="1028"/>
      <c r="STL69" s="1028"/>
      <c r="STM69" s="1028"/>
      <c r="STN69" s="1028"/>
      <c r="STO69" s="1028"/>
      <c r="STP69" s="1028"/>
      <c r="STQ69" s="1028"/>
      <c r="STR69" s="1028"/>
      <c r="STS69" s="1028"/>
      <c r="STT69" s="1028"/>
      <c r="STU69" s="1028"/>
      <c r="STV69" s="1028"/>
      <c r="STW69" s="1028"/>
      <c r="STX69" s="1028"/>
      <c r="STY69" s="1028"/>
      <c r="STZ69" s="1028"/>
      <c r="SUA69" s="1028"/>
      <c r="SUB69" s="1028"/>
      <c r="SUC69" s="1028"/>
      <c r="SUD69" s="1028"/>
      <c r="SUE69" s="1028"/>
      <c r="SUF69" s="1028"/>
      <c r="SUG69" s="1028"/>
      <c r="SUH69" s="1028"/>
      <c r="SUI69" s="1028"/>
      <c r="SUJ69" s="1028"/>
      <c r="SUK69" s="1028"/>
      <c r="SUL69" s="1028"/>
      <c r="SUM69" s="1028"/>
      <c r="SUN69" s="1028"/>
      <c r="SUO69" s="1028"/>
      <c r="SUP69" s="1028"/>
      <c r="SUQ69" s="1028"/>
      <c r="SUR69" s="1028"/>
      <c r="SUS69" s="1028"/>
      <c r="SUT69" s="1028"/>
      <c r="SUU69" s="1028"/>
      <c r="SUV69" s="1028"/>
      <c r="SUW69" s="1028"/>
      <c r="SUX69" s="1028"/>
      <c r="SUY69" s="1028"/>
      <c r="SUZ69" s="1028"/>
      <c r="SVA69" s="1028"/>
      <c r="SVB69" s="1028"/>
      <c r="SVC69" s="1028"/>
      <c r="SVD69" s="1028"/>
      <c r="SVE69" s="1028"/>
      <c r="SVF69" s="1028"/>
      <c r="SVG69" s="1028"/>
      <c r="SVH69" s="1028"/>
      <c r="SVI69" s="1028"/>
      <c r="SVJ69" s="1028"/>
      <c r="SVK69" s="1028"/>
      <c r="SVL69" s="1028"/>
      <c r="SVM69" s="1028"/>
      <c r="SVN69" s="1028"/>
      <c r="SVO69" s="1028"/>
      <c r="SVP69" s="1028"/>
      <c r="SVQ69" s="1028"/>
      <c r="SVR69" s="1028"/>
      <c r="SVS69" s="1028"/>
      <c r="SVT69" s="1028"/>
      <c r="SVU69" s="1028"/>
      <c r="SVV69" s="1028"/>
      <c r="SVW69" s="1028"/>
      <c r="SVX69" s="1028"/>
      <c r="SVY69" s="1028"/>
      <c r="SVZ69" s="1028"/>
      <c r="SWA69" s="1028"/>
      <c r="SWB69" s="1028"/>
      <c r="SWC69" s="1028"/>
      <c r="SWD69" s="1028"/>
      <c r="SWE69" s="1028"/>
      <c r="SWF69" s="1028"/>
      <c r="SWG69" s="1028"/>
      <c r="SWH69" s="1028"/>
      <c r="SWI69" s="1028"/>
      <c r="SWJ69" s="1028"/>
      <c r="SWK69" s="1028"/>
      <c r="SWL69" s="1028"/>
      <c r="SWM69" s="1028"/>
      <c r="SWN69" s="1028"/>
      <c r="SWO69" s="1028"/>
      <c r="SWP69" s="1028"/>
      <c r="SWQ69" s="1028"/>
      <c r="SWR69" s="1028"/>
      <c r="SWS69" s="1028"/>
      <c r="SWT69" s="1028"/>
      <c r="SWU69" s="1028"/>
      <c r="SWV69" s="1028"/>
      <c r="SWW69" s="1028"/>
      <c r="SWX69" s="1028"/>
      <c r="SWY69" s="1028"/>
      <c r="SWZ69" s="1028"/>
      <c r="SXA69" s="1028"/>
      <c r="SXB69" s="1028"/>
      <c r="SXC69" s="1028"/>
      <c r="SXD69" s="1028"/>
      <c r="SXE69" s="1028"/>
      <c r="SXF69" s="1028"/>
      <c r="SXG69" s="1028"/>
      <c r="SXH69" s="1028"/>
      <c r="SXI69" s="1028"/>
      <c r="SXJ69" s="1028"/>
      <c r="SXK69" s="1028"/>
      <c r="SXL69" s="1028"/>
      <c r="SXM69" s="1028"/>
      <c r="SXN69" s="1028"/>
      <c r="SXO69" s="1028"/>
      <c r="SXP69" s="1028"/>
      <c r="SXQ69" s="1028"/>
      <c r="SXR69" s="1028"/>
      <c r="SXS69" s="1028"/>
      <c r="SXT69" s="1028"/>
      <c r="SXU69" s="1028"/>
      <c r="SXV69" s="1028"/>
      <c r="SXW69" s="1028"/>
      <c r="SXX69" s="1028"/>
      <c r="SXY69" s="1028"/>
      <c r="SXZ69" s="1028"/>
      <c r="SYA69" s="1028"/>
      <c r="SYB69" s="1028"/>
      <c r="SYC69" s="1028"/>
      <c r="SYD69" s="1028"/>
      <c r="SYE69" s="1028"/>
      <c r="SYF69" s="1028"/>
      <c r="SYG69" s="1028"/>
      <c r="SYH69" s="1028"/>
      <c r="SYI69" s="1028"/>
      <c r="SYJ69" s="1028"/>
      <c r="SYK69" s="1028"/>
      <c r="SYL69" s="1028"/>
      <c r="SYM69" s="1028"/>
      <c r="SYN69" s="1028"/>
      <c r="SYO69" s="1028"/>
      <c r="SYP69" s="1028"/>
      <c r="SYQ69" s="1028"/>
      <c r="SYR69" s="1028"/>
      <c r="SYS69" s="1028"/>
      <c r="SYT69" s="1028"/>
      <c r="SYU69" s="1028"/>
      <c r="SYV69" s="1028"/>
      <c r="SYW69" s="1028"/>
      <c r="SYX69" s="1028"/>
      <c r="SYY69" s="1028"/>
      <c r="SYZ69" s="1028"/>
      <c r="SZA69" s="1028"/>
      <c r="SZB69" s="1028"/>
      <c r="SZC69" s="1028"/>
      <c r="SZD69" s="1028"/>
      <c r="SZE69" s="1028"/>
      <c r="SZF69" s="1028"/>
      <c r="SZG69" s="1028"/>
      <c r="SZH69" s="1028"/>
      <c r="SZI69" s="1028"/>
      <c r="SZJ69" s="1028"/>
      <c r="SZK69" s="1028"/>
      <c r="SZL69" s="1028"/>
      <c r="SZM69" s="1028"/>
      <c r="SZN69" s="1028"/>
      <c r="SZO69" s="1028"/>
      <c r="SZP69" s="1028"/>
      <c r="SZQ69" s="1028"/>
      <c r="SZR69" s="1028"/>
      <c r="SZS69" s="1028"/>
      <c r="SZT69" s="1028"/>
      <c r="SZU69" s="1028"/>
      <c r="SZV69" s="1028"/>
      <c r="SZW69" s="1028"/>
      <c r="SZX69" s="1028"/>
      <c r="SZY69" s="1028"/>
      <c r="SZZ69" s="1028"/>
      <c r="TAA69" s="1028"/>
      <c r="TAB69" s="1028"/>
      <c r="TAC69" s="1028"/>
      <c r="TAD69" s="1028"/>
      <c r="TAE69" s="1028"/>
      <c r="TAF69" s="1028"/>
      <c r="TAG69" s="1028"/>
      <c r="TAH69" s="1028"/>
      <c r="TAI69" s="1028"/>
      <c r="TAJ69" s="1028"/>
      <c r="TAK69" s="1028"/>
      <c r="TAL69" s="1028"/>
      <c r="TAM69" s="1028"/>
      <c r="TAN69" s="1028"/>
      <c r="TAO69" s="1028"/>
      <c r="TAP69" s="1028"/>
      <c r="TAQ69" s="1028"/>
      <c r="TAR69" s="1028"/>
      <c r="TAS69" s="1028"/>
      <c r="TAT69" s="1028"/>
      <c r="TAU69" s="1028"/>
      <c r="TAV69" s="1028"/>
      <c r="TAW69" s="1028"/>
      <c r="TAX69" s="1028"/>
      <c r="TAY69" s="1028"/>
      <c r="TAZ69" s="1028"/>
      <c r="TBA69" s="1028"/>
      <c r="TBB69" s="1028"/>
      <c r="TBC69" s="1028"/>
      <c r="TBD69" s="1028"/>
      <c r="TBE69" s="1028"/>
      <c r="TBF69" s="1028"/>
      <c r="TBG69" s="1028"/>
      <c r="TBH69" s="1028"/>
      <c r="TBI69" s="1028"/>
      <c r="TBJ69" s="1028"/>
      <c r="TBK69" s="1028"/>
      <c r="TBL69" s="1028"/>
      <c r="TBM69" s="1028"/>
      <c r="TBN69" s="1028"/>
      <c r="TBO69" s="1028"/>
      <c r="TBP69" s="1028"/>
      <c r="TBQ69" s="1028"/>
      <c r="TBR69" s="1028"/>
      <c r="TBS69" s="1028"/>
      <c r="TBT69" s="1028"/>
      <c r="TBU69" s="1028"/>
      <c r="TBV69" s="1028"/>
      <c r="TBW69" s="1028"/>
      <c r="TBX69" s="1028"/>
      <c r="TBY69" s="1028"/>
      <c r="TBZ69" s="1028"/>
      <c r="TCA69" s="1028"/>
      <c r="TCB69" s="1028"/>
      <c r="TCC69" s="1028"/>
      <c r="TCD69" s="1028"/>
      <c r="TCE69" s="1028"/>
      <c r="TCF69" s="1028"/>
      <c r="TCG69" s="1028"/>
      <c r="TCH69" s="1028"/>
      <c r="TCI69" s="1028"/>
      <c r="TCJ69" s="1028"/>
      <c r="TCK69" s="1028"/>
      <c r="TCL69" s="1028"/>
      <c r="TCM69" s="1028"/>
      <c r="TCN69" s="1028"/>
      <c r="TCO69" s="1028"/>
      <c r="TCP69" s="1028"/>
      <c r="TCQ69" s="1028"/>
      <c r="TCR69" s="1028"/>
      <c r="TCS69" s="1028"/>
      <c r="TCT69" s="1028"/>
      <c r="TCU69" s="1028"/>
      <c r="TCV69" s="1028"/>
      <c r="TCW69" s="1028"/>
      <c r="TCX69" s="1028"/>
      <c r="TCY69" s="1028"/>
      <c r="TCZ69" s="1028"/>
      <c r="TDA69" s="1028"/>
      <c r="TDB69" s="1028"/>
      <c r="TDC69" s="1028"/>
      <c r="TDD69" s="1028"/>
      <c r="TDE69" s="1028"/>
      <c r="TDF69" s="1028"/>
      <c r="TDG69" s="1028"/>
      <c r="TDH69" s="1028"/>
      <c r="TDI69" s="1028"/>
      <c r="TDJ69" s="1028"/>
      <c r="TDK69" s="1028"/>
      <c r="TDL69" s="1028"/>
      <c r="TDM69" s="1028"/>
      <c r="TDN69" s="1028"/>
      <c r="TDO69" s="1028"/>
      <c r="TDP69" s="1028"/>
      <c r="TDQ69" s="1028"/>
      <c r="TDR69" s="1028"/>
      <c r="TDS69" s="1028"/>
      <c r="TDT69" s="1028"/>
      <c r="TDU69" s="1028"/>
      <c r="TDV69" s="1028"/>
      <c r="TDW69" s="1028"/>
      <c r="TDX69" s="1028"/>
      <c r="TDY69" s="1028"/>
      <c r="TDZ69" s="1028"/>
      <c r="TEA69" s="1028"/>
      <c r="TEB69" s="1028"/>
      <c r="TEC69" s="1028"/>
      <c r="TED69" s="1028"/>
      <c r="TEE69" s="1028"/>
      <c r="TEF69" s="1028"/>
      <c r="TEG69" s="1028"/>
      <c r="TEH69" s="1028"/>
      <c r="TEI69" s="1028"/>
      <c r="TEJ69" s="1028"/>
      <c r="TEK69" s="1028"/>
      <c r="TEL69" s="1028"/>
      <c r="TEM69" s="1028"/>
      <c r="TEN69" s="1028"/>
      <c r="TEO69" s="1028"/>
      <c r="TEP69" s="1028"/>
      <c r="TEQ69" s="1028"/>
      <c r="TER69" s="1028"/>
      <c r="TES69" s="1028"/>
      <c r="TET69" s="1028"/>
      <c r="TEU69" s="1028"/>
      <c r="TEV69" s="1028"/>
      <c r="TEW69" s="1028"/>
      <c r="TEX69" s="1028"/>
      <c r="TEY69" s="1028"/>
      <c r="TEZ69" s="1028"/>
      <c r="TFA69" s="1028"/>
      <c r="TFB69" s="1028"/>
      <c r="TFC69" s="1028"/>
      <c r="TFD69" s="1028"/>
      <c r="TFE69" s="1028"/>
      <c r="TFF69" s="1028"/>
      <c r="TFG69" s="1028"/>
      <c r="TFH69" s="1028"/>
      <c r="TFI69" s="1028"/>
      <c r="TFJ69" s="1028"/>
      <c r="TFK69" s="1028"/>
      <c r="TFL69" s="1028"/>
      <c r="TFM69" s="1028"/>
      <c r="TFN69" s="1028"/>
      <c r="TFO69" s="1028"/>
      <c r="TFP69" s="1028"/>
      <c r="TFQ69" s="1028"/>
      <c r="TFR69" s="1028"/>
      <c r="TFS69" s="1028"/>
      <c r="TFT69" s="1028"/>
      <c r="TFU69" s="1028"/>
      <c r="TFV69" s="1028"/>
      <c r="TFW69" s="1028"/>
      <c r="TFX69" s="1028"/>
      <c r="TFY69" s="1028"/>
      <c r="TFZ69" s="1028"/>
      <c r="TGA69" s="1028"/>
      <c r="TGB69" s="1028"/>
      <c r="TGC69" s="1028"/>
      <c r="TGD69" s="1028"/>
      <c r="TGE69" s="1028"/>
      <c r="TGF69" s="1028"/>
      <c r="TGG69" s="1028"/>
      <c r="TGH69" s="1028"/>
      <c r="TGI69" s="1028"/>
      <c r="TGJ69" s="1028"/>
      <c r="TGK69" s="1028"/>
      <c r="TGL69" s="1028"/>
      <c r="TGM69" s="1028"/>
      <c r="TGN69" s="1028"/>
      <c r="TGO69" s="1028"/>
      <c r="TGP69" s="1028"/>
      <c r="TGQ69" s="1028"/>
      <c r="TGR69" s="1028"/>
      <c r="TGS69" s="1028"/>
      <c r="TGT69" s="1028"/>
      <c r="TGU69" s="1028"/>
      <c r="TGV69" s="1028"/>
      <c r="TGW69" s="1028"/>
      <c r="TGX69" s="1028"/>
      <c r="TGY69" s="1028"/>
      <c r="TGZ69" s="1028"/>
      <c r="THA69" s="1028"/>
      <c r="THB69" s="1028"/>
      <c r="THC69" s="1028"/>
      <c r="THD69" s="1028"/>
      <c r="THE69" s="1028"/>
      <c r="THF69" s="1028"/>
      <c r="THG69" s="1028"/>
      <c r="THH69" s="1028"/>
      <c r="THI69" s="1028"/>
      <c r="THJ69" s="1028"/>
      <c r="THK69" s="1028"/>
      <c r="THL69" s="1028"/>
      <c r="THM69" s="1028"/>
      <c r="THN69" s="1028"/>
      <c r="THO69" s="1028"/>
      <c r="THP69" s="1028"/>
      <c r="THQ69" s="1028"/>
      <c r="THR69" s="1028"/>
      <c r="THS69" s="1028"/>
      <c r="THT69" s="1028"/>
      <c r="THU69" s="1028"/>
      <c r="THV69" s="1028"/>
      <c r="THW69" s="1028"/>
      <c r="THX69" s="1028"/>
      <c r="THY69" s="1028"/>
      <c r="THZ69" s="1028"/>
      <c r="TIA69" s="1028"/>
      <c r="TIB69" s="1028"/>
      <c r="TIC69" s="1028"/>
      <c r="TID69" s="1028"/>
      <c r="TIE69" s="1028"/>
      <c r="TIF69" s="1028"/>
      <c r="TIG69" s="1028"/>
      <c r="TIH69" s="1028"/>
      <c r="TII69" s="1028"/>
      <c r="TIJ69" s="1028"/>
      <c r="TIK69" s="1028"/>
      <c r="TIL69" s="1028"/>
      <c r="TIM69" s="1028"/>
      <c r="TIN69" s="1028"/>
      <c r="TIO69" s="1028"/>
      <c r="TIP69" s="1028"/>
      <c r="TIQ69" s="1028"/>
      <c r="TIR69" s="1028"/>
      <c r="TIS69" s="1028"/>
      <c r="TIT69" s="1028"/>
      <c r="TIU69" s="1028"/>
      <c r="TIV69" s="1028"/>
      <c r="TIW69" s="1028"/>
      <c r="TIX69" s="1028"/>
      <c r="TIY69" s="1028"/>
      <c r="TIZ69" s="1028"/>
      <c r="TJA69" s="1028"/>
      <c r="TJB69" s="1028"/>
      <c r="TJC69" s="1028"/>
      <c r="TJD69" s="1028"/>
      <c r="TJE69" s="1028"/>
      <c r="TJF69" s="1028"/>
      <c r="TJG69" s="1028"/>
      <c r="TJH69" s="1028"/>
      <c r="TJI69" s="1028"/>
      <c r="TJJ69" s="1028"/>
      <c r="TJK69" s="1028"/>
      <c r="TJL69" s="1028"/>
      <c r="TJM69" s="1028"/>
      <c r="TJN69" s="1028"/>
      <c r="TJO69" s="1028"/>
      <c r="TJP69" s="1028"/>
      <c r="TJQ69" s="1028"/>
      <c r="TJR69" s="1028"/>
      <c r="TJS69" s="1028"/>
      <c r="TJT69" s="1028"/>
      <c r="TJU69" s="1028"/>
      <c r="TJV69" s="1028"/>
      <c r="TJW69" s="1028"/>
      <c r="TJX69" s="1028"/>
      <c r="TJY69" s="1028"/>
      <c r="TJZ69" s="1028"/>
      <c r="TKA69" s="1028"/>
      <c r="TKB69" s="1028"/>
      <c r="TKC69" s="1028"/>
      <c r="TKD69" s="1028"/>
      <c r="TKE69" s="1028"/>
      <c r="TKF69" s="1028"/>
      <c r="TKG69" s="1028"/>
      <c r="TKH69" s="1028"/>
      <c r="TKI69" s="1028"/>
      <c r="TKJ69" s="1028"/>
      <c r="TKK69" s="1028"/>
      <c r="TKL69" s="1028"/>
      <c r="TKM69" s="1028"/>
      <c r="TKN69" s="1028"/>
      <c r="TKO69" s="1028"/>
      <c r="TKP69" s="1028"/>
      <c r="TKQ69" s="1028"/>
      <c r="TKR69" s="1028"/>
      <c r="TKS69" s="1028"/>
      <c r="TKT69" s="1028"/>
      <c r="TKU69" s="1028"/>
      <c r="TKV69" s="1028"/>
      <c r="TKW69" s="1028"/>
      <c r="TKX69" s="1028"/>
      <c r="TKY69" s="1028"/>
      <c r="TKZ69" s="1028"/>
      <c r="TLA69" s="1028"/>
      <c r="TLB69" s="1028"/>
      <c r="TLC69" s="1028"/>
      <c r="TLD69" s="1028"/>
      <c r="TLE69" s="1028"/>
      <c r="TLF69" s="1028"/>
      <c r="TLG69" s="1028"/>
      <c r="TLH69" s="1028"/>
      <c r="TLI69" s="1028"/>
      <c r="TLJ69" s="1028"/>
      <c r="TLK69" s="1028"/>
      <c r="TLL69" s="1028"/>
      <c r="TLM69" s="1028"/>
      <c r="TLN69" s="1028"/>
      <c r="TLO69" s="1028"/>
      <c r="TLP69" s="1028"/>
      <c r="TLQ69" s="1028"/>
      <c r="TLR69" s="1028"/>
      <c r="TLS69" s="1028"/>
      <c r="TLT69" s="1028"/>
      <c r="TLU69" s="1028"/>
      <c r="TLV69" s="1028"/>
      <c r="TLW69" s="1028"/>
      <c r="TLX69" s="1028"/>
      <c r="TLY69" s="1028"/>
      <c r="TLZ69" s="1028"/>
      <c r="TMA69" s="1028"/>
      <c r="TMB69" s="1028"/>
      <c r="TMC69" s="1028"/>
      <c r="TMD69" s="1028"/>
      <c r="TME69" s="1028"/>
      <c r="TMF69" s="1028"/>
      <c r="TMG69" s="1028"/>
      <c r="TMH69" s="1028"/>
      <c r="TMI69" s="1028"/>
      <c r="TMJ69" s="1028"/>
      <c r="TMK69" s="1028"/>
      <c r="TML69" s="1028"/>
      <c r="TMM69" s="1028"/>
      <c r="TMN69" s="1028"/>
      <c r="TMO69" s="1028"/>
      <c r="TMP69" s="1028"/>
      <c r="TMQ69" s="1028"/>
      <c r="TMR69" s="1028"/>
      <c r="TMS69" s="1028"/>
      <c r="TMT69" s="1028"/>
      <c r="TMU69" s="1028"/>
      <c r="TMV69" s="1028"/>
      <c r="TMW69" s="1028"/>
      <c r="TMX69" s="1028"/>
      <c r="TMY69" s="1028"/>
      <c r="TMZ69" s="1028"/>
      <c r="TNA69" s="1028"/>
      <c r="TNB69" s="1028"/>
      <c r="TNC69" s="1028"/>
      <c r="TND69" s="1028"/>
      <c r="TNE69" s="1028"/>
      <c r="TNF69" s="1028"/>
      <c r="TNG69" s="1028"/>
      <c r="TNH69" s="1028"/>
      <c r="TNI69" s="1028"/>
      <c r="TNJ69" s="1028"/>
      <c r="TNK69" s="1028"/>
      <c r="TNL69" s="1028"/>
      <c r="TNM69" s="1028"/>
      <c r="TNN69" s="1028"/>
      <c r="TNO69" s="1028"/>
      <c r="TNP69" s="1028"/>
      <c r="TNQ69" s="1028"/>
      <c r="TNR69" s="1028"/>
      <c r="TNS69" s="1028"/>
      <c r="TNT69" s="1028"/>
      <c r="TNU69" s="1028"/>
      <c r="TNV69" s="1028"/>
      <c r="TNW69" s="1028"/>
      <c r="TNX69" s="1028"/>
      <c r="TNY69" s="1028"/>
      <c r="TNZ69" s="1028"/>
      <c r="TOA69" s="1028"/>
      <c r="TOB69" s="1028"/>
      <c r="TOC69" s="1028"/>
      <c r="TOD69" s="1028"/>
      <c r="TOE69" s="1028"/>
      <c r="TOF69" s="1028"/>
      <c r="TOG69" s="1028"/>
      <c r="TOH69" s="1028"/>
      <c r="TOI69" s="1028"/>
      <c r="TOJ69" s="1028"/>
      <c r="TOK69" s="1028"/>
      <c r="TOL69" s="1028"/>
      <c r="TOM69" s="1028"/>
      <c r="TON69" s="1028"/>
      <c r="TOO69" s="1028"/>
      <c r="TOP69" s="1028"/>
      <c r="TOQ69" s="1028"/>
      <c r="TOR69" s="1028"/>
      <c r="TOS69" s="1028"/>
      <c r="TOT69" s="1028"/>
      <c r="TOU69" s="1028"/>
      <c r="TOV69" s="1028"/>
      <c r="TOW69" s="1028"/>
      <c r="TOX69" s="1028"/>
      <c r="TOY69" s="1028"/>
      <c r="TOZ69" s="1028"/>
      <c r="TPA69" s="1028"/>
      <c r="TPB69" s="1028"/>
      <c r="TPC69" s="1028"/>
      <c r="TPD69" s="1028"/>
      <c r="TPE69" s="1028"/>
      <c r="TPF69" s="1028"/>
      <c r="TPG69" s="1028"/>
      <c r="TPH69" s="1028"/>
      <c r="TPI69" s="1028"/>
      <c r="TPJ69" s="1028"/>
      <c r="TPK69" s="1028"/>
      <c r="TPL69" s="1028"/>
      <c r="TPM69" s="1028"/>
      <c r="TPN69" s="1028"/>
      <c r="TPO69" s="1028"/>
      <c r="TPP69" s="1028"/>
      <c r="TPQ69" s="1028"/>
      <c r="TPR69" s="1028"/>
      <c r="TPS69" s="1028"/>
      <c r="TPT69" s="1028"/>
      <c r="TPU69" s="1028"/>
      <c r="TPV69" s="1028"/>
      <c r="TPW69" s="1028"/>
      <c r="TPX69" s="1028"/>
      <c r="TPY69" s="1028"/>
      <c r="TPZ69" s="1028"/>
      <c r="TQA69" s="1028"/>
      <c r="TQB69" s="1028"/>
      <c r="TQC69" s="1028"/>
      <c r="TQD69" s="1028"/>
      <c r="TQE69" s="1028"/>
      <c r="TQF69" s="1028"/>
      <c r="TQG69" s="1028"/>
      <c r="TQH69" s="1028"/>
      <c r="TQI69" s="1028"/>
      <c r="TQJ69" s="1028"/>
      <c r="TQK69" s="1028"/>
      <c r="TQL69" s="1028"/>
      <c r="TQM69" s="1028"/>
      <c r="TQN69" s="1028"/>
      <c r="TQO69" s="1028"/>
      <c r="TQP69" s="1028"/>
      <c r="TQQ69" s="1028"/>
      <c r="TQR69" s="1028"/>
      <c r="TQS69" s="1028"/>
      <c r="TQT69" s="1028"/>
      <c r="TQU69" s="1028"/>
      <c r="TQV69" s="1028"/>
      <c r="TQW69" s="1028"/>
      <c r="TQX69" s="1028"/>
      <c r="TQY69" s="1028"/>
      <c r="TQZ69" s="1028"/>
      <c r="TRA69" s="1028"/>
      <c r="TRB69" s="1028"/>
      <c r="TRC69" s="1028"/>
      <c r="TRD69" s="1028"/>
      <c r="TRE69" s="1028"/>
      <c r="TRF69" s="1028"/>
      <c r="TRG69" s="1028"/>
      <c r="TRH69" s="1028"/>
      <c r="TRI69" s="1028"/>
      <c r="TRJ69" s="1028"/>
      <c r="TRK69" s="1028"/>
      <c r="TRL69" s="1028"/>
      <c r="TRM69" s="1028"/>
      <c r="TRN69" s="1028"/>
      <c r="TRO69" s="1028"/>
      <c r="TRP69" s="1028"/>
      <c r="TRQ69" s="1028"/>
      <c r="TRR69" s="1028"/>
      <c r="TRS69" s="1028"/>
      <c r="TRT69" s="1028"/>
      <c r="TRU69" s="1028"/>
      <c r="TRV69" s="1028"/>
      <c r="TRW69" s="1028"/>
      <c r="TRX69" s="1028"/>
      <c r="TRY69" s="1028"/>
      <c r="TRZ69" s="1028"/>
      <c r="TSA69" s="1028"/>
      <c r="TSB69" s="1028"/>
      <c r="TSC69" s="1028"/>
      <c r="TSD69" s="1028"/>
      <c r="TSE69" s="1028"/>
      <c r="TSF69" s="1028"/>
      <c r="TSG69" s="1028"/>
      <c r="TSH69" s="1028"/>
      <c r="TSI69" s="1028"/>
      <c r="TSJ69" s="1028"/>
      <c r="TSK69" s="1028"/>
      <c r="TSL69" s="1028"/>
      <c r="TSM69" s="1028"/>
      <c r="TSN69" s="1028"/>
      <c r="TSO69" s="1028"/>
      <c r="TSP69" s="1028"/>
      <c r="TSQ69" s="1028"/>
      <c r="TSR69" s="1028"/>
      <c r="TSS69" s="1028"/>
      <c r="TST69" s="1028"/>
      <c r="TSU69" s="1028"/>
      <c r="TSV69" s="1028"/>
      <c r="TSW69" s="1028"/>
      <c r="TSX69" s="1028"/>
      <c r="TSY69" s="1028"/>
      <c r="TSZ69" s="1028"/>
      <c r="TTA69" s="1028"/>
      <c r="TTB69" s="1028"/>
      <c r="TTC69" s="1028"/>
      <c r="TTD69" s="1028"/>
      <c r="TTE69" s="1028"/>
      <c r="TTF69" s="1028"/>
      <c r="TTG69" s="1028"/>
      <c r="TTH69" s="1028"/>
      <c r="TTI69" s="1028"/>
      <c r="TTJ69" s="1028"/>
      <c r="TTK69" s="1028"/>
      <c r="TTL69" s="1028"/>
      <c r="TTM69" s="1028"/>
      <c r="TTN69" s="1028"/>
      <c r="TTO69" s="1028"/>
      <c r="TTP69" s="1028"/>
      <c r="TTQ69" s="1028"/>
      <c r="TTR69" s="1028"/>
      <c r="TTS69" s="1028"/>
      <c r="TTT69" s="1028"/>
      <c r="TTU69" s="1028"/>
      <c r="TTV69" s="1028"/>
      <c r="TTW69" s="1028"/>
      <c r="TTX69" s="1028"/>
      <c r="TTY69" s="1028"/>
      <c r="TTZ69" s="1028"/>
      <c r="TUA69" s="1028"/>
      <c r="TUB69" s="1028"/>
      <c r="TUC69" s="1028"/>
      <c r="TUD69" s="1028"/>
      <c r="TUE69" s="1028"/>
      <c r="TUF69" s="1028"/>
      <c r="TUG69" s="1028"/>
      <c r="TUH69" s="1028"/>
      <c r="TUI69" s="1028"/>
      <c r="TUJ69" s="1028"/>
      <c r="TUK69" s="1028"/>
      <c r="TUL69" s="1028"/>
      <c r="TUM69" s="1028"/>
      <c r="TUN69" s="1028"/>
      <c r="TUO69" s="1028"/>
      <c r="TUP69" s="1028"/>
      <c r="TUQ69" s="1028"/>
      <c r="TUR69" s="1028"/>
      <c r="TUS69" s="1028"/>
      <c r="TUT69" s="1028"/>
      <c r="TUU69" s="1028"/>
      <c r="TUV69" s="1028"/>
      <c r="TUW69" s="1028"/>
      <c r="TUX69" s="1028"/>
      <c r="TUY69" s="1028"/>
      <c r="TUZ69" s="1028"/>
      <c r="TVA69" s="1028"/>
      <c r="TVB69" s="1028"/>
      <c r="TVC69" s="1028"/>
      <c r="TVD69" s="1028"/>
      <c r="TVE69" s="1028"/>
      <c r="TVF69" s="1028"/>
      <c r="TVG69" s="1028"/>
      <c r="TVH69" s="1028"/>
      <c r="TVI69" s="1028"/>
      <c r="TVJ69" s="1028"/>
      <c r="TVK69" s="1028"/>
      <c r="TVL69" s="1028"/>
      <c r="TVM69" s="1028"/>
      <c r="TVN69" s="1028"/>
      <c r="TVO69" s="1028"/>
      <c r="TVP69" s="1028"/>
      <c r="TVQ69" s="1028"/>
      <c r="TVR69" s="1028"/>
      <c r="TVS69" s="1028"/>
      <c r="TVT69" s="1028"/>
      <c r="TVU69" s="1028"/>
      <c r="TVV69" s="1028"/>
      <c r="TVW69" s="1028"/>
      <c r="TVX69" s="1028"/>
      <c r="TVY69" s="1028"/>
      <c r="TVZ69" s="1028"/>
      <c r="TWA69" s="1028"/>
      <c r="TWB69" s="1028"/>
      <c r="TWC69" s="1028"/>
      <c r="TWD69" s="1028"/>
      <c r="TWE69" s="1028"/>
      <c r="TWF69" s="1028"/>
      <c r="TWG69" s="1028"/>
      <c r="TWH69" s="1028"/>
      <c r="TWI69" s="1028"/>
      <c r="TWJ69" s="1028"/>
      <c r="TWK69" s="1028"/>
      <c r="TWL69" s="1028"/>
      <c r="TWM69" s="1028"/>
      <c r="TWN69" s="1028"/>
      <c r="TWO69" s="1028"/>
      <c r="TWP69" s="1028"/>
      <c r="TWQ69" s="1028"/>
      <c r="TWR69" s="1028"/>
      <c r="TWS69" s="1028"/>
      <c r="TWT69" s="1028"/>
      <c r="TWU69" s="1028"/>
      <c r="TWV69" s="1028"/>
      <c r="TWW69" s="1028"/>
      <c r="TWX69" s="1028"/>
      <c r="TWY69" s="1028"/>
      <c r="TWZ69" s="1028"/>
      <c r="TXA69" s="1028"/>
      <c r="TXB69" s="1028"/>
      <c r="TXC69" s="1028"/>
      <c r="TXD69" s="1028"/>
      <c r="TXE69" s="1028"/>
      <c r="TXF69" s="1028"/>
      <c r="TXG69" s="1028"/>
      <c r="TXH69" s="1028"/>
      <c r="TXI69" s="1028"/>
      <c r="TXJ69" s="1028"/>
      <c r="TXK69" s="1028"/>
      <c r="TXL69" s="1028"/>
      <c r="TXM69" s="1028"/>
      <c r="TXN69" s="1028"/>
      <c r="TXO69" s="1028"/>
      <c r="TXP69" s="1028"/>
      <c r="TXQ69" s="1028"/>
      <c r="TXR69" s="1028"/>
      <c r="TXS69" s="1028"/>
      <c r="TXT69" s="1028"/>
      <c r="TXU69" s="1028"/>
      <c r="TXV69" s="1028"/>
      <c r="TXW69" s="1028"/>
      <c r="TXX69" s="1028"/>
      <c r="TXY69" s="1028"/>
      <c r="TXZ69" s="1028"/>
      <c r="TYA69" s="1028"/>
      <c r="TYB69" s="1028"/>
      <c r="TYC69" s="1028"/>
      <c r="TYD69" s="1028"/>
      <c r="TYE69" s="1028"/>
      <c r="TYF69" s="1028"/>
      <c r="TYG69" s="1028"/>
      <c r="TYH69" s="1028"/>
      <c r="TYI69" s="1028"/>
      <c r="TYJ69" s="1028"/>
      <c r="TYK69" s="1028"/>
      <c r="TYL69" s="1028"/>
      <c r="TYM69" s="1028"/>
      <c r="TYN69" s="1028"/>
      <c r="TYO69" s="1028"/>
      <c r="TYP69" s="1028"/>
      <c r="TYQ69" s="1028"/>
      <c r="TYR69" s="1028"/>
      <c r="TYS69" s="1028"/>
      <c r="TYT69" s="1028"/>
      <c r="TYU69" s="1028"/>
      <c r="TYV69" s="1028"/>
      <c r="TYW69" s="1028"/>
      <c r="TYX69" s="1028"/>
      <c r="TYY69" s="1028"/>
      <c r="TYZ69" s="1028"/>
      <c r="TZA69" s="1028"/>
      <c r="TZB69" s="1028"/>
      <c r="TZC69" s="1028"/>
      <c r="TZD69" s="1028"/>
      <c r="TZE69" s="1028"/>
      <c r="TZF69" s="1028"/>
      <c r="TZG69" s="1028"/>
      <c r="TZH69" s="1028"/>
      <c r="TZI69" s="1028"/>
      <c r="TZJ69" s="1028"/>
      <c r="TZK69" s="1028"/>
      <c r="TZL69" s="1028"/>
      <c r="TZM69" s="1028"/>
      <c r="TZN69" s="1028"/>
      <c r="TZO69" s="1028"/>
      <c r="TZP69" s="1028"/>
      <c r="TZQ69" s="1028"/>
      <c r="TZR69" s="1028"/>
      <c r="TZS69" s="1028"/>
      <c r="TZT69" s="1028"/>
      <c r="TZU69" s="1028"/>
      <c r="TZV69" s="1028"/>
      <c r="TZW69" s="1028"/>
      <c r="TZX69" s="1028"/>
      <c r="TZY69" s="1028"/>
      <c r="TZZ69" s="1028"/>
      <c r="UAA69" s="1028"/>
      <c r="UAB69" s="1028"/>
      <c r="UAC69" s="1028"/>
      <c r="UAD69" s="1028"/>
      <c r="UAE69" s="1028"/>
      <c r="UAF69" s="1028"/>
      <c r="UAG69" s="1028"/>
      <c r="UAH69" s="1028"/>
      <c r="UAI69" s="1028"/>
      <c r="UAJ69" s="1028"/>
      <c r="UAK69" s="1028"/>
      <c r="UAL69" s="1028"/>
      <c r="UAM69" s="1028"/>
      <c r="UAN69" s="1028"/>
      <c r="UAO69" s="1028"/>
      <c r="UAP69" s="1028"/>
      <c r="UAQ69" s="1028"/>
      <c r="UAR69" s="1028"/>
      <c r="UAS69" s="1028"/>
      <c r="UAT69" s="1028"/>
      <c r="UAU69" s="1028"/>
      <c r="UAV69" s="1028"/>
      <c r="UAW69" s="1028"/>
      <c r="UAX69" s="1028"/>
      <c r="UAY69" s="1028"/>
      <c r="UAZ69" s="1028"/>
      <c r="UBA69" s="1028"/>
      <c r="UBB69" s="1028"/>
      <c r="UBC69" s="1028"/>
      <c r="UBD69" s="1028"/>
      <c r="UBE69" s="1028"/>
      <c r="UBF69" s="1028"/>
      <c r="UBG69" s="1028"/>
      <c r="UBH69" s="1028"/>
      <c r="UBI69" s="1028"/>
      <c r="UBJ69" s="1028"/>
      <c r="UBK69" s="1028"/>
      <c r="UBL69" s="1028"/>
      <c r="UBM69" s="1028"/>
      <c r="UBN69" s="1028"/>
      <c r="UBO69" s="1028"/>
      <c r="UBP69" s="1028"/>
      <c r="UBQ69" s="1028"/>
      <c r="UBR69" s="1028"/>
      <c r="UBS69" s="1028"/>
      <c r="UBT69" s="1028"/>
      <c r="UBU69" s="1028"/>
      <c r="UBV69" s="1028"/>
      <c r="UBW69" s="1028"/>
      <c r="UBX69" s="1028"/>
      <c r="UBY69" s="1028"/>
      <c r="UBZ69" s="1028"/>
      <c r="UCA69" s="1028"/>
      <c r="UCB69" s="1028"/>
      <c r="UCC69" s="1028"/>
      <c r="UCD69" s="1028"/>
      <c r="UCE69" s="1028"/>
      <c r="UCF69" s="1028"/>
      <c r="UCG69" s="1028"/>
      <c r="UCH69" s="1028"/>
      <c r="UCI69" s="1028"/>
      <c r="UCJ69" s="1028"/>
      <c r="UCK69" s="1028"/>
      <c r="UCL69" s="1028"/>
      <c r="UCM69" s="1028"/>
      <c r="UCN69" s="1028"/>
      <c r="UCO69" s="1028"/>
      <c r="UCP69" s="1028"/>
      <c r="UCQ69" s="1028"/>
      <c r="UCR69" s="1028"/>
      <c r="UCS69" s="1028"/>
      <c r="UCT69" s="1028"/>
      <c r="UCU69" s="1028"/>
      <c r="UCV69" s="1028"/>
      <c r="UCW69" s="1028"/>
      <c r="UCX69" s="1028"/>
      <c r="UCY69" s="1028"/>
      <c r="UCZ69" s="1028"/>
      <c r="UDA69" s="1028"/>
      <c r="UDB69" s="1028"/>
      <c r="UDC69" s="1028"/>
      <c r="UDD69" s="1028"/>
      <c r="UDE69" s="1028"/>
      <c r="UDF69" s="1028"/>
      <c r="UDG69" s="1028"/>
      <c r="UDH69" s="1028"/>
      <c r="UDI69" s="1028"/>
      <c r="UDJ69" s="1028"/>
      <c r="UDK69" s="1028"/>
      <c r="UDL69" s="1028"/>
      <c r="UDM69" s="1028"/>
      <c r="UDN69" s="1028"/>
      <c r="UDO69" s="1028"/>
      <c r="UDP69" s="1028"/>
      <c r="UDQ69" s="1028"/>
      <c r="UDR69" s="1028"/>
      <c r="UDS69" s="1028"/>
      <c r="UDT69" s="1028"/>
      <c r="UDU69" s="1028"/>
      <c r="UDV69" s="1028"/>
      <c r="UDW69" s="1028"/>
      <c r="UDX69" s="1028"/>
      <c r="UDY69" s="1028"/>
      <c r="UDZ69" s="1028"/>
      <c r="UEA69" s="1028"/>
      <c r="UEB69" s="1028"/>
      <c r="UEC69" s="1028"/>
      <c r="UED69" s="1028"/>
      <c r="UEE69" s="1028"/>
      <c r="UEF69" s="1028"/>
      <c r="UEG69" s="1028"/>
      <c r="UEH69" s="1028"/>
      <c r="UEI69" s="1028"/>
      <c r="UEJ69" s="1028"/>
      <c r="UEK69" s="1028"/>
      <c r="UEL69" s="1028"/>
      <c r="UEM69" s="1028"/>
      <c r="UEN69" s="1028"/>
      <c r="UEO69" s="1028"/>
      <c r="UEP69" s="1028"/>
      <c r="UEQ69" s="1028"/>
      <c r="UER69" s="1028"/>
      <c r="UES69" s="1028"/>
      <c r="UET69" s="1028"/>
      <c r="UEU69" s="1028"/>
      <c r="UEV69" s="1028"/>
      <c r="UEW69" s="1028"/>
      <c r="UEX69" s="1028"/>
      <c r="UEY69" s="1028"/>
      <c r="UEZ69" s="1028"/>
      <c r="UFA69" s="1028"/>
      <c r="UFB69" s="1028"/>
      <c r="UFC69" s="1028"/>
      <c r="UFD69" s="1028"/>
      <c r="UFE69" s="1028"/>
      <c r="UFF69" s="1028"/>
      <c r="UFG69" s="1028"/>
      <c r="UFH69" s="1028"/>
      <c r="UFI69" s="1028"/>
      <c r="UFJ69" s="1028"/>
      <c r="UFK69" s="1028"/>
      <c r="UFL69" s="1028"/>
      <c r="UFM69" s="1028"/>
      <c r="UFN69" s="1028"/>
      <c r="UFO69" s="1028"/>
      <c r="UFP69" s="1028"/>
      <c r="UFQ69" s="1028"/>
      <c r="UFR69" s="1028"/>
      <c r="UFS69" s="1028"/>
      <c r="UFT69" s="1028"/>
      <c r="UFU69" s="1028"/>
      <c r="UFV69" s="1028"/>
      <c r="UFW69" s="1028"/>
      <c r="UFX69" s="1028"/>
      <c r="UFY69" s="1028"/>
      <c r="UFZ69" s="1028"/>
      <c r="UGA69" s="1028"/>
      <c r="UGB69" s="1028"/>
      <c r="UGC69" s="1028"/>
      <c r="UGD69" s="1028"/>
      <c r="UGE69" s="1028"/>
      <c r="UGF69" s="1028"/>
      <c r="UGG69" s="1028"/>
      <c r="UGH69" s="1028"/>
      <c r="UGI69" s="1028"/>
      <c r="UGJ69" s="1028"/>
      <c r="UGK69" s="1028"/>
      <c r="UGL69" s="1028"/>
      <c r="UGM69" s="1028"/>
      <c r="UGN69" s="1028"/>
      <c r="UGO69" s="1028"/>
      <c r="UGP69" s="1028"/>
      <c r="UGQ69" s="1028"/>
      <c r="UGR69" s="1028"/>
      <c r="UGS69" s="1028"/>
      <c r="UGT69" s="1028"/>
      <c r="UGU69" s="1028"/>
      <c r="UGV69" s="1028"/>
      <c r="UGW69" s="1028"/>
      <c r="UGX69" s="1028"/>
      <c r="UGY69" s="1028"/>
      <c r="UGZ69" s="1028"/>
      <c r="UHA69" s="1028"/>
      <c r="UHB69" s="1028"/>
      <c r="UHC69" s="1028"/>
      <c r="UHD69" s="1028"/>
      <c r="UHE69" s="1028"/>
      <c r="UHF69" s="1028"/>
      <c r="UHG69" s="1028"/>
      <c r="UHH69" s="1028"/>
      <c r="UHI69" s="1028"/>
      <c r="UHJ69" s="1028"/>
      <c r="UHK69" s="1028"/>
      <c r="UHL69" s="1028"/>
      <c r="UHM69" s="1028"/>
      <c r="UHN69" s="1028"/>
      <c r="UHO69" s="1028"/>
      <c r="UHP69" s="1028"/>
      <c r="UHQ69" s="1028"/>
      <c r="UHR69" s="1028"/>
      <c r="UHS69" s="1028"/>
      <c r="UHT69" s="1028"/>
      <c r="UHU69" s="1028"/>
      <c r="UHV69" s="1028"/>
      <c r="UHW69" s="1028"/>
      <c r="UHX69" s="1028"/>
      <c r="UHY69" s="1028"/>
      <c r="UHZ69" s="1028"/>
      <c r="UIA69" s="1028"/>
      <c r="UIB69" s="1028"/>
      <c r="UIC69" s="1028"/>
      <c r="UID69" s="1028"/>
      <c r="UIE69" s="1028"/>
      <c r="UIF69" s="1028"/>
      <c r="UIG69" s="1028"/>
      <c r="UIH69" s="1028"/>
      <c r="UII69" s="1028"/>
      <c r="UIJ69" s="1028"/>
      <c r="UIK69" s="1028"/>
      <c r="UIL69" s="1028"/>
      <c r="UIM69" s="1028"/>
      <c r="UIN69" s="1028"/>
      <c r="UIO69" s="1028"/>
      <c r="UIP69" s="1028"/>
      <c r="UIQ69" s="1028"/>
      <c r="UIR69" s="1028"/>
      <c r="UIS69" s="1028"/>
      <c r="UIT69" s="1028"/>
      <c r="UIU69" s="1028"/>
      <c r="UIV69" s="1028"/>
      <c r="UIW69" s="1028"/>
      <c r="UIX69" s="1028"/>
      <c r="UIY69" s="1028"/>
      <c r="UIZ69" s="1028"/>
      <c r="UJA69" s="1028"/>
      <c r="UJB69" s="1028"/>
      <c r="UJC69" s="1028"/>
      <c r="UJD69" s="1028"/>
      <c r="UJE69" s="1028"/>
      <c r="UJF69" s="1028"/>
      <c r="UJG69" s="1028"/>
      <c r="UJH69" s="1028"/>
      <c r="UJI69" s="1028"/>
      <c r="UJJ69" s="1028"/>
      <c r="UJK69" s="1028"/>
      <c r="UJL69" s="1028"/>
      <c r="UJM69" s="1028"/>
      <c r="UJN69" s="1028"/>
      <c r="UJO69" s="1028"/>
      <c r="UJP69" s="1028"/>
      <c r="UJQ69" s="1028"/>
      <c r="UJR69" s="1028"/>
      <c r="UJS69" s="1028"/>
      <c r="UJT69" s="1028"/>
      <c r="UJU69" s="1028"/>
      <c r="UJV69" s="1028"/>
      <c r="UJW69" s="1028"/>
      <c r="UJX69" s="1028"/>
      <c r="UJY69" s="1028"/>
      <c r="UJZ69" s="1028"/>
      <c r="UKA69" s="1028"/>
      <c r="UKB69" s="1028"/>
      <c r="UKC69" s="1028"/>
      <c r="UKD69" s="1028"/>
      <c r="UKE69" s="1028"/>
      <c r="UKF69" s="1028"/>
      <c r="UKG69" s="1028"/>
      <c r="UKH69" s="1028"/>
      <c r="UKI69" s="1028"/>
      <c r="UKJ69" s="1028"/>
      <c r="UKK69" s="1028"/>
      <c r="UKL69" s="1028"/>
      <c r="UKM69" s="1028"/>
      <c r="UKN69" s="1028"/>
      <c r="UKO69" s="1028"/>
      <c r="UKP69" s="1028"/>
      <c r="UKQ69" s="1028"/>
      <c r="UKR69" s="1028"/>
      <c r="UKS69" s="1028"/>
      <c r="UKT69" s="1028"/>
      <c r="UKU69" s="1028"/>
      <c r="UKV69" s="1028"/>
      <c r="UKW69" s="1028"/>
      <c r="UKX69" s="1028"/>
      <c r="UKY69" s="1028"/>
      <c r="UKZ69" s="1028"/>
      <c r="ULA69" s="1028"/>
      <c r="ULB69" s="1028"/>
      <c r="ULC69" s="1028"/>
      <c r="ULD69" s="1028"/>
      <c r="ULE69" s="1028"/>
      <c r="ULF69" s="1028"/>
      <c r="ULG69" s="1028"/>
      <c r="ULH69" s="1028"/>
      <c r="ULI69" s="1028"/>
      <c r="ULJ69" s="1028"/>
      <c r="ULK69" s="1028"/>
      <c r="ULL69" s="1028"/>
      <c r="ULM69" s="1028"/>
      <c r="ULN69" s="1028"/>
      <c r="ULO69" s="1028"/>
      <c r="ULP69" s="1028"/>
      <c r="ULQ69" s="1028"/>
      <c r="ULR69" s="1028"/>
      <c r="ULS69" s="1028"/>
      <c r="ULT69" s="1028"/>
      <c r="ULU69" s="1028"/>
      <c r="ULV69" s="1028"/>
      <c r="ULW69" s="1028"/>
      <c r="ULX69" s="1028"/>
      <c r="ULY69" s="1028"/>
      <c r="ULZ69" s="1028"/>
      <c r="UMA69" s="1028"/>
      <c r="UMB69" s="1028"/>
      <c r="UMC69" s="1028"/>
      <c r="UMD69" s="1028"/>
      <c r="UME69" s="1028"/>
      <c r="UMF69" s="1028"/>
      <c r="UMG69" s="1028"/>
      <c r="UMH69" s="1028"/>
      <c r="UMI69" s="1028"/>
      <c r="UMJ69" s="1028"/>
      <c r="UMK69" s="1028"/>
      <c r="UML69" s="1028"/>
      <c r="UMM69" s="1028"/>
      <c r="UMN69" s="1028"/>
      <c r="UMO69" s="1028"/>
      <c r="UMP69" s="1028"/>
      <c r="UMQ69" s="1028"/>
      <c r="UMR69" s="1028"/>
      <c r="UMS69" s="1028"/>
      <c r="UMT69" s="1028"/>
      <c r="UMU69" s="1028"/>
      <c r="UMV69" s="1028"/>
      <c r="UMW69" s="1028"/>
      <c r="UMX69" s="1028"/>
      <c r="UMY69" s="1028"/>
      <c r="UMZ69" s="1028"/>
      <c r="UNA69" s="1028"/>
      <c r="UNB69" s="1028"/>
      <c r="UNC69" s="1028"/>
      <c r="UND69" s="1028"/>
      <c r="UNE69" s="1028"/>
      <c r="UNF69" s="1028"/>
      <c r="UNG69" s="1028"/>
      <c r="UNH69" s="1028"/>
      <c r="UNI69" s="1028"/>
      <c r="UNJ69" s="1028"/>
      <c r="UNK69" s="1028"/>
      <c r="UNL69" s="1028"/>
      <c r="UNM69" s="1028"/>
      <c r="UNN69" s="1028"/>
      <c r="UNO69" s="1028"/>
      <c r="UNP69" s="1028"/>
      <c r="UNQ69" s="1028"/>
      <c r="UNR69" s="1028"/>
      <c r="UNS69" s="1028"/>
      <c r="UNT69" s="1028"/>
      <c r="UNU69" s="1028"/>
      <c r="UNV69" s="1028"/>
      <c r="UNW69" s="1028"/>
      <c r="UNX69" s="1028"/>
      <c r="UNY69" s="1028"/>
      <c r="UNZ69" s="1028"/>
      <c r="UOA69" s="1028"/>
      <c r="UOB69" s="1028"/>
      <c r="UOC69" s="1028"/>
      <c r="UOD69" s="1028"/>
      <c r="UOE69" s="1028"/>
      <c r="UOF69" s="1028"/>
      <c r="UOG69" s="1028"/>
      <c r="UOH69" s="1028"/>
      <c r="UOI69" s="1028"/>
      <c r="UOJ69" s="1028"/>
      <c r="UOK69" s="1028"/>
      <c r="UOL69" s="1028"/>
      <c r="UOM69" s="1028"/>
      <c r="UON69" s="1028"/>
      <c r="UOO69" s="1028"/>
      <c r="UOP69" s="1028"/>
      <c r="UOQ69" s="1028"/>
      <c r="UOR69" s="1028"/>
      <c r="UOS69" s="1028"/>
      <c r="UOT69" s="1028"/>
      <c r="UOU69" s="1028"/>
      <c r="UOV69" s="1028"/>
      <c r="UOW69" s="1028"/>
      <c r="UOX69" s="1028"/>
      <c r="UOY69" s="1028"/>
      <c r="UOZ69" s="1028"/>
      <c r="UPA69" s="1028"/>
      <c r="UPB69" s="1028"/>
      <c r="UPC69" s="1028"/>
      <c r="UPD69" s="1028"/>
      <c r="UPE69" s="1028"/>
      <c r="UPF69" s="1028"/>
      <c r="UPG69" s="1028"/>
      <c r="UPH69" s="1028"/>
      <c r="UPI69" s="1028"/>
      <c r="UPJ69" s="1028"/>
      <c r="UPK69" s="1028"/>
      <c r="UPL69" s="1028"/>
      <c r="UPM69" s="1028"/>
      <c r="UPN69" s="1028"/>
      <c r="UPO69" s="1028"/>
      <c r="UPP69" s="1028"/>
      <c r="UPQ69" s="1028"/>
      <c r="UPR69" s="1028"/>
      <c r="UPS69" s="1028"/>
      <c r="UPT69" s="1028"/>
      <c r="UPU69" s="1028"/>
      <c r="UPV69" s="1028"/>
      <c r="UPW69" s="1028"/>
      <c r="UPX69" s="1028"/>
      <c r="UPY69" s="1028"/>
      <c r="UPZ69" s="1028"/>
      <c r="UQA69" s="1028"/>
      <c r="UQB69" s="1028"/>
      <c r="UQC69" s="1028"/>
      <c r="UQD69" s="1028"/>
      <c r="UQE69" s="1028"/>
      <c r="UQF69" s="1028"/>
      <c r="UQG69" s="1028"/>
      <c r="UQH69" s="1028"/>
      <c r="UQI69" s="1028"/>
      <c r="UQJ69" s="1028"/>
      <c r="UQK69" s="1028"/>
      <c r="UQL69" s="1028"/>
      <c r="UQM69" s="1028"/>
      <c r="UQN69" s="1028"/>
      <c r="UQO69" s="1028"/>
      <c r="UQP69" s="1028"/>
      <c r="UQQ69" s="1028"/>
      <c r="UQR69" s="1028"/>
      <c r="UQS69" s="1028"/>
      <c r="UQT69" s="1028"/>
      <c r="UQU69" s="1028"/>
      <c r="UQV69" s="1028"/>
      <c r="UQW69" s="1028"/>
      <c r="UQX69" s="1028"/>
      <c r="UQY69" s="1028"/>
      <c r="UQZ69" s="1028"/>
      <c r="URA69" s="1028"/>
      <c r="URB69" s="1028"/>
      <c r="URC69" s="1028"/>
      <c r="URD69" s="1028"/>
      <c r="URE69" s="1028"/>
      <c r="URF69" s="1028"/>
      <c r="URG69" s="1028"/>
      <c r="URH69" s="1028"/>
      <c r="URI69" s="1028"/>
      <c r="URJ69" s="1028"/>
      <c r="URK69" s="1028"/>
      <c r="URL69" s="1028"/>
      <c r="URM69" s="1028"/>
      <c r="URN69" s="1028"/>
      <c r="URO69" s="1028"/>
      <c r="URP69" s="1028"/>
      <c r="URQ69" s="1028"/>
      <c r="URR69" s="1028"/>
      <c r="URS69" s="1028"/>
      <c r="URT69" s="1028"/>
      <c r="URU69" s="1028"/>
      <c r="URV69" s="1028"/>
      <c r="URW69" s="1028"/>
      <c r="URX69" s="1028"/>
      <c r="URY69" s="1028"/>
      <c r="URZ69" s="1028"/>
      <c r="USA69" s="1028"/>
      <c r="USB69" s="1028"/>
      <c r="USC69" s="1028"/>
      <c r="USD69" s="1028"/>
      <c r="USE69" s="1028"/>
      <c r="USF69" s="1028"/>
      <c r="USG69" s="1028"/>
      <c r="USH69" s="1028"/>
      <c r="USI69" s="1028"/>
      <c r="USJ69" s="1028"/>
      <c r="USK69" s="1028"/>
      <c r="USL69" s="1028"/>
      <c r="USM69" s="1028"/>
      <c r="USN69" s="1028"/>
      <c r="USO69" s="1028"/>
      <c r="USP69" s="1028"/>
      <c r="USQ69" s="1028"/>
      <c r="USR69" s="1028"/>
      <c r="USS69" s="1028"/>
      <c r="UST69" s="1028"/>
      <c r="USU69" s="1028"/>
      <c r="USV69" s="1028"/>
      <c r="USW69" s="1028"/>
      <c r="USX69" s="1028"/>
      <c r="USY69" s="1028"/>
      <c r="USZ69" s="1028"/>
      <c r="UTA69" s="1028"/>
      <c r="UTB69" s="1028"/>
      <c r="UTC69" s="1028"/>
      <c r="UTD69" s="1028"/>
      <c r="UTE69" s="1028"/>
      <c r="UTF69" s="1028"/>
      <c r="UTG69" s="1028"/>
      <c r="UTH69" s="1028"/>
      <c r="UTI69" s="1028"/>
      <c r="UTJ69" s="1028"/>
      <c r="UTK69" s="1028"/>
      <c r="UTL69" s="1028"/>
      <c r="UTM69" s="1028"/>
      <c r="UTN69" s="1028"/>
      <c r="UTO69" s="1028"/>
      <c r="UTP69" s="1028"/>
      <c r="UTQ69" s="1028"/>
      <c r="UTR69" s="1028"/>
      <c r="UTS69" s="1028"/>
      <c r="UTT69" s="1028"/>
      <c r="UTU69" s="1028"/>
      <c r="UTV69" s="1028"/>
      <c r="UTW69" s="1028"/>
      <c r="UTX69" s="1028"/>
      <c r="UTY69" s="1028"/>
      <c r="UTZ69" s="1028"/>
      <c r="UUA69" s="1028"/>
      <c r="UUB69" s="1028"/>
      <c r="UUC69" s="1028"/>
      <c r="UUD69" s="1028"/>
      <c r="UUE69" s="1028"/>
      <c r="UUF69" s="1028"/>
      <c r="UUG69" s="1028"/>
      <c r="UUH69" s="1028"/>
      <c r="UUI69" s="1028"/>
      <c r="UUJ69" s="1028"/>
      <c r="UUK69" s="1028"/>
      <c r="UUL69" s="1028"/>
      <c r="UUM69" s="1028"/>
      <c r="UUN69" s="1028"/>
      <c r="UUO69" s="1028"/>
      <c r="UUP69" s="1028"/>
      <c r="UUQ69" s="1028"/>
      <c r="UUR69" s="1028"/>
      <c r="UUS69" s="1028"/>
      <c r="UUT69" s="1028"/>
      <c r="UUU69" s="1028"/>
      <c r="UUV69" s="1028"/>
      <c r="UUW69" s="1028"/>
      <c r="UUX69" s="1028"/>
      <c r="UUY69" s="1028"/>
      <c r="UUZ69" s="1028"/>
      <c r="UVA69" s="1028"/>
      <c r="UVB69" s="1028"/>
      <c r="UVC69" s="1028"/>
      <c r="UVD69" s="1028"/>
      <c r="UVE69" s="1028"/>
      <c r="UVF69" s="1028"/>
      <c r="UVG69" s="1028"/>
      <c r="UVH69" s="1028"/>
      <c r="UVI69" s="1028"/>
      <c r="UVJ69" s="1028"/>
      <c r="UVK69" s="1028"/>
      <c r="UVL69" s="1028"/>
      <c r="UVM69" s="1028"/>
      <c r="UVN69" s="1028"/>
      <c r="UVO69" s="1028"/>
      <c r="UVP69" s="1028"/>
      <c r="UVQ69" s="1028"/>
      <c r="UVR69" s="1028"/>
      <c r="UVS69" s="1028"/>
      <c r="UVT69" s="1028"/>
      <c r="UVU69" s="1028"/>
      <c r="UVV69" s="1028"/>
      <c r="UVW69" s="1028"/>
      <c r="UVX69" s="1028"/>
      <c r="UVY69" s="1028"/>
      <c r="UVZ69" s="1028"/>
      <c r="UWA69" s="1028"/>
      <c r="UWB69" s="1028"/>
      <c r="UWC69" s="1028"/>
      <c r="UWD69" s="1028"/>
      <c r="UWE69" s="1028"/>
      <c r="UWF69" s="1028"/>
      <c r="UWG69" s="1028"/>
      <c r="UWH69" s="1028"/>
      <c r="UWI69" s="1028"/>
      <c r="UWJ69" s="1028"/>
      <c r="UWK69" s="1028"/>
      <c r="UWL69" s="1028"/>
      <c r="UWM69" s="1028"/>
      <c r="UWN69" s="1028"/>
      <c r="UWO69" s="1028"/>
      <c r="UWP69" s="1028"/>
      <c r="UWQ69" s="1028"/>
      <c r="UWR69" s="1028"/>
      <c r="UWS69" s="1028"/>
      <c r="UWT69" s="1028"/>
      <c r="UWU69" s="1028"/>
      <c r="UWV69" s="1028"/>
      <c r="UWW69" s="1028"/>
      <c r="UWX69" s="1028"/>
      <c r="UWY69" s="1028"/>
      <c r="UWZ69" s="1028"/>
      <c r="UXA69" s="1028"/>
      <c r="UXB69" s="1028"/>
      <c r="UXC69" s="1028"/>
      <c r="UXD69" s="1028"/>
      <c r="UXE69" s="1028"/>
      <c r="UXF69" s="1028"/>
      <c r="UXG69" s="1028"/>
      <c r="UXH69" s="1028"/>
      <c r="UXI69" s="1028"/>
      <c r="UXJ69" s="1028"/>
      <c r="UXK69" s="1028"/>
      <c r="UXL69" s="1028"/>
      <c r="UXM69" s="1028"/>
      <c r="UXN69" s="1028"/>
      <c r="UXO69" s="1028"/>
      <c r="UXP69" s="1028"/>
      <c r="UXQ69" s="1028"/>
      <c r="UXR69" s="1028"/>
      <c r="UXS69" s="1028"/>
      <c r="UXT69" s="1028"/>
      <c r="UXU69" s="1028"/>
      <c r="UXV69" s="1028"/>
      <c r="UXW69" s="1028"/>
      <c r="UXX69" s="1028"/>
      <c r="UXY69" s="1028"/>
      <c r="UXZ69" s="1028"/>
      <c r="UYA69" s="1028"/>
      <c r="UYB69" s="1028"/>
      <c r="UYC69" s="1028"/>
      <c r="UYD69" s="1028"/>
      <c r="UYE69" s="1028"/>
      <c r="UYF69" s="1028"/>
      <c r="UYG69" s="1028"/>
      <c r="UYH69" s="1028"/>
      <c r="UYI69" s="1028"/>
      <c r="UYJ69" s="1028"/>
      <c r="UYK69" s="1028"/>
      <c r="UYL69" s="1028"/>
      <c r="UYM69" s="1028"/>
      <c r="UYN69" s="1028"/>
      <c r="UYO69" s="1028"/>
      <c r="UYP69" s="1028"/>
      <c r="UYQ69" s="1028"/>
      <c r="UYR69" s="1028"/>
      <c r="UYS69" s="1028"/>
      <c r="UYT69" s="1028"/>
      <c r="UYU69" s="1028"/>
      <c r="UYV69" s="1028"/>
      <c r="UYW69" s="1028"/>
      <c r="UYX69" s="1028"/>
      <c r="UYY69" s="1028"/>
      <c r="UYZ69" s="1028"/>
      <c r="UZA69" s="1028"/>
      <c r="UZB69" s="1028"/>
      <c r="UZC69" s="1028"/>
      <c r="UZD69" s="1028"/>
      <c r="UZE69" s="1028"/>
      <c r="UZF69" s="1028"/>
      <c r="UZG69" s="1028"/>
      <c r="UZH69" s="1028"/>
      <c r="UZI69" s="1028"/>
      <c r="UZJ69" s="1028"/>
      <c r="UZK69" s="1028"/>
      <c r="UZL69" s="1028"/>
      <c r="UZM69" s="1028"/>
      <c r="UZN69" s="1028"/>
      <c r="UZO69" s="1028"/>
      <c r="UZP69" s="1028"/>
      <c r="UZQ69" s="1028"/>
      <c r="UZR69" s="1028"/>
      <c r="UZS69" s="1028"/>
      <c r="UZT69" s="1028"/>
      <c r="UZU69" s="1028"/>
      <c r="UZV69" s="1028"/>
      <c r="UZW69" s="1028"/>
      <c r="UZX69" s="1028"/>
      <c r="UZY69" s="1028"/>
      <c r="UZZ69" s="1028"/>
      <c r="VAA69" s="1028"/>
      <c r="VAB69" s="1028"/>
      <c r="VAC69" s="1028"/>
      <c r="VAD69" s="1028"/>
      <c r="VAE69" s="1028"/>
      <c r="VAF69" s="1028"/>
      <c r="VAG69" s="1028"/>
      <c r="VAH69" s="1028"/>
      <c r="VAI69" s="1028"/>
      <c r="VAJ69" s="1028"/>
      <c r="VAK69" s="1028"/>
      <c r="VAL69" s="1028"/>
      <c r="VAM69" s="1028"/>
      <c r="VAN69" s="1028"/>
      <c r="VAO69" s="1028"/>
      <c r="VAP69" s="1028"/>
      <c r="VAQ69" s="1028"/>
      <c r="VAR69" s="1028"/>
      <c r="VAS69" s="1028"/>
      <c r="VAT69" s="1028"/>
      <c r="VAU69" s="1028"/>
      <c r="VAV69" s="1028"/>
      <c r="VAW69" s="1028"/>
      <c r="VAX69" s="1028"/>
      <c r="VAY69" s="1028"/>
      <c r="VAZ69" s="1028"/>
      <c r="VBA69" s="1028"/>
      <c r="VBB69" s="1028"/>
      <c r="VBC69" s="1028"/>
      <c r="VBD69" s="1028"/>
      <c r="VBE69" s="1028"/>
      <c r="VBF69" s="1028"/>
      <c r="VBG69" s="1028"/>
      <c r="VBH69" s="1028"/>
      <c r="VBI69" s="1028"/>
      <c r="VBJ69" s="1028"/>
      <c r="VBK69" s="1028"/>
      <c r="VBL69" s="1028"/>
      <c r="VBM69" s="1028"/>
      <c r="VBN69" s="1028"/>
      <c r="VBO69" s="1028"/>
      <c r="VBP69" s="1028"/>
      <c r="VBQ69" s="1028"/>
      <c r="VBR69" s="1028"/>
      <c r="VBS69" s="1028"/>
      <c r="VBT69" s="1028"/>
      <c r="VBU69" s="1028"/>
      <c r="VBV69" s="1028"/>
      <c r="VBW69" s="1028"/>
      <c r="VBX69" s="1028"/>
      <c r="VBY69" s="1028"/>
      <c r="VBZ69" s="1028"/>
      <c r="VCA69" s="1028"/>
      <c r="VCB69" s="1028"/>
      <c r="VCC69" s="1028"/>
      <c r="VCD69" s="1028"/>
      <c r="VCE69" s="1028"/>
      <c r="VCF69" s="1028"/>
      <c r="VCG69" s="1028"/>
      <c r="VCH69" s="1028"/>
      <c r="VCI69" s="1028"/>
      <c r="VCJ69" s="1028"/>
      <c r="VCK69" s="1028"/>
      <c r="VCL69" s="1028"/>
      <c r="VCM69" s="1028"/>
      <c r="VCN69" s="1028"/>
      <c r="VCO69" s="1028"/>
      <c r="VCP69" s="1028"/>
      <c r="VCQ69" s="1028"/>
      <c r="VCR69" s="1028"/>
      <c r="VCS69" s="1028"/>
      <c r="VCT69" s="1028"/>
      <c r="VCU69" s="1028"/>
      <c r="VCV69" s="1028"/>
      <c r="VCW69" s="1028"/>
      <c r="VCX69" s="1028"/>
      <c r="VCY69" s="1028"/>
      <c r="VCZ69" s="1028"/>
      <c r="VDA69" s="1028"/>
      <c r="VDB69" s="1028"/>
      <c r="VDC69" s="1028"/>
      <c r="VDD69" s="1028"/>
      <c r="VDE69" s="1028"/>
      <c r="VDF69" s="1028"/>
      <c r="VDG69" s="1028"/>
      <c r="VDH69" s="1028"/>
      <c r="VDI69" s="1028"/>
      <c r="VDJ69" s="1028"/>
      <c r="VDK69" s="1028"/>
      <c r="VDL69" s="1028"/>
      <c r="VDM69" s="1028"/>
      <c r="VDN69" s="1028"/>
      <c r="VDO69" s="1028"/>
      <c r="VDP69" s="1028"/>
      <c r="VDQ69" s="1028"/>
      <c r="VDR69" s="1028"/>
      <c r="VDS69" s="1028"/>
      <c r="VDT69" s="1028"/>
      <c r="VDU69" s="1028"/>
      <c r="VDV69" s="1028"/>
      <c r="VDW69" s="1028"/>
      <c r="VDX69" s="1028"/>
      <c r="VDY69" s="1028"/>
      <c r="VDZ69" s="1028"/>
      <c r="VEA69" s="1028"/>
      <c r="VEB69" s="1028"/>
      <c r="VEC69" s="1028"/>
      <c r="VED69" s="1028"/>
      <c r="VEE69" s="1028"/>
      <c r="VEF69" s="1028"/>
      <c r="VEG69" s="1028"/>
      <c r="VEH69" s="1028"/>
      <c r="VEI69" s="1028"/>
      <c r="VEJ69" s="1028"/>
      <c r="VEK69" s="1028"/>
      <c r="VEL69" s="1028"/>
      <c r="VEM69" s="1028"/>
      <c r="VEN69" s="1028"/>
      <c r="VEO69" s="1028"/>
      <c r="VEP69" s="1028"/>
      <c r="VEQ69" s="1028"/>
      <c r="VER69" s="1028"/>
      <c r="VES69" s="1028"/>
      <c r="VET69" s="1028"/>
      <c r="VEU69" s="1028"/>
      <c r="VEV69" s="1028"/>
      <c r="VEW69" s="1028"/>
      <c r="VEX69" s="1028"/>
      <c r="VEY69" s="1028"/>
      <c r="VEZ69" s="1028"/>
      <c r="VFA69" s="1028"/>
      <c r="VFB69" s="1028"/>
      <c r="VFC69" s="1028"/>
      <c r="VFD69" s="1028"/>
      <c r="VFE69" s="1028"/>
      <c r="VFF69" s="1028"/>
      <c r="VFG69" s="1028"/>
      <c r="VFH69" s="1028"/>
      <c r="VFI69" s="1028"/>
      <c r="VFJ69" s="1028"/>
      <c r="VFK69" s="1028"/>
      <c r="VFL69" s="1028"/>
      <c r="VFM69" s="1028"/>
      <c r="VFN69" s="1028"/>
      <c r="VFO69" s="1028"/>
      <c r="VFP69" s="1028"/>
      <c r="VFQ69" s="1028"/>
      <c r="VFR69" s="1028"/>
      <c r="VFS69" s="1028"/>
      <c r="VFT69" s="1028"/>
      <c r="VFU69" s="1028"/>
      <c r="VFV69" s="1028"/>
      <c r="VFW69" s="1028"/>
      <c r="VFX69" s="1028"/>
      <c r="VFY69" s="1028"/>
      <c r="VFZ69" s="1028"/>
      <c r="VGA69" s="1028"/>
      <c r="VGB69" s="1028"/>
      <c r="VGC69" s="1028"/>
      <c r="VGD69" s="1028"/>
      <c r="VGE69" s="1028"/>
      <c r="VGF69" s="1028"/>
      <c r="VGG69" s="1028"/>
      <c r="VGH69" s="1028"/>
      <c r="VGI69" s="1028"/>
      <c r="VGJ69" s="1028"/>
      <c r="VGK69" s="1028"/>
      <c r="VGL69" s="1028"/>
      <c r="VGM69" s="1028"/>
      <c r="VGN69" s="1028"/>
      <c r="VGO69" s="1028"/>
      <c r="VGP69" s="1028"/>
      <c r="VGQ69" s="1028"/>
      <c r="VGR69" s="1028"/>
      <c r="VGS69" s="1028"/>
      <c r="VGT69" s="1028"/>
      <c r="VGU69" s="1028"/>
      <c r="VGV69" s="1028"/>
      <c r="VGW69" s="1028"/>
      <c r="VGX69" s="1028"/>
      <c r="VGY69" s="1028"/>
      <c r="VGZ69" s="1028"/>
      <c r="VHA69" s="1028"/>
      <c r="VHB69" s="1028"/>
      <c r="VHC69" s="1028"/>
      <c r="VHD69" s="1028"/>
      <c r="VHE69" s="1028"/>
      <c r="VHF69" s="1028"/>
      <c r="VHG69" s="1028"/>
      <c r="VHH69" s="1028"/>
      <c r="VHI69" s="1028"/>
      <c r="VHJ69" s="1028"/>
      <c r="VHK69" s="1028"/>
      <c r="VHL69" s="1028"/>
      <c r="VHM69" s="1028"/>
      <c r="VHN69" s="1028"/>
      <c r="VHO69" s="1028"/>
      <c r="VHP69" s="1028"/>
      <c r="VHQ69" s="1028"/>
      <c r="VHR69" s="1028"/>
      <c r="VHS69" s="1028"/>
      <c r="VHT69" s="1028"/>
      <c r="VHU69" s="1028"/>
      <c r="VHV69" s="1028"/>
      <c r="VHW69" s="1028"/>
      <c r="VHX69" s="1028"/>
      <c r="VHY69" s="1028"/>
      <c r="VHZ69" s="1028"/>
      <c r="VIA69" s="1028"/>
      <c r="VIB69" s="1028"/>
      <c r="VIC69" s="1028"/>
      <c r="VID69" s="1028"/>
      <c r="VIE69" s="1028"/>
      <c r="VIF69" s="1028"/>
      <c r="VIG69" s="1028"/>
      <c r="VIH69" s="1028"/>
      <c r="VII69" s="1028"/>
      <c r="VIJ69" s="1028"/>
      <c r="VIK69" s="1028"/>
      <c r="VIL69" s="1028"/>
      <c r="VIM69" s="1028"/>
      <c r="VIN69" s="1028"/>
      <c r="VIO69" s="1028"/>
      <c r="VIP69" s="1028"/>
      <c r="VIQ69" s="1028"/>
      <c r="VIR69" s="1028"/>
      <c r="VIS69" s="1028"/>
      <c r="VIT69" s="1028"/>
      <c r="VIU69" s="1028"/>
      <c r="VIV69" s="1028"/>
      <c r="VIW69" s="1028"/>
      <c r="VIX69" s="1028"/>
      <c r="VIY69" s="1028"/>
      <c r="VIZ69" s="1028"/>
      <c r="VJA69" s="1028"/>
      <c r="VJB69" s="1028"/>
      <c r="VJC69" s="1028"/>
      <c r="VJD69" s="1028"/>
      <c r="VJE69" s="1028"/>
      <c r="VJF69" s="1028"/>
      <c r="VJG69" s="1028"/>
      <c r="VJH69" s="1028"/>
      <c r="VJI69" s="1028"/>
      <c r="VJJ69" s="1028"/>
      <c r="VJK69" s="1028"/>
      <c r="VJL69" s="1028"/>
      <c r="VJM69" s="1028"/>
      <c r="VJN69" s="1028"/>
      <c r="VJO69" s="1028"/>
      <c r="VJP69" s="1028"/>
      <c r="VJQ69" s="1028"/>
      <c r="VJR69" s="1028"/>
      <c r="VJS69" s="1028"/>
      <c r="VJT69" s="1028"/>
      <c r="VJU69" s="1028"/>
      <c r="VJV69" s="1028"/>
      <c r="VJW69" s="1028"/>
      <c r="VJX69" s="1028"/>
      <c r="VJY69" s="1028"/>
      <c r="VJZ69" s="1028"/>
      <c r="VKA69" s="1028"/>
      <c r="VKB69" s="1028"/>
      <c r="VKC69" s="1028"/>
      <c r="VKD69" s="1028"/>
      <c r="VKE69" s="1028"/>
      <c r="VKF69" s="1028"/>
      <c r="VKG69" s="1028"/>
      <c r="VKH69" s="1028"/>
      <c r="VKI69" s="1028"/>
      <c r="VKJ69" s="1028"/>
      <c r="VKK69" s="1028"/>
      <c r="VKL69" s="1028"/>
      <c r="VKM69" s="1028"/>
      <c r="VKN69" s="1028"/>
      <c r="VKO69" s="1028"/>
      <c r="VKP69" s="1028"/>
      <c r="VKQ69" s="1028"/>
      <c r="VKR69" s="1028"/>
      <c r="VKS69" s="1028"/>
      <c r="VKT69" s="1028"/>
      <c r="VKU69" s="1028"/>
      <c r="VKV69" s="1028"/>
      <c r="VKW69" s="1028"/>
      <c r="VKX69" s="1028"/>
      <c r="VKY69" s="1028"/>
      <c r="VKZ69" s="1028"/>
      <c r="VLA69" s="1028"/>
      <c r="VLB69" s="1028"/>
      <c r="VLC69" s="1028"/>
      <c r="VLD69" s="1028"/>
      <c r="VLE69" s="1028"/>
      <c r="VLF69" s="1028"/>
      <c r="VLG69" s="1028"/>
      <c r="VLH69" s="1028"/>
      <c r="VLI69" s="1028"/>
      <c r="VLJ69" s="1028"/>
      <c r="VLK69" s="1028"/>
      <c r="VLL69" s="1028"/>
      <c r="VLM69" s="1028"/>
      <c r="VLN69" s="1028"/>
      <c r="VLO69" s="1028"/>
      <c r="VLP69" s="1028"/>
      <c r="VLQ69" s="1028"/>
      <c r="VLR69" s="1028"/>
      <c r="VLS69" s="1028"/>
      <c r="VLT69" s="1028"/>
      <c r="VLU69" s="1028"/>
      <c r="VLV69" s="1028"/>
      <c r="VLW69" s="1028"/>
      <c r="VLX69" s="1028"/>
      <c r="VLY69" s="1028"/>
      <c r="VLZ69" s="1028"/>
      <c r="VMA69" s="1028"/>
      <c r="VMB69" s="1028"/>
      <c r="VMC69" s="1028"/>
      <c r="VMD69" s="1028"/>
      <c r="VME69" s="1028"/>
      <c r="VMF69" s="1028"/>
      <c r="VMG69" s="1028"/>
      <c r="VMH69" s="1028"/>
      <c r="VMI69" s="1028"/>
      <c r="VMJ69" s="1028"/>
      <c r="VMK69" s="1028"/>
      <c r="VML69" s="1028"/>
      <c r="VMM69" s="1028"/>
      <c r="VMN69" s="1028"/>
      <c r="VMO69" s="1028"/>
      <c r="VMP69" s="1028"/>
      <c r="VMQ69" s="1028"/>
      <c r="VMR69" s="1028"/>
      <c r="VMS69" s="1028"/>
      <c r="VMT69" s="1028"/>
      <c r="VMU69" s="1028"/>
      <c r="VMV69" s="1028"/>
      <c r="VMW69" s="1028"/>
      <c r="VMX69" s="1028"/>
      <c r="VMY69" s="1028"/>
      <c r="VMZ69" s="1028"/>
      <c r="VNA69" s="1028"/>
      <c r="VNB69" s="1028"/>
      <c r="VNC69" s="1028"/>
      <c r="VND69" s="1028"/>
      <c r="VNE69" s="1028"/>
      <c r="VNF69" s="1028"/>
      <c r="VNG69" s="1028"/>
      <c r="VNH69" s="1028"/>
      <c r="VNI69" s="1028"/>
      <c r="VNJ69" s="1028"/>
      <c r="VNK69" s="1028"/>
      <c r="VNL69" s="1028"/>
      <c r="VNM69" s="1028"/>
      <c r="VNN69" s="1028"/>
      <c r="VNO69" s="1028"/>
      <c r="VNP69" s="1028"/>
      <c r="VNQ69" s="1028"/>
      <c r="VNR69" s="1028"/>
      <c r="VNS69" s="1028"/>
      <c r="VNT69" s="1028"/>
      <c r="VNU69" s="1028"/>
      <c r="VNV69" s="1028"/>
      <c r="VNW69" s="1028"/>
      <c r="VNX69" s="1028"/>
      <c r="VNY69" s="1028"/>
      <c r="VNZ69" s="1028"/>
      <c r="VOA69" s="1028"/>
      <c r="VOB69" s="1028"/>
      <c r="VOC69" s="1028"/>
      <c r="VOD69" s="1028"/>
      <c r="VOE69" s="1028"/>
      <c r="VOF69" s="1028"/>
      <c r="VOG69" s="1028"/>
      <c r="VOH69" s="1028"/>
      <c r="VOI69" s="1028"/>
      <c r="VOJ69" s="1028"/>
      <c r="VOK69" s="1028"/>
      <c r="VOL69" s="1028"/>
      <c r="VOM69" s="1028"/>
      <c r="VON69" s="1028"/>
      <c r="VOO69" s="1028"/>
      <c r="VOP69" s="1028"/>
      <c r="VOQ69" s="1028"/>
      <c r="VOR69" s="1028"/>
      <c r="VOS69" s="1028"/>
      <c r="VOT69" s="1028"/>
      <c r="VOU69" s="1028"/>
      <c r="VOV69" s="1028"/>
      <c r="VOW69" s="1028"/>
      <c r="VOX69" s="1028"/>
      <c r="VOY69" s="1028"/>
      <c r="VOZ69" s="1028"/>
      <c r="VPA69" s="1028"/>
      <c r="VPB69" s="1028"/>
      <c r="VPC69" s="1028"/>
      <c r="VPD69" s="1028"/>
      <c r="VPE69" s="1028"/>
      <c r="VPF69" s="1028"/>
      <c r="VPG69" s="1028"/>
      <c r="VPH69" s="1028"/>
      <c r="VPI69" s="1028"/>
      <c r="VPJ69" s="1028"/>
      <c r="VPK69" s="1028"/>
      <c r="VPL69" s="1028"/>
      <c r="VPM69" s="1028"/>
      <c r="VPN69" s="1028"/>
      <c r="VPO69" s="1028"/>
      <c r="VPP69" s="1028"/>
      <c r="VPQ69" s="1028"/>
      <c r="VPR69" s="1028"/>
      <c r="VPS69" s="1028"/>
      <c r="VPT69" s="1028"/>
      <c r="VPU69" s="1028"/>
      <c r="VPV69" s="1028"/>
      <c r="VPW69" s="1028"/>
      <c r="VPX69" s="1028"/>
      <c r="VPY69" s="1028"/>
      <c r="VPZ69" s="1028"/>
      <c r="VQA69" s="1028"/>
      <c r="VQB69" s="1028"/>
      <c r="VQC69" s="1028"/>
      <c r="VQD69" s="1028"/>
      <c r="VQE69" s="1028"/>
      <c r="VQF69" s="1028"/>
      <c r="VQG69" s="1028"/>
      <c r="VQH69" s="1028"/>
      <c r="VQI69" s="1028"/>
      <c r="VQJ69" s="1028"/>
      <c r="VQK69" s="1028"/>
      <c r="VQL69" s="1028"/>
      <c r="VQM69" s="1028"/>
      <c r="VQN69" s="1028"/>
      <c r="VQO69" s="1028"/>
      <c r="VQP69" s="1028"/>
      <c r="VQQ69" s="1028"/>
      <c r="VQR69" s="1028"/>
      <c r="VQS69" s="1028"/>
      <c r="VQT69" s="1028"/>
      <c r="VQU69" s="1028"/>
      <c r="VQV69" s="1028"/>
      <c r="VQW69" s="1028"/>
      <c r="VQX69" s="1028"/>
      <c r="VQY69" s="1028"/>
      <c r="VQZ69" s="1028"/>
      <c r="VRA69" s="1028"/>
      <c r="VRB69" s="1028"/>
      <c r="VRC69" s="1028"/>
      <c r="VRD69" s="1028"/>
      <c r="VRE69" s="1028"/>
      <c r="VRF69" s="1028"/>
      <c r="VRG69" s="1028"/>
      <c r="VRH69" s="1028"/>
      <c r="VRI69" s="1028"/>
      <c r="VRJ69" s="1028"/>
      <c r="VRK69" s="1028"/>
      <c r="VRL69" s="1028"/>
      <c r="VRM69" s="1028"/>
      <c r="VRN69" s="1028"/>
      <c r="VRO69" s="1028"/>
      <c r="VRP69" s="1028"/>
      <c r="VRQ69" s="1028"/>
      <c r="VRR69" s="1028"/>
      <c r="VRS69" s="1028"/>
      <c r="VRT69" s="1028"/>
      <c r="VRU69" s="1028"/>
      <c r="VRV69" s="1028"/>
      <c r="VRW69" s="1028"/>
      <c r="VRX69" s="1028"/>
      <c r="VRY69" s="1028"/>
      <c r="VRZ69" s="1028"/>
      <c r="VSA69" s="1028"/>
      <c r="VSB69" s="1028"/>
      <c r="VSC69" s="1028"/>
      <c r="VSD69" s="1028"/>
      <c r="VSE69" s="1028"/>
      <c r="VSF69" s="1028"/>
      <c r="VSG69" s="1028"/>
      <c r="VSH69" s="1028"/>
      <c r="VSI69" s="1028"/>
      <c r="VSJ69" s="1028"/>
      <c r="VSK69" s="1028"/>
      <c r="VSL69" s="1028"/>
      <c r="VSM69" s="1028"/>
      <c r="VSN69" s="1028"/>
      <c r="VSO69" s="1028"/>
      <c r="VSP69" s="1028"/>
      <c r="VSQ69" s="1028"/>
      <c r="VSR69" s="1028"/>
      <c r="VSS69" s="1028"/>
      <c r="VST69" s="1028"/>
      <c r="VSU69" s="1028"/>
      <c r="VSV69" s="1028"/>
      <c r="VSW69" s="1028"/>
      <c r="VSX69" s="1028"/>
      <c r="VSY69" s="1028"/>
      <c r="VSZ69" s="1028"/>
      <c r="VTA69" s="1028"/>
      <c r="VTB69" s="1028"/>
      <c r="VTC69" s="1028"/>
      <c r="VTD69" s="1028"/>
      <c r="VTE69" s="1028"/>
      <c r="VTF69" s="1028"/>
      <c r="VTG69" s="1028"/>
      <c r="VTH69" s="1028"/>
      <c r="VTI69" s="1028"/>
      <c r="VTJ69" s="1028"/>
      <c r="VTK69" s="1028"/>
      <c r="VTL69" s="1028"/>
      <c r="VTM69" s="1028"/>
      <c r="VTN69" s="1028"/>
      <c r="VTO69" s="1028"/>
      <c r="VTP69" s="1028"/>
      <c r="VTQ69" s="1028"/>
      <c r="VTR69" s="1028"/>
      <c r="VTS69" s="1028"/>
      <c r="VTT69" s="1028"/>
      <c r="VTU69" s="1028"/>
      <c r="VTV69" s="1028"/>
      <c r="VTW69" s="1028"/>
      <c r="VTX69" s="1028"/>
      <c r="VTY69" s="1028"/>
      <c r="VTZ69" s="1028"/>
      <c r="VUA69" s="1028"/>
      <c r="VUB69" s="1028"/>
      <c r="VUC69" s="1028"/>
      <c r="VUD69" s="1028"/>
      <c r="VUE69" s="1028"/>
      <c r="VUF69" s="1028"/>
      <c r="VUG69" s="1028"/>
      <c r="VUH69" s="1028"/>
      <c r="VUI69" s="1028"/>
      <c r="VUJ69" s="1028"/>
      <c r="VUK69" s="1028"/>
      <c r="VUL69" s="1028"/>
      <c r="VUM69" s="1028"/>
      <c r="VUN69" s="1028"/>
      <c r="VUO69" s="1028"/>
      <c r="VUP69" s="1028"/>
      <c r="VUQ69" s="1028"/>
      <c r="VUR69" s="1028"/>
      <c r="VUS69" s="1028"/>
      <c r="VUT69" s="1028"/>
      <c r="VUU69" s="1028"/>
      <c r="VUV69" s="1028"/>
      <c r="VUW69" s="1028"/>
      <c r="VUX69" s="1028"/>
      <c r="VUY69" s="1028"/>
      <c r="VUZ69" s="1028"/>
      <c r="VVA69" s="1028"/>
      <c r="VVB69" s="1028"/>
      <c r="VVC69" s="1028"/>
      <c r="VVD69" s="1028"/>
      <c r="VVE69" s="1028"/>
      <c r="VVF69" s="1028"/>
      <c r="VVG69" s="1028"/>
      <c r="VVH69" s="1028"/>
      <c r="VVI69" s="1028"/>
      <c r="VVJ69" s="1028"/>
      <c r="VVK69" s="1028"/>
      <c r="VVL69" s="1028"/>
      <c r="VVM69" s="1028"/>
      <c r="VVN69" s="1028"/>
      <c r="VVO69" s="1028"/>
      <c r="VVP69" s="1028"/>
      <c r="VVQ69" s="1028"/>
      <c r="VVR69" s="1028"/>
      <c r="VVS69" s="1028"/>
      <c r="VVT69" s="1028"/>
      <c r="VVU69" s="1028"/>
      <c r="VVV69" s="1028"/>
      <c r="VVW69" s="1028"/>
      <c r="VVX69" s="1028"/>
      <c r="VVY69" s="1028"/>
      <c r="VVZ69" s="1028"/>
      <c r="VWA69" s="1028"/>
      <c r="VWB69" s="1028"/>
      <c r="VWC69" s="1028"/>
      <c r="VWD69" s="1028"/>
      <c r="VWE69" s="1028"/>
      <c r="VWF69" s="1028"/>
      <c r="VWG69" s="1028"/>
      <c r="VWH69" s="1028"/>
      <c r="VWI69" s="1028"/>
      <c r="VWJ69" s="1028"/>
      <c r="VWK69" s="1028"/>
      <c r="VWL69" s="1028"/>
      <c r="VWM69" s="1028"/>
      <c r="VWN69" s="1028"/>
      <c r="VWO69" s="1028"/>
      <c r="VWP69" s="1028"/>
      <c r="VWQ69" s="1028"/>
      <c r="VWR69" s="1028"/>
      <c r="VWS69" s="1028"/>
      <c r="VWT69" s="1028"/>
      <c r="VWU69" s="1028"/>
      <c r="VWV69" s="1028"/>
      <c r="VWW69" s="1028"/>
      <c r="VWX69" s="1028"/>
      <c r="VWY69" s="1028"/>
      <c r="VWZ69" s="1028"/>
      <c r="VXA69" s="1028"/>
      <c r="VXB69" s="1028"/>
      <c r="VXC69" s="1028"/>
      <c r="VXD69" s="1028"/>
      <c r="VXE69" s="1028"/>
      <c r="VXF69" s="1028"/>
      <c r="VXG69" s="1028"/>
      <c r="VXH69" s="1028"/>
      <c r="VXI69" s="1028"/>
      <c r="VXJ69" s="1028"/>
      <c r="VXK69" s="1028"/>
      <c r="VXL69" s="1028"/>
      <c r="VXM69" s="1028"/>
      <c r="VXN69" s="1028"/>
      <c r="VXO69" s="1028"/>
      <c r="VXP69" s="1028"/>
      <c r="VXQ69" s="1028"/>
      <c r="VXR69" s="1028"/>
      <c r="VXS69" s="1028"/>
      <c r="VXT69" s="1028"/>
      <c r="VXU69" s="1028"/>
      <c r="VXV69" s="1028"/>
      <c r="VXW69" s="1028"/>
      <c r="VXX69" s="1028"/>
      <c r="VXY69" s="1028"/>
      <c r="VXZ69" s="1028"/>
      <c r="VYA69" s="1028"/>
      <c r="VYB69" s="1028"/>
      <c r="VYC69" s="1028"/>
      <c r="VYD69" s="1028"/>
      <c r="VYE69" s="1028"/>
      <c r="VYF69" s="1028"/>
      <c r="VYG69" s="1028"/>
      <c r="VYH69" s="1028"/>
      <c r="VYI69" s="1028"/>
      <c r="VYJ69" s="1028"/>
      <c r="VYK69" s="1028"/>
      <c r="VYL69" s="1028"/>
      <c r="VYM69" s="1028"/>
      <c r="VYN69" s="1028"/>
      <c r="VYO69" s="1028"/>
      <c r="VYP69" s="1028"/>
      <c r="VYQ69" s="1028"/>
      <c r="VYR69" s="1028"/>
      <c r="VYS69" s="1028"/>
      <c r="VYT69" s="1028"/>
      <c r="VYU69" s="1028"/>
      <c r="VYV69" s="1028"/>
      <c r="VYW69" s="1028"/>
      <c r="VYX69" s="1028"/>
      <c r="VYY69" s="1028"/>
      <c r="VYZ69" s="1028"/>
      <c r="VZA69" s="1028"/>
      <c r="VZB69" s="1028"/>
      <c r="VZC69" s="1028"/>
      <c r="VZD69" s="1028"/>
      <c r="VZE69" s="1028"/>
      <c r="VZF69" s="1028"/>
      <c r="VZG69" s="1028"/>
      <c r="VZH69" s="1028"/>
      <c r="VZI69" s="1028"/>
      <c r="VZJ69" s="1028"/>
      <c r="VZK69" s="1028"/>
      <c r="VZL69" s="1028"/>
      <c r="VZM69" s="1028"/>
      <c r="VZN69" s="1028"/>
      <c r="VZO69" s="1028"/>
      <c r="VZP69" s="1028"/>
      <c r="VZQ69" s="1028"/>
      <c r="VZR69" s="1028"/>
      <c r="VZS69" s="1028"/>
      <c r="VZT69" s="1028"/>
      <c r="VZU69" s="1028"/>
      <c r="VZV69" s="1028"/>
      <c r="VZW69" s="1028"/>
      <c r="VZX69" s="1028"/>
      <c r="VZY69" s="1028"/>
      <c r="VZZ69" s="1028"/>
      <c r="WAA69" s="1028"/>
      <c r="WAB69" s="1028"/>
      <c r="WAC69" s="1028"/>
      <c r="WAD69" s="1028"/>
      <c r="WAE69" s="1028"/>
      <c r="WAF69" s="1028"/>
      <c r="WAG69" s="1028"/>
      <c r="WAH69" s="1028"/>
      <c r="WAI69" s="1028"/>
      <c r="WAJ69" s="1028"/>
      <c r="WAK69" s="1028"/>
      <c r="WAL69" s="1028"/>
      <c r="WAM69" s="1028"/>
      <c r="WAN69" s="1028"/>
      <c r="WAO69" s="1028"/>
      <c r="WAP69" s="1028"/>
      <c r="WAQ69" s="1028"/>
      <c r="WAR69" s="1028"/>
      <c r="WAS69" s="1028"/>
      <c r="WAT69" s="1028"/>
      <c r="WAU69" s="1028"/>
      <c r="WAV69" s="1028"/>
      <c r="WAW69" s="1028"/>
      <c r="WAX69" s="1028"/>
      <c r="WAY69" s="1028"/>
      <c r="WAZ69" s="1028"/>
      <c r="WBA69" s="1028"/>
      <c r="WBB69" s="1028"/>
      <c r="WBC69" s="1028"/>
      <c r="WBD69" s="1028"/>
      <c r="WBE69" s="1028"/>
      <c r="WBF69" s="1028"/>
      <c r="WBG69" s="1028"/>
      <c r="WBH69" s="1028"/>
      <c r="WBI69" s="1028"/>
      <c r="WBJ69" s="1028"/>
      <c r="WBK69" s="1028"/>
      <c r="WBL69" s="1028"/>
      <c r="WBM69" s="1028"/>
      <c r="WBN69" s="1028"/>
      <c r="WBO69" s="1028"/>
      <c r="WBP69" s="1028"/>
      <c r="WBQ69" s="1028"/>
      <c r="WBR69" s="1028"/>
      <c r="WBS69" s="1028"/>
      <c r="WBT69" s="1028"/>
      <c r="WBU69" s="1028"/>
      <c r="WBV69" s="1028"/>
      <c r="WBW69" s="1028"/>
      <c r="WBX69" s="1028"/>
      <c r="WBY69" s="1028"/>
      <c r="WBZ69" s="1028"/>
      <c r="WCA69" s="1028"/>
      <c r="WCB69" s="1028"/>
      <c r="WCC69" s="1028"/>
      <c r="WCD69" s="1028"/>
      <c r="WCE69" s="1028"/>
      <c r="WCF69" s="1028"/>
      <c r="WCG69" s="1028"/>
      <c r="WCH69" s="1028"/>
      <c r="WCI69" s="1028"/>
      <c r="WCJ69" s="1028"/>
      <c r="WCK69" s="1028"/>
      <c r="WCL69" s="1028"/>
      <c r="WCM69" s="1028"/>
      <c r="WCN69" s="1028"/>
      <c r="WCO69" s="1028"/>
      <c r="WCP69" s="1028"/>
      <c r="WCQ69" s="1028"/>
      <c r="WCR69" s="1028"/>
      <c r="WCS69" s="1028"/>
      <c r="WCT69" s="1028"/>
      <c r="WCU69" s="1028"/>
      <c r="WCV69" s="1028"/>
      <c r="WCW69" s="1028"/>
      <c r="WCX69" s="1028"/>
      <c r="WCY69" s="1028"/>
      <c r="WCZ69" s="1028"/>
      <c r="WDA69" s="1028"/>
      <c r="WDB69" s="1028"/>
      <c r="WDC69" s="1028"/>
      <c r="WDD69" s="1028"/>
      <c r="WDE69" s="1028"/>
      <c r="WDF69" s="1028"/>
      <c r="WDG69" s="1028"/>
      <c r="WDH69" s="1028"/>
      <c r="WDI69" s="1028"/>
      <c r="WDJ69" s="1028"/>
      <c r="WDK69" s="1028"/>
      <c r="WDL69" s="1028"/>
      <c r="WDM69" s="1028"/>
      <c r="WDN69" s="1028"/>
      <c r="WDO69" s="1028"/>
      <c r="WDP69" s="1028"/>
      <c r="WDQ69" s="1028"/>
      <c r="WDR69" s="1028"/>
      <c r="WDS69" s="1028"/>
      <c r="WDT69" s="1028"/>
      <c r="WDU69" s="1028"/>
      <c r="WDV69" s="1028"/>
      <c r="WDW69" s="1028"/>
      <c r="WDX69" s="1028"/>
      <c r="WDY69" s="1028"/>
      <c r="WDZ69" s="1028"/>
      <c r="WEA69" s="1028"/>
      <c r="WEB69" s="1028"/>
      <c r="WEC69" s="1028"/>
      <c r="WED69" s="1028"/>
      <c r="WEE69" s="1028"/>
      <c r="WEF69" s="1028"/>
      <c r="WEG69" s="1028"/>
      <c r="WEH69" s="1028"/>
      <c r="WEI69" s="1028"/>
      <c r="WEJ69" s="1028"/>
      <c r="WEK69" s="1028"/>
      <c r="WEL69" s="1028"/>
      <c r="WEM69" s="1028"/>
      <c r="WEN69" s="1028"/>
      <c r="WEO69" s="1028"/>
      <c r="WEP69" s="1028"/>
      <c r="WEQ69" s="1028"/>
      <c r="WER69" s="1028"/>
      <c r="WES69" s="1028"/>
      <c r="WET69" s="1028"/>
      <c r="WEU69" s="1028"/>
      <c r="WEV69" s="1028"/>
      <c r="WEW69" s="1028"/>
      <c r="WEX69" s="1028"/>
      <c r="WEY69" s="1028"/>
      <c r="WEZ69" s="1028"/>
      <c r="WFA69" s="1028"/>
      <c r="WFB69" s="1028"/>
      <c r="WFC69" s="1028"/>
      <c r="WFD69" s="1028"/>
      <c r="WFE69" s="1028"/>
      <c r="WFF69" s="1028"/>
      <c r="WFG69" s="1028"/>
      <c r="WFH69" s="1028"/>
      <c r="WFI69" s="1028"/>
      <c r="WFJ69" s="1028"/>
      <c r="WFK69" s="1028"/>
      <c r="WFL69" s="1028"/>
      <c r="WFM69" s="1028"/>
      <c r="WFN69" s="1028"/>
      <c r="WFO69" s="1028"/>
      <c r="WFP69" s="1028"/>
      <c r="WFQ69" s="1028"/>
      <c r="WFR69" s="1028"/>
      <c r="WFS69" s="1028"/>
      <c r="WFT69" s="1028"/>
      <c r="WFU69" s="1028"/>
      <c r="WFV69" s="1028"/>
      <c r="WFW69" s="1028"/>
      <c r="WFX69" s="1028"/>
      <c r="WFY69" s="1028"/>
      <c r="WFZ69" s="1028"/>
      <c r="WGA69" s="1028"/>
      <c r="WGB69" s="1028"/>
      <c r="WGC69" s="1028"/>
      <c r="WGD69" s="1028"/>
      <c r="WGE69" s="1028"/>
      <c r="WGF69" s="1028"/>
      <c r="WGG69" s="1028"/>
      <c r="WGH69" s="1028"/>
      <c r="WGI69" s="1028"/>
      <c r="WGJ69" s="1028"/>
      <c r="WGK69" s="1028"/>
      <c r="WGL69" s="1028"/>
      <c r="WGM69" s="1028"/>
      <c r="WGN69" s="1028"/>
      <c r="WGO69" s="1028"/>
      <c r="WGP69" s="1028"/>
      <c r="WGQ69" s="1028"/>
      <c r="WGR69" s="1028"/>
      <c r="WGS69" s="1028"/>
      <c r="WGT69" s="1028"/>
      <c r="WGU69" s="1028"/>
      <c r="WGV69" s="1028"/>
      <c r="WGW69" s="1028"/>
      <c r="WGX69" s="1028"/>
      <c r="WGY69" s="1028"/>
      <c r="WGZ69" s="1028"/>
      <c r="WHA69" s="1028"/>
      <c r="WHB69" s="1028"/>
      <c r="WHC69" s="1028"/>
      <c r="WHD69" s="1028"/>
      <c r="WHE69" s="1028"/>
      <c r="WHF69" s="1028"/>
      <c r="WHG69" s="1028"/>
      <c r="WHH69" s="1028"/>
      <c r="WHI69" s="1028"/>
      <c r="WHJ69" s="1028"/>
      <c r="WHK69" s="1028"/>
      <c r="WHL69" s="1028"/>
      <c r="WHM69" s="1028"/>
      <c r="WHN69" s="1028"/>
      <c r="WHO69" s="1028"/>
      <c r="WHP69" s="1028"/>
      <c r="WHQ69" s="1028"/>
      <c r="WHR69" s="1028"/>
      <c r="WHS69" s="1028"/>
      <c r="WHT69" s="1028"/>
      <c r="WHU69" s="1028"/>
      <c r="WHV69" s="1028"/>
      <c r="WHW69" s="1028"/>
      <c r="WHX69" s="1028"/>
      <c r="WHY69" s="1028"/>
      <c r="WHZ69" s="1028"/>
      <c r="WIA69" s="1028"/>
      <c r="WIB69" s="1028"/>
      <c r="WIC69" s="1028"/>
      <c r="WID69" s="1028"/>
      <c r="WIE69" s="1028"/>
      <c r="WIF69" s="1028"/>
      <c r="WIG69" s="1028"/>
      <c r="WIH69" s="1028"/>
      <c r="WII69" s="1028"/>
      <c r="WIJ69" s="1028"/>
      <c r="WIK69" s="1028"/>
      <c r="WIL69" s="1028"/>
      <c r="WIM69" s="1028"/>
      <c r="WIN69" s="1028"/>
      <c r="WIO69" s="1028"/>
      <c r="WIP69" s="1028"/>
      <c r="WIQ69" s="1028"/>
      <c r="WIR69" s="1028"/>
      <c r="WIS69" s="1028"/>
      <c r="WIT69" s="1028"/>
      <c r="WIU69" s="1028"/>
      <c r="WIV69" s="1028"/>
      <c r="WIW69" s="1028"/>
      <c r="WIX69" s="1028"/>
      <c r="WIY69" s="1028"/>
      <c r="WIZ69" s="1028"/>
      <c r="WJA69" s="1028"/>
      <c r="WJB69" s="1028"/>
      <c r="WJC69" s="1028"/>
      <c r="WJD69" s="1028"/>
      <c r="WJE69" s="1028"/>
      <c r="WJF69" s="1028"/>
      <c r="WJG69" s="1028"/>
      <c r="WJH69" s="1028"/>
      <c r="WJI69" s="1028"/>
      <c r="WJJ69" s="1028"/>
      <c r="WJK69" s="1028"/>
      <c r="WJL69" s="1028"/>
      <c r="WJM69" s="1028"/>
      <c r="WJN69" s="1028"/>
      <c r="WJO69" s="1028"/>
      <c r="WJP69" s="1028"/>
      <c r="WJQ69" s="1028"/>
      <c r="WJR69" s="1028"/>
      <c r="WJS69" s="1028"/>
      <c r="WJT69" s="1028"/>
      <c r="WJU69" s="1028"/>
      <c r="WJV69" s="1028"/>
      <c r="WJW69" s="1028"/>
      <c r="WJX69" s="1028"/>
      <c r="WJY69" s="1028"/>
      <c r="WJZ69" s="1028"/>
      <c r="WKA69" s="1028"/>
      <c r="WKB69" s="1028"/>
      <c r="WKC69" s="1028"/>
      <c r="WKD69" s="1028"/>
      <c r="WKE69" s="1028"/>
      <c r="WKF69" s="1028"/>
      <c r="WKG69" s="1028"/>
      <c r="WKH69" s="1028"/>
      <c r="WKI69" s="1028"/>
      <c r="WKJ69" s="1028"/>
      <c r="WKK69" s="1028"/>
      <c r="WKL69" s="1028"/>
      <c r="WKM69" s="1028"/>
      <c r="WKN69" s="1028"/>
      <c r="WKO69" s="1028"/>
      <c r="WKP69" s="1028"/>
      <c r="WKQ69" s="1028"/>
      <c r="WKR69" s="1028"/>
      <c r="WKS69" s="1028"/>
      <c r="WKT69" s="1028"/>
      <c r="WKU69" s="1028"/>
      <c r="WKV69" s="1028"/>
      <c r="WKW69" s="1028"/>
      <c r="WKX69" s="1028"/>
      <c r="WKY69" s="1028"/>
      <c r="WKZ69" s="1028"/>
      <c r="WLA69" s="1028"/>
      <c r="WLB69" s="1028"/>
      <c r="WLC69" s="1028"/>
      <c r="WLD69" s="1028"/>
      <c r="WLE69" s="1028"/>
      <c r="WLF69" s="1028"/>
      <c r="WLG69" s="1028"/>
      <c r="WLH69" s="1028"/>
      <c r="WLI69" s="1028"/>
      <c r="WLJ69" s="1028"/>
      <c r="WLK69" s="1028"/>
      <c r="WLL69" s="1028"/>
      <c r="WLM69" s="1028"/>
      <c r="WLN69" s="1028"/>
      <c r="WLO69" s="1028"/>
      <c r="WLP69" s="1028"/>
      <c r="WLQ69" s="1028"/>
      <c r="WLR69" s="1028"/>
      <c r="WLS69" s="1028"/>
      <c r="WLT69" s="1028"/>
      <c r="WLU69" s="1028"/>
      <c r="WLV69" s="1028"/>
      <c r="WLW69" s="1028"/>
      <c r="WLX69" s="1028"/>
      <c r="WLY69" s="1028"/>
      <c r="WLZ69" s="1028"/>
      <c r="WMA69" s="1028"/>
      <c r="WMB69" s="1028"/>
      <c r="WMC69" s="1028"/>
      <c r="WMD69" s="1028"/>
      <c r="WME69" s="1028"/>
      <c r="WMF69" s="1028"/>
      <c r="WMG69" s="1028"/>
      <c r="WMH69" s="1028"/>
      <c r="WMI69" s="1028"/>
      <c r="WMJ69" s="1028"/>
      <c r="WMK69" s="1028"/>
      <c r="WML69" s="1028"/>
      <c r="WMM69" s="1028"/>
      <c r="WMN69" s="1028"/>
      <c r="WMO69" s="1028"/>
      <c r="WMP69" s="1028"/>
      <c r="WMQ69" s="1028"/>
      <c r="WMR69" s="1028"/>
      <c r="WMS69" s="1028"/>
      <c r="WMT69" s="1028"/>
      <c r="WMU69" s="1028"/>
      <c r="WMV69" s="1028"/>
      <c r="WMW69" s="1028"/>
      <c r="WMX69" s="1028"/>
      <c r="WMY69" s="1028"/>
      <c r="WMZ69" s="1028"/>
      <c r="WNA69" s="1028"/>
      <c r="WNB69" s="1028"/>
      <c r="WNC69" s="1028"/>
      <c r="WND69" s="1028"/>
      <c r="WNE69" s="1028"/>
      <c r="WNF69" s="1028"/>
      <c r="WNG69" s="1028"/>
      <c r="WNH69" s="1028"/>
      <c r="WNI69" s="1028"/>
      <c r="WNJ69" s="1028"/>
      <c r="WNK69" s="1028"/>
      <c r="WNL69" s="1028"/>
      <c r="WNM69" s="1028"/>
      <c r="WNN69" s="1028"/>
      <c r="WNO69" s="1028"/>
      <c r="WNP69" s="1028"/>
      <c r="WNQ69" s="1028"/>
      <c r="WNR69" s="1028"/>
      <c r="WNS69" s="1028"/>
      <c r="WNT69" s="1028"/>
      <c r="WNU69" s="1028"/>
      <c r="WNV69" s="1028"/>
      <c r="WNW69" s="1028"/>
      <c r="WNX69" s="1028"/>
      <c r="WNY69" s="1028"/>
      <c r="WNZ69" s="1028"/>
      <c r="WOA69" s="1028"/>
      <c r="WOB69" s="1028"/>
      <c r="WOC69" s="1028"/>
      <c r="WOD69" s="1028"/>
      <c r="WOE69" s="1028"/>
      <c r="WOF69" s="1028"/>
      <c r="WOG69" s="1028"/>
      <c r="WOH69" s="1028"/>
      <c r="WOI69" s="1028"/>
      <c r="WOJ69" s="1028"/>
      <c r="WOK69" s="1028"/>
      <c r="WOL69" s="1028"/>
      <c r="WOM69" s="1028"/>
      <c r="WON69" s="1028"/>
      <c r="WOO69" s="1028"/>
      <c r="WOP69" s="1028"/>
      <c r="WOQ69" s="1028"/>
      <c r="WOR69" s="1028"/>
      <c r="WOS69" s="1028"/>
      <c r="WOT69" s="1028"/>
      <c r="WOU69" s="1028"/>
      <c r="WOV69" s="1028"/>
      <c r="WOW69" s="1028"/>
      <c r="WOX69" s="1028"/>
      <c r="WOY69" s="1028"/>
      <c r="WOZ69" s="1028"/>
      <c r="WPA69" s="1028"/>
      <c r="WPB69" s="1028"/>
      <c r="WPC69" s="1028"/>
      <c r="WPD69" s="1028"/>
      <c r="WPE69" s="1028"/>
      <c r="WPF69" s="1028"/>
      <c r="WPG69" s="1028"/>
      <c r="WPH69" s="1028"/>
      <c r="WPI69" s="1028"/>
      <c r="WPJ69" s="1028"/>
      <c r="WPK69" s="1028"/>
      <c r="WPL69" s="1028"/>
      <c r="WPM69" s="1028"/>
      <c r="WPN69" s="1028"/>
      <c r="WPO69" s="1028"/>
      <c r="WPP69" s="1028"/>
      <c r="WPQ69" s="1028"/>
      <c r="WPR69" s="1028"/>
      <c r="WPS69" s="1028"/>
      <c r="WPT69" s="1028"/>
      <c r="WPU69" s="1028"/>
      <c r="WPV69" s="1028"/>
      <c r="WPW69" s="1028"/>
      <c r="WPX69" s="1028"/>
      <c r="WPY69" s="1028"/>
      <c r="WPZ69" s="1028"/>
      <c r="WQA69" s="1028"/>
      <c r="WQB69" s="1028"/>
      <c r="WQC69" s="1028"/>
      <c r="WQD69" s="1028"/>
      <c r="WQE69" s="1028"/>
      <c r="WQF69" s="1028"/>
      <c r="WQG69" s="1028"/>
      <c r="WQH69" s="1028"/>
      <c r="WQI69" s="1028"/>
      <c r="WQJ69" s="1028"/>
      <c r="WQK69" s="1028"/>
      <c r="WQL69" s="1028"/>
      <c r="WQM69" s="1028"/>
      <c r="WQN69" s="1028"/>
      <c r="WQO69" s="1028"/>
      <c r="WQP69" s="1028"/>
      <c r="WQQ69" s="1028"/>
      <c r="WQR69" s="1028"/>
      <c r="WQS69" s="1028"/>
      <c r="WQT69" s="1028"/>
      <c r="WQU69" s="1028"/>
      <c r="WQV69" s="1028"/>
      <c r="WQW69" s="1028"/>
      <c r="WQX69" s="1028"/>
      <c r="WQY69" s="1028"/>
      <c r="WQZ69" s="1028"/>
      <c r="WRA69" s="1028"/>
      <c r="WRB69" s="1028"/>
      <c r="WRC69" s="1028"/>
      <c r="WRD69" s="1028"/>
      <c r="WRE69" s="1028"/>
      <c r="WRF69" s="1028"/>
      <c r="WRG69" s="1028"/>
      <c r="WRH69" s="1028"/>
      <c r="WRI69" s="1028"/>
      <c r="WRJ69" s="1028"/>
      <c r="WRK69" s="1028"/>
      <c r="WRL69" s="1028"/>
      <c r="WRM69" s="1028"/>
      <c r="WRN69" s="1028"/>
      <c r="WRO69" s="1028"/>
      <c r="WRP69" s="1028"/>
      <c r="WRQ69" s="1028"/>
      <c r="WRR69" s="1028"/>
      <c r="WRS69" s="1028"/>
      <c r="WRT69" s="1028"/>
      <c r="WRU69" s="1028"/>
      <c r="WRV69" s="1028"/>
      <c r="WRW69" s="1028"/>
      <c r="WRX69" s="1028"/>
      <c r="WRY69" s="1028"/>
      <c r="WRZ69" s="1028"/>
      <c r="WSA69" s="1028"/>
      <c r="WSB69" s="1028"/>
      <c r="WSC69" s="1028"/>
      <c r="WSD69" s="1028"/>
      <c r="WSE69" s="1028"/>
      <c r="WSF69" s="1028"/>
      <c r="WSG69" s="1028"/>
      <c r="WSH69" s="1028"/>
      <c r="WSI69" s="1028"/>
      <c r="WSJ69" s="1028"/>
      <c r="WSK69" s="1028"/>
      <c r="WSL69" s="1028"/>
      <c r="WSM69" s="1028"/>
      <c r="WSN69" s="1028"/>
      <c r="WSO69" s="1028"/>
      <c r="WSP69" s="1028"/>
      <c r="WSQ69" s="1028"/>
      <c r="WSR69" s="1028"/>
      <c r="WSS69" s="1028"/>
      <c r="WST69" s="1028"/>
      <c r="WSU69" s="1028"/>
      <c r="WSV69" s="1028"/>
      <c r="WSW69" s="1028"/>
      <c r="WSX69" s="1028"/>
      <c r="WSY69" s="1028"/>
      <c r="WSZ69" s="1028"/>
      <c r="WTA69" s="1028"/>
      <c r="WTB69" s="1028"/>
      <c r="WTC69" s="1028"/>
      <c r="WTD69" s="1028"/>
      <c r="WTE69" s="1028"/>
      <c r="WTF69" s="1028"/>
      <c r="WTG69" s="1028"/>
      <c r="WTH69" s="1028"/>
      <c r="WTI69" s="1028"/>
      <c r="WTJ69" s="1028"/>
      <c r="WTK69" s="1028"/>
      <c r="WTL69" s="1028"/>
      <c r="WTM69" s="1028"/>
      <c r="WTN69" s="1028"/>
      <c r="WTO69" s="1028"/>
      <c r="WTP69" s="1028"/>
      <c r="WTQ69" s="1028"/>
      <c r="WTR69" s="1028"/>
      <c r="WTS69" s="1028"/>
      <c r="WTT69" s="1028"/>
      <c r="WTU69" s="1028"/>
      <c r="WTV69" s="1028"/>
      <c r="WTW69" s="1028"/>
      <c r="WTX69" s="1028"/>
      <c r="WTY69" s="1028"/>
      <c r="WTZ69" s="1028"/>
      <c r="WUA69" s="1028"/>
      <c r="WUB69" s="1028"/>
      <c r="WUC69" s="1028"/>
      <c r="WUD69" s="1028"/>
      <c r="WUE69" s="1028"/>
      <c r="WUF69" s="1028"/>
      <c r="WUG69" s="1028"/>
      <c r="WUH69" s="1028"/>
      <c r="WUI69" s="1028"/>
      <c r="WUJ69" s="1028"/>
      <c r="WUK69" s="1028"/>
      <c r="WUL69" s="1028"/>
      <c r="WUM69" s="1028"/>
      <c r="WUN69" s="1028"/>
      <c r="WUO69" s="1028"/>
      <c r="WUP69" s="1028"/>
      <c r="WUQ69" s="1028"/>
      <c r="WUR69" s="1028"/>
      <c r="WUS69" s="1028"/>
      <c r="WUT69" s="1028"/>
      <c r="WUU69" s="1028"/>
      <c r="WUV69" s="1028"/>
      <c r="WUW69" s="1028"/>
      <c r="WUX69" s="1028"/>
      <c r="WUY69" s="1028"/>
      <c r="WUZ69" s="1028"/>
      <c r="WVA69" s="1028"/>
      <c r="WVB69" s="1028"/>
      <c r="WVC69" s="1028"/>
      <c r="WVD69" s="1028"/>
      <c r="WVE69" s="1028"/>
      <c r="WVF69" s="1028"/>
      <c r="WVG69" s="1028"/>
      <c r="WVH69" s="1028"/>
      <c r="WVI69" s="1028"/>
      <c r="WVJ69" s="1028"/>
      <c r="WVK69" s="1028"/>
      <c r="WVL69" s="1028"/>
      <c r="WVM69" s="1028"/>
      <c r="WVN69" s="1028"/>
      <c r="WVO69" s="1028"/>
      <c r="WVP69" s="1028"/>
      <c r="WVQ69" s="1028"/>
      <c r="WVR69" s="1028"/>
      <c r="WVS69" s="1028"/>
      <c r="WVT69" s="1028"/>
      <c r="WVU69" s="1028"/>
      <c r="WVV69" s="1028"/>
      <c r="WVW69" s="1028"/>
      <c r="WVX69" s="1028"/>
      <c r="WVY69" s="1028"/>
      <c r="WVZ69" s="1028"/>
      <c r="WWA69" s="1028"/>
      <c r="WWB69" s="1028"/>
      <c r="WWC69" s="1028"/>
      <c r="WWD69" s="1028"/>
      <c r="WWE69" s="1028"/>
      <c r="WWF69" s="1028"/>
      <c r="WWG69" s="1028"/>
      <c r="WWH69" s="1028"/>
      <c r="WWI69" s="1028"/>
      <c r="WWJ69" s="1028"/>
      <c r="WWK69" s="1028"/>
      <c r="WWL69" s="1028"/>
      <c r="WWM69" s="1028"/>
      <c r="WWN69" s="1028"/>
      <c r="WWO69" s="1028"/>
      <c r="WWP69" s="1028"/>
      <c r="WWQ69" s="1028"/>
      <c r="WWR69" s="1028"/>
      <c r="WWS69" s="1028"/>
      <c r="WWT69" s="1028"/>
      <c r="WWU69" s="1028"/>
      <c r="WWV69" s="1028"/>
      <c r="WWW69" s="1028"/>
      <c r="WWX69" s="1028"/>
      <c r="WWY69" s="1028"/>
      <c r="WWZ69" s="1028"/>
      <c r="WXA69" s="1028"/>
      <c r="WXB69" s="1028"/>
      <c r="WXC69" s="1028"/>
      <c r="WXD69" s="1028"/>
      <c r="WXE69" s="1028"/>
      <c r="WXF69" s="1028"/>
      <c r="WXG69" s="1028"/>
      <c r="WXH69" s="1028"/>
      <c r="WXI69" s="1028"/>
      <c r="WXJ69" s="1028"/>
      <c r="WXK69" s="1028"/>
      <c r="WXL69" s="1028"/>
      <c r="WXM69" s="1028"/>
      <c r="WXN69" s="1028"/>
      <c r="WXO69" s="1028"/>
      <c r="WXP69" s="1028"/>
      <c r="WXQ69" s="1028"/>
      <c r="WXR69" s="1028"/>
      <c r="WXS69" s="1028"/>
      <c r="WXT69" s="1028"/>
      <c r="WXU69" s="1028"/>
      <c r="WXV69" s="1028"/>
      <c r="WXW69" s="1028"/>
      <c r="WXX69" s="1028"/>
      <c r="WXY69" s="1028"/>
      <c r="WXZ69" s="1028"/>
      <c r="WYA69" s="1028"/>
      <c r="WYB69" s="1028"/>
      <c r="WYC69" s="1028"/>
      <c r="WYD69" s="1028"/>
      <c r="WYE69" s="1028"/>
      <c r="WYF69" s="1028"/>
      <c r="WYG69" s="1028"/>
      <c r="WYH69" s="1028"/>
      <c r="WYI69" s="1028"/>
      <c r="WYJ69" s="1028"/>
      <c r="WYK69" s="1028"/>
      <c r="WYL69" s="1028"/>
      <c r="WYM69" s="1028"/>
      <c r="WYN69" s="1028"/>
      <c r="WYO69" s="1028"/>
      <c r="WYP69" s="1028"/>
      <c r="WYQ69" s="1028"/>
      <c r="WYR69" s="1028"/>
      <c r="WYS69" s="1028"/>
      <c r="WYT69" s="1028"/>
      <c r="WYU69" s="1028"/>
      <c r="WYV69" s="1028"/>
      <c r="WYW69" s="1028"/>
      <c r="WYX69" s="1028"/>
      <c r="WYY69" s="1028"/>
      <c r="WYZ69" s="1028"/>
      <c r="WZA69" s="1028"/>
      <c r="WZB69" s="1028"/>
      <c r="WZC69" s="1028"/>
      <c r="WZD69" s="1028"/>
      <c r="WZE69" s="1028"/>
      <c r="WZF69" s="1028"/>
      <c r="WZG69" s="1028"/>
      <c r="WZH69" s="1028"/>
      <c r="WZI69" s="1028"/>
      <c r="WZJ69" s="1028"/>
      <c r="WZK69" s="1028"/>
      <c r="WZL69" s="1028"/>
      <c r="WZM69" s="1028"/>
      <c r="WZN69" s="1028"/>
      <c r="WZO69" s="1028"/>
      <c r="WZP69" s="1028"/>
      <c r="WZQ69" s="1028"/>
      <c r="WZR69" s="1028"/>
      <c r="WZS69" s="1028"/>
      <c r="WZT69" s="1028"/>
      <c r="WZU69" s="1028"/>
      <c r="WZV69" s="1028"/>
      <c r="WZW69" s="1028"/>
      <c r="WZX69" s="1028"/>
      <c r="WZY69" s="1028"/>
      <c r="WZZ69" s="1028"/>
      <c r="XAA69" s="1028"/>
      <c r="XAB69" s="1028"/>
      <c r="XAC69" s="1028"/>
      <c r="XAD69" s="1028"/>
      <c r="XAE69" s="1028"/>
      <c r="XAF69" s="1028"/>
      <c r="XAG69" s="1028"/>
      <c r="XAH69" s="1028"/>
      <c r="XAI69" s="1028"/>
      <c r="XAJ69" s="1028"/>
      <c r="XAK69" s="1028"/>
      <c r="XAL69" s="1028"/>
      <c r="XAM69" s="1028"/>
      <c r="XAN69" s="1028"/>
      <c r="XAO69" s="1028"/>
      <c r="XAP69" s="1028"/>
      <c r="XAQ69" s="1028"/>
      <c r="XAR69" s="1028"/>
      <c r="XAS69" s="1028"/>
      <c r="XAT69" s="1028"/>
      <c r="XAU69" s="1028"/>
      <c r="XAV69" s="1028"/>
      <c r="XAW69" s="1028"/>
      <c r="XAX69" s="1028"/>
      <c r="XAY69" s="1028"/>
      <c r="XAZ69" s="1028"/>
      <c r="XBA69" s="1028"/>
      <c r="XBB69" s="1028"/>
      <c r="XBC69" s="1028"/>
      <c r="XBD69" s="1028"/>
      <c r="XBE69" s="1028"/>
      <c r="XBF69" s="1028"/>
      <c r="XBG69" s="1028"/>
      <c r="XBH69" s="1028"/>
      <c r="XBI69" s="1028"/>
      <c r="XBJ69" s="1028"/>
      <c r="XBK69" s="1028"/>
      <c r="XBL69" s="1028"/>
      <c r="XBM69" s="1028"/>
      <c r="XBN69" s="1028"/>
      <c r="XBO69" s="1028"/>
      <c r="XBP69" s="1028"/>
      <c r="XBQ69" s="1028"/>
      <c r="XBR69" s="1028"/>
      <c r="XBS69" s="1028"/>
      <c r="XBT69" s="1028"/>
      <c r="XBU69" s="1028"/>
      <c r="XBV69" s="1028"/>
      <c r="XBW69" s="1028"/>
      <c r="XBX69" s="1028"/>
      <c r="XBY69" s="1028"/>
      <c r="XBZ69" s="1028"/>
      <c r="XCA69" s="1028"/>
      <c r="XCB69" s="1028"/>
      <c r="XCC69" s="1028"/>
      <c r="XCD69" s="1028"/>
      <c r="XCE69" s="1028"/>
      <c r="XCF69" s="1028"/>
      <c r="XCG69" s="1028"/>
      <c r="XCH69" s="1028"/>
      <c r="XCI69" s="1028"/>
      <c r="XCJ69" s="1028"/>
      <c r="XCK69" s="1028"/>
      <c r="XCL69" s="1028"/>
      <c r="XCM69" s="1028"/>
      <c r="XCN69" s="1028"/>
      <c r="XCO69" s="1028"/>
      <c r="XCP69" s="1028"/>
      <c r="XCQ69" s="1028"/>
      <c r="XCR69" s="1028"/>
      <c r="XCS69" s="1028"/>
      <c r="XCT69" s="1028"/>
      <c r="XCU69" s="1028"/>
      <c r="XCV69" s="1028"/>
      <c r="XCW69" s="1028"/>
      <c r="XCX69" s="1028"/>
      <c r="XCY69" s="1028"/>
      <c r="XCZ69" s="1028"/>
      <c r="XDA69" s="1028"/>
      <c r="XDB69" s="1028"/>
    </row>
  </sheetData>
  <autoFilter ref="B2:T69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</autoFilter>
  <mergeCells count="7">
    <mergeCell ref="F69:J69"/>
    <mergeCell ref="B2:T2"/>
    <mergeCell ref="E3:F3"/>
    <mergeCell ref="J3:L3"/>
    <mergeCell ref="C4:D4"/>
    <mergeCell ref="E4:F4"/>
    <mergeCell ref="Q4:R4"/>
  </mergeCells>
  <conditionalFormatting sqref="T68:T69 T32 T57:T59 T42">
    <cfRule type="cellIs" dxfId="31" priority="5" operator="greaterThan">
      <formula>0</formula>
    </cfRule>
  </conditionalFormatting>
  <conditionalFormatting sqref="T67">
    <cfRule type="cellIs" dxfId="30" priority="4" operator="greaterThan">
      <formula>0</formula>
    </cfRule>
  </conditionalFormatting>
  <conditionalFormatting sqref="T21">
    <cfRule type="cellIs" dxfId="29" priority="3" operator="greaterThan">
      <formula>0</formula>
    </cfRule>
  </conditionalFormatting>
  <conditionalFormatting sqref="T43">
    <cfRule type="cellIs" dxfId="28" priority="2" operator="greaterThan">
      <formula>0</formula>
    </cfRule>
  </conditionalFormatting>
  <conditionalFormatting sqref="T60">
    <cfRule type="cellIs" dxfId="27" priority="1" operator="greaterThan">
      <formula>0</formula>
    </cfRule>
  </conditionalFormatting>
  <pageMargins left="0.05" right="0" top="0.28000000000000003" bottom="0.33" header="0.3" footer="0.3"/>
  <pageSetup paperSize="9" scale="52" fitToHeight="0" orientation="landscape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BX29"/>
  <sheetViews>
    <sheetView zoomScale="80" zoomScaleNormal="80" workbookViewId="0">
      <pane xSplit="2" ySplit="4" topLeftCell="C10" activePane="bottomRight" state="frozen"/>
      <selection pane="topRight" activeCell="C1" sqref="C1"/>
      <selection pane="bottomLeft" activeCell="A5" sqref="A5"/>
      <selection pane="bottomRight" activeCell="Y22" sqref="Y22"/>
    </sheetView>
  </sheetViews>
  <sheetFormatPr defaultRowHeight="14.4"/>
  <cols>
    <col min="1" max="1" width="4.5546875" style="915" bestFit="1" customWidth="1"/>
    <col min="2" max="2" width="43.33203125" style="920" customWidth="1"/>
    <col min="3" max="3" width="22.33203125" style="921" customWidth="1"/>
    <col min="4" max="4" width="22.109375" style="873" customWidth="1"/>
    <col min="5" max="5" width="12.6640625" style="922" customWidth="1"/>
    <col min="6" max="6" width="10.33203125" bestFit="1" customWidth="1"/>
    <col min="11" max="11" width="15" style="923" customWidth="1"/>
    <col min="12" max="12" width="0" hidden="1" customWidth="1"/>
    <col min="13" max="13" width="11.33203125" style="924" hidden="1" customWidth="1"/>
    <col min="14" max="14" width="6.33203125" hidden="1" customWidth="1"/>
    <col min="16" max="16" width="6" customWidth="1"/>
    <col min="17" max="17" width="6.33203125" customWidth="1"/>
    <col min="18" max="19" width="0" hidden="1" customWidth="1"/>
    <col min="20" max="20" width="14" customWidth="1"/>
    <col min="21" max="21" width="10" style="915" customWidth="1"/>
    <col min="22" max="22" width="19.33203125" bestFit="1" customWidth="1"/>
  </cols>
  <sheetData>
    <row r="1" spans="1:16300" s="873" customFormat="1" ht="20.25" hidden="1" customHeight="1">
      <c r="A1" s="1229" t="s">
        <v>1325</v>
      </c>
      <c r="B1" s="1229"/>
      <c r="C1" s="1229"/>
      <c r="D1" s="1229"/>
      <c r="E1" s="1229"/>
      <c r="F1" s="1229"/>
      <c r="G1" s="1229"/>
      <c r="H1" s="1229"/>
      <c r="I1" s="1229"/>
      <c r="J1" s="1229"/>
      <c r="K1" s="1229"/>
      <c r="L1" s="1229"/>
      <c r="M1" s="1229"/>
      <c r="N1" s="1229"/>
      <c r="O1" s="1229"/>
      <c r="P1" s="1229"/>
      <c r="Q1" s="1229"/>
      <c r="R1" s="1229"/>
      <c r="S1" s="1229"/>
      <c r="T1" s="1229"/>
      <c r="U1" s="1229"/>
      <c r="V1" s="871"/>
      <c r="W1" s="872"/>
      <c r="X1" s="872"/>
      <c r="Y1" s="872"/>
      <c r="Z1" s="872"/>
      <c r="AA1" s="872"/>
      <c r="AB1" s="872"/>
      <c r="AC1" s="872"/>
      <c r="AD1" s="872"/>
      <c r="AE1" s="872"/>
      <c r="AF1" s="872"/>
      <c r="AG1" s="872"/>
      <c r="AH1" s="872"/>
      <c r="AI1" s="872"/>
      <c r="AJ1" s="872"/>
      <c r="AK1" s="872"/>
      <c r="AL1" s="872"/>
      <c r="AM1" s="872"/>
      <c r="AN1" s="872"/>
      <c r="AO1" s="872"/>
      <c r="AP1" s="872"/>
      <c r="AQ1" s="872"/>
      <c r="AR1" s="872"/>
      <c r="AS1" s="872"/>
      <c r="AT1" s="872"/>
      <c r="AU1" s="872"/>
      <c r="AV1" s="872"/>
      <c r="AW1" s="872"/>
      <c r="AX1" s="872"/>
      <c r="AY1" s="872"/>
      <c r="AZ1" s="872"/>
      <c r="BA1" s="872"/>
      <c r="BB1" s="872"/>
      <c r="BC1" s="872"/>
      <c r="BD1" s="872"/>
      <c r="BE1" s="872"/>
      <c r="BF1" s="872"/>
      <c r="BG1" s="872"/>
      <c r="BH1" s="872"/>
      <c r="BI1" s="872"/>
      <c r="BJ1" s="872"/>
      <c r="BK1" s="872"/>
      <c r="BL1" s="872"/>
      <c r="BM1" s="872"/>
      <c r="BN1" s="872"/>
      <c r="BO1" s="872"/>
      <c r="BP1" s="872"/>
      <c r="BQ1" s="872"/>
      <c r="BR1" s="872"/>
      <c r="BS1" s="872"/>
      <c r="BT1" s="872"/>
      <c r="BU1" s="872"/>
      <c r="BV1" s="872"/>
      <c r="BW1" s="872"/>
      <c r="BX1" s="872"/>
      <c r="BY1" s="872"/>
      <c r="BZ1" s="872"/>
      <c r="CA1" s="872"/>
      <c r="CB1" s="872"/>
      <c r="CC1" s="872"/>
      <c r="CD1" s="872"/>
      <c r="CE1" s="872"/>
      <c r="CF1" s="872"/>
      <c r="CG1" s="872"/>
      <c r="CH1" s="872"/>
      <c r="CI1" s="872"/>
      <c r="CJ1" s="872"/>
      <c r="CK1" s="872"/>
      <c r="CL1" s="872"/>
      <c r="CM1" s="872"/>
      <c r="CN1" s="872"/>
      <c r="CO1" s="872"/>
      <c r="CP1" s="872"/>
      <c r="CQ1" s="872"/>
      <c r="CR1" s="872"/>
      <c r="CS1" s="872"/>
      <c r="CT1" s="872"/>
      <c r="CU1" s="872"/>
      <c r="CV1" s="872"/>
      <c r="CW1" s="872"/>
      <c r="CX1" s="872"/>
      <c r="CY1" s="872"/>
      <c r="CZ1" s="872"/>
      <c r="DA1" s="872"/>
      <c r="DB1" s="872"/>
      <c r="DC1" s="872"/>
      <c r="DD1" s="872"/>
      <c r="DE1" s="872"/>
      <c r="DF1" s="872"/>
      <c r="DG1" s="872"/>
      <c r="DH1" s="872"/>
      <c r="DI1" s="872"/>
      <c r="DJ1" s="872"/>
      <c r="DK1" s="872"/>
      <c r="DL1" s="872"/>
      <c r="DM1" s="872"/>
      <c r="DN1" s="872"/>
      <c r="DO1" s="872"/>
      <c r="DP1" s="872"/>
      <c r="DQ1" s="872"/>
      <c r="DR1" s="872"/>
      <c r="DS1" s="872"/>
      <c r="DT1" s="872"/>
      <c r="DU1" s="872"/>
      <c r="DV1" s="872"/>
      <c r="DW1" s="872"/>
      <c r="DX1" s="872"/>
      <c r="DY1" s="872"/>
      <c r="DZ1" s="872"/>
      <c r="EA1" s="872"/>
      <c r="EB1" s="872"/>
      <c r="EC1" s="872"/>
      <c r="ED1" s="872"/>
      <c r="EE1" s="872"/>
      <c r="EF1" s="872"/>
      <c r="EG1" s="872"/>
      <c r="EH1" s="872"/>
      <c r="EI1" s="872"/>
      <c r="EJ1" s="872"/>
      <c r="EK1" s="872"/>
      <c r="EL1" s="872"/>
      <c r="EM1" s="872"/>
      <c r="EN1" s="872"/>
      <c r="EO1" s="872"/>
      <c r="EP1" s="872"/>
      <c r="EQ1" s="872"/>
      <c r="ER1" s="872"/>
      <c r="ES1" s="872"/>
      <c r="ET1" s="872"/>
      <c r="EU1" s="872"/>
      <c r="EV1" s="872"/>
      <c r="EW1" s="872"/>
      <c r="EX1" s="872"/>
      <c r="EY1" s="872"/>
      <c r="EZ1" s="872"/>
      <c r="FA1" s="872"/>
      <c r="FB1" s="872"/>
      <c r="FC1" s="872"/>
      <c r="FD1" s="872"/>
      <c r="FE1" s="872"/>
      <c r="FF1" s="872"/>
      <c r="FG1" s="872"/>
      <c r="FH1" s="872"/>
      <c r="FI1" s="872"/>
      <c r="FJ1" s="872"/>
      <c r="FK1" s="872"/>
      <c r="FL1" s="872"/>
      <c r="FM1" s="872"/>
      <c r="FN1" s="872"/>
      <c r="FO1" s="872"/>
      <c r="FP1" s="872"/>
      <c r="FQ1" s="872"/>
      <c r="FR1" s="872"/>
      <c r="FS1" s="872"/>
      <c r="FT1" s="872"/>
      <c r="FU1" s="872"/>
      <c r="FV1" s="872"/>
      <c r="FW1" s="872"/>
      <c r="FX1" s="872"/>
      <c r="FY1" s="872"/>
      <c r="FZ1" s="872"/>
      <c r="GA1" s="872"/>
      <c r="GB1" s="872"/>
      <c r="GC1" s="872"/>
      <c r="GD1" s="872"/>
      <c r="GE1" s="872"/>
      <c r="GF1" s="872"/>
      <c r="GG1" s="872"/>
      <c r="GH1" s="872"/>
      <c r="GI1" s="872"/>
      <c r="GJ1" s="872"/>
      <c r="GK1" s="872"/>
      <c r="GL1" s="872"/>
      <c r="GM1" s="872"/>
      <c r="GN1" s="872"/>
      <c r="GO1" s="872"/>
      <c r="GP1" s="872"/>
      <c r="GQ1" s="872"/>
      <c r="GR1" s="872"/>
      <c r="GS1" s="872"/>
      <c r="GT1" s="872"/>
      <c r="GU1" s="872"/>
      <c r="GV1" s="872"/>
      <c r="GW1" s="872"/>
      <c r="GX1" s="872"/>
      <c r="GY1" s="872"/>
      <c r="GZ1" s="872"/>
      <c r="HA1" s="872"/>
      <c r="HB1" s="872"/>
      <c r="HC1" s="872"/>
      <c r="HD1" s="872"/>
      <c r="HE1" s="872"/>
      <c r="HF1" s="872"/>
      <c r="HG1" s="872"/>
      <c r="HH1" s="872"/>
      <c r="HI1" s="872"/>
      <c r="HJ1" s="872"/>
      <c r="HK1" s="872"/>
      <c r="HL1" s="872"/>
      <c r="HM1" s="872"/>
      <c r="HN1" s="872"/>
      <c r="HO1" s="872"/>
      <c r="HP1" s="872"/>
      <c r="HQ1" s="872"/>
      <c r="HR1" s="872"/>
      <c r="HS1" s="872"/>
      <c r="HT1" s="872"/>
      <c r="HU1" s="872"/>
      <c r="HV1" s="872"/>
      <c r="HW1" s="872"/>
      <c r="HX1" s="872"/>
      <c r="HY1" s="872"/>
      <c r="HZ1" s="872"/>
      <c r="IA1" s="872"/>
      <c r="IB1" s="872"/>
      <c r="IC1" s="872"/>
      <c r="ID1" s="872"/>
      <c r="IE1" s="872"/>
      <c r="IF1" s="872"/>
      <c r="IG1" s="872"/>
      <c r="IH1" s="872"/>
      <c r="II1" s="872"/>
      <c r="IJ1" s="872"/>
      <c r="IK1" s="872"/>
      <c r="IL1" s="872"/>
      <c r="IM1" s="872"/>
      <c r="IN1" s="872"/>
      <c r="IO1" s="872"/>
      <c r="IP1" s="872"/>
      <c r="IQ1" s="872"/>
      <c r="IR1" s="872"/>
      <c r="IS1" s="872"/>
      <c r="IT1" s="872"/>
      <c r="IU1" s="872"/>
      <c r="IV1" s="872"/>
      <c r="IW1" s="872"/>
      <c r="IX1" s="872"/>
      <c r="IY1" s="872"/>
      <c r="IZ1" s="872"/>
      <c r="JA1" s="872"/>
      <c r="JB1" s="872"/>
      <c r="JC1" s="872"/>
      <c r="JD1" s="872"/>
      <c r="JE1" s="872"/>
      <c r="JF1" s="872"/>
      <c r="JG1" s="872"/>
      <c r="JH1" s="872"/>
      <c r="JI1" s="872"/>
      <c r="JJ1" s="872"/>
      <c r="JK1" s="872"/>
      <c r="JL1" s="872"/>
      <c r="JM1" s="872"/>
      <c r="JN1" s="872"/>
      <c r="JO1" s="872"/>
      <c r="JP1" s="872"/>
      <c r="JQ1" s="872"/>
      <c r="JR1" s="872"/>
      <c r="JS1" s="872"/>
      <c r="JT1" s="872"/>
      <c r="JU1" s="872"/>
      <c r="JV1" s="872"/>
      <c r="JW1" s="872"/>
      <c r="JX1" s="872"/>
      <c r="JY1" s="872"/>
      <c r="JZ1" s="872"/>
      <c r="KA1" s="872"/>
      <c r="KB1" s="872"/>
      <c r="KC1" s="872"/>
      <c r="KD1" s="872"/>
      <c r="KE1" s="872"/>
      <c r="KF1" s="872"/>
      <c r="KG1" s="872"/>
      <c r="KH1" s="872"/>
      <c r="KI1" s="872"/>
      <c r="KJ1" s="872"/>
      <c r="KK1" s="872"/>
      <c r="KL1" s="872"/>
      <c r="KM1" s="872"/>
      <c r="KN1" s="872"/>
      <c r="KO1" s="872"/>
      <c r="KP1" s="872"/>
      <c r="KQ1" s="872"/>
      <c r="KR1" s="872"/>
      <c r="KS1" s="872"/>
      <c r="KT1" s="872"/>
      <c r="KU1" s="872"/>
      <c r="KV1" s="872"/>
      <c r="KW1" s="872"/>
      <c r="KX1" s="872"/>
      <c r="KY1" s="872"/>
      <c r="KZ1" s="872"/>
      <c r="LA1" s="872"/>
      <c r="LB1" s="872"/>
      <c r="LC1" s="872"/>
      <c r="LD1" s="872"/>
      <c r="LE1" s="872"/>
      <c r="LF1" s="872"/>
      <c r="LG1" s="872"/>
      <c r="LH1" s="872"/>
      <c r="LI1" s="872"/>
      <c r="LJ1" s="872"/>
      <c r="LK1" s="872"/>
      <c r="LL1" s="872"/>
      <c r="LM1" s="872"/>
      <c r="LN1" s="872"/>
      <c r="LO1" s="872"/>
      <c r="LP1" s="872"/>
      <c r="LQ1" s="872"/>
      <c r="LR1" s="872"/>
      <c r="LS1" s="872"/>
      <c r="LT1" s="872"/>
      <c r="LU1" s="872"/>
      <c r="LV1" s="872"/>
      <c r="LW1" s="872"/>
      <c r="LX1" s="872"/>
      <c r="LY1" s="872"/>
      <c r="LZ1" s="872"/>
      <c r="MA1" s="872"/>
      <c r="MB1" s="872"/>
      <c r="MC1" s="872"/>
      <c r="MD1" s="872"/>
      <c r="ME1" s="872"/>
      <c r="MF1" s="872"/>
      <c r="MG1" s="872"/>
      <c r="MH1" s="872"/>
      <c r="MI1" s="872"/>
      <c r="MJ1" s="872"/>
      <c r="MK1" s="872"/>
      <c r="ML1" s="872"/>
      <c r="MM1" s="872"/>
      <c r="MN1" s="872"/>
      <c r="MO1" s="872"/>
      <c r="MP1" s="872"/>
      <c r="MQ1" s="872"/>
      <c r="MR1" s="872"/>
      <c r="MS1" s="872"/>
      <c r="MT1" s="872"/>
      <c r="MU1" s="872"/>
      <c r="MV1" s="872"/>
      <c r="MW1" s="872"/>
      <c r="MX1" s="872"/>
      <c r="MY1" s="872"/>
      <c r="MZ1" s="872"/>
      <c r="NA1" s="872"/>
      <c r="NB1" s="872"/>
      <c r="NC1" s="872"/>
      <c r="ND1" s="872"/>
      <c r="NE1" s="872"/>
      <c r="NF1" s="872"/>
      <c r="NG1" s="872"/>
      <c r="NH1" s="872"/>
      <c r="NI1" s="872"/>
      <c r="NJ1" s="872"/>
      <c r="NK1" s="872"/>
      <c r="NL1" s="872"/>
      <c r="NM1" s="872"/>
      <c r="NN1" s="872"/>
      <c r="NO1" s="872"/>
      <c r="NP1" s="872"/>
      <c r="NQ1" s="872"/>
      <c r="NR1" s="872"/>
      <c r="NS1" s="872"/>
      <c r="NT1" s="872"/>
      <c r="NU1" s="872"/>
      <c r="NV1" s="872"/>
      <c r="NW1" s="872"/>
      <c r="NX1" s="872"/>
      <c r="NY1" s="872"/>
      <c r="NZ1" s="872"/>
      <c r="OA1" s="872"/>
      <c r="OB1" s="872"/>
      <c r="OC1" s="872"/>
      <c r="OD1" s="872"/>
      <c r="OE1" s="872"/>
      <c r="OF1" s="872"/>
      <c r="OG1" s="872"/>
      <c r="OH1" s="872"/>
      <c r="OI1" s="872"/>
      <c r="OJ1" s="872"/>
      <c r="OK1" s="872"/>
      <c r="OL1" s="872"/>
      <c r="OM1" s="872"/>
      <c r="ON1" s="872"/>
      <c r="OO1" s="872"/>
      <c r="OP1" s="872"/>
      <c r="OQ1" s="872"/>
      <c r="OR1" s="872"/>
      <c r="OS1" s="872"/>
      <c r="OT1" s="872"/>
      <c r="OU1" s="872"/>
      <c r="OV1" s="872"/>
      <c r="OW1" s="872"/>
      <c r="OX1" s="872"/>
      <c r="OY1" s="872"/>
      <c r="OZ1" s="872"/>
      <c r="PA1" s="872"/>
      <c r="PB1" s="872"/>
      <c r="PC1" s="872"/>
      <c r="PD1" s="872"/>
      <c r="PE1" s="872"/>
      <c r="PF1" s="872"/>
      <c r="PG1" s="872"/>
      <c r="PH1" s="872"/>
      <c r="PI1" s="872"/>
      <c r="PJ1" s="872"/>
      <c r="PK1" s="872"/>
      <c r="PL1" s="872"/>
      <c r="PM1" s="872"/>
      <c r="PN1" s="872"/>
      <c r="PO1" s="872"/>
      <c r="PP1" s="872"/>
      <c r="PQ1" s="872"/>
      <c r="PR1" s="872"/>
      <c r="PS1" s="872"/>
      <c r="PT1" s="872"/>
      <c r="PU1" s="872"/>
      <c r="PV1" s="872"/>
      <c r="PW1" s="872"/>
      <c r="PX1" s="872"/>
      <c r="PY1" s="872"/>
      <c r="PZ1" s="872"/>
      <c r="QA1" s="872"/>
      <c r="QB1" s="872"/>
      <c r="QC1" s="872"/>
      <c r="QD1" s="872"/>
      <c r="QE1" s="872"/>
      <c r="QF1" s="872"/>
      <c r="QG1" s="872"/>
      <c r="QH1" s="872"/>
      <c r="QI1" s="872"/>
      <c r="QJ1" s="872"/>
      <c r="QK1" s="872"/>
      <c r="QL1" s="872"/>
      <c r="QM1" s="872"/>
      <c r="QN1" s="872"/>
      <c r="QO1" s="872"/>
      <c r="QP1" s="872"/>
      <c r="QQ1" s="872"/>
      <c r="QR1" s="872"/>
      <c r="QS1" s="872"/>
      <c r="QT1" s="872"/>
      <c r="QU1" s="872"/>
      <c r="QV1" s="872"/>
      <c r="QW1" s="872"/>
      <c r="QX1" s="872"/>
      <c r="QY1" s="872"/>
      <c r="QZ1" s="872"/>
      <c r="RA1" s="872"/>
      <c r="RB1" s="872"/>
      <c r="RC1" s="872"/>
      <c r="RD1" s="872"/>
      <c r="RE1" s="872"/>
      <c r="RF1" s="872"/>
      <c r="RG1" s="872"/>
      <c r="RH1" s="872"/>
      <c r="RI1" s="872"/>
      <c r="RJ1" s="872"/>
      <c r="RK1" s="872"/>
      <c r="RL1" s="872"/>
      <c r="RM1" s="872"/>
      <c r="RN1" s="872"/>
      <c r="RO1" s="872"/>
      <c r="RP1" s="872"/>
      <c r="RQ1" s="872"/>
      <c r="RR1" s="872"/>
      <c r="RS1" s="872"/>
      <c r="RT1" s="872"/>
      <c r="RU1" s="872"/>
      <c r="RV1" s="872"/>
      <c r="RW1" s="872"/>
      <c r="RX1" s="872"/>
      <c r="RY1" s="872"/>
      <c r="RZ1" s="872"/>
      <c r="SA1" s="872"/>
      <c r="SB1" s="872"/>
      <c r="SC1" s="872"/>
      <c r="SD1" s="872"/>
      <c r="SE1" s="872"/>
      <c r="SF1" s="872"/>
      <c r="SG1" s="872"/>
      <c r="SH1" s="872"/>
      <c r="SI1" s="872"/>
      <c r="SJ1" s="872"/>
      <c r="SK1" s="872"/>
      <c r="SL1" s="872"/>
      <c r="SM1" s="872"/>
      <c r="SN1" s="872"/>
      <c r="SO1" s="872"/>
      <c r="SP1" s="872"/>
      <c r="SQ1" s="872"/>
      <c r="SR1" s="872"/>
      <c r="SS1" s="872"/>
      <c r="ST1" s="872"/>
      <c r="SU1" s="872"/>
      <c r="SV1" s="872"/>
      <c r="SW1" s="872"/>
      <c r="SX1" s="872"/>
      <c r="SY1" s="872"/>
      <c r="SZ1" s="872"/>
      <c r="TA1" s="872"/>
      <c r="TB1" s="872"/>
      <c r="TC1" s="872"/>
      <c r="TD1" s="872"/>
      <c r="TE1" s="872"/>
      <c r="TF1" s="872"/>
      <c r="TG1" s="872"/>
      <c r="TH1" s="872"/>
      <c r="TI1" s="872"/>
      <c r="TJ1" s="872"/>
      <c r="TK1" s="872"/>
      <c r="TL1" s="872"/>
      <c r="TM1" s="872"/>
      <c r="TN1" s="872"/>
      <c r="TO1" s="872"/>
      <c r="TP1" s="872"/>
      <c r="TQ1" s="872"/>
      <c r="TR1" s="872"/>
      <c r="TS1" s="872"/>
      <c r="TT1" s="872"/>
      <c r="TU1" s="872"/>
      <c r="TV1" s="872"/>
      <c r="TW1" s="872"/>
      <c r="TX1" s="872"/>
      <c r="TY1" s="872"/>
      <c r="TZ1" s="872"/>
      <c r="UA1" s="872"/>
      <c r="UB1" s="872"/>
      <c r="UC1" s="872"/>
      <c r="UD1" s="872"/>
      <c r="UE1" s="872"/>
      <c r="UF1" s="872"/>
      <c r="UG1" s="872"/>
      <c r="UH1" s="872"/>
      <c r="UI1" s="872"/>
      <c r="UJ1" s="872"/>
      <c r="UK1" s="872"/>
      <c r="UL1" s="872"/>
      <c r="UM1" s="872"/>
      <c r="UN1" s="872"/>
      <c r="UO1" s="872"/>
      <c r="UP1" s="872"/>
      <c r="UQ1" s="872"/>
      <c r="UR1" s="872"/>
      <c r="US1" s="872"/>
      <c r="UT1" s="872"/>
      <c r="UU1" s="872"/>
      <c r="UV1" s="872"/>
      <c r="UW1" s="872"/>
      <c r="UX1" s="872"/>
      <c r="UY1" s="872"/>
      <c r="UZ1" s="872"/>
      <c r="VA1" s="872"/>
      <c r="VB1" s="872"/>
      <c r="VC1" s="872"/>
      <c r="VD1" s="872"/>
      <c r="VE1" s="872"/>
      <c r="VF1" s="872"/>
      <c r="VG1" s="872"/>
      <c r="VH1" s="872"/>
      <c r="VI1" s="872"/>
      <c r="VJ1" s="872"/>
      <c r="VK1" s="872"/>
      <c r="VL1" s="872"/>
      <c r="VM1" s="872"/>
      <c r="VN1" s="872"/>
      <c r="VO1" s="872"/>
      <c r="VP1" s="872"/>
      <c r="VQ1" s="872"/>
      <c r="VR1" s="872"/>
      <c r="VS1" s="872"/>
      <c r="VT1" s="872"/>
      <c r="VU1" s="872"/>
      <c r="VV1" s="872"/>
      <c r="VW1" s="872"/>
      <c r="VX1" s="872"/>
      <c r="VY1" s="872"/>
      <c r="VZ1" s="872"/>
      <c r="WA1" s="872"/>
      <c r="WB1" s="872"/>
      <c r="WC1" s="872"/>
      <c r="WD1" s="872"/>
      <c r="WE1" s="872"/>
      <c r="WF1" s="872"/>
      <c r="WG1" s="872"/>
      <c r="WH1" s="872"/>
      <c r="WI1" s="872"/>
      <c r="WJ1" s="872"/>
      <c r="WK1" s="872"/>
      <c r="WL1" s="872"/>
      <c r="WM1" s="872"/>
      <c r="WN1" s="872"/>
      <c r="WO1" s="872"/>
      <c r="WP1" s="872"/>
      <c r="WQ1" s="872"/>
      <c r="WR1" s="872"/>
      <c r="WS1" s="872"/>
      <c r="WT1" s="872"/>
      <c r="WU1" s="872"/>
      <c r="WV1" s="872"/>
      <c r="WW1" s="872"/>
      <c r="WX1" s="872"/>
      <c r="WY1" s="872"/>
      <c r="WZ1" s="872"/>
      <c r="XA1" s="872"/>
      <c r="XB1" s="872"/>
      <c r="XC1" s="872"/>
      <c r="XD1" s="872"/>
      <c r="XE1" s="872"/>
      <c r="XF1" s="872"/>
      <c r="XG1" s="872"/>
      <c r="XH1" s="872"/>
      <c r="XI1" s="872"/>
      <c r="XJ1" s="872"/>
      <c r="XK1" s="872"/>
      <c r="XL1" s="872"/>
      <c r="XM1" s="872"/>
      <c r="XN1" s="872"/>
      <c r="XO1" s="872"/>
      <c r="XP1" s="872"/>
      <c r="XQ1" s="872"/>
      <c r="XR1" s="872"/>
      <c r="XS1" s="872"/>
      <c r="XT1" s="872"/>
      <c r="XU1" s="872"/>
      <c r="XV1" s="872"/>
      <c r="XW1" s="872"/>
      <c r="XX1" s="872"/>
      <c r="XY1" s="872"/>
      <c r="XZ1" s="872"/>
      <c r="YA1" s="872"/>
      <c r="YB1" s="872"/>
      <c r="YC1" s="872"/>
      <c r="YD1" s="872"/>
      <c r="YE1" s="872"/>
      <c r="YF1" s="872"/>
      <c r="YG1" s="872"/>
      <c r="YH1" s="872"/>
      <c r="YI1" s="872"/>
      <c r="YJ1" s="872"/>
      <c r="YK1" s="872"/>
      <c r="YL1" s="872"/>
      <c r="YM1" s="872"/>
      <c r="YN1" s="872"/>
      <c r="YO1" s="872"/>
      <c r="YP1" s="872"/>
      <c r="YQ1" s="872"/>
      <c r="YR1" s="872"/>
      <c r="YS1" s="872"/>
      <c r="YT1" s="872"/>
      <c r="YU1" s="872"/>
      <c r="YV1" s="872"/>
      <c r="YW1" s="872"/>
      <c r="YX1" s="872"/>
      <c r="YY1" s="872"/>
      <c r="YZ1" s="872"/>
      <c r="ZA1" s="872"/>
      <c r="ZB1" s="872"/>
      <c r="ZC1" s="872"/>
      <c r="ZD1" s="872"/>
      <c r="ZE1" s="872"/>
      <c r="ZF1" s="872"/>
      <c r="ZG1" s="872"/>
      <c r="ZH1" s="872"/>
      <c r="ZI1" s="872"/>
      <c r="ZJ1" s="872"/>
      <c r="ZK1" s="872"/>
      <c r="ZL1" s="872"/>
      <c r="ZM1" s="872"/>
      <c r="ZN1" s="872"/>
      <c r="ZO1" s="872"/>
      <c r="ZP1" s="872"/>
      <c r="ZQ1" s="872"/>
      <c r="ZR1" s="872"/>
      <c r="ZS1" s="872"/>
      <c r="ZT1" s="872"/>
      <c r="ZU1" s="872"/>
      <c r="ZV1" s="872"/>
      <c r="ZW1" s="872"/>
      <c r="ZX1" s="872"/>
      <c r="ZY1" s="872"/>
      <c r="ZZ1" s="872"/>
      <c r="AAA1" s="872"/>
      <c r="AAB1" s="872"/>
      <c r="AAC1" s="872"/>
      <c r="AAD1" s="872"/>
      <c r="AAE1" s="872"/>
      <c r="AAF1" s="872"/>
      <c r="AAG1" s="872"/>
      <c r="AAH1" s="872"/>
      <c r="AAI1" s="872"/>
      <c r="AAJ1" s="872"/>
      <c r="AAK1" s="872"/>
      <c r="AAL1" s="872"/>
      <c r="AAM1" s="872"/>
      <c r="AAN1" s="872"/>
      <c r="AAO1" s="872"/>
      <c r="AAP1" s="872"/>
      <c r="AAQ1" s="872"/>
      <c r="AAR1" s="872"/>
      <c r="AAS1" s="872"/>
      <c r="AAT1" s="872"/>
      <c r="AAU1" s="872"/>
      <c r="AAV1" s="872"/>
      <c r="AAW1" s="872"/>
      <c r="AAX1" s="872"/>
      <c r="AAY1" s="872"/>
      <c r="AAZ1" s="872"/>
      <c r="ABA1" s="872"/>
      <c r="ABB1" s="872"/>
      <c r="ABC1" s="872"/>
      <c r="ABD1" s="872"/>
      <c r="ABE1" s="872"/>
      <c r="ABF1" s="872"/>
      <c r="ABG1" s="872"/>
      <c r="ABH1" s="872"/>
      <c r="ABI1" s="872"/>
      <c r="ABJ1" s="872"/>
      <c r="ABK1" s="872"/>
      <c r="ABL1" s="872"/>
      <c r="ABM1" s="872"/>
      <c r="ABN1" s="872"/>
      <c r="ABO1" s="872"/>
      <c r="ABP1" s="872"/>
      <c r="ABQ1" s="872"/>
      <c r="ABR1" s="872"/>
      <c r="ABS1" s="872"/>
      <c r="ABT1" s="872"/>
      <c r="ABU1" s="872"/>
      <c r="ABV1" s="872"/>
      <c r="ABW1" s="872"/>
      <c r="ABX1" s="872"/>
      <c r="ABY1" s="872"/>
      <c r="ABZ1" s="872"/>
      <c r="ACA1" s="872"/>
      <c r="ACB1" s="872"/>
      <c r="ACC1" s="872"/>
      <c r="ACD1" s="872"/>
      <c r="ACE1" s="872"/>
      <c r="ACF1" s="872"/>
      <c r="ACG1" s="872"/>
      <c r="ACH1" s="872"/>
      <c r="ACI1" s="872"/>
      <c r="ACJ1" s="872"/>
      <c r="ACK1" s="872"/>
      <c r="ACL1" s="872"/>
      <c r="ACM1" s="872"/>
      <c r="ACN1" s="872"/>
      <c r="ACO1" s="872"/>
      <c r="ACP1" s="872"/>
      <c r="ACQ1" s="872"/>
      <c r="ACR1" s="872"/>
      <c r="ACS1" s="872"/>
      <c r="ACT1" s="872"/>
      <c r="ACU1" s="872"/>
      <c r="ACV1" s="872"/>
      <c r="ACW1" s="872"/>
      <c r="ACX1" s="872"/>
      <c r="ACY1" s="872"/>
      <c r="ACZ1" s="872"/>
      <c r="ADA1" s="872"/>
      <c r="ADB1" s="872"/>
      <c r="ADC1" s="872"/>
      <c r="ADD1" s="872"/>
      <c r="ADE1" s="872"/>
      <c r="ADF1" s="872"/>
      <c r="ADG1" s="872"/>
      <c r="ADH1" s="872"/>
      <c r="ADI1" s="872"/>
      <c r="ADJ1" s="872"/>
      <c r="ADK1" s="872"/>
      <c r="ADL1" s="872"/>
      <c r="ADM1" s="872"/>
      <c r="ADN1" s="872"/>
      <c r="ADO1" s="872"/>
      <c r="ADP1" s="872"/>
      <c r="ADQ1" s="872"/>
      <c r="ADR1" s="872"/>
      <c r="ADS1" s="872"/>
      <c r="ADT1" s="872"/>
      <c r="ADU1" s="872"/>
      <c r="ADV1" s="872"/>
      <c r="ADW1" s="872"/>
      <c r="ADX1" s="872"/>
      <c r="ADY1" s="872"/>
      <c r="ADZ1" s="872"/>
      <c r="AEA1" s="872"/>
      <c r="AEB1" s="872"/>
      <c r="AEC1" s="872"/>
      <c r="AED1" s="872"/>
      <c r="AEE1" s="872"/>
      <c r="AEF1" s="872"/>
      <c r="AEG1" s="872"/>
      <c r="AEH1" s="872"/>
      <c r="AEI1" s="872"/>
      <c r="AEJ1" s="872"/>
      <c r="AEK1" s="872"/>
      <c r="AEL1" s="872"/>
      <c r="AEM1" s="872"/>
      <c r="AEN1" s="872"/>
      <c r="AEO1" s="872"/>
      <c r="AEP1" s="872"/>
      <c r="AEQ1" s="872"/>
      <c r="AER1" s="872"/>
      <c r="AES1" s="872"/>
      <c r="AET1" s="872"/>
      <c r="AEU1" s="872"/>
      <c r="AEV1" s="872"/>
      <c r="AEW1" s="872"/>
      <c r="AEX1" s="872"/>
      <c r="AEY1" s="872"/>
      <c r="AEZ1" s="872"/>
      <c r="AFA1" s="872"/>
      <c r="AFB1" s="872"/>
      <c r="AFC1" s="872"/>
      <c r="AFD1" s="872"/>
      <c r="AFE1" s="872"/>
      <c r="AFF1" s="872"/>
      <c r="AFG1" s="872"/>
      <c r="AFH1" s="872"/>
      <c r="AFI1" s="872"/>
      <c r="AFJ1" s="872"/>
      <c r="AFK1" s="872"/>
      <c r="AFL1" s="872"/>
      <c r="AFM1" s="872"/>
      <c r="AFN1" s="872"/>
      <c r="AFO1" s="872"/>
      <c r="AFP1" s="872"/>
      <c r="AFQ1" s="872"/>
      <c r="AFR1" s="872"/>
      <c r="AFS1" s="872"/>
      <c r="AFT1" s="872"/>
      <c r="AFU1" s="872"/>
      <c r="AFV1" s="872"/>
      <c r="AFW1" s="872"/>
      <c r="AFX1" s="872"/>
      <c r="AFY1" s="872"/>
      <c r="AFZ1" s="872"/>
      <c r="AGA1" s="872"/>
      <c r="AGB1" s="872"/>
      <c r="AGC1" s="872"/>
      <c r="AGD1" s="872"/>
      <c r="AGE1" s="872"/>
      <c r="AGF1" s="872"/>
      <c r="AGG1" s="872"/>
      <c r="AGH1" s="872"/>
      <c r="AGI1" s="872"/>
      <c r="AGJ1" s="872"/>
      <c r="AGK1" s="872"/>
      <c r="AGL1" s="872"/>
      <c r="AGM1" s="872"/>
      <c r="AGN1" s="872"/>
      <c r="AGO1" s="872"/>
      <c r="AGP1" s="872"/>
      <c r="AGQ1" s="872"/>
      <c r="AGR1" s="872"/>
      <c r="AGS1" s="872"/>
      <c r="AGT1" s="872"/>
      <c r="AGU1" s="872"/>
      <c r="AGV1" s="872"/>
      <c r="AGW1" s="872"/>
      <c r="AGX1" s="872"/>
      <c r="AGY1" s="872"/>
      <c r="AGZ1" s="872"/>
      <c r="AHA1" s="872"/>
      <c r="AHB1" s="872"/>
      <c r="AHC1" s="872"/>
      <c r="AHD1" s="872"/>
      <c r="AHE1" s="872"/>
      <c r="AHF1" s="872"/>
      <c r="AHG1" s="872"/>
      <c r="AHH1" s="872"/>
      <c r="AHI1" s="872"/>
      <c r="AHJ1" s="872"/>
      <c r="AHK1" s="872"/>
      <c r="AHL1" s="872"/>
      <c r="AHM1" s="872"/>
      <c r="AHN1" s="872"/>
      <c r="AHO1" s="872"/>
      <c r="AHP1" s="872"/>
      <c r="AHQ1" s="872"/>
      <c r="AHR1" s="872"/>
      <c r="AHS1" s="872"/>
      <c r="AHT1" s="872"/>
      <c r="AHU1" s="872"/>
      <c r="AHV1" s="872"/>
      <c r="AHW1" s="872"/>
      <c r="AHX1" s="872"/>
      <c r="AHY1" s="872"/>
      <c r="AHZ1" s="872"/>
      <c r="AIA1" s="872"/>
      <c r="AIB1" s="872"/>
      <c r="AIC1" s="872"/>
      <c r="AID1" s="872"/>
      <c r="AIE1" s="872"/>
      <c r="AIF1" s="872"/>
      <c r="AIG1" s="872"/>
      <c r="AIH1" s="872"/>
      <c r="AII1" s="872"/>
      <c r="AIJ1" s="872"/>
      <c r="AIK1" s="872"/>
      <c r="AIL1" s="872"/>
      <c r="AIM1" s="872"/>
      <c r="AIN1" s="872"/>
      <c r="AIO1" s="872"/>
      <c r="AIP1" s="872"/>
      <c r="AIQ1" s="872"/>
      <c r="AIR1" s="872"/>
      <c r="AIS1" s="872"/>
      <c r="AIT1" s="872"/>
      <c r="AIU1" s="872"/>
      <c r="AIV1" s="872"/>
      <c r="AIW1" s="872"/>
      <c r="AIX1" s="872"/>
      <c r="AIY1" s="872"/>
      <c r="AIZ1" s="872"/>
      <c r="AJA1" s="872"/>
      <c r="AJB1" s="872"/>
      <c r="AJC1" s="872"/>
      <c r="AJD1" s="872"/>
      <c r="AJE1" s="872"/>
      <c r="AJF1" s="872"/>
      <c r="AJG1" s="872"/>
      <c r="AJH1" s="872"/>
      <c r="AJI1" s="872"/>
      <c r="AJJ1" s="872"/>
      <c r="AJK1" s="872"/>
      <c r="AJL1" s="872"/>
      <c r="AJM1" s="872"/>
      <c r="AJN1" s="872"/>
      <c r="AJO1" s="872"/>
      <c r="AJP1" s="872"/>
      <c r="AJQ1" s="872"/>
      <c r="AJR1" s="872"/>
      <c r="AJS1" s="872"/>
      <c r="AJT1" s="872"/>
      <c r="AJU1" s="872"/>
      <c r="AJV1" s="872"/>
      <c r="AJW1" s="872"/>
      <c r="AJX1" s="872"/>
      <c r="AJY1" s="872"/>
      <c r="AJZ1" s="872"/>
      <c r="AKA1" s="872"/>
      <c r="AKB1" s="872"/>
      <c r="AKC1" s="872"/>
      <c r="AKD1" s="872"/>
      <c r="AKE1" s="872"/>
      <c r="AKF1" s="872"/>
      <c r="AKG1" s="872"/>
      <c r="AKH1" s="872"/>
      <c r="AKI1" s="872"/>
      <c r="AKJ1" s="872"/>
      <c r="AKK1" s="872"/>
      <c r="AKL1" s="872"/>
      <c r="AKM1" s="872"/>
      <c r="AKN1" s="872"/>
      <c r="AKO1" s="872"/>
      <c r="AKP1" s="872"/>
      <c r="AKQ1" s="872"/>
      <c r="AKR1" s="872"/>
      <c r="AKS1" s="872"/>
      <c r="AKT1" s="872"/>
      <c r="AKU1" s="872"/>
      <c r="AKV1" s="872"/>
      <c r="AKW1" s="872"/>
      <c r="AKX1" s="872"/>
      <c r="AKY1" s="872"/>
      <c r="AKZ1" s="872"/>
      <c r="ALA1" s="872"/>
      <c r="ALB1" s="872"/>
      <c r="ALC1" s="872"/>
      <c r="ALD1" s="872"/>
      <c r="ALE1" s="872"/>
      <c r="ALF1" s="872"/>
      <c r="ALG1" s="872"/>
      <c r="ALH1" s="872"/>
      <c r="ALI1" s="872"/>
      <c r="ALJ1" s="872"/>
      <c r="ALK1" s="872"/>
      <c r="ALL1" s="872"/>
      <c r="ALM1" s="872"/>
      <c r="ALN1" s="872"/>
      <c r="ALO1" s="872"/>
      <c r="ALP1" s="872"/>
      <c r="ALQ1" s="872"/>
      <c r="ALR1" s="872"/>
      <c r="ALS1" s="872"/>
      <c r="ALT1" s="872"/>
      <c r="ALU1" s="872"/>
      <c r="ALV1" s="872"/>
      <c r="ALW1" s="872"/>
      <c r="ALX1" s="872"/>
      <c r="ALY1" s="872"/>
      <c r="ALZ1" s="872"/>
      <c r="AMA1" s="872"/>
      <c r="AMB1" s="872"/>
      <c r="AMC1" s="872"/>
      <c r="AMD1" s="872"/>
      <c r="AME1" s="872"/>
      <c r="AMF1" s="872"/>
      <c r="AMG1" s="872"/>
      <c r="AMH1" s="872"/>
      <c r="AMI1" s="872"/>
      <c r="AMJ1" s="872"/>
      <c r="AMK1" s="872"/>
      <c r="AML1" s="872"/>
      <c r="AMM1" s="872"/>
      <c r="AMN1" s="872"/>
      <c r="AMO1" s="872"/>
      <c r="AMP1" s="872"/>
      <c r="AMQ1" s="872"/>
      <c r="AMR1" s="872"/>
      <c r="AMS1" s="872"/>
      <c r="AMT1" s="872"/>
      <c r="AMU1" s="872"/>
      <c r="AMV1" s="872"/>
      <c r="AMW1" s="872"/>
      <c r="AMX1" s="872"/>
      <c r="AMY1" s="872"/>
      <c r="AMZ1" s="872"/>
      <c r="ANA1" s="872"/>
      <c r="ANB1" s="872"/>
      <c r="ANC1" s="872"/>
      <c r="AND1" s="872"/>
      <c r="ANE1" s="872"/>
      <c r="ANF1" s="872"/>
      <c r="ANG1" s="872"/>
      <c r="ANH1" s="872"/>
      <c r="ANI1" s="872"/>
      <c r="ANJ1" s="872"/>
      <c r="ANK1" s="872"/>
      <c r="ANL1" s="872"/>
      <c r="ANM1" s="872"/>
      <c r="ANN1" s="872"/>
      <c r="ANO1" s="872"/>
      <c r="ANP1" s="872"/>
      <c r="ANQ1" s="872"/>
      <c r="ANR1" s="872"/>
      <c r="ANS1" s="872"/>
      <c r="ANT1" s="872"/>
      <c r="ANU1" s="872"/>
      <c r="ANV1" s="872"/>
      <c r="ANW1" s="872"/>
      <c r="ANX1" s="872"/>
      <c r="ANY1" s="872"/>
      <c r="ANZ1" s="872"/>
      <c r="AOA1" s="872"/>
      <c r="AOB1" s="872"/>
      <c r="AOC1" s="872"/>
      <c r="AOD1" s="872"/>
      <c r="AOE1" s="872"/>
      <c r="AOF1" s="872"/>
      <c r="AOG1" s="872"/>
      <c r="AOH1" s="872"/>
      <c r="AOI1" s="872"/>
      <c r="AOJ1" s="872"/>
      <c r="AOK1" s="872"/>
      <c r="AOL1" s="872"/>
      <c r="AOM1" s="872"/>
      <c r="AON1" s="872"/>
      <c r="AOO1" s="872"/>
      <c r="AOP1" s="872"/>
      <c r="AOQ1" s="872"/>
      <c r="AOR1" s="872"/>
      <c r="AOS1" s="872"/>
      <c r="AOT1" s="872"/>
      <c r="AOU1" s="872"/>
      <c r="AOV1" s="872"/>
      <c r="AOW1" s="872"/>
      <c r="AOX1" s="872"/>
      <c r="AOY1" s="872"/>
      <c r="AOZ1" s="872"/>
      <c r="APA1" s="872"/>
      <c r="APB1" s="872"/>
      <c r="APC1" s="872"/>
      <c r="APD1" s="872"/>
      <c r="APE1" s="872"/>
      <c r="APF1" s="872"/>
      <c r="APG1" s="872"/>
      <c r="APH1" s="872"/>
      <c r="API1" s="872"/>
      <c r="APJ1" s="872"/>
      <c r="APK1" s="872"/>
      <c r="APL1" s="872"/>
      <c r="APM1" s="872"/>
      <c r="APN1" s="872"/>
      <c r="APO1" s="872"/>
      <c r="APP1" s="872"/>
      <c r="APQ1" s="872"/>
      <c r="APR1" s="872"/>
      <c r="APS1" s="872"/>
      <c r="APT1" s="872"/>
      <c r="APU1" s="872"/>
      <c r="APV1" s="872"/>
      <c r="APW1" s="872"/>
      <c r="APX1" s="872"/>
      <c r="APY1" s="872"/>
      <c r="APZ1" s="872"/>
      <c r="AQA1" s="872"/>
      <c r="AQB1" s="872"/>
      <c r="AQC1" s="872"/>
      <c r="AQD1" s="872"/>
      <c r="AQE1" s="872"/>
      <c r="AQF1" s="872"/>
      <c r="AQG1" s="872"/>
      <c r="AQH1" s="872"/>
      <c r="AQI1" s="872"/>
      <c r="AQJ1" s="872"/>
      <c r="AQK1" s="872"/>
      <c r="AQL1" s="872"/>
      <c r="AQM1" s="872"/>
      <c r="AQN1" s="872"/>
      <c r="AQO1" s="872"/>
      <c r="AQP1" s="872"/>
      <c r="AQQ1" s="872"/>
      <c r="AQR1" s="872"/>
      <c r="AQS1" s="872"/>
      <c r="AQT1" s="872"/>
      <c r="AQU1" s="872"/>
      <c r="AQV1" s="872"/>
      <c r="AQW1" s="872"/>
      <c r="AQX1" s="872"/>
      <c r="AQY1" s="872"/>
      <c r="AQZ1" s="872"/>
      <c r="ARA1" s="872"/>
      <c r="ARB1" s="872"/>
      <c r="ARC1" s="872"/>
      <c r="ARD1" s="872"/>
      <c r="ARE1" s="872"/>
      <c r="ARF1" s="872"/>
      <c r="ARG1" s="872"/>
      <c r="ARH1" s="872"/>
      <c r="ARI1" s="872"/>
      <c r="ARJ1" s="872"/>
      <c r="ARK1" s="872"/>
      <c r="ARL1" s="872"/>
      <c r="ARM1" s="872"/>
      <c r="ARN1" s="872"/>
      <c r="ARO1" s="872"/>
      <c r="ARP1" s="872"/>
      <c r="ARQ1" s="872"/>
      <c r="ARR1" s="872"/>
      <c r="ARS1" s="872"/>
      <c r="ART1" s="872"/>
      <c r="ARU1" s="872"/>
      <c r="ARV1" s="872"/>
      <c r="ARW1" s="872"/>
      <c r="ARX1" s="872"/>
      <c r="ARY1" s="872"/>
      <c r="ARZ1" s="872"/>
      <c r="ASA1" s="872"/>
      <c r="ASB1" s="872"/>
      <c r="ASC1" s="872"/>
      <c r="ASD1" s="872"/>
      <c r="ASE1" s="872"/>
      <c r="ASF1" s="872"/>
      <c r="ASG1" s="872"/>
      <c r="ASH1" s="872"/>
      <c r="ASI1" s="872"/>
      <c r="ASJ1" s="872"/>
      <c r="ASK1" s="872"/>
      <c r="ASL1" s="872"/>
      <c r="ASM1" s="872"/>
      <c r="ASN1" s="872"/>
      <c r="ASO1" s="872"/>
      <c r="ASP1" s="872"/>
      <c r="ASQ1" s="872"/>
      <c r="ASR1" s="872"/>
      <c r="ASS1" s="872"/>
      <c r="AST1" s="872"/>
      <c r="ASU1" s="872"/>
      <c r="ASV1" s="872"/>
      <c r="ASW1" s="872"/>
      <c r="ASX1" s="872"/>
      <c r="ASY1" s="872"/>
      <c r="ASZ1" s="872"/>
      <c r="ATA1" s="872"/>
      <c r="ATB1" s="872"/>
      <c r="ATC1" s="872"/>
      <c r="ATD1" s="872"/>
      <c r="ATE1" s="872"/>
      <c r="ATF1" s="872"/>
      <c r="ATG1" s="872"/>
      <c r="ATH1" s="872"/>
      <c r="ATI1" s="872"/>
      <c r="ATJ1" s="872"/>
      <c r="ATK1" s="872"/>
      <c r="ATL1" s="872"/>
      <c r="ATM1" s="872"/>
      <c r="ATN1" s="872"/>
      <c r="ATO1" s="872"/>
      <c r="ATP1" s="872"/>
      <c r="ATQ1" s="872"/>
      <c r="ATR1" s="872"/>
      <c r="ATS1" s="872"/>
      <c r="ATT1" s="872"/>
      <c r="ATU1" s="872"/>
      <c r="ATV1" s="872"/>
      <c r="ATW1" s="872"/>
      <c r="ATX1" s="872"/>
      <c r="ATY1" s="872"/>
      <c r="ATZ1" s="872"/>
      <c r="AUA1" s="872"/>
      <c r="AUB1" s="872"/>
      <c r="AUC1" s="872"/>
      <c r="AUD1" s="872"/>
      <c r="AUE1" s="872"/>
      <c r="AUF1" s="872"/>
      <c r="AUG1" s="872"/>
      <c r="AUH1" s="872"/>
      <c r="AUI1" s="872"/>
      <c r="AUJ1" s="872"/>
      <c r="AUK1" s="872"/>
      <c r="AUL1" s="872"/>
      <c r="AUM1" s="872"/>
      <c r="AUN1" s="872"/>
      <c r="AUO1" s="872"/>
      <c r="AUP1" s="872"/>
      <c r="AUQ1" s="872"/>
      <c r="AUR1" s="872"/>
      <c r="AUS1" s="872"/>
      <c r="AUT1" s="872"/>
      <c r="AUU1" s="872"/>
      <c r="AUV1" s="872"/>
      <c r="AUW1" s="872"/>
      <c r="AUX1" s="872"/>
      <c r="AUY1" s="872"/>
      <c r="AUZ1" s="872"/>
      <c r="AVA1" s="872"/>
      <c r="AVB1" s="872"/>
      <c r="AVC1" s="872"/>
      <c r="AVD1" s="872"/>
      <c r="AVE1" s="872"/>
      <c r="AVF1" s="872"/>
      <c r="AVG1" s="872"/>
      <c r="AVH1" s="872"/>
      <c r="AVI1" s="872"/>
      <c r="AVJ1" s="872"/>
      <c r="AVK1" s="872"/>
      <c r="AVL1" s="872"/>
      <c r="AVM1" s="872"/>
      <c r="AVN1" s="872"/>
      <c r="AVO1" s="872"/>
      <c r="AVP1" s="872"/>
      <c r="AVQ1" s="872"/>
      <c r="AVR1" s="872"/>
      <c r="AVS1" s="872"/>
      <c r="AVT1" s="872"/>
      <c r="AVU1" s="872"/>
      <c r="AVV1" s="872"/>
      <c r="AVW1" s="872"/>
      <c r="AVX1" s="872"/>
      <c r="AVY1" s="872"/>
      <c r="AVZ1" s="872"/>
      <c r="AWA1" s="872"/>
      <c r="AWB1" s="872"/>
      <c r="AWC1" s="872"/>
      <c r="AWD1" s="872"/>
      <c r="AWE1" s="872"/>
      <c r="AWF1" s="872"/>
      <c r="AWG1" s="872"/>
      <c r="AWH1" s="872"/>
      <c r="AWI1" s="872"/>
      <c r="AWJ1" s="872"/>
      <c r="AWK1" s="872"/>
      <c r="AWL1" s="872"/>
      <c r="AWM1" s="872"/>
      <c r="AWN1" s="872"/>
      <c r="AWO1" s="872"/>
      <c r="AWP1" s="872"/>
      <c r="AWQ1" s="872"/>
      <c r="AWR1" s="872"/>
      <c r="AWS1" s="872"/>
      <c r="AWT1" s="872"/>
      <c r="AWU1" s="872"/>
      <c r="AWV1" s="872"/>
      <c r="AWW1" s="872"/>
      <c r="AWX1" s="872"/>
      <c r="AWY1" s="872"/>
      <c r="AWZ1" s="872"/>
      <c r="AXA1" s="872"/>
      <c r="AXB1" s="872"/>
      <c r="AXC1" s="872"/>
      <c r="AXD1" s="872"/>
      <c r="AXE1" s="872"/>
      <c r="AXF1" s="872"/>
      <c r="AXG1" s="872"/>
      <c r="AXH1" s="872"/>
      <c r="AXI1" s="872"/>
      <c r="AXJ1" s="872"/>
      <c r="AXK1" s="872"/>
      <c r="AXL1" s="872"/>
      <c r="AXM1" s="872"/>
      <c r="AXN1" s="872"/>
      <c r="AXO1" s="872"/>
      <c r="AXP1" s="872"/>
      <c r="AXQ1" s="872"/>
      <c r="AXR1" s="872"/>
      <c r="AXS1" s="872"/>
      <c r="AXT1" s="872"/>
      <c r="AXU1" s="872"/>
      <c r="AXV1" s="872"/>
      <c r="AXW1" s="872"/>
      <c r="AXX1" s="872"/>
      <c r="AXY1" s="872"/>
      <c r="AXZ1" s="872"/>
      <c r="AYA1" s="872"/>
      <c r="AYB1" s="872"/>
      <c r="AYC1" s="872"/>
      <c r="AYD1" s="872"/>
      <c r="AYE1" s="872"/>
      <c r="AYF1" s="872"/>
      <c r="AYG1" s="872"/>
      <c r="AYH1" s="872"/>
      <c r="AYI1" s="872"/>
      <c r="AYJ1" s="872"/>
      <c r="AYK1" s="872"/>
      <c r="AYL1" s="872"/>
      <c r="AYM1" s="872"/>
      <c r="AYN1" s="872"/>
      <c r="AYO1" s="872"/>
      <c r="AYP1" s="872"/>
      <c r="AYQ1" s="872"/>
      <c r="AYR1" s="872"/>
      <c r="AYS1" s="872"/>
      <c r="AYT1" s="872"/>
      <c r="AYU1" s="872"/>
      <c r="AYV1" s="872"/>
      <c r="AYW1" s="872"/>
      <c r="AYX1" s="872"/>
      <c r="AYY1" s="872"/>
      <c r="AYZ1" s="872"/>
      <c r="AZA1" s="872"/>
      <c r="AZB1" s="872"/>
      <c r="AZC1" s="872"/>
      <c r="AZD1" s="872"/>
      <c r="AZE1" s="872"/>
      <c r="AZF1" s="872"/>
      <c r="AZG1" s="872"/>
      <c r="AZH1" s="872"/>
      <c r="AZI1" s="872"/>
      <c r="AZJ1" s="872"/>
      <c r="AZK1" s="872"/>
      <c r="AZL1" s="872"/>
      <c r="AZM1" s="872"/>
      <c r="AZN1" s="872"/>
      <c r="AZO1" s="872"/>
      <c r="AZP1" s="872"/>
      <c r="AZQ1" s="872"/>
      <c r="AZR1" s="872"/>
      <c r="AZS1" s="872"/>
      <c r="AZT1" s="872"/>
      <c r="AZU1" s="872"/>
      <c r="AZV1" s="872"/>
      <c r="AZW1" s="872"/>
      <c r="AZX1" s="872"/>
      <c r="AZY1" s="872"/>
      <c r="AZZ1" s="872"/>
      <c r="BAA1" s="872"/>
      <c r="BAB1" s="872"/>
      <c r="BAC1" s="872"/>
      <c r="BAD1" s="872"/>
      <c r="BAE1" s="872"/>
      <c r="BAF1" s="872"/>
      <c r="BAG1" s="872"/>
      <c r="BAH1" s="872"/>
      <c r="BAI1" s="872"/>
      <c r="BAJ1" s="872"/>
      <c r="BAK1" s="872"/>
      <c r="BAL1" s="872"/>
      <c r="BAM1" s="872"/>
      <c r="BAN1" s="872"/>
      <c r="BAO1" s="872"/>
      <c r="BAP1" s="872"/>
      <c r="BAQ1" s="872"/>
      <c r="BAR1" s="872"/>
      <c r="BAS1" s="872"/>
      <c r="BAT1" s="872"/>
      <c r="BAU1" s="872"/>
      <c r="BAV1" s="872"/>
      <c r="BAW1" s="872"/>
      <c r="BAX1" s="872"/>
      <c r="BAY1" s="872"/>
      <c r="BAZ1" s="872"/>
      <c r="BBA1" s="872"/>
      <c r="BBB1" s="872"/>
      <c r="BBC1" s="872"/>
      <c r="BBD1" s="872"/>
      <c r="BBE1" s="872"/>
      <c r="BBF1" s="872"/>
      <c r="BBG1" s="872"/>
      <c r="BBH1" s="872"/>
      <c r="BBI1" s="872"/>
      <c r="BBJ1" s="872"/>
      <c r="BBK1" s="872"/>
      <c r="BBL1" s="872"/>
      <c r="BBM1" s="872"/>
      <c r="BBN1" s="872"/>
      <c r="BBO1" s="872"/>
      <c r="BBP1" s="872"/>
      <c r="BBQ1" s="872"/>
      <c r="BBR1" s="872"/>
      <c r="BBS1" s="872"/>
      <c r="BBT1" s="872"/>
      <c r="BBU1" s="872"/>
      <c r="BBV1" s="872"/>
      <c r="BBW1" s="872"/>
      <c r="BBX1" s="872"/>
      <c r="BBY1" s="872"/>
      <c r="BBZ1" s="872"/>
      <c r="BCA1" s="872"/>
      <c r="BCB1" s="872"/>
      <c r="BCC1" s="872"/>
      <c r="BCD1" s="872"/>
      <c r="BCE1" s="872"/>
      <c r="BCF1" s="872"/>
      <c r="BCG1" s="872"/>
      <c r="BCH1" s="872"/>
      <c r="BCI1" s="872"/>
      <c r="BCJ1" s="872"/>
      <c r="BCK1" s="872"/>
      <c r="BCL1" s="872"/>
      <c r="BCM1" s="872"/>
      <c r="BCN1" s="872"/>
      <c r="BCO1" s="872"/>
      <c r="BCP1" s="872"/>
      <c r="BCQ1" s="872"/>
      <c r="BCR1" s="872"/>
      <c r="BCS1" s="872"/>
      <c r="BCT1" s="872"/>
      <c r="BCU1" s="872"/>
      <c r="BCV1" s="872"/>
      <c r="BCW1" s="872"/>
      <c r="BCX1" s="872"/>
      <c r="BCY1" s="872"/>
      <c r="BCZ1" s="872"/>
      <c r="BDA1" s="872"/>
      <c r="BDB1" s="872"/>
      <c r="BDC1" s="872"/>
      <c r="BDD1" s="872"/>
      <c r="BDE1" s="872"/>
      <c r="BDF1" s="872"/>
      <c r="BDG1" s="872"/>
      <c r="BDH1" s="872"/>
      <c r="BDI1" s="872"/>
      <c r="BDJ1" s="872"/>
      <c r="BDK1" s="872"/>
      <c r="BDL1" s="872"/>
      <c r="BDM1" s="872"/>
      <c r="BDN1" s="872"/>
      <c r="BDO1" s="872"/>
      <c r="BDP1" s="872"/>
      <c r="BDQ1" s="872"/>
      <c r="BDR1" s="872"/>
      <c r="BDS1" s="872"/>
      <c r="BDT1" s="872"/>
      <c r="BDU1" s="872"/>
      <c r="BDV1" s="872"/>
      <c r="BDW1" s="872"/>
      <c r="BDX1" s="872"/>
      <c r="BDY1" s="872"/>
      <c r="BDZ1" s="872"/>
      <c r="BEA1" s="872"/>
      <c r="BEB1" s="872"/>
      <c r="BEC1" s="872"/>
      <c r="BED1" s="872"/>
      <c r="BEE1" s="872"/>
      <c r="BEF1" s="872"/>
      <c r="BEG1" s="872"/>
      <c r="BEH1" s="872"/>
      <c r="BEI1" s="872"/>
      <c r="BEJ1" s="872"/>
      <c r="BEK1" s="872"/>
      <c r="BEL1" s="872"/>
      <c r="BEM1" s="872"/>
      <c r="BEN1" s="872"/>
      <c r="BEO1" s="872"/>
      <c r="BEP1" s="872"/>
      <c r="BEQ1" s="872"/>
      <c r="BER1" s="872"/>
      <c r="BES1" s="872"/>
      <c r="BET1" s="872"/>
      <c r="BEU1" s="872"/>
      <c r="BEV1" s="872"/>
      <c r="BEW1" s="872"/>
      <c r="BEX1" s="872"/>
      <c r="BEY1" s="872"/>
      <c r="BEZ1" s="872"/>
      <c r="BFA1" s="872"/>
      <c r="BFB1" s="872"/>
      <c r="BFC1" s="872"/>
      <c r="BFD1" s="872"/>
      <c r="BFE1" s="872"/>
      <c r="BFF1" s="872"/>
      <c r="BFG1" s="872"/>
      <c r="BFH1" s="872"/>
      <c r="BFI1" s="872"/>
      <c r="BFJ1" s="872"/>
      <c r="BFK1" s="872"/>
      <c r="BFL1" s="872"/>
      <c r="BFM1" s="872"/>
      <c r="BFN1" s="872"/>
      <c r="BFO1" s="872"/>
      <c r="BFP1" s="872"/>
      <c r="BFQ1" s="872"/>
      <c r="BFR1" s="872"/>
      <c r="BFS1" s="872"/>
      <c r="BFT1" s="872"/>
      <c r="BFU1" s="872"/>
      <c r="BFV1" s="872"/>
      <c r="BFW1" s="872"/>
      <c r="BFX1" s="872"/>
      <c r="BFY1" s="872"/>
      <c r="BFZ1" s="872"/>
      <c r="BGA1" s="872"/>
      <c r="BGB1" s="872"/>
      <c r="BGC1" s="872"/>
      <c r="BGD1" s="872"/>
      <c r="BGE1" s="872"/>
      <c r="BGF1" s="872"/>
      <c r="BGG1" s="872"/>
      <c r="BGH1" s="872"/>
      <c r="BGI1" s="872"/>
      <c r="BGJ1" s="872"/>
      <c r="BGK1" s="872"/>
      <c r="BGL1" s="872"/>
      <c r="BGM1" s="872"/>
      <c r="BGN1" s="872"/>
      <c r="BGO1" s="872"/>
      <c r="BGP1" s="872"/>
      <c r="BGQ1" s="872"/>
      <c r="BGR1" s="872"/>
      <c r="BGS1" s="872"/>
      <c r="BGT1" s="872"/>
      <c r="BGU1" s="872"/>
      <c r="BGV1" s="872"/>
      <c r="BGW1" s="872"/>
      <c r="BGX1" s="872"/>
      <c r="BGY1" s="872"/>
      <c r="BGZ1" s="872"/>
      <c r="BHA1" s="872"/>
      <c r="BHB1" s="872"/>
      <c r="BHC1" s="872"/>
      <c r="BHD1" s="872"/>
      <c r="BHE1" s="872"/>
      <c r="BHF1" s="872"/>
      <c r="BHG1" s="872"/>
      <c r="BHH1" s="872"/>
      <c r="BHI1" s="872"/>
      <c r="BHJ1" s="872"/>
      <c r="BHK1" s="872"/>
      <c r="BHL1" s="872"/>
      <c r="BHM1" s="872"/>
      <c r="BHN1" s="872"/>
      <c r="BHO1" s="872"/>
      <c r="BHP1" s="872"/>
      <c r="BHQ1" s="872"/>
      <c r="BHR1" s="872"/>
      <c r="BHS1" s="872"/>
      <c r="BHT1" s="872"/>
      <c r="BHU1" s="872"/>
      <c r="BHV1" s="872"/>
      <c r="BHW1" s="872"/>
      <c r="BHX1" s="872"/>
      <c r="BHY1" s="872"/>
      <c r="BHZ1" s="872"/>
      <c r="BIA1" s="872"/>
      <c r="BIB1" s="872"/>
      <c r="BIC1" s="872"/>
      <c r="BID1" s="872"/>
      <c r="BIE1" s="872"/>
      <c r="BIF1" s="872"/>
      <c r="BIG1" s="872"/>
      <c r="BIH1" s="872"/>
      <c r="BII1" s="872"/>
      <c r="BIJ1" s="872"/>
      <c r="BIK1" s="872"/>
      <c r="BIL1" s="872"/>
      <c r="BIM1" s="872"/>
      <c r="BIN1" s="872"/>
      <c r="BIO1" s="872"/>
      <c r="BIP1" s="872"/>
      <c r="BIQ1" s="872"/>
      <c r="BIR1" s="872"/>
      <c r="BIS1" s="872"/>
      <c r="BIT1" s="872"/>
      <c r="BIU1" s="872"/>
      <c r="BIV1" s="872"/>
      <c r="BIW1" s="872"/>
      <c r="BIX1" s="872"/>
      <c r="BIY1" s="872"/>
      <c r="BIZ1" s="872"/>
      <c r="BJA1" s="872"/>
      <c r="BJB1" s="872"/>
      <c r="BJC1" s="872"/>
      <c r="BJD1" s="872"/>
      <c r="BJE1" s="872"/>
      <c r="BJF1" s="872"/>
      <c r="BJG1" s="872"/>
      <c r="BJH1" s="872"/>
      <c r="BJI1" s="872"/>
      <c r="BJJ1" s="872"/>
      <c r="BJK1" s="872"/>
      <c r="BJL1" s="872"/>
      <c r="BJM1" s="872"/>
      <c r="BJN1" s="872"/>
      <c r="BJO1" s="872"/>
      <c r="BJP1" s="872"/>
      <c r="BJQ1" s="872"/>
      <c r="BJR1" s="872"/>
      <c r="BJS1" s="872"/>
      <c r="BJT1" s="872"/>
      <c r="BJU1" s="872"/>
      <c r="BJV1" s="872"/>
      <c r="BJW1" s="872"/>
      <c r="BJX1" s="872"/>
      <c r="BJY1" s="872"/>
      <c r="BJZ1" s="872"/>
      <c r="BKA1" s="872"/>
      <c r="BKB1" s="872"/>
      <c r="BKC1" s="872"/>
      <c r="BKD1" s="872"/>
      <c r="BKE1" s="872"/>
      <c r="BKF1" s="872"/>
      <c r="BKG1" s="872"/>
      <c r="BKH1" s="872"/>
      <c r="BKI1" s="872"/>
      <c r="BKJ1" s="872"/>
      <c r="BKK1" s="872"/>
      <c r="BKL1" s="872"/>
      <c r="BKM1" s="872"/>
      <c r="BKN1" s="872"/>
      <c r="BKO1" s="872"/>
      <c r="BKP1" s="872"/>
      <c r="BKQ1" s="872"/>
      <c r="BKR1" s="872"/>
      <c r="BKS1" s="872"/>
      <c r="BKT1" s="872"/>
      <c r="BKU1" s="872"/>
      <c r="BKV1" s="872"/>
      <c r="BKW1" s="872"/>
      <c r="BKX1" s="872"/>
      <c r="BKY1" s="872"/>
      <c r="BKZ1" s="872"/>
      <c r="BLA1" s="872"/>
      <c r="BLB1" s="872"/>
      <c r="BLC1" s="872"/>
      <c r="BLD1" s="872"/>
      <c r="BLE1" s="872"/>
      <c r="BLF1" s="872"/>
      <c r="BLG1" s="872"/>
      <c r="BLH1" s="872"/>
      <c r="BLI1" s="872"/>
      <c r="BLJ1" s="872"/>
      <c r="BLK1" s="872"/>
      <c r="BLL1" s="872"/>
      <c r="BLM1" s="872"/>
      <c r="BLN1" s="872"/>
      <c r="BLO1" s="872"/>
      <c r="BLP1" s="872"/>
      <c r="BLQ1" s="872"/>
      <c r="BLR1" s="872"/>
      <c r="BLS1" s="872"/>
      <c r="BLT1" s="872"/>
      <c r="BLU1" s="872"/>
      <c r="BLV1" s="872"/>
      <c r="BLW1" s="872"/>
      <c r="BLX1" s="872"/>
      <c r="BLY1" s="872"/>
      <c r="BLZ1" s="872"/>
      <c r="BMA1" s="872"/>
      <c r="BMB1" s="872"/>
      <c r="BMC1" s="872"/>
      <c r="BMD1" s="872"/>
      <c r="BME1" s="872"/>
      <c r="BMF1" s="872"/>
      <c r="BMG1" s="872"/>
      <c r="BMH1" s="872"/>
      <c r="BMI1" s="872"/>
      <c r="BMJ1" s="872"/>
      <c r="BMK1" s="872"/>
      <c r="BML1" s="872"/>
      <c r="BMM1" s="872"/>
      <c r="BMN1" s="872"/>
      <c r="BMO1" s="872"/>
      <c r="BMP1" s="872"/>
      <c r="BMQ1" s="872"/>
      <c r="BMR1" s="872"/>
      <c r="BMS1" s="872"/>
      <c r="BMT1" s="872"/>
      <c r="BMU1" s="872"/>
      <c r="BMV1" s="872"/>
      <c r="BMW1" s="872"/>
      <c r="BMX1" s="872"/>
      <c r="BMY1" s="872"/>
      <c r="BMZ1" s="872"/>
      <c r="BNA1" s="872"/>
      <c r="BNB1" s="872"/>
      <c r="BNC1" s="872"/>
      <c r="BND1" s="872"/>
      <c r="BNE1" s="872"/>
      <c r="BNF1" s="872"/>
      <c r="BNG1" s="872"/>
      <c r="BNH1" s="872"/>
      <c r="BNI1" s="872"/>
      <c r="BNJ1" s="872"/>
      <c r="BNK1" s="872"/>
      <c r="BNL1" s="872"/>
      <c r="BNM1" s="872"/>
      <c r="BNN1" s="872"/>
      <c r="BNO1" s="872"/>
      <c r="BNP1" s="872"/>
      <c r="BNQ1" s="872"/>
      <c r="BNR1" s="872"/>
      <c r="BNS1" s="872"/>
      <c r="BNT1" s="872"/>
      <c r="BNU1" s="872"/>
      <c r="BNV1" s="872"/>
      <c r="BNW1" s="872"/>
      <c r="BNX1" s="872"/>
      <c r="BNY1" s="872"/>
      <c r="BNZ1" s="872"/>
      <c r="BOA1" s="872"/>
      <c r="BOB1" s="872"/>
      <c r="BOC1" s="872"/>
      <c r="BOD1" s="872"/>
      <c r="BOE1" s="872"/>
      <c r="BOF1" s="872"/>
      <c r="BOG1" s="872"/>
      <c r="BOH1" s="872"/>
      <c r="BOI1" s="872"/>
      <c r="BOJ1" s="872"/>
      <c r="BOK1" s="872"/>
      <c r="BOL1" s="872"/>
      <c r="BOM1" s="872"/>
      <c r="BON1" s="872"/>
      <c r="BOO1" s="872"/>
      <c r="BOP1" s="872"/>
      <c r="BOQ1" s="872"/>
      <c r="BOR1" s="872"/>
      <c r="BOS1" s="872"/>
      <c r="BOT1" s="872"/>
      <c r="BOU1" s="872"/>
      <c r="BOV1" s="872"/>
      <c r="BOW1" s="872"/>
      <c r="BOX1" s="872"/>
      <c r="BOY1" s="872"/>
      <c r="BOZ1" s="872"/>
      <c r="BPA1" s="872"/>
      <c r="BPB1" s="872"/>
      <c r="BPC1" s="872"/>
      <c r="BPD1" s="872"/>
      <c r="BPE1" s="872"/>
      <c r="BPF1" s="872"/>
      <c r="BPG1" s="872"/>
      <c r="BPH1" s="872"/>
      <c r="BPI1" s="872"/>
      <c r="BPJ1" s="872"/>
      <c r="BPK1" s="872"/>
      <c r="BPL1" s="872"/>
      <c r="BPM1" s="872"/>
      <c r="BPN1" s="872"/>
      <c r="BPO1" s="872"/>
      <c r="BPP1" s="872"/>
      <c r="BPQ1" s="872"/>
      <c r="BPR1" s="872"/>
      <c r="BPS1" s="872"/>
      <c r="BPT1" s="872"/>
      <c r="BPU1" s="872"/>
      <c r="BPV1" s="872"/>
      <c r="BPW1" s="872"/>
      <c r="BPX1" s="872"/>
      <c r="BPY1" s="872"/>
      <c r="BPZ1" s="872"/>
      <c r="BQA1" s="872"/>
      <c r="BQB1" s="872"/>
      <c r="BQC1" s="872"/>
      <c r="BQD1" s="872"/>
      <c r="BQE1" s="872"/>
      <c r="BQF1" s="872"/>
      <c r="BQG1" s="872"/>
      <c r="BQH1" s="872"/>
      <c r="BQI1" s="872"/>
      <c r="BQJ1" s="872"/>
      <c r="BQK1" s="872"/>
      <c r="BQL1" s="872"/>
      <c r="BQM1" s="872"/>
      <c r="BQN1" s="872"/>
      <c r="BQO1" s="872"/>
      <c r="BQP1" s="872"/>
      <c r="BQQ1" s="872"/>
      <c r="BQR1" s="872"/>
      <c r="BQS1" s="872"/>
      <c r="BQT1" s="872"/>
      <c r="BQU1" s="872"/>
      <c r="BQV1" s="872"/>
      <c r="BQW1" s="872"/>
      <c r="BQX1" s="872"/>
      <c r="BQY1" s="872"/>
      <c r="BQZ1" s="872"/>
      <c r="BRA1" s="872"/>
      <c r="BRB1" s="872"/>
      <c r="BRC1" s="872"/>
      <c r="BRD1" s="872"/>
      <c r="BRE1" s="872"/>
      <c r="BRF1" s="872"/>
      <c r="BRG1" s="872"/>
      <c r="BRH1" s="872"/>
      <c r="BRI1" s="872"/>
      <c r="BRJ1" s="872"/>
      <c r="BRK1" s="872"/>
      <c r="BRL1" s="872"/>
      <c r="BRM1" s="872"/>
      <c r="BRN1" s="872"/>
      <c r="BRO1" s="872"/>
      <c r="BRP1" s="872"/>
      <c r="BRQ1" s="872"/>
      <c r="BRR1" s="872"/>
      <c r="BRS1" s="872"/>
      <c r="BRT1" s="872"/>
      <c r="BRU1" s="872"/>
      <c r="BRV1" s="872"/>
      <c r="BRW1" s="872"/>
      <c r="BRX1" s="872"/>
      <c r="BRY1" s="872"/>
      <c r="BRZ1" s="872"/>
      <c r="BSA1" s="872"/>
      <c r="BSB1" s="872"/>
      <c r="BSC1" s="872"/>
      <c r="BSD1" s="872"/>
      <c r="BSE1" s="872"/>
      <c r="BSF1" s="872"/>
      <c r="BSG1" s="872"/>
      <c r="BSH1" s="872"/>
      <c r="BSI1" s="872"/>
      <c r="BSJ1" s="872"/>
      <c r="BSK1" s="872"/>
      <c r="BSL1" s="872"/>
      <c r="BSM1" s="872"/>
      <c r="BSN1" s="872"/>
      <c r="BSO1" s="872"/>
      <c r="BSP1" s="872"/>
      <c r="BSQ1" s="872"/>
      <c r="BSR1" s="872"/>
      <c r="BSS1" s="872"/>
      <c r="BST1" s="872"/>
      <c r="BSU1" s="872"/>
      <c r="BSV1" s="872"/>
      <c r="BSW1" s="872"/>
      <c r="BSX1" s="872"/>
      <c r="BSY1" s="872"/>
      <c r="BSZ1" s="872"/>
      <c r="BTA1" s="872"/>
      <c r="BTB1" s="872"/>
      <c r="BTC1" s="872"/>
      <c r="BTD1" s="872"/>
      <c r="BTE1" s="872"/>
      <c r="BTF1" s="872"/>
      <c r="BTG1" s="872"/>
      <c r="BTH1" s="872"/>
      <c r="BTI1" s="872"/>
      <c r="BTJ1" s="872"/>
      <c r="BTK1" s="872"/>
      <c r="BTL1" s="872"/>
      <c r="BTM1" s="872"/>
      <c r="BTN1" s="872"/>
      <c r="BTO1" s="872"/>
      <c r="BTP1" s="872"/>
      <c r="BTQ1" s="872"/>
      <c r="BTR1" s="872"/>
      <c r="BTS1" s="872"/>
      <c r="BTT1" s="872"/>
      <c r="BTU1" s="872"/>
      <c r="BTV1" s="872"/>
      <c r="BTW1" s="872"/>
      <c r="BTX1" s="872"/>
      <c r="BTY1" s="872"/>
      <c r="BTZ1" s="872"/>
      <c r="BUA1" s="872"/>
      <c r="BUB1" s="872"/>
      <c r="BUC1" s="872"/>
      <c r="BUD1" s="872"/>
      <c r="BUE1" s="872"/>
      <c r="BUF1" s="872"/>
      <c r="BUG1" s="872"/>
      <c r="BUH1" s="872"/>
      <c r="BUI1" s="872"/>
      <c r="BUJ1" s="872"/>
      <c r="BUK1" s="872"/>
      <c r="BUL1" s="872"/>
      <c r="BUM1" s="872"/>
      <c r="BUN1" s="872"/>
      <c r="BUO1" s="872"/>
      <c r="BUP1" s="872"/>
      <c r="BUQ1" s="872"/>
      <c r="BUR1" s="872"/>
      <c r="BUS1" s="872"/>
      <c r="BUT1" s="872"/>
      <c r="BUU1" s="872"/>
      <c r="BUV1" s="872"/>
      <c r="BUW1" s="872"/>
      <c r="BUX1" s="872"/>
      <c r="BUY1" s="872"/>
      <c r="BUZ1" s="872"/>
      <c r="BVA1" s="872"/>
      <c r="BVB1" s="872"/>
      <c r="BVC1" s="872"/>
      <c r="BVD1" s="872"/>
      <c r="BVE1" s="872"/>
      <c r="BVF1" s="872"/>
      <c r="BVG1" s="872"/>
      <c r="BVH1" s="872"/>
      <c r="BVI1" s="872"/>
      <c r="BVJ1" s="872"/>
      <c r="BVK1" s="872"/>
      <c r="BVL1" s="872"/>
      <c r="BVM1" s="872"/>
      <c r="BVN1" s="872"/>
      <c r="BVO1" s="872"/>
      <c r="BVP1" s="872"/>
      <c r="BVQ1" s="872"/>
      <c r="BVR1" s="872"/>
      <c r="BVS1" s="872"/>
      <c r="BVT1" s="872"/>
      <c r="BVU1" s="872"/>
      <c r="BVV1" s="872"/>
      <c r="BVW1" s="872"/>
      <c r="BVX1" s="872"/>
      <c r="BVY1" s="872"/>
      <c r="BVZ1" s="872"/>
      <c r="BWA1" s="872"/>
      <c r="BWB1" s="872"/>
      <c r="BWC1" s="872"/>
      <c r="BWD1" s="872"/>
      <c r="BWE1" s="872"/>
      <c r="BWF1" s="872"/>
      <c r="BWG1" s="872"/>
      <c r="BWH1" s="872"/>
      <c r="BWI1" s="872"/>
      <c r="BWJ1" s="872"/>
      <c r="BWK1" s="872"/>
      <c r="BWL1" s="872"/>
      <c r="BWM1" s="872"/>
      <c r="BWN1" s="872"/>
      <c r="BWO1" s="872"/>
      <c r="BWP1" s="872"/>
      <c r="BWQ1" s="872"/>
      <c r="BWR1" s="872"/>
      <c r="BWS1" s="872"/>
      <c r="BWT1" s="872"/>
      <c r="BWU1" s="872"/>
      <c r="BWV1" s="872"/>
      <c r="BWW1" s="872"/>
      <c r="BWX1" s="872"/>
      <c r="BWY1" s="872"/>
      <c r="BWZ1" s="872"/>
      <c r="BXA1" s="872"/>
      <c r="BXB1" s="872"/>
      <c r="BXC1" s="872"/>
      <c r="BXD1" s="872"/>
      <c r="BXE1" s="872"/>
      <c r="BXF1" s="872"/>
      <c r="BXG1" s="872"/>
      <c r="BXH1" s="872"/>
      <c r="BXI1" s="872"/>
      <c r="BXJ1" s="872"/>
      <c r="BXK1" s="872"/>
      <c r="BXL1" s="872"/>
      <c r="BXM1" s="872"/>
      <c r="BXN1" s="872"/>
      <c r="BXO1" s="872"/>
      <c r="BXP1" s="872"/>
      <c r="BXQ1" s="872"/>
      <c r="BXR1" s="872"/>
      <c r="BXS1" s="872"/>
      <c r="BXT1" s="872"/>
      <c r="BXU1" s="872"/>
      <c r="BXV1" s="872"/>
      <c r="BXW1" s="872"/>
      <c r="BXX1" s="872"/>
      <c r="BXY1" s="872"/>
      <c r="BXZ1" s="872"/>
      <c r="BYA1" s="872"/>
      <c r="BYB1" s="872"/>
      <c r="BYC1" s="872"/>
      <c r="BYD1" s="872"/>
      <c r="BYE1" s="872"/>
      <c r="BYF1" s="872"/>
      <c r="BYG1" s="872"/>
      <c r="BYH1" s="872"/>
      <c r="BYI1" s="872"/>
      <c r="BYJ1" s="872"/>
      <c r="BYK1" s="872"/>
      <c r="BYL1" s="872"/>
      <c r="BYM1" s="872"/>
      <c r="BYN1" s="872"/>
      <c r="BYO1" s="872"/>
      <c r="BYP1" s="872"/>
      <c r="BYQ1" s="872"/>
      <c r="BYR1" s="872"/>
      <c r="BYS1" s="872"/>
      <c r="BYT1" s="872"/>
      <c r="BYU1" s="872"/>
      <c r="BYV1" s="872"/>
      <c r="BYW1" s="872"/>
      <c r="BYX1" s="872"/>
      <c r="BYY1" s="872"/>
      <c r="BYZ1" s="872"/>
      <c r="BZA1" s="872"/>
      <c r="BZB1" s="872"/>
      <c r="BZC1" s="872"/>
      <c r="BZD1" s="872"/>
      <c r="BZE1" s="872"/>
      <c r="BZF1" s="872"/>
      <c r="BZG1" s="872"/>
      <c r="BZH1" s="872"/>
      <c r="BZI1" s="872"/>
      <c r="BZJ1" s="872"/>
      <c r="BZK1" s="872"/>
      <c r="BZL1" s="872"/>
      <c r="BZM1" s="872"/>
      <c r="BZN1" s="872"/>
      <c r="BZO1" s="872"/>
      <c r="BZP1" s="872"/>
      <c r="BZQ1" s="872"/>
      <c r="BZR1" s="872"/>
      <c r="BZS1" s="872"/>
      <c r="BZT1" s="872"/>
      <c r="BZU1" s="872"/>
      <c r="BZV1" s="872"/>
      <c r="BZW1" s="872"/>
      <c r="BZX1" s="872"/>
      <c r="BZY1" s="872"/>
      <c r="BZZ1" s="872"/>
      <c r="CAA1" s="872"/>
      <c r="CAB1" s="872"/>
      <c r="CAC1" s="872"/>
      <c r="CAD1" s="872"/>
      <c r="CAE1" s="872"/>
      <c r="CAF1" s="872"/>
      <c r="CAG1" s="872"/>
      <c r="CAH1" s="872"/>
      <c r="CAI1" s="872"/>
      <c r="CAJ1" s="872"/>
      <c r="CAK1" s="872"/>
      <c r="CAL1" s="872"/>
      <c r="CAM1" s="872"/>
      <c r="CAN1" s="872"/>
      <c r="CAO1" s="872"/>
      <c r="CAP1" s="872"/>
      <c r="CAQ1" s="872"/>
      <c r="CAR1" s="872"/>
      <c r="CAS1" s="872"/>
      <c r="CAT1" s="872"/>
      <c r="CAU1" s="872"/>
      <c r="CAV1" s="872"/>
      <c r="CAW1" s="872"/>
      <c r="CAX1" s="872"/>
      <c r="CAY1" s="872"/>
      <c r="CAZ1" s="872"/>
      <c r="CBA1" s="872"/>
      <c r="CBB1" s="872"/>
      <c r="CBC1" s="872"/>
      <c r="CBD1" s="872"/>
      <c r="CBE1" s="872"/>
      <c r="CBF1" s="872"/>
      <c r="CBG1" s="872"/>
      <c r="CBH1" s="872"/>
      <c r="CBI1" s="872"/>
      <c r="CBJ1" s="872"/>
      <c r="CBK1" s="872"/>
      <c r="CBL1" s="872"/>
      <c r="CBM1" s="872"/>
      <c r="CBN1" s="872"/>
      <c r="CBO1" s="872"/>
      <c r="CBP1" s="872"/>
      <c r="CBQ1" s="872"/>
      <c r="CBR1" s="872"/>
      <c r="CBS1" s="872"/>
      <c r="CBT1" s="872"/>
      <c r="CBU1" s="872"/>
      <c r="CBV1" s="872"/>
      <c r="CBW1" s="872"/>
      <c r="CBX1" s="872"/>
      <c r="CBY1" s="872"/>
      <c r="CBZ1" s="872"/>
      <c r="CCA1" s="872"/>
      <c r="CCB1" s="872"/>
      <c r="CCC1" s="872"/>
      <c r="CCD1" s="872"/>
      <c r="CCE1" s="872"/>
      <c r="CCF1" s="872"/>
      <c r="CCG1" s="872"/>
      <c r="CCH1" s="872"/>
      <c r="CCI1" s="872"/>
      <c r="CCJ1" s="872"/>
      <c r="CCK1" s="872"/>
      <c r="CCL1" s="872"/>
      <c r="CCM1" s="872"/>
      <c r="CCN1" s="872"/>
      <c r="CCO1" s="872"/>
      <c r="CCP1" s="872"/>
      <c r="CCQ1" s="872"/>
      <c r="CCR1" s="872"/>
      <c r="CCS1" s="872"/>
      <c r="CCT1" s="872"/>
      <c r="CCU1" s="872"/>
      <c r="CCV1" s="872"/>
      <c r="CCW1" s="872"/>
      <c r="CCX1" s="872"/>
      <c r="CCY1" s="872"/>
      <c r="CCZ1" s="872"/>
      <c r="CDA1" s="872"/>
      <c r="CDB1" s="872"/>
      <c r="CDC1" s="872"/>
      <c r="CDD1" s="872"/>
      <c r="CDE1" s="872"/>
      <c r="CDF1" s="872"/>
      <c r="CDG1" s="872"/>
      <c r="CDH1" s="872"/>
      <c r="CDI1" s="872"/>
      <c r="CDJ1" s="872"/>
      <c r="CDK1" s="872"/>
      <c r="CDL1" s="872"/>
      <c r="CDM1" s="872"/>
      <c r="CDN1" s="872"/>
      <c r="CDO1" s="872"/>
      <c r="CDP1" s="872"/>
      <c r="CDQ1" s="872"/>
      <c r="CDR1" s="872"/>
      <c r="CDS1" s="872"/>
      <c r="CDT1" s="872"/>
      <c r="CDU1" s="872"/>
      <c r="CDV1" s="872"/>
      <c r="CDW1" s="872"/>
      <c r="CDX1" s="872"/>
      <c r="CDY1" s="872"/>
      <c r="CDZ1" s="872"/>
      <c r="CEA1" s="872"/>
      <c r="CEB1" s="872"/>
      <c r="CEC1" s="872"/>
      <c r="CED1" s="872"/>
      <c r="CEE1" s="872"/>
      <c r="CEF1" s="872"/>
      <c r="CEG1" s="872"/>
      <c r="CEH1" s="872"/>
      <c r="CEI1" s="872"/>
      <c r="CEJ1" s="872"/>
      <c r="CEK1" s="872"/>
      <c r="CEL1" s="872"/>
      <c r="CEM1" s="872"/>
      <c r="CEN1" s="872"/>
      <c r="CEO1" s="872"/>
      <c r="CEP1" s="872"/>
      <c r="CEQ1" s="872"/>
      <c r="CER1" s="872"/>
      <c r="CES1" s="872"/>
      <c r="CET1" s="872"/>
      <c r="CEU1" s="872"/>
      <c r="CEV1" s="872"/>
      <c r="CEW1" s="872"/>
      <c r="CEX1" s="872"/>
      <c r="CEY1" s="872"/>
      <c r="CEZ1" s="872"/>
      <c r="CFA1" s="872"/>
      <c r="CFB1" s="872"/>
      <c r="CFC1" s="872"/>
      <c r="CFD1" s="872"/>
      <c r="CFE1" s="872"/>
      <c r="CFF1" s="872"/>
      <c r="CFG1" s="872"/>
      <c r="CFH1" s="872"/>
      <c r="CFI1" s="872"/>
      <c r="CFJ1" s="872"/>
      <c r="CFK1" s="872"/>
      <c r="CFL1" s="872"/>
      <c r="CFM1" s="872"/>
      <c r="CFN1" s="872"/>
      <c r="CFO1" s="872"/>
      <c r="CFP1" s="872"/>
      <c r="CFQ1" s="872"/>
      <c r="CFR1" s="872"/>
      <c r="CFS1" s="872"/>
      <c r="CFT1" s="872"/>
      <c r="CFU1" s="872"/>
      <c r="CFV1" s="872"/>
      <c r="CFW1" s="872"/>
      <c r="CFX1" s="872"/>
      <c r="CFY1" s="872"/>
      <c r="CFZ1" s="872"/>
      <c r="CGA1" s="872"/>
      <c r="CGB1" s="872"/>
      <c r="CGC1" s="872"/>
      <c r="CGD1" s="872"/>
      <c r="CGE1" s="872"/>
      <c r="CGF1" s="872"/>
      <c r="CGG1" s="872"/>
      <c r="CGH1" s="872"/>
      <c r="CGI1" s="872"/>
      <c r="CGJ1" s="872"/>
      <c r="CGK1" s="872"/>
      <c r="CGL1" s="872"/>
      <c r="CGM1" s="872"/>
      <c r="CGN1" s="872"/>
      <c r="CGO1" s="872"/>
      <c r="CGP1" s="872"/>
      <c r="CGQ1" s="872"/>
      <c r="CGR1" s="872"/>
      <c r="CGS1" s="872"/>
      <c r="CGT1" s="872"/>
      <c r="CGU1" s="872"/>
      <c r="CGV1" s="872"/>
      <c r="CGW1" s="872"/>
      <c r="CGX1" s="872"/>
      <c r="CGY1" s="872"/>
      <c r="CGZ1" s="872"/>
      <c r="CHA1" s="872"/>
      <c r="CHB1" s="872"/>
      <c r="CHC1" s="872"/>
      <c r="CHD1" s="872"/>
      <c r="CHE1" s="872"/>
      <c r="CHF1" s="872"/>
      <c r="CHG1" s="872"/>
      <c r="CHH1" s="872"/>
      <c r="CHI1" s="872"/>
      <c r="CHJ1" s="872"/>
      <c r="CHK1" s="872"/>
      <c r="CHL1" s="872"/>
      <c r="CHM1" s="872"/>
      <c r="CHN1" s="872"/>
      <c r="CHO1" s="872"/>
      <c r="CHP1" s="872"/>
      <c r="CHQ1" s="872"/>
      <c r="CHR1" s="872"/>
      <c r="CHS1" s="872"/>
      <c r="CHT1" s="872"/>
      <c r="CHU1" s="872"/>
      <c r="CHV1" s="872"/>
      <c r="CHW1" s="872"/>
      <c r="CHX1" s="872"/>
      <c r="CHY1" s="872"/>
      <c r="CHZ1" s="872"/>
      <c r="CIA1" s="872"/>
      <c r="CIB1" s="872"/>
      <c r="CIC1" s="872"/>
      <c r="CID1" s="872"/>
      <c r="CIE1" s="872"/>
      <c r="CIF1" s="872"/>
      <c r="CIG1" s="872"/>
      <c r="CIH1" s="872"/>
      <c r="CII1" s="872"/>
      <c r="CIJ1" s="872"/>
      <c r="CIK1" s="872"/>
      <c r="CIL1" s="872"/>
      <c r="CIM1" s="872"/>
      <c r="CIN1" s="872"/>
      <c r="CIO1" s="872"/>
      <c r="CIP1" s="872"/>
      <c r="CIQ1" s="872"/>
      <c r="CIR1" s="872"/>
      <c r="CIS1" s="872"/>
      <c r="CIT1" s="872"/>
      <c r="CIU1" s="872"/>
      <c r="CIV1" s="872"/>
      <c r="CIW1" s="872"/>
      <c r="CIX1" s="872"/>
      <c r="CIY1" s="872"/>
      <c r="CIZ1" s="872"/>
      <c r="CJA1" s="872"/>
      <c r="CJB1" s="872"/>
      <c r="CJC1" s="872"/>
      <c r="CJD1" s="872"/>
      <c r="CJE1" s="872"/>
      <c r="CJF1" s="872"/>
      <c r="CJG1" s="872"/>
      <c r="CJH1" s="872"/>
      <c r="CJI1" s="872"/>
      <c r="CJJ1" s="872"/>
      <c r="CJK1" s="872"/>
      <c r="CJL1" s="872"/>
      <c r="CJM1" s="872"/>
      <c r="CJN1" s="872"/>
      <c r="CJO1" s="872"/>
      <c r="CJP1" s="872"/>
      <c r="CJQ1" s="872"/>
      <c r="CJR1" s="872"/>
      <c r="CJS1" s="872"/>
      <c r="CJT1" s="872"/>
      <c r="CJU1" s="872"/>
      <c r="CJV1" s="872"/>
      <c r="CJW1" s="872"/>
      <c r="CJX1" s="872"/>
      <c r="CJY1" s="872"/>
      <c r="CJZ1" s="872"/>
      <c r="CKA1" s="872"/>
      <c r="CKB1" s="872"/>
      <c r="CKC1" s="872"/>
      <c r="CKD1" s="872"/>
      <c r="CKE1" s="872"/>
      <c r="CKF1" s="872"/>
      <c r="CKG1" s="872"/>
      <c r="CKH1" s="872"/>
      <c r="CKI1" s="872"/>
      <c r="CKJ1" s="872"/>
      <c r="CKK1" s="872"/>
      <c r="CKL1" s="872"/>
      <c r="CKM1" s="872"/>
      <c r="CKN1" s="872"/>
      <c r="CKO1" s="872"/>
      <c r="CKP1" s="872"/>
      <c r="CKQ1" s="872"/>
      <c r="CKR1" s="872"/>
      <c r="CKS1" s="872"/>
      <c r="CKT1" s="872"/>
      <c r="CKU1" s="872"/>
      <c r="CKV1" s="872"/>
      <c r="CKW1" s="872"/>
      <c r="CKX1" s="872"/>
      <c r="CKY1" s="872"/>
      <c r="CKZ1" s="872"/>
      <c r="CLA1" s="872"/>
      <c r="CLB1" s="872"/>
      <c r="CLC1" s="872"/>
      <c r="CLD1" s="872"/>
      <c r="CLE1" s="872"/>
      <c r="CLF1" s="872"/>
      <c r="CLG1" s="872"/>
      <c r="CLH1" s="872"/>
      <c r="CLI1" s="872"/>
      <c r="CLJ1" s="872"/>
      <c r="CLK1" s="872"/>
      <c r="CLL1" s="872"/>
      <c r="CLM1" s="872"/>
      <c r="CLN1" s="872"/>
      <c r="CLO1" s="872"/>
      <c r="CLP1" s="872"/>
      <c r="CLQ1" s="872"/>
      <c r="CLR1" s="872"/>
      <c r="CLS1" s="872"/>
      <c r="CLT1" s="872"/>
      <c r="CLU1" s="872"/>
      <c r="CLV1" s="872"/>
      <c r="CLW1" s="872"/>
      <c r="CLX1" s="872"/>
      <c r="CLY1" s="872"/>
      <c r="CLZ1" s="872"/>
      <c r="CMA1" s="872"/>
      <c r="CMB1" s="872"/>
      <c r="CMC1" s="872"/>
      <c r="CMD1" s="872"/>
      <c r="CME1" s="872"/>
      <c r="CMF1" s="872"/>
      <c r="CMG1" s="872"/>
      <c r="CMH1" s="872"/>
      <c r="CMI1" s="872"/>
      <c r="CMJ1" s="872"/>
      <c r="CMK1" s="872"/>
      <c r="CML1" s="872"/>
      <c r="CMM1" s="872"/>
      <c r="CMN1" s="872"/>
      <c r="CMO1" s="872"/>
      <c r="CMP1" s="872"/>
      <c r="CMQ1" s="872"/>
      <c r="CMR1" s="872"/>
      <c r="CMS1" s="872"/>
      <c r="CMT1" s="872"/>
      <c r="CMU1" s="872"/>
      <c r="CMV1" s="872"/>
      <c r="CMW1" s="872"/>
      <c r="CMX1" s="872"/>
      <c r="CMY1" s="872"/>
      <c r="CMZ1" s="872"/>
      <c r="CNA1" s="872"/>
      <c r="CNB1" s="872"/>
      <c r="CNC1" s="872"/>
      <c r="CND1" s="872"/>
      <c r="CNE1" s="872"/>
      <c r="CNF1" s="872"/>
      <c r="CNG1" s="872"/>
      <c r="CNH1" s="872"/>
      <c r="CNI1" s="872"/>
      <c r="CNJ1" s="872"/>
      <c r="CNK1" s="872"/>
      <c r="CNL1" s="872"/>
      <c r="CNM1" s="872"/>
      <c r="CNN1" s="872"/>
      <c r="CNO1" s="872"/>
      <c r="CNP1" s="872"/>
      <c r="CNQ1" s="872"/>
      <c r="CNR1" s="872"/>
      <c r="CNS1" s="872"/>
      <c r="CNT1" s="872"/>
      <c r="CNU1" s="872"/>
      <c r="CNV1" s="872"/>
      <c r="CNW1" s="872"/>
      <c r="CNX1" s="872"/>
      <c r="CNY1" s="872"/>
      <c r="CNZ1" s="872"/>
      <c r="COA1" s="872"/>
      <c r="COB1" s="872"/>
      <c r="COC1" s="872"/>
      <c r="COD1" s="872"/>
      <c r="COE1" s="872"/>
      <c r="COF1" s="872"/>
      <c r="COG1" s="872"/>
      <c r="COH1" s="872"/>
      <c r="COI1" s="872"/>
      <c r="COJ1" s="872"/>
      <c r="COK1" s="872"/>
      <c r="COL1" s="872"/>
      <c r="COM1" s="872"/>
      <c r="CON1" s="872"/>
      <c r="COO1" s="872"/>
      <c r="COP1" s="872"/>
      <c r="COQ1" s="872"/>
      <c r="COR1" s="872"/>
      <c r="COS1" s="872"/>
      <c r="COT1" s="872"/>
      <c r="COU1" s="872"/>
      <c r="COV1" s="872"/>
      <c r="COW1" s="872"/>
      <c r="COX1" s="872"/>
      <c r="COY1" s="872"/>
      <c r="COZ1" s="872"/>
      <c r="CPA1" s="872"/>
      <c r="CPB1" s="872"/>
      <c r="CPC1" s="872"/>
      <c r="CPD1" s="872"/>
      <c r="CPE1" s="872"/>
      <c r="CPF1" s="872"/>
      <c r="CPG1" s="872"/>
      <c r="CPH1" s="872"/>
      <c r="CPI1" s="872"/>
      <c r="CPJ1" s="872"/>
      <c r="CPK1" s="872"/>
      <c r="CPL1" s="872"/>
      <c r="CPM1" s="872"/>
      <c r="CPN1" s="872"/>
      <c r="CPO1" s="872"/>
      <c r="CPP1" s="872"/>
      <c r="CPQ1" s="872"/>
      <c r="CPR1" s="872"/>
      <c r="CPS1" s="872"/>
      <c r="CPT1" s="872"/>
      <c r="CPU1" s="872"/>
      <c r="CPV1" s="872"/>
      <c r="CPW1" s="872"/>
      <c r="CPX1" s="872"/>
      <c r="CPY1" s="872"/>
      <c r="CPZ1" s="872"/>
      <c r="CQA1" s="872"/>
      <c r="CQB1" s="872"/>
      <c r="CQC1" s="872"/>
      <c r="CQD1" s="872"/>
      <c r="CQE1" s="872"/>
      <c r="CQF1" s="872"/>
      <c r="CQG1" s="872"/>
      <c r="CQH1" s="872"/>
      <c r="CQI1" s="872"/>
      <c r="CQJ1" s="872"/>
      <c r="CQK1" s="872"/>
      <c r="CQL1" s="872"/>
      <c r="CQM1" s="872"/>
      <c r="CQN1" s="872"/>
      <c r="CQO1" s="872"/>
      <c r="CQP1" s="872"/>
      <c r="CQQ1" s="872"/>
      <c r="CQR1" s="872"/>
      <c r="CQS1" s="872"/>
      <c r="CQT1" s="872"/>
      <c r="CQU1" s="872"/>
      <c r="CQV1" s="872"/>
      <c r="CQW1" s="872"/>
      <c r="CQX1" s="872"/>
      <c r="CQY1" s="872"/>
      <c r="CQZ1" s="872"/>
      <c r="CRA1" s="872"/>
      <c r="CRB1" s="872"/>
      <c r="CRC1" s="872"/>
      <c r="CRD1" s="872"/>
      <c r="CRE1" s="872"/>
      <c r="CRF1" s="872"/>
      <c r="CRG1" s="872"/>
      <c r="CRH1" s="872"/>
      <c r="CRI1" s="872"/>
      <c r="CRJ1" s="872"/>
      <c r="CRK1" s="872"/>
      <c r="CRL1" s="872"/>
      <c r="CRM1" s="872"/>
      <c r="CRN1" s="872"/>
      <c r="CRO1" s="872"/>
      <c r="CRP1" s="872"/>
      <c r="CRQ1" s="872"/>
      <c r="CRR1" s="872"/>
      <c r="CRS1" s="872"/>
      <c r="CRT1" s="872"/>
      <c r="CRU1" s="872"/>
      <c r="CRV1" s="872"/>
      <c r="CRW1" s="872"/>
      <c r="CRX1" s="872"/>
      <c r="CRY1" s="872"/>
      <c r="CRZ1" s="872"/>
      <c r="CSA1" s="872"/>
      <c r="CSB1" s="872"/>
      <c r="CSC1" s="872"/>
      <c r="CSD1" s="872"/>
      <c r="CSE1" s="872"/>
      <c r="CSF1" s="872"/>
      <c r="CSG1" s="872"/>
      <c r="CSH1" s="872"/>
      <c r="CSI1" s="872"/>
      <c r="CSJ1" s="872"/>
      <c r="CSK1" s="872"/>
      <c r="CSL1" s="872"/>
      <c r="CSM1" s="872"/>
      <c r="CSN1" s="872"/>
      <c r="CSO1" s="872"/>
      <c r="CSP1" s="872"/>
      <c r="CSQ1" s="872"/>
      <c r="CSR1" s="872"/>
      <c r="CSS1" s="872"/>
      <c r="CST1" s="872"/>
      <c r="CSU1" s="872"/>
      <c r="CSV1" s="872"/>
      <c r="CSW1" s="872"/>
      <c r="CSX1" s="872"/>
      <c r="CSY1" s="872"/>
      <c r="CSZ1" s="872"/>
      <c r="CTA1" s="872"/>
      <c r="CTB1" s="872"/>
      <c r="CTC1" s="872"/>
      <c r="CTD1" s="872"/>
      <c r="CTE1" s="872"/>
      <c r="CTF1" s="872"/>
      <c r="CTG1" s="872"/>
      <c r="CTH1" s="872"/>
      <c r="CTI1" s="872"/>
      <c r="CTJ1" s="872"/>
      <c r="CTK1" s="872"/>
      <c r="CTL1" s="872"/>
      <c r="CTM1" s="872"/>
      <c r="CTN1" s="872"/>
      <c r="CTO1" s="872"/>
      <c r="CTP1" s="872"/>
      <c r="CTQ1" s="872"/>
      <c r="CTR1" s="872"/>
      <c r="CTS1" s="872"/>
      <c r="CTT1" s="872"/>
      <c r="CTU1" s="872"/>
      <c r="CTV1" s="872"/>
      <c r="CTW1" s="872"/>
      <c r="CTX1" s="872"/>
      <c r="CTY1" s="872"/>
      <c r="CTZ1" s="872"/>
      <c r="CUA1" s="872"/>
      <c r="CUB1" s="872"/>
      <c r="CUC1" s="872"/>
      <c r="CUD1" s="872"/>
      <c r="CUE1" s="872"/>
      <c r="CUF1" s="872"/>
      <c r="CUG1" s="872"/>
      <c r="CUH1" s="872"/>
      <c r="CUI1" s="872"/>
      <c r="CUJ1" s="872"/>
      <c r="CUK1" s="872"/>
      <c r="CUL1" s="872"/>
      <c r="CUM1" s="872"/>
      <c r="CUN1" s="872"/>
      <c r="CUO1" s="872"/>
      <c r="CUP1" s="872"/>
      <c r="CUQ1" s="872"/>
      <c r="CUR1" s="872"/>
      <c r="CUS1" s="872"/>
      <c r="CUT1" s="872"/>
      <c r="CUU1" s="872"/>
      <c r="CUV1" s="872"/>
      <c r="CUW1" s="872"/>
      <c r="CUX1" s="872"/>
      <c r="CUY1" s="872"/>
      <c r="CUZ1" s="872"/>
      <c r="CVA1" s="872"/>
      <c r="CVB1" s="872"/>
      <c r="CVC1" s="872"/>
      <c r="CVD1" s="872"/>
      <c r="CVE1" s="872"/>
      <c r="CVF1" s="872"/>
      <c r="CVG1" s="872"/>
      <c r="CVH1" s="872"/>
      <c r="CVI1" s="872"/>
      <c r="CVJ1" s="872"/>
      <c r="CVK1" s="872"/>
      <c r="CVL1" s="872"/>
      <c r="CVM1" s="872"/>
      <c r="CVN1" s="872"/>
      <c r="CVO1" s="872"/>
      <c r="CVP1" s="872"/>
      <c r="CVQ1" s="872"/>
      <c r="CVR1" s="872"/>
      <c r="CVS1" s="872"/>
      <c r="CVT1" s="872"/>
      <c r="CVU1" s="872"/>
      <c r="CVV1" s="872"/>
      <c r="CVW1" s="872"/>
      <c r="CVX1" s="872"/>
      <c r="CVY1" s="872"/>
      <c r="CVZ1" s="872"/>
      <c r="CWA1" s="872"/>
      <c r="CWB1" s="872"/>
      <c r="CWC1" s="872"/>
      <c r="CWD1" s="872"/>
      <c r="CWE1" s="872"/>
      <c r="CWF1" s="872"/>
      <c r="CWG1" s="872"/>
      <c r="CWH1" s="872"/>
      <c r="CWI1" s="872"/>
      <c r="CWJ1" s="872"/>
      <c r="CWK1" s="872"/>
      <c r="CWL1" s="872"/>
      <c r="CWM1" s="872"/>
      <c r="CWN1" s="872"/>
      <c r="CWO1" s="872"/>
      <c r="CWP1" s="872"/>
      <c r="CWQ1" s="872"/>
      <c r="CWR1" s="872"/>
      <c r="CWS1" s="872"/>
      <c r="CWT1" s="872"/>
      <c r="CWU1" s="872"/>
      <c r="CWV1" s="872"/>
      <c r="CWW1" s="872"/>
      <c r="CWX1" s="872"/>
      <c r="CWY1" s="872"/>
      <c r="CWZ1" s="872"/>
      <c r="CXA1" s="872"/>
      <c r="CXB1" s="872"/>
      <c r="CXC1" s="872"/>
      <c r="CXD1" s="872"/>
      <c r="CXE1" s="872"/>
      <c r="CXF1" s="872"/>
      <c r="CXG1" s="872"/>
      <c r="CXH1" s="872"/>
      <c r="CXI1" s="872"/>
      <c r="CXJ1" s="872"/>
      <c r="CXK1" s="872"/>
      <c r="CXL1" s="872"/>
      <c r="CXM1" s="872"/>
      <c r="CXN1" s="872"/>
      <c r="CXO1" s="872"/>
      <c r="CXP1" s="872"/>
      <c r="CXQ1" s="872"/>
      <c r="CXR1" s="872"/>
      <c r="CXS1" s="872"/>
      <c r="CXT1" s="872"/>
      <c r="CXU1" s="872"/>
      <c r="CXV1" s="872"/>
      <c r="CXW1" s="872"/>
      <c r="CXX1" s="872"/>
      <c r="CXY1" s="872"/>
      <c r="CXZ1" s="872"/>
      <c r="CYA1" s="872"/>
      <c r="CYB1" s="872"/>
      <c r="CYC1" s="872"/>
      <c r="CYD1" s="872"/>
      <c r="CYE1" s="872"/>
      <c r="CYF1" s="872"/>
      <c r="CYG1" s="872"/>
      <c r="CYH1" s="872"/>
      <c r="CYI1" s="872"/>
      <c r="CYJ1" s="872"/>
      <c r="CYK1" s="872"/>
      <c r="CYL1" s="872"/>
      <c r="CYM1" s="872"/>
      <c r="CYN1" s="872"/>
      <c r="CYO1" s="872"/>
      <c r="CYP1" s="872"/>
      <c r="CYQ1" s="872"/>
      <c r="CYR1" s="872"/>
      <c r="CYS1" s="872"/>
      <c r="CYT1" s="872"/>
      <c r="CYU1" s="872"/>
      <c r="CYV1" s="872"/>
      <c r="CYW1" s="872"/>
      <c r="CYX1" s="872"/>
      <c r="CYY1" s="872"/>
      <c r="CYZ1" s="872"/>
      <c r="CZA1" s="872"/>
      <c r="CZB1" s="872"/>
      <c r="CZC1" s="872"/>
      <c r="CZD1" s="872"/>
      <c r="CZE1" s="872"/>
      <c r="CZF1" s="872"/>
      <c r="CZG1" s="872"/>
      <c r="CZH1" s="872"/>
      <c r="CZI1" s="872"/>
      <c r="CZJ1" s="872"/>
      <c r="CZK1" s="872"/>
      <c r="CZL1" s="872"/>
      <c r="CZM1" s="872"/>
      <c r="CZN1" s="872"/>
      <c r="CZO1" s="872"/>
      <c r="CZP1" s="872"/>
      <c r="CZQ1" s="872"/>
      <c r="CZR1" s="872"/>
      <c r="CZS1" s="872"/>
      <c r="CZT1" s="872"/>
      <c r="CZU1" s="872"/>
      <c r="CZV1" s="872"/>
      <c r="CZW1" s="872"/>
      <c r="CZX1" s="872"/>
      <c r="CZY1" s="872"/>
      <c r="CZZ1" s="872"/>
      <c r="DAA1" s="872"/>
      <c r="DAB1" s="872"/>
      <c r="DAC1" s="872"/>
      <c r="DAD1" s="872"/>
      <c r="DAE1" s="872"/>
      <c r="DAF1" s="872"/>
      <c r="DAG1" s="872"/>
      <c r="DAH1" s="872"/>
      <c r="DAI1" s="872"/>
      <c r="DAJ1" s="872"/>
      <c r="DAK1" s="872"/>
      <c r="DAL1" s="872"/>
      <c r="DAM1" s="872"/>
      <c r="DAN1" s="872"/>
      <c r="DAO1" s="872"/>
      <c r="DAP1" s="872"/>
      <c r="DAQ1" s="872"/>
      <c r="DAR1" s="872"/>
      <c r="DAS1" s="872"/>
      <c r="DAT1" s="872"/>
      <c r="DAU1" s="872"/>
      <c r="DAV1" s="872"/>
      <c r="DAW1" s="872"/>
      <c r="DAX1" s="872"/>
      <c r="DAY1" s="872"/>
      <c r="DAZ1" s="872"/>
      <c r="DBA1" s="872"/>
      <c r="DBB1" s="872"/>
      <c r="DBC1" s="872"/>
      <c r="DBD1" s="872"/>
      <c r="DBE1" s="872"/>
      <c r="DBF1" s="872"/>
      <c r="DBG1" s="872"/>
      <c r="DBH1" s="872"/>
      <c r="DBI1" s="872"/>
      <c r="DBJ1" s="872"/>
      <c r="DBK1" s="872"/>
      <c r="DBL1" s="872"/>
      <c r="DBM1" s="872"/>
      <c r="DBN1" s="872"/>
      <c r="DBO1" s="872"/>
      <c r="DBP1" s="872"/>
      <c r="DBQ1" s="872"/>
      <c r="DBR1" s="872"/>
      <c r="DBS1" s="872"/>
      <c r="DBT1" s="872"/>
      <c r="DBU1" s="872"/>
      <c r="DBV1" s="872"/>
      <c r="DBW1" s="872"/>
      <c r="DBX1" s="872"/>
      <c r="DBY1" s="872"/>
      <c r="DBZ1" s="872"/>
      <c r="DCA1" s="872"/>
      <c r="DCB1" s="872"/>
      <c r="DCC1" s="872"/>
      <c r="DCD1" s="872"/>
      <c r="DCE1" s="872"/>
      <c r="DCF1" s="872"/>
      <c r="DCG1" s="872"/>
      <c r="DCH1" s="872"/>
      <c r="DCI1" s="872"/>
      <c r="DCJ1" s="872"/>
      <c r="DCK1" s="872"/>
      <c r="DCL1" s="872"/>
      <c r="DCM1" s="872"/>
      <c r="DCN1" s="872"/>
      <c r="DCO1" s="872"/>
      <c r="DCP1" s="872"/>
      <c r="DCQ1" s="872"/>
      <c r="DCR1" s="872"/>
      <c r="DCS1" s="872"/>
      <c r="DCT1" s="872"/>
      <c r="DCU1" s="872"/>
      <c r="DCV1" s="872"/>
      <c r="DCW1" s="872"/>
      <c r="DCX1" s="872"/>
      <c r="DCY1" s="872"/>
      <c r="DCZ1" s="872"/>
      <c r="DDA1" s="872"/>
      <c r="DDB1" s="872"/>
      <c r="DDC1" s="872"/>
      <c r="DDD1" s="872"/>
      <c r="DDE1" s="872"/>
      <c r="DDF1" s="872"/>
      <c r="DDG1" s="872"/>
      <c r="DDH1" s="872"/>
      <c r="DDI1" s="872"/>
      <c r="DDJ1" s="872"/>
      <c r="DDK1" s="872"/>
      <c r="DDL1" s="872"/>
      <c r="DDM1" s="872"/>
      <c r="DDN1" s="872"/>
      <c r="DDO1" s="872"/>
      <c r="DDP1" s="872"/>
      <c r="DDQ1" s="872"/>
      <c r="DDR1" s="872"/>
      <c r="DDS1" s="872"/>
      <c r="DDT1" s="872"/>
      <c r="DDU1" s="872"/>
      <c r="DDV1" s="872"/>
      <c r="DDW1" s="872"/>
      <c r="DDX1" s="872"/>
      <c r="DDY1" s="872"/>
      <c r="DDZ1" s="872"/>
      <c r="DEA1" s="872"/>
      <c r="DEB1" s="872"/>
      <c r="DEC1" s="872"/>
      <c r="DED1" s="872"/>
      <c r="DEE1" s="872"/>
      <c r="DEF1" s="872"/>
      <c r="DEG1" s="872"/>
      <c r="DEH1" s="872"/>
      <c r="DEI1" s="872"/>
      <c r="DEJ1" s="872"/>
      <c r="DEK1" s="872"/>
      <c r="DEL1" s="872"/>
      <c r="DEM1" s="872"/>
      <c r="DEN1" s="872"/>
      <c r="DEO1" s="872"/>
      <c r="DEP1" s="872"/>
      <c r="DEQ1" s="872"/>
      <c r="DER1" s="872"/>
      <c r="DES1" s="872"/>
      <c r="DET1" s="872"/>
      <c r="DEU1" s="872"/>
      <c r="DEV1" s="872"/>
      <c r="DEW1" s="872"/>
      <c r="DEX1" s="872"/>
      <c r="DEY1" s="872"/>
      <c r="DEZ1" s="872"/>
      <c r="DFA1" s="872"/>
      <c r="DFB1" s="872"/>
      <c r="DFC1" s="872"/>
      <c r="DFD1" s="872"/>
      <c r="DFE1" s="872"/>
      <c r="DFF1" s="872"/>
      <c r="DFG1" s="872"/>
      <c r="DFH1" s="872"/>
      <c r="DFI1" s="872"/>
      <c r="DFJ1" s="872"/>
      <c r="DFK1" s="872"/>
      <c r="DFL1" s="872"/>
      <c r="DFM1" s="872"/>
      <c r="DFN1" s="872"/>
      <c r="DFO1" s="872"/>
      <c r="DFP1" s="872"/>
      <c r="DFQ1" s="872"/>
      <c r="DFR1" s="872"/>
      <c r="DFS1" s="872"/>
      <c r="DFT1" s="872"/>
      <c r="DFU1" s="872"/>
      <c r="DFV1" s="872"/>
      <c r="DFW1" s="872"/>
      <c r="DFX1" s="872"/>
      <c r="DFY1" s="872"/>
      <c r="DFZ1" s="872"/>
      <c r="DGA1" s="872"/>
      <c r="DGB1" s="872"/>
      <c r="DGC1" s="872"/>
      <c r="DGD1" s="872"/>
      <c r="DGE1" s="872"/>
      <c r="DGF1" s="872"/>
      <c r="DGG1" s="872"/>
      <c r="DGH1" s="872"/>
      <c r="DGI1" s="872"/>
      <c r="DGJ1" s="872"/>
      <c r="DGK1" s="872"/>
      <c r="DGL1" s="872"/>
      <c r="DGM1" s="872"/>
      <c r="DGN1" s="872"/>
      <c r="DGO1" s="872"/>
      <c r="DGP1" s="872"/>
      <c r="DGQ1" s="872"/>
      <c r="DGR1" s="872"/>
      <c r="DGS1" s="872"/>
      <c r="DGT1" s="872"/>
      <c r="DGU1" s="872"/>
      <c r="DGV1" s="872"/>
      <c r="DGW1" s="872"/>
      <c r="DGX1" s="872"/>
      <c r="DGY1" s="872"/>
      <c r="DGZ1" s="872"/>
      <c r="DHA1" s="872"/>
      <c r="DHB1" s="872"/>
      <c r="DHC1" s="872"/>
      <c r="DHD1" s="872"/>
      <c r="DHE1" s="872"/>
      <c r="DHF1" s="872"/>
      <c r="DHG1" s="872"/>
      <c r="DHH1" s="872"/>
      <c r="DHI1" s="872"/>
      <c r="DHJ1" s="872"/>
      <c r="DHK1" s="872"/>
      <c r="DHL1" s="872"/>
      <c r="DHM1" s="872"/>
      <c r="DHN1" s="872"/>
      <c r="DHO1" s="872"/>
      <c r="DHP1" s="872"/>
      <c r="DHQ1" s="872"/>
      <c r="DHR1" s="872"/>
      <c r="DHS1" s="872"/>
      <c r="DHT1" s="872"/>
      <c r="DHU1" s="872"/>
      <c r="DHV1" s="872"/>
      <c r="DHW1" s="872"/>
      <c r="DHX1" s="872"/>
      <c r="DHY1" s="872"/>
      <c r="DHZ1" s="872"/>
      <c r="DIA1" s="872"/>
      <c r="DIB1" s="872"/>
      <c r="DIC1" s="872"/>
      <c r="DID1" s="872"/>
      <c r="DIE1" s="872"/>
      <c r="DIF1" s="872"/>
      <c r="DIG1" s="872"/>
      <c r="DIH1" s="872"/>
      <c r="DII1" s="872"/>
      <c r="DIJ1" s="872"/>
      <c r="DIK1" s="872"/>
      <c r="DIL1" s="872"/>
      <c r="DIM1" s="872"/>
      <c r="DIN1" s="872"/>
      <c r="DIO1" s="872"/>
      <c r="DIP1" s="872"/>
      <c r="DIQ1" s="872"/>
      <c r="DIR1" s="872"/>
      <c r="DIS1" s="872"/>
      <c r="DIT1" s="872"/>
      <c r="DIU1" s="872"/>
      <c r="DIV1" s="872"/>
      <c r="DIW1" s="872"/>
      <c r="DIX1" s="872"/>
      <c r="DIY1" s="872"/>
      <c r="DIZ1" s="872"/>
      <c r="DJA1" s="872"/>
      <c r="DJB1" s="872"/>
      <c r="DJC1" s="872"/>
      <c r="DJD1" s="872"/>
      <c r="DJE1" s="872"/>
      <c r="DJF1" s="872"/>
      <c r="DJG1" s="872"/>
      <c r="DJH1" s="872"/>
      <c r="DJI1" s="872"/>
      <c r="DJJ1" s="872"/>
      <c r="DJK1" s="872"/>
      <c r="DJL1" s="872"/>
      <c r="DJM1" s="872"/>
      <c r="DJN1" s="872"/>
      <c r="DJO1" s="872"/>
      <c r="DJP1" s="872"/>
      <c r="DJQ1" s="872"/>
      <c r="DJR1" s="872"/>
      <c r="DJS1" s="872"/>
      <c r="DJT1" s="872"/>
      <c r="DJU1" s="872"/>
      <c r="DJV1" s="872"/>
      <c r="DJW1" s="872"/>
      <c r="DJX1" s="872"/>
      <c r="DJY1" s="872"/>
      <c r="DJZ1" s="872"/>
      <c r="DKA1" s="872"/>
      <c r="DKB1" s="872"/>
      <c r="DKC1" s="872"/>
      <c r="DKD1" s="872"/>
      <c r="DKE1" s="872"/>
      <c r="DKF1" s="872"/>
      <c r="DKG1" s="872"/>
      <c r="DKH1" s="872"/>
      <c r="DKI1" s="872"/>
      <c r="DKJ1" s="872"/>
      <c r="DKK1" s="872"/>
      <c r="DKL1" s="872"/>
      <c r="DKM1" s="872"/>
      <c r="DKN1" s="872"/>
      <c r="DKO1" s="872"/>
      <c r="DKP1" s="872"/>
      <c r="DKQ1" s="872"/>
      <c r="DKR1" s="872"/>
      <c r="DKS1" s="872"/>
      <c r="DKT1" s="872"/>
      <c r="DKU1" s="872"/>
      <c r="DKV1" s="872"/>
      <c r="DKW1" s="872"/>
      <c r="DKX1" s="872"/>
      <c r="DKY1" s="872"/>
      <c r="DKZ1" s="872"/>
      <c r="DLA1" s="872"/>
      <c r="DLB1" s="872"/>
      <c r="DLC1" s="872"/>
      <c r="DLD1" s="872"/>
      <c r="DLE1" s="872"/>
      <c r="DLF1" s="872"/>
      <c r="DLG1" s="872"/>
      <c r="DLH1" s="872"/>
      <c r="DLI1" s="872"/>
      <c r="DLJ1" s="872"/>
      <c r="DLK1" s="872"/>
      <c r="DLL1" s="872"/>
      <c r="DLM1" s="872"/>
      <c r="DLN1" s="872"/>
      <c r="DLO1" s="872"/>
      <c r="DLP1" s="872"/>
      <c r="DLQ1" s="872"/>
      <c r="DLR1" s="872"/>
      <c r="DLS1" s="872"/>
      <c r="DLT1" s="872"/>
      <c r="DLU1" s="872"/>
      <c r="DLV1" s="872"/>
      <c r="DLW1" s="872"/>
      <c r="DLX1" s="872"/>
      <c r="DLY1" s="872"/>
      <c r="DLZ1" s="872"/>
      <c r="DMA1" s="872"/>
      <c r="DMB1" s="872"/>
      <c r="DMC1" s="872"/>
      <c r="DMD1" s="872"/>
      <c r="DME1" s="872"/>
      <c r="DMF1" s="872"/>
      <c r="DMG1" s="872"/>
      <c r="DMH1" s="872"/>
      <c r="DMI1" s="872"/>
      <c r="DMJ1" s="872"/>
      <c r="DMK1" s="872"/>
      <c r="DML1" s="872"/>
      <c r="DMM1" s="872"/>
      <c r="DMN1" s="872"/>
      <c r="DMO1" s="872"/>
      <c r="DMP1" s="872"/>
      <c r="DMQ1" s="872"/>
      <c r="DMR1" s="872"/>
      <c r="DMS1" s="872"/>
      <c r="DMT1" s="872"/>
      <c r="DMU1" s="872"/>
      <c r="DMV1" s="872"/>
      <c r="DMW1" s="872"/>
      <c r="DMX1" s="872"/>
      <c r="DMY1" s="872"/>
      <c r="DMZ1" s="872"/>
      <c r="DNA1" s="872"/>
      <c r="DNB1" s="872"/>
      <c r="DNC1" s="872"/>
      <c r="DND1" s="872"/>
      <c r="DNE1" s="872"/>
      <c r="DNF1" s="872"/>
      <c r="DNG1" s="872"/>
      <c r="DNH1" s="872"/>
      <c r="DNI1" s="872"/>
      <c r="DNJ1" s="872"/>
      <c r="DNK1" s="872"/>
      <c r="DNL1" s="872"/>
      <c r="DNM1" s="872"/>
      <c r="DNN1" s="872"/>
      <c r="DNO1" s="872"/>
      <c r="DNP1" s="872"/>
      <c r="DNQ1" s="872"/>
      <c r="DNR1" s="872"/>
      <c r="DNS1" s="872"/>
      <c r="DNT1" s="872"/>
      <c r="DNU1" s="872"/>
      <c r="DNV1" s="872"/>
      <c r="DNW1" s="872"/>
      <c r="DNX1" s="872"/>
      <c r="DNY1" s="872"/>
      <c r="DNZ1" s="872"/>
      <c r="DOA1" s="872"/>
      <c r="DOB1" s="872"/>
      <c r="DOC1" s="872"/>
      <c r="DOD1" s="872"/>
      <c r="DOE1" s="872"/>
      <c r="DOF1" s="872"/>
      <c r="DOG1" s="872"/>
      <c r="DOH1" s="872"/>
      <c r="DOI1" s="872"/>
      <c r="DOJ1" s="872"/>
      <c r="DOK1" s="872"/>
      <c r="DOL1" s="872"/>
      <c r="DOM1" s="872"/>
      <c r="DON1" s="872"/>
      <c r="DOO1" s="872"/>
      <c r="DOP1" s="872"/>
      <c r="DOQ1" s="872"/>
      <c r="DOR1" s="872"/>
      <c r="DOS1" s="872"/>
      <c r="DOT1" s="872"/>
      <c r="DOU1" s="872"/>
      <c r="DOV1" s="872"/>
      <c r="DOW1" s="872"/>
      <c r="DOX1" s="872"/>
      <c r="DOY1" s="872"/>
      <c r="DOZ1" s="872"/>
      <c r="DPA1" s="872"/>
      <c r="DPB1" s="872"/>
      <c r="DPC1" s="872"/>
      <c r="DPD1" s="872"/>
      <c r="DPE1" s="872"/>
      <c r="DPF1" s="872"/>
      <c r="DPG1" s="872"/>
      <c r="DPH1" s="872"/>
      <c r="DPI1" s="872"/>
      <c r="DPJ1" s="872"/>
      <c r="DPK1" s="872"/>
      <c r="DPL1" s="872"/>
      <c r="DPM1" s="872"/>
      <c r="DPN1" s="872"/>
      <c r="DPO1" s="872"/>
      <c r="DPP1" s="872"/>
      <c r="DPQ1" s="872"/>
      <c r="DPR1" s="872"/>
      <c r="DPS1" s="872"/>
      <c r="DPT1" s="872"/>
      <c r="DPU1" s="872"/>
      <c r="DPV1" s="872"/>
      <c r="DPW1" s="872"/>
      <c r="DPX1" s="872"/>
      <c r="DPY1" s="872"/>
      <c r="DPZ1" s="872"/>
      <c r="DQA1" s="872"/>
      <c r="DQB1" s="872"/>
      <c r="DQC1" s="872"/>
      <c r="DQD1" s="872"/>
      <c r="DQE1" s="872"/>
      <c r="DQF1" s="872"/>
      <c r="DQG1" s="872"/>
      <c r="DQH1" s="872"/>
      <c r="DQI1" s="872"/>
      <c r="DQJ1" s="872"/>
      <c r="DQK1" s="872"/>
      <c r="DQL1" s="872"/>
      <c r="DQM1" s="872"/>
      <c r="DQN1" s="872"/>
      <c r="DQO1" s="872"/>
      <c r="DQP1" s="872"/>
      <c r="DQQ1" s="872"/>
      <c r="DQR1" s="872"/>
      <c r="DQS1" s="872"/>
      <c r="DQT1" s="872"/>
      <c r="DQU1" s="872"/>
      <c r="DQV1" s="872"/>
      <c r="DQW1" s="872"/>
      <c r="DQX1" s="872"/>
      <c r="DQY1" s="872"/>
      <c r="DQZ1" s="872"/>
      <c r="DRA1" s="872"/>
      <c r="DRB1" s="872"/>
      <c r="DRC1" s="872"/>
      <c r="DRD1" s="872"/>
      <c r="DRE1" s="872"/>
      <c r="DRF1" s="872"/>
      <c r="DRG1" s="872"/>
      <c r="DRH1" s="872"/>
      <c r="DRI1" s="872"/>
      <c r="DRJ1" s="872"/>
      <c r="DRK1" s="872"/>
      <c r="DRL1" s="872"/>
      <c r="DRM1" s="872"/>
      <c r="DRN1" s="872"/>
      <c r="DRO1" s="872"/>
      <c r="DRP1" s="872"/>
      <c r="DRQ1" s="872"/>
      <c r="DRR1" s="872"/>
      <c r="DRS1" s="872"/>
      <c r="DRT1" s="872"/>
      <c r="DRU1" s="872"/>
      <c r="DRV1" s="872"/>
      <c r="DRW1" s="872"/>
      <c r="DRX1" s="872"/>
      <c r="DRY1" s="872"/>
      <c r="DRZ1" s="872"/>
      <c r="DSA1" s="872"/>
      <c r="DSB1" s="872"/>
      <c r="DSC1" s="872"/>
      <c r="DSD1" s="872"/>
      <c r="DSE1" s="872"/>
      <c r="DSF1" s="872"/>
      <c r="DSG1" s="872"/>
      <c r="DSH1" s="872"/>
      <c r="DSI1" s="872"/>
      <c r="DSJ1" s="872"/>
      <c r="DSK1" s="872"/>
      <c r="DSL1" s="872"/>
      <c r="DSM1" s="872"/>
      <c r="DSN1" s="872"/>
      <c r="DSO1" s="872"/>
      <c r="DSP1" s="872"/>
      <c r="DSQ1" s="872"/>
      <c r="DSR1" s="872"/>
      <c r="DSS1" s="872"/>
      <c r="DST1" s="872"/>
      <c r="DSU1" s="872"/>
      <c r="DSV1" s="872"/>
      <c r="DSW1" s="872"/>
      <c r="DSX1" s="872"/>
      <c r="DSY1" s="872"/>
      <c r="DSZ1" s="872"/>
      <c r="DTA1" s="872"/>
      <c r="DTB1" s="872"/>
      <c r="DTC1" s="872"/>
      <c r="DTD1" s="872"/>
      <c r="DTE1" s="872"/>
      <c r="DTF1" s="872"/>
      <c r="DTG1" s="872"/>
      <c r="DTH1" s="872"/>
      <c r="DTI1" s="872"/>
      <c r="DTJ1" s="872"/>
      <c r="DTK1" s="872"/>
      <c r="DTL1" s="872"/>
      <c r="DTM1" s="872"/>
      <c r="DTN1" s="872"/>
      <c r="DTO1" s="872"/>
      <c r="DTP1" s="872"/>
      <c r="DTQ1" s="872"/>
      <c r="DTR1" s="872"/>
      <c r="DTS1" s="872"/>
      <c r="DTT1" s="872"/>
      <c r="DTU1" s="872"/>
      <c r="DTV1" s="872"/>
      <c r="DTW1" s="872"/>
      <c r="DTX1" s="872"/>
      <c r="DTY1" s="872"/>
      <c r="DTZ1" s="872"/>
      <c r="DUA1" s="872"/>
      <c r="DUB1" s="872"/>
      <c r="DUC1" s="872"/>
      <c r="DUD1" s="872"/>
      <c r="DUE1" s="872"/>
      <c r="DUF1" s="872"/>
      <c r="DUG1" s="872"/>
      <c r="DUH1" s="872"/>
      <c r="DUI1" s="872"/>
      <c r="DUJ1" s="872"/>
      <c r="DUK1" s="872"/>
      <c r="DUL1" s="872"/>
      <c r="DUM1" s="872"/>
      <c r="DUN1" s="872"/>
      <c r="DUO1" s="872"/>
      <c r="DUP1" s="872"/>
      <c r="DUQ1" s="872"/>
      <c r="DUR1" s="872"/>
      <c r="DUS1" s="872"/>
      <c r="DUT1" s="872"/>
      <c r="DUU1" s="872"/>
      <c r="DUV1" s="872"/>
      <c r="DUW1" s="872"/>
      <c r="DUX1" s="872"/>
      <c r="DUY1" s="872"/>
      <c r="DUZ1" s="872"/>
      <c r="DVA1" s="872"/>
      <c r="DVB1" s="872"/>
      <c r="DVC1" s="872"/>
      <c r="DVD1" s="872"/>
      <c r="DVE1" s="872"/>
      <c r="DVF1" s="872"/>
      <c r="DVG1" s="872"/>
      <c r="DVH1" s="872"/>
      <c r="DVI1" s="872"/>
      <c r="DVJ1" s="872"/>
      <c r="DVK1" s="872"/>
      <c r="DVL1" s="872"/>
      <c r="DVM1" s="872"/>
      <c r="DVN1" s="872"/>
      <c r="DVO1" s="872"/>
      <c r="DVP1" s="872"/>
      <c r="DVQ1" s="872"/>
      <c r="DVR1" s="872"/>
      <c r="DVS1" s="872"/>
      <c r="DVT1" s="872"/>
      <c r="DVU1" s="872"/>
      <c r="DVV1" s="872"/>
      <c r="DVW1" s="872"/>
      <c r="DVX1" s="872"/>
      <c r="DVY1" s="872"/>
      <c r="DVZ1" s="872"/>
      <c r="DWA1" s="872"/>
      <c r="DWB1" s="872"/>
      <c r="DWC1" s="872"/>
      <c r="DWD1" s="872"/>
      <c r="DWE1" s="872"/>
      <c r="DWF1" s="872"/>
      <c r="DWG1" s="872"/>
      <c r="DWH1" s="872"/>
      <c r="DWI1" s="872"/>
      <c r="DWJ1" s="872"/>
      <c r="DWK1" s="872"/>
      <c r="DWL1" s="872"/>
      <c r="DWM1" s="872"/>
      <c r="DWN1" s="872"/>
      <c r="DWO1" s="872"/>
      <c r="DWP1" s="872"/>
      <c r="DWQ1" s="872"/>
      <c r="DWR1" s="872"/>
      <c r="DWS1" s="872"/>
      <c r="DWT1" s="872"/>
      <c r="DWU1" s="872"/>
      <c r="DWV1" s="872"/>
      <c r="DWW1" s="872"/>
      <c r="DWX1" s="872"/>
      <c r="DWY1" s="872"/>
      <c r="DWZ1" s="872"/>
      <c r="DXA1" s="872"/>
      <c r="DXB1" s="872"/>
      <c r="DXC1" s="872"/>
      <c r="DXD1" s="872"/>
      <c r="DXE1" s="872"/>
      <c r="DXF1" s="872"/>
      <c r="DXG1" s="872"/>
      <c r="DXH1" s="872"/>
      <c r="DXI1" s="872"/>
      <c r="DXJ1" s="872"/>
      <c r="DXK1" s="872"/>
      <c r="DXL1" s="872"/>
      <c r="DXM1" s="872"/>
      <c r="DXN1" s="872"/>
      <c r="DXO1" s="872"/>
      <c r="DXP1" s="872"/>
      <c r="DXQ1" s="872"/>
      <c r="DXR1" s="872"/>
      <c r="DXS1" s="872"/>
      <c r="DXT1" s="872"/>
      <c r="DXU1" s="872"/>
      <c r="DXV1" s="872"/>
      <c r="DXW1" s="872"/>
      <c r="DXX1" s="872"/>
      <c r="DXY1" s="872"/>
      <c r="DXZ1" s="872"/>
      <c r="DYA1" s="872"/>
      <c r="DYB1" s="872"/>
      <c r="DYC1" s="872"/>
      <c r="DYD1" s="872"/>
      <c r="DYE1" s="872"/>
      <c r="DYF1" s="872"/>
      <c r="DYG1" s="872"/>
      <c r="DYH1" s="872"/>
      <c r="DYI1" s="872"/>
      <c r="DYJ1" s="872"/>
      <c r="DYK1" s="872"/>
      <c r="DYL1" s="872"/>
      <c r="DYM1" s="872"/>
      <c r="DYN1" s="872"/>
      <c r="DYO1" s="872"/>
      <c r="DYP1" s="872"/>
      <c r="DYQ1" s="872"/>
      <c r="DYR1" s="872"/>
      <c r="DYS1" s="872"/>
      <c r="DYT1" s="872"/>
      <c r="DYU1" s="872"/>
      <c r="DYV1" s="872"/>
      <c r="DYW1" s="872"/>
      <c r="DYX1" s="872"/>
      <c r="DYY1" s="872"/>
      <c r="DYZ1" s="872"/>
      <c r="DZA1" s="872"/>
      <c r="DZB1" s="872"/>
      <c r="DZC1" s="872"/>
      <c r="DZD1" s="872"/>
      <c r="DZE1" s="872"/>
      <c r="DZF1" s="872"/>
      <c r="DZG1" s="872"/>
      <c r="DZH1" s="872"/>
      <c r="DZI1" s="872"/>
      <c r="DZJ1" s="872"/>
      <c r="DZK1" s="872"/>
      <c r="DZL1" s="872"/>
      <c r="DZM1" s="872"/>
      <c r="DZN1" s="872"/>
      <c r="DZO1" s="872"/>
      <c r="DZP1" s="872"/>
      <c r="DZQ1" s="872"/>
      <c r="DZR1" s="872"/>
      <c r="DZS1" s="872"/>
      <c r="DZT1" s="872"/>
      <c r="DZU1" s="872"/>
      <c r="DZV1" s="872"/>
      <c r="DZW1" s="872"/>
      <c r="DZX1" s="872"/>
      <c r="DZY1" s="872"/>
      <c r="DZZ1" s="872"/>
      <c r="EAA1" s="872"/>
      <c r="EAB1" s="872"/>
      <c r="EAC1" s="872"/>
      <c r="EAD1" s="872"/>
      <c r="EAE1" s="872"/>
      <c r="EAF1" s="872"/>
      <c r="EAG1" s="872"/>
      <c r="EAH1" s="872"/>
      <c r="EAI1" s="872"/>
      <c r="EAJ1" s="872"/>
      <c r="EAK1" s="872"/>
      <c r="EAL1" s="872"/>
      <c r="EAM1" s="872"/>
      <c r="EAN1" s="872"/>
      <c r="EAO1" s="872"/>
      <c r="EAP1" s="872"/>
      <c r="EAQ1" s="872"/>
      <c r="EAR1" s="872"/>
      <c r="EAS1" s="872"/>
      <c r="EAT1" s="872"/>
      <c r="EAU1" s="872"/>
      <c r="EAV1" s="872"/>
      <c r="EAW1" s="872"/>
      <c r="EAX1" s="872"/>
      <c r="EAY1" s="872"/>
      <c r="EAZ1" s="872"/>
      <c r="EBA1" s="872"/>
      <c r="EBB1" s="872"/>
      <c r="EBC1" s="872"/>
      <c r="EBD1" s="872"/>
      <c r="EBE1" s="872"/>
      <c r="EBF1" s="872"/>
      <c r="EBG1" s="872"/>
      <c r="EBH1" s="872"/>
      <c r="EBI1" s="872"/>
      <c r="EBJ1" s="872"/>
      <c r="EBK1" s="872"/>
      <c r="EBL1" s="872"/>
      <c r="EBM1" s="872"/>
      <c r="EBN1" s="872"/>
      <c r="EBO1" s="872"/>
      <c r="EBP1" s="872"/>
      <c r="EBQ1" s="872"/>
      <c r="EBR1" s="872"/>
      <c r="EBS1" s="872"/>
      <c r="EBT1" s="872"/>
      <c r="EBU1" s="872"/>
      <c r="EBV1" s="872"/>
      <c r="EBW1" s="872"/>
      <c r="EBX1" s="872"/>
      <c r="EBY1" s="872"/>
      <c r="EBZ1" s="872"/>
      <c r="ECA1" s="872"/>
      <c r="ECB1" s="872"/>
      <c r="ECC1" s="872"/>
      <c r="ECD1" s="872"/>
      <c r="ECE1" s="872"/>
      <c r="ECF1" s="872"/>
      <c r="ECG1" s="872"/>
      <c r="ECH1" s="872"/>
      <c r="ECI1" s="872"/>
      <c r="ECJ1" s="872"/>
      <c r="ECK1" s="872"/>
      <c r="ECL1" s="872"/>
      <c r="ECM1" s="872"/>
      <c r="ECN1" s="872"/>
      <c r="ECO1" s="872"/>
      <c r="ECP1" s="872"/>
      <c r="ECQ1" s="872"/>
      <c r="ECR1" s="872"/>
      <c r="ECS1" s="872"/>
      <c r="ECT1" s="872"/>
      <c r="ECU1" s="872"/>
      <c r="ECV1" s="872"/>
      <c r="ECW1" s="872"/>
      <c r="ECX1" s="872"/>
      <c r="ECY1" s="872"/>
      <c r="ECZ1" s="872"/>
      <c r="EDA1" s="872"/>
      <c r="EDB1" s="872"/>
      <c r="EDC1" s="872"/>
      <c r="EDD1" s="872"/>
      <c r="EDE1" s="872"/>
      <c r="EDF1" s="872"/>
      <c r="EDG1" s="872"/>
      <c r="EDH1" s="872"/>
      <c r="EDI1" s="872"/>
      <c r="EDJ1" s="872"/>
      <c r="EDK1" s="872"/>
      <c r="EDL1" s="872"/>
      <c r="EDM1" s="872"/>
      <c r="EDN1" s="872"/>
      <c r="EDO1" s="872"/>
      <c r="EDP1" s="872"/>
      <c r="EDQ1" s="872"/>
      <c r="EDR1" s="872"/>
      <c r="EDS1" s="872"/>
      <c r="EDT1" s="872"/>
      <c r="EDU1" s="872"/>
      <c r="EDV1" s="872"/>
      <c r="EDW1" s="872"/>
      <c r="EDX1" s="872"/>
      <c r="EDY1" s="872"/>
      <c r="EDZ1" s="872"/>
      <c r="EEA1" s="872"/>
      <c r="EEB1" s="872"/>
      <c r="EEC1" s="872"/>
      <c r="EED1" s="872"/>
      <c r="EEE1" s="872"/>
      <c r="EEF1" s="872"/>
      <c r="EEG1" s="872"/>
      <c r="EEH1" s="872"/>
      <c r="EEI1" s="872"/>
      <c r="EEJ1" s="872"/>
      <c r="EEK1" s="872"/>
      <c r="EEL1" s="872"/>
      <c r="EEM1" s="872"/>
      <c r="EEN1" s="872"/>
      <c r="EEO1" s="872"/>
      <c r="EEP1" s="872"/>
      <c r="EEQ1" s="872"/>
      <c r="EER1" s="872"/>
      <c r="EES1" s="872"/>
      <c r="EET1" s="872"/>
      <c r="EEU1" s="872"/>
      <c r="EEV1" s="872"/>
      <c r="EEW1" s="872"/>
      <c r="EEX1" s="872"/>
      <c r="EEY1" s="872"/>
      <c r="EEZ1" s="872"/>
      <c r="EFA1" s="872"/>
      <c r="EFB1" s="872"/>
      <c r="EFC1" s="872"/>
      <c r="EFD1" s="872"/>
      <c r="EFE1" s="872"/>
      <c r="EFF1" s="872"/>
      <c r="EFG1" s="872"/>
      <c r="EFH1" s="872"/>
      <c r="EFI1" s="872"/>
      <c r="EFJ1" s="872"/>
      <c r="EFK1" s="872"/>
      <c r="EFL1" s="872"/>
      <c r="EFM1" s="872"/>
      <c r="EFN1" s="872"/>
      <c r="EFO1" s="872"/>
      <c r="EFP1" s="872"/>
      <c r="EFQ1" s="872"/>
      <c r="EFR1" s="872"/>
      <c r="EFS1" s="872"/>
      <c r="EFT1" s="872"/>
      <c r="EFU1" s="872"/>
      <c r="EFV1" s="872"/>
      <c r="EFW1" s="872"/>
      <c r="EFX1" s="872"/>
      <c r="EFY1" s="872"/>
      <c r="EFZ1" s="872"/>
      <c r="EGA1" s="872"/>
      <c r="EGB1" s="872"/>
      <c r="EGC1" s="872"/>
      <c r="EGD1" s="872"/>
      <c r="EGE1" s="872"/>
      <c r="EGF1" s="872"/>
      <c r="EGG1" s="872"/>
      <c r="EGH1" s="872"/>
      <c r="EGI1" s="872"/>
      <c r="EGJ1" s="872"/>
      <c r="EGK1" s="872"/>
      <c r="EGL1" s="872"/>
      <c r="EGM1" s="872"/>
      <c r="EGN1" s="872"/>
      <c r="EGO1" s="872"/>
      <c r="EGP1" s="872"/>
      <c r="EGQ1" s="872"/>
      <c r="EGR1" s="872"/>
      <c r="EGS1" s="872"/>
      <c r="EGT1" s="872"/>
      <c r="EGU1" s="872"/>
      <c r="EGV1" s="872"/>
      <c r="EGW1" s="872"/>
      <c r="EGX1" s="872"/>
      <c r="EGY1" s="872"/>
      <c r="EGZ1" s="872"/>
      <c r="EHA1" s="872"/>
      <c r="EHB1" s="872"/>
      <c r="EHC1" s="872"/>
      <c r="EHD1" s="872"/>
      <c r="EHE1" s="872"/>
      <c r="EHF1" s="872"/>
      <c r="EHG1" s="872"/>
      <c r="EHH1" s="872"/>
      <c r="EHI1" s="872"/>
      <c r="EHJ1" s="872"/>
      <c r="EHK1" s="872"/>
      <c r="EHL1" s="872"/>
      <c r="EHM1" s="872"/>
      <c r="EHN1" s="872"/>
      <c r="EHO1" s="872"/>
      <c r="EHP1" s="872"/>
      <c r="EHQ1" s="872"/>
      <c r="EHR1" s="872"/>
      <c r="EHS1" s="872"/>
      <c r="EHT1" s="872"/>
      <c r="EHU1" s="872"/>
      <c r="EHV1" s="872"/>
      <c r="EHW1" s="872"/>
      <c r="EHX1" s="872"/>
      <c r="EHY1" s="872"/>
      <c r="EHZ1" s="872"/>
      <c r="EIA1" s="872"/>
      <c r="EIB1" s="872"/>
      <c r="EIC1" s="872"/>
      <c r="EID1" s="872"/>
      <c r="EIE1" s="872"/>
      <c r="EIF1" s="872"/>
      <c r="EIG1" s="872"/>
      <c r="EIH1" s="872"/>
      <c r="EII1" s="872"/>
      <c r="EIJ1" s="872"/>
      <c r="EIK1" s="872"/>
      <c r="EIL1" s="872"/>
      <c r="EIM1" s="872"/>
      <c r="EIN1" s="872"/>
      <c r="EIO1" s="872"/>
      <c r="EIP1" s="872"/>
      <c r="EIQ1" s="872"/>
      <c r="EIR1" s="872"/>
      <c r="EIS1" s="872"/>
      <c r="EIT1" s="872"/>
      <c r="EIU1" s="872"/>
      <c r="EIV1" s="872"/>
      <c r="EIW1" s="872"/>
      <c r="EIX1" s="872"/>
      <c r="EIY1" s="872"/>
      <c r="EIZ1" s="872"/>
      <c r="EJA1" s="872"/>
      <c r="EJB1" s="872"/>
      <c r="EJC1" s="872"/>
      <c r="EJD1" s="872"/>
      <c r="EJE1" s="872"/>
      <c r="EJF1" s="872"/>
      <c r="EJG1" s="872"/>
      <c r="EJH1" s="872"/>
      <c r="EJI1" s="872"/>
      <c r="EJJ1" s="872"/>
      <c r="EJK1" s="872"/>
      <c r="EJL1" s="872"/>
      <c r="EJM1" s="872"/>
      <c r="EJN1" s="872"/>
      <c r="EJO1" s="872"/>
      <c r="EJP1" s="872"/>
      <c r="EJQ1" s="872"/>
      <c r="EJR1" s="872"/>
      <c r="EJS1" s="872"/>
      <c r="EJT1" s="872"/>
      <c r="EJU1" s="872"/>
      <c r="EJV1" s="872"/>
      <c r="EJW1" s="872"/>
      <c r="EJX1" s="872"/>
      <c r="EJY1" s="872"/>
      <c r="EJZ1" s="872"/>
      <c r="EKA1" s="872"/>
      <c r="EKB1" s="872"/>
      <c r="EKC1" s="872"/>
      <c r="EKD1" s="872"/>
      <c r="EKE1" s="872"/>
      <c r="EKF1" s="872"/>
      <c r="EKG1" s="872"/>
      <c r="EKH1" s="872"/>
      <c r="EKI1" s="872"/>
      <c r="EKJ1" s="872"/>
      <c r="EKK1" s="872"/>
      <c r="EKL1" s="872"/>
      <c r="EKM1" s="872"/>
      <c r="EKN1" s="872"/>
      <c r="EKO1" s="872"/>
      <c r="EKP1" s="872"/>
      <c r="EKQ1" s="872"/>
      <c r="EKR1" s="872"/>
      <c r="EKS1" s="872"/>
      <c r="EKT1" s="872"/>
      <c r="EKU1" s="872"/>
      <c r="EKV1" s="872"/>
      <c r="EKW1" s="872"/>
      <c r="EKX1" s="872"/>
      <c r="EKY1" s="872"/>
      <c r="EKZ1" s="872"/>
      <c r="ELA1" s="872"/>
      <c r="ELB1" s="872"/>
      <c r="ELC1" s="872"/>
      <c r="ELD1" s="872"/>
      <c r="ELE1" s="872"/>
      <c r="ELF1" s="872"/>
      <c r="ELG1" s="872"/>
      <c r="ELH1" s="872"/>
      <c r="ELI1" s="872"/>
      <c r="ELJ1" s="872"/>
      <c r="ELK1" s="872"/>
      <c r="ELL1" s="872"/>
      <c r="ELM1" s="872"/>
      <c r="ELN1" s="872"/>
      <c r="ELO1" s="872"/>
      <c r="ELP1" s="872"/>
      <c r="ELQ1" s="872"/>
      <c r="ELR1" s="872"/>
      <c r="ELS1" s="872"/>
      <c r="ELT1" s="872"/>
      <c r="ELU1" s="872"/>
      <c r="ELV1" s="872"/>
      <c r="ELW1" s="872"/>
      <c r="ELX1" s="872"/>
      <c r="ELY1" s="872"/>
      <c r="ELZ1" s="872"/>
      <c r="EMA1" s="872"/>
      <c r="EMB1" s="872"/>
      <c r="EMC1" s="872"/>
      <c r="EMD1" s="872"/>
      <c r="EME1" s="872"/>
      <c r="EMF1" s="872"/>
      <c r="EMG1" s="872"/>
      <c r="EMH1" s="872"/>
      <c r="EMI1" s="872"/>
      <c r="EMJ1" s="872"/>
      <c r="EMK1" s="872"/>
      <c r="EML1" s="872"/>
      <c r="EMM1" s="872"/>
      <c r="EMN1" s="872"/>
      <c r="EMO1" s="872"/>
      <c r="EMP1" s="872"/>
      <c r="EMQ1" s="872"/>
      <c r="EMR1" s="872"/>
      <c r="EMS1" s="872"/>
      <c r="EMT1" s="872"/>
      <c r="EMU1" s="872"/>
      <c r="EMV1" s="872"/>
      <c r="EMW1" s="872"/>
      <c r="EMX1" s="872"/>
      <c r="EMY1" s="872"/>
      <c r="EMZ1" s="872"/>
      <c r="ENA1" s="872"/>
      <c r="ENB1" s="872"/>
      <c r="ENC1" s="872"/>
      <c r="END1" s="872"/>
      <c r="ENE1" s="872"/>
      <c r="ENF1" s="872"/>
      <c r="ENG1" s="872"/>
      <c r="ENH1" s="872"/>
      <c r="ENI1" s="872"/>
      <c r="ENJ1" s="872"/>
      <c r="ENK1" s="872"/>
      <c r="ENL1" s="872"/>
      <c r="ENM1" s="872"/>
      <c r="ENN1" s="872"/>
      <c r="ENO1" s="872"/>
      <c r="ENP1" s="872"/>
      <c r="ENQ1" s="872"/>
      <c r="ENR1" s="872"/>
      <c r="ENS1" s="872"/>
      <c r="ENT1" s="872"/>
      <c r="ENU1" s="872"/>
      <c r="ENV1" s="872"/>
      <c r="ENW1" s="872"/>
      <c r="ENX1" s="872"/>
      <c r="ENY1" s="872"/>
      <c r="ENZ1" s="872"/>
      <c r="EOA1" s="872"/>
      <c r="EOB1" s="872"/>
      <c r="EOC1" s="872"/>
      <c r="EOD1" s="872"/>
      <c r="EOE1" s="872"/>
      <c r="EOF1" s="872"/>
      <c r="EOG1" s="872"/>
      <c r="EOH1" s="872"/>
      <c r="EOI1" s="872"/>
      <c r="EOJ1" s="872"/>
      <c r="EOK1" s="872"/>
      <c r="EOL1" s="872"/>
      <c r="EOM1" s="872"/>
      <c r="EON1" s="872"/>
      <c r="EOO1" s="872"/>
      <c r="EOP1" s="872"/>
      <c r="EOQ1" s="872"/>
      <c r="EOR1" s="872"/>
      <c r="EOS1" s="872"/>
      <c r="EOT1" s="872"/>
      <c r="EOU1" s="872"/>
      <c r="EOV1" s="872"/>
      <c r="EOW1" s="872"/>
      <c r="EOX1" s="872"/>
      <c r="EOY1" s="872"/>
      <c r="EOZ1" s="872"/>
      <c r="EPA1" s="872"/>
      <c r="EPB1" s="872"/>
      <c r="EPC1" s="872"/>
      <c r="EPD1" s="872"/>
      <c r="EPE1" s="872"/>
      <c r="EPF1" s="872"/>
      <c r="EPG1" s="872"/>
      <c r="EPH1" s="872"/>
      <c r="EPI1" s="872"/>
      <c r="EPJ1" s="872"/>
      <c r="EPK1" s="872"/>
      <c r="EPL1" s="872"/>
      <c r="EPM1" s="872"/>
      <c r="EPN1" s="872"/>
      <c r="EPO1" s="872"/>
      <c r="EPP1" s="872"/>
      <c r="EPQ1" s="872"/>
      <c r="EPR1" s="872"/>
      <c r="EPS1" s="872"/>
      <c r="EPT1" s="872"/>
      <c r="EPU1" s="872"/>
      <c r="EPV1" s="872"/>
      <c r="EPW1" s="872"/>
      <c r="EPX1" s="872"/>
      <c r="EPY1" s="872"/>
      <c r="EPZ1" s="872"/>
      <c r="EQA1" s="872"/>
      <c r="EQB1" s="872"/>
      <c r="EQC1" s="872"/>
      <c r="EQD1" s="872"/>
      <c r="EQE1" s="872"/>
      <c r="EQF1" s="872"/>
      <c r="EQG1" s="872"/>
      <c r="EQH1" s="872"/>
      <c r="EQI1" s="872"/>
      <c r="EQJ1" s="872"/>
      <c r="EQK1" s="872"/>
      <c r="EQL1" s="872"/>
      <c r="EQM1" s="872"/>
      <c r="EQN1" s="872"/>
      <c r="EQO1" s="872"/>
      <c r="EQP1" s="872"/>
      <c r="EQQ1" s="872"/>
      <c r="EQR1" s="872"/>
      <c r="EQS1" s="872"/>
      <c r="EQT1" s="872"/>
      <c r="EQU1" s="872"/>
      <c r="EQV1" s="872"/>
      <c r="EQW1" s="872"/>
      <c r="EQX1" s="872"/>
      <c r="EQY1" s="872"/>
      <c r="EQZ1" s="872"/>
      <c r="ERA1" s="872"/>
      <c r="ERB1" s="872"/>
      <c r="ERC1" s="872"/>
      <c r="ERD1" s="872"/>
      <c r="ERE1" s="872"/>
      <c r="ERF1" s="872"/>
      <c r="ERG1" s="872"/>
      <c r="ERH1" s="872"/>
      <c r="ERI1" s="872"/>
      <c r="ERJ1" s="872"/>
      <c r="ERK1" s="872"/>
      <c r="ERL1" s="872"/>
      <c r="ERM1" s="872"/>
      <c r="ERN1" s="872"/>
      <c r="ERO1" s="872"/>
      <c r="ERP1" s="872"/>
      <c r="ERQ1" s="872"/>
      <c r="ERR1" s="872"/>
      <c r="ERS1" s="872"/>
      <c r="ERT1" s="872"/>
      <c r="ERU1" s="872"/>
      <c r="ERV1" s="872"/>
      <c r="ERW1" s="872"/>
      <c r="ERX1" s="872"/>
      <c r="ERY1" s="872"/>
      <c r="ERZ1" s="872"/>
      <c r="ESA1" s="872"/>
      <c r="ESB1" s="872"/>
      <c r="ESC1" s="872"/>
      <c r="ESD1" s="872"/>
      <c r="ESE1" s="872"/>
      <c r="ESF1" s="872"/>
      <c r="ESG1" s="872"/>
      <c r="ESH1" s="872"/>
      <c r="ESI1" s="872"/>
      <c r="ESJ1" s="872"/>
      <c r="ESK1" s="872"/>
      <c r="ESL1" s="872"/>
      <c r="ESM1" s="872"/>
      <c r="ESN1" s="872"/>
      <c r="ESO1" s="872"/>
      <c r="ESP1" s="872"/>
      <c r="ESQ1" s="872"/>
      <c r="ESR1" s="872"/>
      <c r="ESS1" s="872"/>
      <c r="EST1" s="872"/>
      <c r="ESU1" s="872"/>
      <c r="ESV1" s="872"/>
      <c r="ESW1" s="872"/>
      <c r="ESX1" s="872"/>
      <c r="ESY1" s="872"/>
      <c r="ESZ1" s="872"/>
      <c r="ETA1" s="872"/>
      <c r="ETB1" s="872"/>
      <c r="ETC1" s="872"/>
      <c r="ETD1" s="872"/>
      <c r="ETE1" s="872"/>
      <c r="ETF1" s="872"/>
      <c r="ETG1" s="872"/>
      <c r="ETH1" s="872"/>
      <c r="ETI1" s="872"/>
      <c r="ETJ1" s="872"/>
      <c r="ETK1" s="872"/>
      <c r="ETL1" s="872"/>
      <c r="ETM1" s="872"/>
      <c r="ETN1" s="872"/>
      <c r="ETO1" s="872"/>
      <c r="ETP1" s="872"/>
      <c r="ETQ1" s="872"/>
      <c r="ETR1" s="872"/>
      <c r="ETS1" s="872"/>
      <c r="ETT1" s="872"/>
      <c r="ETU1" s="872"/>
      <c r="ETV1" s="872"/>
      <c r="ETW1" s="872"/>
      <c r="ETX1" s="872"/>
      <c r="ETY1" s="872"/>
      <c r="ETZ1" s="872"/>
      <c r="EUA1" s="872"/>
      <c r="EUB1" s="872"/>
      <c r="EUC1" s="872"/>
      <c r="EUD1" s="872"/>
      <c r="EUE1" s="872"/>
      <c r="EUF1" s="872"/>
      <c r="EUG1" s="872"/>
      <c r="EUH1" s="872"/>
      <c r="EUI1" s="872"/>
      <c r="EUJ1" s="872"/>
      <c r="EUK1" s="872"/>
      <c r="EUL1" s="872"/>
      <c r="EUM1" s="872"/>
      <c r="EUN1" s="872"/>
      <c r="EUO1" s="872"/>
      <c r="EUP1" s="872"/>
      <c r="EUQ1" s="872"/>
      <c r="EUR1" s="872"/>
      <c r="EUS1" s="872"/>
      <c r="EUT1" s="872"/>
      <c r="EUU1" s="872"/>
      <c r="EUV1" s="872"/>
      <c r="EUW1" s="872"/>
      <c r="EUX1" s="872"/>
      <c r="EUY1" s="872"/>
      <c r="EUZ1" s="872"/>
      <c r="EVA1" s="872"/>
      <c r="EVB1" s="872"/>
      <c r="EVC1" s="872"/>
      <c r="EVD1" s="872"/>
      <c r="EVE1" s="872"/>
      <c r="EVF1" s="872"/>
      <c r="EVG1" s="872"/>
      <c r="EVH1" s="872"/>
      <c r="EVI1" s="872"/>
      <c r="EVJ1" s="872"/>
      <c r="EVK1" s="872"/>
      <c r="EVL1" s="872"/>
      <c r="EVM1" s="872"/>
      <c r="EVN1" s="872"/>
      <c r="EVO1" s="872"/>
      <c r="EVP1" s="872"/>
      <c r="EVQ1" s="872"/>
      <c r="EVR1" s="872"/>
      <c r="EVS1" s="872"/>
      <c r="EVT1" s="872"/>
      <c r="EVU1" s="872"/>
      <c r="EVV1" s="872"/>
      <c r="EVW1" s="872"/>
      <c r="EVX1" s="872"/>
      <c r="EVY1" s="872"/>
      <c r="EVZ1" s="872"/>
      <c r="EWA1" s="872"/>
      <c r="EWB1" s="872"/>
      <c r="EWC1" s="872"/>
      <c r="EWD1" s="872"/>
      <c r="EWE1" s="872"/>
      <c r="EWF1" s="872"/>
      <c r="EWG1" s="872"/>
      <c r="EWH1" s="872"/>
      <c r="EWI1" s="872"/>
      <c r="EWJ1" s="872"/>
      <c r="EWK1" s="872"/>
      <c r="EWL1" s="872"/>
      <c r="EWM1" s="872"/>
      <c r="EWN1" s="872"/>
      <c r="EWO1" s="872"/>
      <c r="EWP1" s="872"/>
      <c r="EWQ1" s="872"/>
      <c r="EWR1" s="872"/>
      <c r="EWS1" s="872"/>
      <c r="EWT1" s="872"/>
      <c r="EWU1" s="872"/>
      <c r="EWV1" s="872"/>
      <c r="EWW1" s="872"/>
      <c r="EWX1" s="872"/>
      <c r="EWY1" s="872"/>
      <c r="EWZ1" s="872"/>
      <c r="EXA1" s="872"/>
      <c r="EXB1" s="872"/>
      <c r="EXC1" s="872"/>
      <c r="EXD1" s="872"/>
      <c r="EXE1" s="872"/>
      <c r="EXF1" s="872"/>
      <c r="EXG1" s="872"/>
      <c r="EXH1" s="872"/>
      <c r="EXI1" s="872"/>
      <c r="EXJ1" s="872"/>
      <c r="EXK1" s="872"/>
      <c r="EXL1" s="872"/>
      <c r="EXM1" s="872"/>
      <c r="EXN1" s="872"/>
      <c r="EXO1" s="872"/>
      <c r="EXP1" s="872"/>
      <c r="EXQ1" s="872"/>
      <c r="EXR1" s="872"/>
      <c r="EXS1" s="872"/>
      <c r="EXT1" s="872"/>
      <c r="EXU1" s="872"/>
      <c r="EXV1" s="872"/>
      <c r="EXW1" s="872"/>
      <c r="EXX1" s="872"/>
      <c r="EXY1" s="872"/>
      <c r="EXZ1" s="872"/>
      <c r="EYA1" s="872"/>
      <c r="EYB1" s="872"/>
      <c r="EYC1" s="872"/>
      <c r="EYD1" s="872"/>
      <c r="EYE1" s="872"/>
      <c r="EYF1" s="872"/>
      <c r="EYG1" s="872"/>
      <c r="EYH1" s="872"/>
      <c r="EYI1" s="872"/>
      <c r="EYJ1" s="872"/>
      <c r="EYK1" s="872"/>
      <c r="EYL1" s="872"/>
      <c r="EYM1" s="872"/>
      <c r="EYN1" s="872"/>
      <c r="EYO1" s="872"/>
      <c r="EYP1" s="872"/>
      <c r="EYQ1" s="872"/>
      <c r="EYR1" s="872"/>
      <c r="EYS1" s="872"/>
      <c r="EYT1" s="872"/>
      <c r="EYU1" s="872"/>
      <c r="EYV1" s="872"/>
      <c r="EYW1" s="872"/>
      <c r="EYX1" s="872"/>
      <c r="EYY1" s="872"/>
      <c r="EYZ1" s="872"/>
      <c r="EZA1" s="872"/>
      <c r="EZB1" s="872"/>
      <c r="EZC1" s="872"/>
      <c r="EZD1" s="872"/>
      <c r="EZE1" s="872"/>
      <c r="EZF1" s="872"/>
      <c r="EZG1" s="872"/>
      <c r="EZH1" s="872"/>
      <c r="EZI1" s="872"/>
      <c r="EZJ1" s="872"/>
      <c r="EZK1" s="872"/>
      <c r="EZL1" s="872"/>
      <c r="EZM1" s="872"/>
      <c r="EZN1" s="872"/>
      <c r="EZO1" s="872"/>
      <c r="EZP1" s="872"/>
      <c r="EZQ1" s="872"/>
      <c r="EZR1" s="872"/>
      <c r="EZS1" s="872"/>
      <c r="EZT1" s="872"/>
      <c r="EZU1" s="872"/>
      <c r="EZV1" s="872"/>
      <c r="EZW1" s="872"/>
      <c r="EZX1" s="872"/>
      <c r="EZY1" s="872"/>
      <c r="EZZ1" s="872"/>
      <c r="FAA1" s="872"/>
      <c r="FAB1" s="872"/>
      <c r="FAC1" s="872"/>
      <c r="FAD1" s="872"/>
      <c r="FAE1" s="872"/>
      <c r="FAF1" s="872"/>
      <c r="FAG1" s="872"/>
      <c r="FAH1" s="872"/>
      <c r="FAI1" s="872"/>
      <c r="FAJ1" s="872"/>
      <c r="FAK1" s="872"/>
      <c r="FAL1" s="872"/>
      <c r="FAM1" s="872"/>
      <c r="FAN1" s="872"/>
      <c r="FAO1" s="872"/>
      <c r="FAP1" s="872"/>
      <c r="FAQ1" s="872"/>
      <c r="FAR1" s="872"/>
      <c r="FAS1" s="872"/>
      <c r="FAT1" s="872"/>
      <c r="FAU1" s="872"/>
      <c r="FAV1" s="872"/>
      <c r="FAW1" s="872"/>
      <c r="FAX1" s="872"/>
      <c r="FAY1" s="872"/>
      <c r="FAZ1" s="872"/>
      <c r="FBA1" s="872"/>
      <c r="FBB1" s="872"/>
      <c r="FBC1" s="872"/>
      <c r="FBD1" s="872"/>
      <c r="FBE1" s="872"/>
      <c r="FBF1" s="872"/>
      <c r="FBG1" s="872"/>
      <c r="FBH1" s="872"/>
      <c r="FBI1" s="872"/>
      <c r="FBJ1" s="872"/>
      <c r="FBK1" s="872"/>
      <c r="FBL1" s="872"/>
      <c r="FBM1" s="872"/>
      <c r="FBN1" s="872"/>
      <c r="FBO1" s="872"/>
      <c r="FBP1" s="872"/>
      <c r="FBQ1" s="872"/>
      <c r="FBR1" s="872"/>
      <c r="FBS1" s="872"/>
      <c r="FBT1" s="872"/>
      <c r="FBU1" s="872"/>
      <c r="FBV1" s="872"/>
      <c r="FBW1" s="872"/>
      <c r="FBX1" s="872"/>
      <c r="FBY1" s="872"/>
      <c r="FBZ1" s="872"/>
      <c r="FCA1" s="872"/>
      <c r="FCB1" s="872"/>
      <c r="FCC1" s="872"/>
      <c r="FCD1" s="872"/>
      <c r="FCE1" s="872"/>
      <c r="FCF1" s="872"/>
      <c r="FCG1" s="872"/>
      <c r="FCH1" s="872"/>
      <c r="FCI1" s="872"/>
      <c r="FCJ1" s="872"/>
      <c r="FCK1" s="872"/>
      <c r="FCL1" s="872"/>
      <c r="FCM1" s="872"/>
      <c r="FCN1" s="872"/>
      <c r="FCO1" s="872"/>
      <c r="FCP1" s="872"/>
      <c r="FCQ1" s="872"/>
      <c r="FCR1" s="872"/>
      <c r="FCS1" s="872"/>
      <c r="FCT1" s="872"/>
      <c r="FCU1" s="872"/>
      <c r="FCV1" s="872"/>
      <c r="FCW1" s="872"/>
      <c r="FCX1" s="872"/>
      <c r="FCY1" s="872"/>
      <c r="FCZ1" s="872"/>
      <c r="FDA1" s="872"/>
      <c r="FDB1" s="872"/>
      <c r="FDC1" s="872"/>
      <c r="FDD1" s="872"/>
      <c r="FDE1" s="872"/>
      <c r="FDF1" s="872"/>
      <c r="FDG1" s="872"/>
      <c r="FDH1" s="872"/>
      <c r="FDI1" s="872"/>
      <c r="FDJ1" s="872"/>
      <c r="FDK1" s="872"/>
      <c r="FDL1" s="872"/>
      <c r="FDM1" s="872"/>
      <c r="FDN1" s="872"/>
      <c r="FDO1" s="872"/>
      <c r="FDP1" s="872"/>
      <c r="FDQ1" s="872"/>
      <c r="FDR1" s="872"/>
      <c r="FDS1" s="872"/>
      <c r="FDT1" s="872"/>
      <c r="FDU1" s="872"/>
      <c r="FDV1" s="872"/>
      <c r="FDW1" s="872"/>
      <c r="FDX1" s="872"/>
      <c r="FDY1" s="872"/>
      <c r="FDZ1" s="872"/>
      <c r="FEA1" s="872"/>
      <c r="FEB1" s="872"/>
      <c r="FEC1" s="872"/>
      <c r="FED1" s="872"/>
      <c r="FEE1" s="872"/>
      <c r="FEF1" s="872"/>
      <c r="FEG1" s="872"/>
      <c r="FEH1" s="872"/>
      <c r="FEI1" s="872"/>
      <c r="FEJ1" s="872"/>
      <c r="FEK1" s="872"/>
      <c r="FEL1" s="872"/>
      <c r="FEM1" s="872"/>
      <c r="FEN1" s="872"/>
      <c r="FEO1" s="872"/>
      <c r="FEP1" s="872"/>
      <c r="FEQ1" s="872"/>
      <c r="FER1" s="872"/>
      <c r="FES1" s="872"/>
      <c r="FET1" s="872"/>
      <c r="FEU1" s="872"/>
      <c r="FEV1" s="872"/>
      <c r="FEW1" s="872"/>
      <c r="FEX1" s="872"/>
      <c r="FEY1" s="872"/>
      <c r="FEZ1" s="872"/>
      <c r="FFA1" s="872"/>
      <c r="FFB1" s="872"/>
      <c r="FFC1" s="872"/>
      <c r="FFD1" s="872"/>
      <c r="FFE1" s="872"/>
      <c r="FFF1" s="872"/>
      <c r="FFG1" s="872"/>
      <c r="FFH1" s="872"/>
      <c r="FFI1" s="872"/>
      <c r="FFJ1" s="872"/>
      <c r="FFK1" s="872"/>
      <c r="FFL1" s="872"/>
      <c r="FFM1" s="872"/>
      <c r="FFN1" s="872"/>
      <c r="FFO1" s="872"/>
      <c r="FFP1" s="872"/>
      <c r="FFQ1" s="872"/>
      <c r="FFR1" s="872"/>
      <c r="FFS1" s="872"/>
      <c r="FFT1" s="872"/>
      <c r="FFU1" s="872"/>
      <c r="FFV1" s="872"/>
      <c r="FFW1" s="872"/>
      <c r="FFX1" s="872"/>
      <c r="FFY1" s="872"/>
      <c r="FFZ1" s="872"/>
      <c r="FGA1" s="872"/>
      <c r="FGB1" s="872"/>
      <c r="FGC1" s="872"/>
      <c r="FGD1" s="872"/>
      <c r="FGE1" s="872"/>
      <c r="FGF1" s="872"/>
      <c r="FGG1" s="872"/>
      <c r="FGH1" s="872"/>
      <c r="FGI1" s="872"/>
      <c r="FGJ1" s="872"/>
      <c r="FGK1" s="872"/>
      <c r="FGL1" s="872"/>
      <c r="FGM1" s="872"/>
      <c r="FGN1" s="872"/>
      <c r="FGO1" s="872"/>
      <c r="FGP1" s="872"/>
      <c r="FGQ1" s="872"/>
      <c r="FGR1" s="872"/>
      <c r="FGS1" s="872"/>
      <c r="FGT1" s="872"/>
      <c r="FGU1" s="872"/>
      <c r="FGV1" s="872"/>
      <c r="FGW1" s="872"/>
      <c r="FGX1" s="872"/>
      <c r="FGY1" s="872"/>
      <c r="FGZ1" s="872"/>
      <c r="FHA1" s="872"/>
      <c r="FHB1" s="872"/>
      <c r="FHC1" s="872"/>
      <c r="FHD1" s="872"/>
      <c r="FHE1" s="872"/>
      <c r="FHF1" s="872"/>
      <c r="FHG1" s="872"/>
      <c r="FHH1" s="872"/>
      <c r="FHI1" s="872"/>
      <c r="FHJ1" s="872"/>
      <c r="FHK1" s="872"/>
      <c r="FHL1" s="872"/>
      <c r="FHM1" s="872"/>
      <c r="FHN1" s="872"/>
      <c r="FHO1" s="872"/>
      <c r="FHP1" s="872"/>
      <c r="FHQ1" s="872"/>
      <c r="FHR1" s="872"/>
      <c r="FHS1" s="872"/>
      <c r="FHT1" s="872"/>
      <c r="FHU1" s="872"/>
      <c r="FHV1" s="872"/>
      <c r="FHW1" s="872"/>
      <c r="FHX1" s="872"/>
      <c r="FHY1" s="872"/>
      <c r="FHZ1" s="872"/>
      <c r="FIA1" s="872"/>
      <c r="FIB1" s="872"/>
      <c r="FIC1" s="872"/>
      <c r="FID1" s="872"/>
      <c r="FIE1" s="872"/>
      <c r="FIF1" s="872"/>
      <c r="FIG1" s="872"/>
      <c r="FIH1" s="872"/>
      <c r="FII1" s="872"/>
      <c r="FIJ1" s="872"/>
      <c r="FIK1" s="872"/>
      <c r="FIL1" s="872"/>
      <c r="FIM1" s="872"/>
      <c r="FIN1" s="872"/>
      <c r="FIO1" s="872"/>
      <c r="FIP1" s="872"/>
      <c r="FIQ1" s="872"/>
      <c r="FIR1" s="872"/>
      <c r="FIS1" s="872"/>
      <c r="FIT1" s="872"/>
      <c r="FIU1" s="872"/>
      <c r="FIV1" s="872"/>
      <c r="FIW1" s="872"/>
      <c r="FIX1" s="872"/>
      <c r="FIY1" s="872"/>
      <c r="FIZ1" s="872"/>
      <c r="FJA1" s="872"/>
      <c r="FJB1" s="872"/>
      <c r="FJC1" s="872"/>
      <c r="FJD1" s="872"/>
      <c r="FJE1" s="872"/>
      <c r="FJF1" s="872"/>
      <c r="FJG1" s="872"/>
      <c r="FJH1" s="872"/>
      <c r="FJI1" s="872"/>
      <c r="FJJ1" s="872"/>
      <c r="FJK1" s="872"/>
      <c r="FJL1" s="872"/>
      <c r="FJM1" s="872"/>
      <c r="FJN1" s="872"/>
      <c r="FJO1" s="872"/>
      <c r="FJP1" s="872"/>
      <c r="FJQ1" s="872"/>
      <c r="FJR1" s="872"/>
      <c r="FJS1" s="872"/>
      <c r="FJT1" s="872"/>
      <c r="FJU1" s="872"/>
      <c r="FJV1" s="872"/>
      <c r="FJW1" s="872"/>
      <c r="FJX1" s="872"/>
      <c r="FJY1" s="872"/>
      <c r="FJZ1" s="872"/>
      <c r="FKA1" s="872"/>
      <c r="FKB1" s="872"/>
      <c r="FKC1" s="872"/>
      <c r="FKD1" s="872"/>
      <c r="FKE1" s="872"/>
      <c r="FKF1" s="872"/>
      <c r="FKG1" s="872"/>
      <c r="FKH1" s="872"/>
      <c r="FKI1" s="872"/>
      <c r="FKJ1" s="872"/>
      <c r="FKK1" s="872"/>
      <c r="FKL1" s="872"/>
      <c r="FKM1" s="872"/>
      <c r="FKN1" s="872"/>
      <c r="FKO1" s="872"/>
      <c r="FKP1" s="872"/>
      <c r="FKQ1" s="872"/>
      <c r="FKR1" s="872"/>
      <c r="FKS1" s="872"/>
      <c r="FKT1" s="872"/>
      <c r="FKU1" s="872"/>
      <c r="FKV1" s="872"/>
      <c r="FKW1" s="872"/>
      <c r="FKX1" s="872"/>
      <c r="FKY1" s="872"/>
      <c r="FKZ1" s="872"/>
      <c r="FLA1" s="872"/>
      <c r="FLB1" s="872"/>
      <c r="FLC1" s="872"/>
      <c r="FLD1" s="872"/>
      <c r="FLE1" s="872"/>
      <c r="FLF1" s="872"/>
      <c r="FLG1" s="872"/>
      <c r="FLH1" s="872"/>
      <c r="FLI1" s="872"/>
      <c r="FLJ1" s="872"/>
      <c r="FLK1" s="872"/>
      <c r="FLL1" s="872"/>
      <c r="FLM1" s="872"/>
      <c r="FLN1" s="872"/>
      <c r="FLO1" s="872"/>
      <c r="FLP1" s="872"/>
      <c r="FLQ1" s="872"/>
      <c r="FLR1" s="872"/>
      <c r="FLS1" s="872"/>
      <c r="FLT1" s="872"/>
      <c r="FLU1" s="872"/>
      <c r="FLV1" s="872"/>
      <c r="FLW1" s="872"/>
      <c r="FLX1" s="872"/>
      <c r="FLY1" s="872"/>
      <c r="FLZ1" s="872"/>
      <c r="FMA1" s="872"/>
      <c r="FMB1" s="872"/>
      <c r="FMC1" s="872"/>
      <c r="FMD1" s="872"/>
      <c r="FME1" s="872"/>
      <c r="FMF1" s="872"/>
      <c r="FMG1" s="872"/>
      <c r="FMH1" s="872"/>
      <c r="FMI1" s="872"/>
      <c r="FMJ1" s="872"/>
      <c r="FMK1" s="872"/>
      <c r="FML1" s="872"/>
      <c r="FMM1" s="872"/>
      <c r="FMN1" s="872"/>
      <c r="FMO1" s="872"/>
      <c r="FMP1" s="872"/>
      <c r="FMQ1" s="872"/>
      <c r="FMR1" s="872"/>
      <c r="FMS1" s="872"/>
      <c r="FMT1" s="872"/>
      <c r="FMU1" s="872"/>
      <c r="FMV1" s="872"/>
      <c r="FMW1" s="872"/>
      <c r="FMX1" s="872"/>
      <c r="FMY1" s="872"/>
      <c r="FMZ1" s="872"/>
      <c r="FNA1" s="872"/>
      <c r="FNB1" s="872"/>
      <c r="FNC1" s="872"/>
      <c r="FND1" s="872"/>
      <c r="FNE1" s="872"/>
      <c r="FNF1" s="872"/>
      <c r="FNG1" s="872"/>
      <c r="FNH1" s="872"/>
      <c r="FNI1" s="872"/>
      <c r="FNJ1" s="872"/>
      <c r="FNK1" s="872"/>
      <c r="FNL1" s="872"/>
      <c r="FNM1" s="872"/>
      <c r="FNN1" s="872"/>
      <c r="FNO1" s="872"/>
      <c r="FNP1" s="872"/>
      <c r="FNQ1" s="872"/>
      <c r="FNR1" s="872"/>
      <c r="FNS1" s="872"/>
      <c r="FNT1" s="872"/>
      <c r="FNU1" s="872"/>
      <c r="FNV1" s="872"/>
      <c r="FNW1" s="872"/>
      <c r="FNX1" s="872"/>
      <c r="FNY1" s="872"/>
      <c r="FNZ1" s="872"/>
      <c r="FOA1" s="872"/>
      <c r="FOB1" s="872"/>
      <c r="FOC1" s="872"/>
      <c r="FOD1" s="872"/>
      <c r="FOE1" s="872"/>
      <c r="FOF1" s="872"/>
      <c r="FOG1" s="872"/>
      <c r="FOH1" s="872"/>
      <c r="FOI1" s="872"/>
      <c r="FOJ1" s="872"/>
      <c r="FOK1" s="872"/>
      <c r="FOL1" s="872"/>
      <c r="FOM1" s="872"/>
      <c r="FON1" s="872"/>
      <c r="FOO1" s="872"/>
      <c r="FOP1" s="872"/>
      <c r="FOQ1" s="872"/>
      <c r="FOR1" s="872"/>
      <c r="FOS1" s="872"/>
      <c r="FOT1" s="872"/>
      <c r="FOU1" s="872"/>
      <c r="FOV1" s="872"/>
      <c r="FOW1" s="872"/>
      <c r="FOX1" s="872"/>
      <c r="FOY1" s="872"/>
      <c r="FOZ1" s="872"/>
      <c r="FPA1" s="872"/>
      <c r="FPB1" s="872"/>
      <c r="FPC1" s="872"/>
      <c r="FPD1" s="872"/>
      <c r="FPE1" s="872"/>
      <c r="FPF1" s="872"/>
      <c r="FPG1" s="872"/>
      <c r="FPH1" s="872"/>
      <c r="FPI1" s="872"/>
      <c r="FPJ1" s="872"/>
      <c r="FPK1" s="872"/>
      <c r="FPL1" s="872"/>
      <c r="FPM1" s="872"/>
      <c r="FPN1" s="872"/>
      <c r="FPO1" s="872"/>
      <c r="FPP1" s="872"/>
      <c r="FPQ1" s="872"/>
      <c r="FPR1" s="872"/>
      <c r="FPS1" s="872"/>
      <c r="FPT1" s="872"/>
      <c r="FPU1" s="872"/>
      <c r="FPV1" s="872"/>
      <c r="FPW1" s="872"/>
      <c r="FPX1" s="872"/>
      <c r="FPY1" s="872"/>
      <c r="FPZ1" s="872"/>
      <c r="FQA1" s="872"/>
      <c r="FQB1" s="872"/>
      <c r="FQC1" s="872"/>
      <c r="FQD1" s="872"/>
      <c r="FQE1" s="872"/>
      <c r="FQF1" s="872"/>
      <c r="FQG1" s="872"/>
      <c r="FQH1" s="872"/>
      <c r="FQI1" s="872"/>
      <c r="FQJ1" s="872"/>
      <c r="FQK1" s="872"/>
      <c r="FQL1" s="872"/>
      <c r="FQM1" s="872"/>
      <c r="FQN1" s="872"/>
      <c r="FQO1" s="872"/>
      <c r="FQP1" s="872"/>
      <c r="FQQ1" s="872"/>
      <c r="FQR1" s="872"/>
      <c r="FQS1" s="872"/>
      <c r="FQT1" s="872"/>
      <c r="FQU1" s="872"/>
      <c r="FQV1" s="872"/>
      <c r="FQW1" s="872"/>
      <c r="FQX1" s="872"/>
      <c r="FQY1" s="872"/>
      <c r="FQZ1" s="872"/>
      <c r="FRA1" s="872"/>
      <c r="FRB1" s="872"/>
      <c r="FRC1" s="872"/>
      <c r="FRD1" s="872"/>
      <c r="FRE1" s="872"/>
      <c r="FRF1" s="872"/>
      <c r="FRG1" s="872"/>
      <c r="FRH1" s="872"/>
      <c r="FRI1" s="872"/>
      <c r="FRJ1" s="872"/>
      <c r="FRK1" s="872"/>
      <c r="FRL1" s="872"/>
      <c r="FRM1" s="872"/>
      <c r="FRN1" s="872"/>
      <c r="FRO1" s="872"/>
      <c r="FRP1" s="872"/>
      <c r="FRQ1" s="872"/>
      <c r="FRR1" s="872"/>
      <c r="FRS1" s="872"/>
      <c r="FRT1" s="872"/>
      <c r="FRU1" s="872"/>
      <c r="FRV1" s="872"/>
      <c r="FRW1" s="872"/>
      <c r="FRX1" s="872"/>
      <c r="FRY1" s="872"/>
      <c r="FRZ1" s="872"/>
      <c r="FSA1" s="872"/>
      <c r="FSB1" s="872"/>
      <c r="FSC1" s="872"/>
      <c r="FSD1" s="872"/>
      <c r="FSE1" s="872"/>
      <c r="FSF1" s="872"/>
      <c r="FSG1" s="872"/>
      <c r="FSH1" s="872"/>
      <c r="FSI1" s="872"/>
      <c r="FSJ1" s="872"/>
      <c r="FSK1" s="872"/>
      <c r="FSL1" s="872"/>
      <c r="FSM1" s="872"/>
      <c r="FSN1" s="872"/>
      <c r="FSO1" s="872"/>
      <c r="FSP1" s="872"/>
      <c r="FSQ1" s="872"/>
      <c r="FSR1" s="872"/>
      <c r="FSS1" s="872"/>
      <c r="FST1" s="872"/>
      <c r="FSU1" s="872"/>
      <c r="FSV1" s="872"/>
      <c r="FSW1" s="872"/>
      <c r="FSX1" s="872"/>
      <c r="FSY1" s="872"/>
      <c r="FSZ1" s="872"/>
      <c r="FTA1" s="872"/>
      <c r="FTB1" s="872"/>
      <c r="FTC1" s="872"/>
      <c r="FTD1" s="872"/>
      <c r="FTE1" s="872"/>
      <c r="FTF1" s="872"/>
      <c r="FTG1" s="872"/>
      <c r="FTH1" s="872"/>
      <c r="FTI1" s="872"/>
      <c r="FTJ1" s="872"/>
      <c r="FTK1" s="872"/>
      <c r="FTL1" s="872"/>
      <c r="FTM1" s="872"/>
      <c r="FTN1" s="872"/>
      <c r="FTO1" s="872"/>
      <c r="FTP1" s="872"/>
      <c r="FTQ1" s="872"/>
      <c r="FTR1" s="872"/>
      <c r="FTS1" s="872"/>
      <c r="FTT1" s="872"/>
      <c r="FTU1" s="872"/>
      <c r="FTV1" s="872"/>
      <c r="FTW1" s="872"/>
      <c r="FTX1" s="872"/>
      <c r="FTY1" s="872"/>
      <c r="FTZ1" s="872"/>
      <c r="FUA1" s="872"/>
      <c r="FUB1" s="872"/>
      <c r="FUC1" s="872"/>
      <c r="FUD1" s="872"/>
      <c r="FUE1" s="872"/>
      <c r="FUF1" s="872"/>
      <c r="FUG1" s="872"/>
      <c r="FUH1" s="872"/>
      <c r="FUI1" s="872"/>
      <c r="FUJ1" s="872"/>
      <c r="FUK1" s="872"/>
      <c r="FUL1" s="872"/>
      <c r="FUM1" s="872"/>
      <c r="FUN1" s="872"/>
      <c r="FUO1" s="872"/>
      <c r="FUP1" s="872"/>
      <c r="FUQ1" s="872"/>
      <c r="FUR1" s="872"/>
      <c r="FUS1" s="872"/>
      <c r="FUT1" s="872"/>
      <c r="FUU1" s="872"/>
      <c r="FUV1" s="872"/>
      <c r="FUW1" s="872"/>
      <c r="FUX1" s="872"/>
      <c r="FUY1" s="872"/>
      <c r="FUZ1" s="872"/>
      <c r="FVA1" s="872"/>
      <c r="FVB1" s="872"/>
      <c r="FVC1" s="872"/>
      <c r="FVD1" s="872"/>
      <c r="FVE1" s="872"/>
      <c r="FVF1" s="872"/>
      <c r="FVG1" s="872"/>
      <c r="FVH1" s="872"/>
      <c r="FVI1" s="872"/>
      <c r="FVJ1" s="872"/>
      <c r="FVK1" s="872"/>
      <c r="FVL1" s="872"/>
      <c r="FVM1" s="872"/>
      <c r="FVN1" s="872"/>
      <c r="FVO1" s="872"/>
      <c r="FVP1" s="872"/>
      <c r="FVQ1" s="872"/>
      <c r="FVR1" s="872"/>
      <c r="FVS1" s="872"/>
      <c r="FVT1" s="872"/>
      <c r="FVU1" s="872"/>
      <c r="FVV1" s="872"/>
      <c r="FVW1" s="872"/>
      <c r="FVX1" s="872"/>
      <c r="FVY1" s="872"/>
      <c r="FVZ1" s="872"/>
      <c r="FWA1" s="872"/>
      <c r="FWB1" s="872"/>
      <c r="FWC1" s="872"/>
      <c r="FWD1" s="872"/>
      <c r="FWE1" s="872"/>
      <c r="FWF1" s="872"/>
      <c r="FWG1" s="872"/>
      <c r="FWH1" s="872"/>
      <c r="FWI1" s="872"/>
      <c r="FWJ1" s="872"/>
      <c r="FWK1" s="872"/>
      <c r="FWL1" s="872"/>
      <c r="FWM1" s="872"/>
      <c r="FWN1" s="872"/>
      <c r="FWO1" s="872"/>
      <c r="FWP1" s="872"/>
      <c r="FWQ1" s="872"/>
      <c r="FWR1" s="872"/>
      <c r="FWS1" s="872"/>
      <c r="FWT1" s="872"/>
      <c r="FWU1" s="872"/>
      <c r="FWV1" s="872"/>
      <c r="FWW1" s="872"/>
      <c r="FWX1" s="872"/>
      <c r="FWY1" s="872"/>
      <c r="FWZ1" s="872"/>
      <c r="FXA1" s="872"/>
      <c r="FXB1" s="872"/>
      <c r="FXC1" s="872"/>
      <c r="FXD1" s="872"/>
      <c r="FXE1" s="872"/>
      <c r="FXF1" s="872"/>
      <c r="FXG1" s="872"/>
      <c r="FXH1" s="872"/>
      <c r="FXI1" s="872"/>
      <c r="FXJ1" s="872"/>
      <c r="FXK1" s="872"/>
      <c r="FXL1" s="872"/>
      <c r="FXM1" s="872"/>
      <c r="FXN1" s="872"/>
      <c r="FXO1" s="872"/>
      <c r="FXP1" s="872"/>
      <c r="FXQ1" s="872"/>
      <c r="FXR1" s="872"/>
      <c r="FXS1" s="872"/>
      <c r="FXT1" s="872"/>
      <c r="FXU1" s="872"/>
      <c r="FXV1" s="872"/>
      <c r="FXW1" s="872"/>
      <c r="FXX1" s="872"/>
      <c r="FXY1" s="872"/>
      <c r="FXZ1" s="872"/>
      <c r="FYA1" s="872"/>
      <c r="FYB1" s="872"/>
      <c r="FYC1" s="872"/>
      <c r="FYD1" s="872"/>
      <c r="FYE1" s="872"/>
      <c r="FYF1" s="872"/>
      <c r="FYG1" s="872"/>
      <c r="FYH1" s="872"/>
      <c r="FYI1" s="872"/>
      <c r="FYJ1" s="872"/>
      <c r="FYK1" s="872"/>
      <c r="FYL1" s="872"/>
      <c r="FYM1" s="872"/>
      <c r="FYN1" s="872"/>
      <c r="FYO1" s="872"/>
      <c r="FYP1" s="872"/>
      <c r="FYQ1" s="872"/>
      <c r="FYR1" s="872"/>
      <c r="FYS1" s="872"/>
      <c r="FYT1" s="872"/>
      <c r="FYU1" s="872"/>
      <c r="FYV1" s="872"/>
      <c r="FYW1" s="872"/>
      <c r="FYX1" s="872"/>
      <c r="FYY1" s="872"/>
      <c r="FYZ1" s="872"/>
      <c r="FZA1" s="872"/>
      <c r="FZB1" s="872"/>
      <c r="FZC1" s="872"/>
      <c r="FZD1" s="872"/>
      <c r="FZE1" s="872"/>
      <c r="FZF1" s="872"/>
      <c r="FZG1" s="872"/>
      <c r="FZH1" s="872"/>
      <c r="FZI1" s="872"/>
      <c r="FZJ1" s="872"/>
      <c r="FZK1" s="872"/>
      <c r="FZL1" s="872"/>
      <c r="FZM1" s="872"/>
      <c r="FZN1" s="872"/>
      <c r="FZO1" s="872"/>
      <c r="FZP1" s="872"/>
      <c r="FZQ1" s="872"/>
      <c r="FZR1" s="872"/>
      <c r="FZS1" s="872"/>
      <c r="FZT1" s="872"/>
      <c r="FZU1" s="872"/>
      <c r="FZV1" s="872"/>
      <c r="FZW1" s="872"/>
      <c r="FZX1" s="872"/>
      <c r="FZY1" s="872"/>
      <c r="FZZ1" s="872"/>
      <c r="GAA1" s="872"/>
      <c r="GAB1" s="872"/>
      <c r="GAC1" s="872"/>
      <c r="GAD1" s="872"/>
      <c r="GAE1" s="872"/>
      <c r="GAF1" s="872"/>
      <c r="GAG1" s="872"/>
      <c r="GAH1" s="872"/>
      <c r="GAI1" s="872"/>
      <c r="GAJ1" s="872"/>
      <c r="GAK1" s="872"/>
      <c r="GAL1" s="872"/>
      <c r="GAM1" s="872"/>
      <c r="GAN1" s="872"/>
      <c r="GAO1" s="872"/>
      <c r="GAP1" s="872"/>
      <c r="GAQ1" s="872"/>
      <c r="GAR1" s="872"/>
      <c r="GAS1" s="872"/>
      <c r="GAT1" s="872"/>
      <c r="GAU1" s="872"/>
      <c r="GAV1" s="872"/>
      <c r="GAW1" s="872"/>
      <c r="GAX1" s="872"/>
      <c r="GAY1" s="872"/>
      <c r="GAZ1" s="872"/>
      <c r="GBA1" s="872"/>
      <c r="GBB1" s="872"/>
      <c r="GBC1" s="872"/>
      <c r="GBD1" s="872"/>
      <c r="GBE1" s="872"/>
      <c r="GBF1" s="872"/>
      <c r="GBG1" s="872"/>
      <c r="GBH1" s="872"/>
      <c r="GBI1" s="872"/>
      <c r="GBJ1" s="872"/>
      <c r="GBK1" s="872"/>
      <c r="GBL1" s="872"/>
      <c r="GBM1" s="872"/>
      <c r="GBN1" s="872"/>
      <c r="GBO1" s="872"/>
      <c r="GBP1" s="872"/>
      <c r="GBQ1" s="872"/>
      <c r="GBR1" s="872"/>
      <c r="GBS1" s="872"/>
      <c r="GBT1" s="872"/>
      <c r="GBU1" s="872"/>
      <c r="GBV1" s="872"/>
      <c r="GBW1" s="872"/>
      <c r="GBX1" s="872"/>
      <c r="GBY1" s="872"/>
      <c r="GBZ1" s="872"/>
      <c r="GCA1" s="872"/>
      <c r="GCB1" s="872"/>
      <c r="GCC1" s="872"/>
      <c r="GCD1" s="872"/>
      <c r="GCE1" s="872"/>
      <c r="GCF1" s="872"/>
      <c r="GCG1" s="872"/>
      <c r="GCH1" s="872"/>
      <c r="GCI1" s="872"/>
      <c r="GCJ1" s="872"/>
      <c r="GCK1" s="872"/>
      <c r="GCL1" s="872"/>
      <c r="GCM1" s="872"/>
      <c r="GCN1" s="872"/>
      <c r="GCO1" s="872"/>
      <c r="GCP1" s="872"/>
      <c r="GCQ1" s="872"/>
      <c r="GCR1" s="872"/>
      <c r="GCS1" s="872"/>
      <c r="GCT1" s="872"/>
      <c r="GCU1" s="872"/>
      <c r="GCV1" s="872"/>
      <c r="GCW1" s="872"/>
      <c r="GCX1" s="872"/>
      <c r="GCY1" s="872"/>
      <c r="GCZ1" s="872"/>
      <c r="GDA1" s="872"/>
      <c r="GDB1" s="872"/>
      <c r="GDC1" s="872"/>
      <c r="GDD1" s="872"/>
      <c r="GDE1" s="872"/>
      <c r="GDF1" s="872"/>
      <c r="GDG1" s="872"/>
      <c r="GDH1" s="872"/>
      <c r="GDI1" s="872"/>
      <c r="GDJ1" s="872"/>
      <c r="GDK1" s="872"/>
      <c r="GDL1" s="872"/>
      <c r="GDM1" s="872"/>
      <c r="GDN1" s="872"/>
      <c r="GDO1" s="872"/>
      <c r="GDP1" s="872"/>
      <c r="GDQ1" s="872"/>
      <c r="GDR1" s="872"/>
      <c r="GDS1" s="872"/>
      <c r="GDT1" s="872"/>
      <c r="GDU1" s="872"/>
      <c r="GDV1" s="872"/>
      <c r="GDW1" s="872"/>
      <c r="GDX1" s="872"/>
      <c r="GDY1" s="872"/>
      <c r="GDZ1" s="872"/>
      <c r="GEA1" s="872"/>
      <c r="GEB1" s="872"/>
      <c r="GEC1" s="872"/>
      <c r="GED1" s="872"/>
      <c r="GEE1" s="872"/>
      <c r="GEF1" s="872"/>
      <c r="GEG1" s="872"/>
      <c r="GEH1" s="872"/>
      <c r="GEI1" s="872"/>
      <c r="GEJ1" s="872"/>
      <c r="GEK1" s="872"/>
      <c r="GEL1" s="872"/>
      <c r="GEM1" s="872"/>
      <c r="GEN1" s="872"/>
      <c r="GEO1" s="872"/>
      <c r="GEP1" s="872"/>
      <c r="GEQ1" s="872"/>
      <c r="GER1" s="872"/>
      <c r="GES1" s="872"/>
      <c r="GET1" s="872"/>
      <c r="GEU1" s="872"/>
      <c r="GEV1" s="872"/>
      <c r="GEW1" s="872"/>
      <c r="GEX1" s="872"/>
      <c r="GEY1" s="872"/>
      <c r="GEZ1" s="872"/>
      <c r="GFA1" s="872"/>
      <c r="GFB1" s="872"/>
      <c r="GFC1" s="872"/>
      <c r="GFD1" s="872"/>
      <c r="GFE1" s="872"/>
      <c r="GFF1" s="872"/>
      <c r="GFG1" s="872"/>
      <c r="GFH1" s="872"/>
      <c r="GFI1" s="872"/>
      <c r="GFJ1" s="872"/>
      <c r="GFK1" s="872"/>
      <c r="GFL1" s="872"/>
      <c r="GFM1" s="872"/>
      <c r="GFN1" s="872"/>
      <c r="GFO1" s="872"/>
      <c r="GFP1" s="872"/>
      <c r="GFQ1" s="872"/>
      <c r="GFR1" s="872"/>
      <c r="GFS1" s="872"/>
      <c r="GFT1" s="872"/>
      <c r="GFU1" s="872"/>
      <c r="GFV1" s="872"/>
      <c r="GFW1" s="872"/>
      <c r="GFX1" s="872"/>
      <c r="GFY1" s="872"/>
      <c r="GFZ1" s="872"/>
      <c r="GGA1" s="872"/>
      <c r="GGB1" s="872"/>
      <c r="GGC1" s="872"/>
      <c r="GGD1" s="872"/>
      <c r="GGE1" s="872"/>
      <c r="GGF1" s="872"/>
      <c r="GGG1" s="872"/>
      <c r="GGH1" s="872"/>
      <c r="GGI1" s="872"/>
      <c r="GGJ1" s="872"/>
      <c r="GGK1" s="872"/>
      <c r="GGL1" s="872"/>
      <c r="GGM1" s="872"/>
      <c r="GGN1" s="872"/>
      <c r="GGO1" s="872"/>
      <c r="GGP1" s="872"/>
      <c r="GGQ1" s="872"/>
      <c r="GGR1" s="872"/>
      <c r="GGS1" s="872"/>
      <c r="GGT1" s="872"/>
      <c r="GGU1" s="872"/>
      <c r="GGV1" s="872"/>
      <c r="GGW1" s="872"/>
      <c r="GGX1" s="872"/>
      <c r="GGY1" s="872"/>
      <c r="GGZ1" s="872"/>
      <c r="GHA1" s="872"/>
      <c r="GHB1" s="872"/>
      <c r="GHC1" s="872"/>
      <c r="GHD1" s="872"/>
      <c r="GHE1" s="872"/>
      <c r="GHF1" s="872"/>
      <c r="GHG1" s="872"/>
      <c r="GHH1" s="872"/>
      <c r="GHI1" s="872"/>
      <c r="GHJ1" s="872"/>
      <c r="GHK1" s="872"/>
      <c r="GHL1" s="872"/>
      <c r="GHM1" s="872"/>
      <c r="GHN1" s="872"/>
      <c r="GHO1" s="872"/>
      <c r="GHP1" s="872"/>
      <c r="GHQ1" s="872"/>
      <c r="GHR1" s="872"/>
      <c r="GHS1" s="872"/>
      <c r="GHT1" s="872"/>
      <c r="GHU1" s="872"/>
      <c r="GHV1" s="872"/>
      <c r="GHW1" s="872"/>
      <c r="GHX1" s="872"/>
      <c r="GHY1" s="872"/>
      <c r="GHZ1" s="872"/>
      <c r="GIA1" s="872"/>
      <c r="GIB1" s="872"/>
      <c r="GIC1" s="872"/>
      <c r="GID1" s="872"/>
      <c r="GIE1" s="872"/>
      <c r="GIF1" s="872"/>
      <c r="GIG1" s="872"/>
      <c r="GIH1" s="872"/>
      <c r="GII1" s="872"/>
      <c r="GIJ1" s="872"/>
      <c r="GIK1" s="872"/>
      <c r="GIL1" s="872"/>
      <c r="GIM1" s="872"/>
      <c r="GIN1" s="872"/>
      <c r="GIO1" s="872"/>
      <c r="GIP1" s="872"/>
      <c r="GIQ1" s="872"/>
      <c r="GIR1" s="872"/>
      <c r="GIS1" s="872"/>
      <c r="GIT1" s="872"/>
      <c r="GIU1" s="872"/>
      <c r="GIV1" s="872"/>
      <c r="GIW1" s="872"/>
      <c r="GIX1" s="872"/>
      <c r="GIY1" s="872"/>
      <c r="GIZ1" s="872"/>
      <c r="GJA1" s="872"/>
      <c r="GJB1" s="872"/>
      <c r="GJC1" s="872"/>
      <c r="GJD1" s="872"/>
      <c r="GJE1" s="872"/>
      <c r="GJF1" s="872"/>
      <c r="GJG1" s="872"/>
      <c r="GJH1" s="872"/>
      <c r="GJI1" s="872"/>
      <c r="GJJ1" s="872"/>
      <c r="GJK1" s="872"/>
      <c r="GJL1" s="872"/>
      <c r="GJM1" s="872"/>
      <c r="GJN1" s="872"/>
      <c r="GJO1" s="872"/>
      <c r="GJP1" s="872"/>
      <c r="GJQ1" s="872"/>
      <c r="GJR1" s="872"/>
      <c r="GJS1" s="872"/>
      <c r="GJT1" s="872"/>
      <c r="GJU1" s="872"/>
      <c r="GJV1" s="872"/>
      <c r="GJW1" s="872"/>
      <c r="GJX1" s="872"/>
      <c r="GJY1" s="872"/>
      <c r="GJZ1" s="872"/>
      <c r="GKA1" s="872"/>
      <c r="GKB1" s="872"/>
      <c r="GKC1" s="872"/>
      <c r="GKD1" s="872"/>
      <c r="GKE1" s="872"/>
      <c r="GKF1" s="872"/>
      <c r="GKG1" s="872"/>
      <c r="GKH1" s="872"/>
      <c r="GKI1" s="872"/>
      <c r="GKJ1" s="872"/>
      <c r="GKK1" s="872"/>
      <c r="GKL1" s="872"/>
      <c r="GKM1" s="872"/>
      <c r="GKN1" s="872"/>
      <c r="GKO1" s="872"/>
      <c r="GKP1" s="872"/>
      <c r="GKQ1" s="872"/>
      <c r="GKR1" s="872"/>
      <c r="GKS1" s="872"/>
      <c r="GKT1" s="872"/>
      <c r="GKU1" s="872"/>
      <c r="GKV1" s="872"/>
      <c r="GKW1" s="872"/>
      <c r="GKX1" s="872"/>
      <c r="GKY1" s="872"/>
      <c r="GKZ1" s="872"/>
      <c r="GLA1" s="872"/>
      <c r="GLB1" s="872"/>
      <c r="GLC1" s="872"/>
      <c r="GLD1" s="872"/>
      <c r="GLE1" s="872"/>
      <c r="GLF1" s="872"/>
      <c r="GLG1" s="872"/>
      <c r="GLH1" s="872"/>
      <c r="GLI1" s="872"/>
      <c r="GLJ1" s="872"/>
      <c r="GLK1" s="872"/>
      <c r="GLL1" s="872"/>
      <c r="GLM1" s="872"/>
      <c r="GLN1" s="872"/>
      <c r="GLO1" s="872"/>
      <c r="GLP1" s="872"/>
      <c r="GLQ1" s="872"/>
      <c r="GLR1" s="872"/>
      <c r="GLS1" s="872"/>
      <c r="GLT1" s="872"/>
      <c r="GLU1" s="872"/>
      <c r="GLV1" s="872"/>
      <c r="GLW1" s="872"/>
      <c r="GLX1" s="872"/>
      <c r="GLY1" s="872"/>
      <c r="GLZ1" s="872"/>
      <c r="GMA1" s="872"/>
      <c r="GMB1" s="872"/>
      <c r="GMC1" s="872"/>
      <c r="GMD1" s="872"/>
      <c r="GME1" s="872"/>
      <c r="GMF1" s="872"/>
      <c r="GMG1" s="872"/>
      <c r="GMH1" s="872"/>
      <c r="GMI1" s="872"/>
      <c r="GMJ1" s="872"/>
      <c r="GMK1" s="872"/>
      <c r="GML1" s="872"/>
      <c r="GMM1" s="872"/>
      <c r="GMN1" s="872"/>
      <c r="GMO1" s="872"/>
      <c r="GMP1" s="872"/>
      <c r="GMQ1" s="872"/>
      <c r="GMR1" s="872"/>
      <c r="GMS1" s="872"/>
      <c r="GMT1" s="872"/>
      <c r="GMU1" s="872"/>
      <c r="GMV1" s="872"/>
      <c r="GMW1" s="872"/>
      <c r="GMX1" s="872"/>
      <c r="GMY1" s="872"/>
      <c r="GMZ1" s="872"/>
      <c r="GNA1" s="872"/>
      <c r="GNB1" s="872"/>
      <c r="GNC1" s="872"/>
      <c r="GND1" s="872"/>
      <c r="GNE1" s="872"/>
      <c r="GNF1" s="872"/>
      <c r="GNG1" s="872"/>
      <c r="GNH1" s="872"/>
      <c r="GNI1" s="872"/>
      <c r="GNJ1" s="872"/>
      <c r="GNK1" s="872"/>
      <c r="GNL1" s="872"/>
      <c r="GNM1" s="872"/>
      <c r="GNN1" s="872"/>
      <c r="GNO1" s="872"/>
      <c r="GNP1" s="872"/>
      <c r="GNQ1" s="872"/>
      <c r="GNR1" s="872"/>
      <c r="GNS1" s="872"/>
      <c r="GNT1" s="872"/>
      <c r="GNU1" s="872"/>
      <c r="GNV1" s="872"/>
      <c r="GNW1" s="872"/>
      <c r="GNX1" s="872"/>
      <c r="GNY1" s="872"/>
      <c r="GNZ1" s="872"/>
      <c r="GOA1" s="872"/>
      <c r="GOB1" s="872"/>
      <c r="GOC1" s="872"/>
      <c r="GOD1" s="872"/>
      <c r="GOE1" s="872"/>
      <c r="GOF1" s="872"/>
      <c r="GOG1" s="872"/>
      <c r="GOH1" s="872"/>
      <c r="GOI1" s="872"/>
      <c r="GOJ1" s="872"/>
      <c r="GOK1" s="872"/>
      <c r="GOL1" s="872"/>
      <c r="GOM1" s="872"/>
      <c r="GON1" s="872"/>
      <c r="GOO1" s="872"/>
      <c r="GOP1" s="872"/>
      <c r="GOQ1" s="872"/>
      <c r="GOR1" s="872"/>
      <c r="GOS1" s="872"/>
      <c r="GOT1" s="872"/>
      <c r="GOU1" s="872"/>
      <c r="GOV1" s="872"/>
      <c r="GOW1" s="872"/>
      <c r="GOX1" s="872"/>
      <c r="GOY1" s="872"/>
      <c r="GOZ1" s="872"/>
      <c r="GPA1" s="872"/>
      <c r="GPB1" s="872"/>
      <c r="GPC1" s="872"/>
      <c r="GPD1" s="872"/>
      <c r="GPE1" s="872"/>
      <c r="GPF1" s="872"/>
      <c r="GPG1" s="872"/>
      <c r="GPH1" s="872"/>
      <c r="GPI1" s="872"/>
      <c r="GPJ1" s="872"/>
      <c r="GPK1" s="872"/>
      <c r="GPL1" s="872"/>
      <c r="GPM1" s="872"/>
      <c r="GPN1" s="872"/>
      <c r="GPO1" s="872"/>
      <c r="GPP1" s="872"/>
      <c r="GPQ1" s="872"/>
      <c r="GPR1" s="872"/>
      <c r="GPS1" s="872"/>
      <c r="GPT1" s="872"/>
      <c r="GPU1" s="872"/>
      <c r="GPV1" s="872"/>
      <c r="GPW1" s="872"/>
      <c r="GPX1" s="872"/>
      <c r="GPY1" s="872"/>
      <c r="GPZ1" s="872"/>
      <c r="GQA1" s="872"/>
      <c r="GQB1" s="872"/>
      <c r="GQC1" s="872"/>
      <c r="GQD1" s="872"/>
      <c r="GQE1" s="872"/>
      <c r="GQF1" s="872"/>
      <c r="GQG1" s="872"/>
      <c r="GQH1" s="872"/>
      <c r="GQI1" s="872"/>
      <c r="GQJ1" s="872"/>
      <c r="GQK1" s="872"/>
      <c r="GQL1" s="872"/>
      <c r="GQM1" s="872"/>
      <c r="GQN1" s="872"/>
      <c r="GQO1" s="872"/>
      <c r="GQP1" s="872"/>
      <c r="GQQ1" s="872"/>
      <c r="GQR1" s="872"/>
      <c r="GQS1" s="872"/>
      <c r="GQT1" s="872"/>
      <c r="GQU1" s="872"/>
      <c r="GQV1" s="872"/>
      <c r="GQW1" s="872"/>
      <c r="GQX1" s="872"/>
      <c r="GQY1" s="872"/>
      <c r="GQZ1" s="872"/>
      <c r="GRA1" s="872"/>
      <c r="GRB1" s="872"/>
      <c r="GRC1" s="872"/>
      <c r="GRD1" s="872"/>
      <c r="GRE1" s="872"/>
      <c r="GRF1" s="872"/>
      <c r="GRG1" s="872"/>
      <c r="GRH1" s="872"/>
      <c r="GRI1" s="872"/>
      <c r="GRJ1" s="872"/>
      <c r="GRK1" s="872"/>
      <c r="GRL1" s="872"/>
      <c r="GRM1" s="872"/>
      <c r="GRN1" s="872"/>
      <c r="GRO1" s="872"/>
      <c r="GRP1" s="872"/>
      <c r="GRQ1" s="872"/>
      <c r="GRR1" s="872"/>
      <c r="GRS1" s="872"/>
      <c r="GRT1" s="872"/>
      <c r="GRU1" s="872"/>
      <c r="GRV1" s="872"/>
      <c r="GRW1" s="872"/>
      <c r="GRX1" s="872"/>
      <c r="GRY1" s="872"/>
      <c r="GRZ1" s="872"/>
      <c r="GSA1" s="872"/>
      <c r="GSB1" s="872"/>
      <c r="GSC1" s="872"/>
      <c r="GSD1" s="872"/>
      <c r="GSE1" s="872"/>
      <c r="GSF1" s="872"/>
      <c r="GSG1" s="872"/>
      <c r="GSH1" s="872"/>
      <c r="GSI1" s="872"/>
      <c r="GSJ1" s="872"/>
      <c r="GSK1" s="872"/>
      <c r="GSL1" s="872"/>
      <c r="GSM1" s="872"/>
      <c r="GSN1" s="872"/>
      <c r="GSO1" s="872"/>
      <c r="GSP1" s="872"/>
      <c r="GSQ1" s="872"/>
      <c r="GSR1" s="872"/>
      <c r="GSS1" s="872"/>
      <c r="GST1" s="872"/>
      <c r="GSU1" s="872"/>
      <c r="GSV1" s="872"/>
      <c r="GSW1" s="872"/>
      <c r="GSX1" s="872"/>
      <c r="GSY1" s="872"/>
      <c r="GSZ1" s="872"/>
      <c r="GTA1" s="872"/>
      <c r="GTB1" s="872"/>
      <c r="GTC1" s="872"/>
      <c r="GTD1" s="872"/>
      <c r="GTE1" s="872"/>
      <c r="GTF1" s="872"/>
      <c r="GTG1" s="872"/>
      <c r="GTH1" s="872"/>
      <c r="GTI1" s="872"/>
      <c r="GTJ1" s="872"/>
      <c r="GTK1" s="872"/>
      <c r="GTL1" s="872"/>
      <c r="GTM1" s="872"/>
      <c r="GTN1" s="872"/>
      <c r="GTO1" s="872"/>
      <c r="GTP1" s="872"/>
      <c r="GTQ1" s="872"/>
      <c r="GTR1" s="872"/>
      <c r="GTS1" s="872"/>
      <c r="GTT1" s="872"/>
      <c r="GTU1" s="872"/>
      <c r="GTV1" s="872"/>
      <c r="GTW1" s="872"/>
      <c r="GTX1" s="872"/>
      <c r="GTY1" s="872"/>
      <c r="GTZ1" s="872"/>
      <c r="GUA1" s="872"/>
      <c r="GUB1" s="872"/>
      <c r="GUC1" s="872"/>
      <c r="GUD1" s="872"/>
      <c r="GUE1" s="872"/>
      <c r="GUF1" s="872"/>
      <c r="GUG1" s="872"/>
      <c r="GUH1" s="872"/>
      <c r="GUI1" s="872"/>
      <c r="GUJ1" s="872"/>
      <c r="GUK1" s="872"/>
      <c r="GUL1" s="872"/>
      <c r="GUM1" s="872"/>
      <c r="GUN1" s="872"/>
      <c r="GUO1" s="872"/>
      <c r="GUP1" s="872"/>
      <c r="GUQ1" s="872"/>
      <c r="GUR1" s="872"/>
      <c r="GUS1" s="872"/>
      <c r="GUT1" s="872"/>
      <c r="GUU1" s="872"/>
      <c r="GUV1" s="872"/>
      <c r="GUW1" s="872"/>
      <c r="GUX1" s="872"/>
      <c r="GUY1" s="872"/>
      <c r="GUZ1" s="872"/>
      <c r="GVA1" s="872"/>
      <c r="GVB1" s="872"/>
      <c r="GVC1" s="872"/>
      <c r="GVD1" s="872"/>
      <c r="GVE1" s="872"/>
      <c r="GVF1" s="872"/>
      <c r="GVG1" s="872"/>
      <c r="GVH1" s="872"/>
      <c r="GVI1" s="872"/>
      <c r="GVJ1" s="872"/>
      <c r="GVK1" s="872"/>
      <c r="GVL1" s="872"/>
      <c r="GVM1" s="872"/>
      <c r="GVN1" s="872"/>
      <c r="GVO1" s="872"/>
      <c r="GVP1" s="872"/>
      <c r="GVQ1" s="872"/>
      <c r="GVR1" s="872"/>
      <c r="GVS1" s="872"/>
      <c r="GVT1" s="872"/>
      <c r="GVU1" s="872"/>
      <c r="GVV1" s="872"/>
      <c r="GVW1" s="872"/>
      <c r="GVX1" s="872"/>
      <c r="GVY1" s="872"/>
      <c r="GVZ1" s="872"/>
      <c r="GWA1" s="872"/>
      <c r="GWB1" s="872"/>
      <c r="GWC1" s="872"/>
      <c r="GWD1" s="872"/>
      <c r="GWE1" s="872"/>
      <c r="GWF1" s="872"/>
      <c r="GWG1" s="872"/>
      <c r="GWH1" s="872"/>
      <c r="GWI1" s="872"/>
      <c r="GWJ1" s="872"/>
      <c r="GWK1" s="872"/>
      <c r="GWL1" s="872"/>
      <c r="GWM1" s="872"/>
      <c r="GWN1" s="872"/>
      <c r="GWO1" s="872"/>
      <c r="GWP1" s="872"/>
      <c r="GWQ1" s="872"/>
      <c r="GWR1" s="872"/>
      <c r="GWS1" s="872"/>
      <c r="GWT1" s="872"/>
      <c r="GWU1" s="872"/>
      <c r="GWV1" s="872"/>
      <c r="GWW1" s="872"/>
      <c r="GWX1" s="872"/>
      <c r="GWY1" s="872"/>
      <c r="GWZ1" s="872"/>
      <c r="GXA1" s="872"/>
      <c r="GXB1" s="872"/>
      <c r="GXC1" s="872"/>
      <c r="GXD1" s="872"/>
      <c r="GXE1" s="872"/>
      <c r="GXF1" s="872"/>
      <c r="GXG1" s="872"/>
      <c r="GXH1" s="872"/>
      <c r="GXI1" s="872"/>
      <c r="GXJ1" s="872"/>
      <c r="GXK1" s="872"/>
      <c r="GXL1" s="872"/>
      <c r="GXM1" s="872"/>
      <c r="GXN1" s="872"/>
      <c r="GXO1" s="872"/>
      <c r="GXP1" s="872"/>
      <c r="GXQ1" s="872"/>
      <c r="GXR1" s="872"/>
      <c r="GXS1" s="872"/>
      <c r="GXT1" s="872"/>
      <c r="GXU1" s="872"/>
      <c r="GXV1" s="872"/>
      <c r="GXW1" s="872"/>
      <c r="GXX1" s="872"/>
      <c r="GXY1" s="872"/>
      <c r="GXZ1" s="872"/>
      <c r="GYA1" s="872"/>
      <c r="GYB1" s="872"/>
      <c r="GYC1" s="872"/>
      <c r="GYD1" s="872"/>
      <c r="GYE1" s="872"/>
      <c r="GYF1" s="872"/>
      <c r="GYG1" s="872"/>
      <c r="GYH1" s="872"/>
      <c r="GYI1" s="872"/>
      <c r="GYJ1" s="872"/>
      <c r="GYK1" s="872"/>
      <c r="GYL1" s="872"/>
      <c r="GYM1" s="872"/>
      <c r="GYN1" s="872"/>
      <c r="GYO1" s="872"/>
      <c r="GYP1" s="872"/>
      <c r="GYQ1" s="872"/>
      <c r="GYR1" s="872"/>
      <c r="GYS1" s="872"/>
      <c r="GYT1" s="872"/>
      <c r="GYU1" s="872"/>
      <c r="GYV1" s="872"/>
      <c r="GYW1" s="872"/>
      <c r="GYX1" s="872"/>
      <c r="GYY1" s="872"/>
      <c r="GYZ1" s="872"/>
      <c r="GZA1" s="872"/>
      <c r="GZB1" s="872"/>
      <c r="GZC1" s="872"/>
      <c r="GZD1" s="872"/>
      <c r="GZE1" s="872"/>
      <c r="GZF1" s="872"/>
      <c r="GZG1" s="872"/>
      <c r="GZH1" s="872"/>
      <c r="GZI1" s="872"/>
      <c r="GZJ1" s="872"/>
      <c r="GZK1" s="872"/>
      <c r="GZL1" s="872"/>
      <c r="GZM1" s="872"/>
      <c r="GZN1" s="872"/>
      <c r="GZO1" s="872"/>
      <c r="GZP1" s="872"/>
      <c r="GZQ1" s="872"/>
      <c r="GZR1" s="872"/>
      <c r="GZS1" s="872"/>
      <c r="GZT1" s="872"/>
      <c r="GZU1" s="872"/>
      <c r="GZV1" s="872"/>
      <c r="GZW1" s="872"/>
      <c r="GZX1" s="872"/>
      <c r="GZY1" s="872"/>
      <c r="GZZ1" s="872"/>
      <c r="HAA1" s="872"/>
      <c r="HAB1" s="872"/>
      <c r="HAC1" s="872"/>
      <c r="HAD1" s="872"/>
      <c r="HAE1" s="872"/>
      <c r="HAF1" s="872"/>
      <c r="HAG1" s="872"/>
      <c r="HAH1" s="872"/>
      <c r="HAI1" s="872"/>
      <c r="HAJ1" s="872"/>
      <c r="HAK1" s="872"/>
      <c r="HAL1" s="872"/>
      <c r="HAM1" s="872"/>
      <c r="HAN1" s="872"/>
      <c r="HAO1" s="872"/>
      <c r="HAP1" s="872"/>
      <c r="HAQ1" s="872"/>
      <c r="HAR1" s="872"/>
      <c r="HAS1" s="872"/>
      <c r="HAT1" s="872"/>
      <c r="HAU1" s="872"/>
      <c r="HAV1" s="872"/>
      <c r="HAW1" s="872"/>
      <c r="HAX1" s="872"/>
      <c r="HAY1" s="872"/>
      <c r="HAZ1" s="872"/>
      <c r="HBA1" s="872"/>
      <c r="HBB1" s="872"/>
      <c r="HBC1" s="872"/>
      <c r="HBD1" s="872"/>
      <c r="HBE1" s="872"/>
      <c r="HBF1" s="872"/>
      <c r="HBG1" s="872"/>
      <c r="HBH1" s="872"/>
      <c r="HBI1" s="872"/>
      <c r="HBJ1" s="872"/>
      <c r="HBK1" s="872"/>
      <c r="HBL1" s="872"/>
      <c r="HBM1" s="872"/>
      <c r="HBN1" s="872"/>
      <c r="HBO1" s="872"/>
      <c r="HBP1" s="872"/>
      <c r="HBQ1" s="872"/>
      <c r="HBR1" s="872"/>
      <c r="HBS1" s="872"/>
      <c r="HBT1" s="872"/>
      <c r="HBU1" s="872"/>
      <c r="HBV1" s="872"/>
      <c r="HBW1" s="872"/>
      <c r="HBX1" s="872"/>
      <c r="HBY1" s="872"/>
      <c r="HBZ1" s="872"/>
      <c r="HCA1" s="872"/>
      <c r="HCB1" s="872"/>
      <c r="HCC1" s="872"/>
      <c r="HCD1" s="872"/>
      <c r="HCE1" s="872"/>
      <c r="HCF1" s="872"/>
      <c r="HCG1" s="872"/>
      <c r="HCH1" s="872"/>
      <c r="HCI1" s="872"/>
      <c r="HCJ1" s="872"/>
      <c r="HCK1" s="872"/>
      <c r="HCL1" s="872"/>
      <c r="HCM1" s="872"/>
      <c r="HCN1" s="872"/>
      <c r="HCO1" s="872"/>
      <c r="HCP1" s="872"/>
      <c r="HCQ1" s="872"/>
      <c r="HCR1" s="872"/>
      <c r="HCS1" s="872"/>
      <c r="HCT1" s="872"/>
      <c r="HCU1" s="872"/>
      <c r="HCV1" s="872"/>
      <c r="HCW1" s="872"/>
      <c r="HCX1" s="872"/>
      <c r="HCY1" s="872"/>
      <c r="HCZ1" s="872"/>
      <c r="HDA1" s="872"/>
      <c r="HDB1" s="872"/>
      <c r="HDC1" s="872"/>
      <c r="HDD1" s="872"/>
      <c r="HDE1" s="872"/>
      <c r="HDF1" s="872"/>
      <c r="HDG1" s="872"/>
      <c r="HDH1" s="872"/>
      <c r="HDI1" s="872"/>
      <c r="HDJ1" s="872"/>
      <c r="HDK1" s="872"/>
      <c r="HDL1" s="872"/>
      <c r="HDM1" s="872"/>
      <c r="HDN1" s="872"/>
      <c r="HDO1" s="872"/>
      <c r="HDP1" s="872"/>
      <c r="HDQ1" s="872"/>
      <c r="HDR1" s="872"/>
      <c r="HDS1" s="872"/>
      <c r="HDT1" s="872"/>
      <c r="HDU1" s="872"/>
      <c r="HDV1" s="872"/>
      <c r="HDW1" s="872"/>
      <c r="HDX1" s="872"/>
      <c r="HDY1" s="872"/>
      <c r="HDZ1" s="872"/>
      <c r="HEA1" s="872"/>
      <c r="HEB1" s="872"/>
      <c r="HEC1" s="872"/>
      <c r="HED1" s="872"/>
      <c r="HEE1" s="872"/>
      <c r="HEF1" s="872"/>
      <c r="HEG1" s="872"/>
      <c r="HEH1" s="872"/>
      <c r="HEI1" s="872"/>
      <c r="HEJ1" s="872"/>
      <c r="HEK1" s="872"/>
      <c r="HEL1" s="872"/>
      <c r="HEM1" s="872"/>
      <c r="HEN1" s="872"/>
      <c r="HEO1" s="872"/>
      <c r="HEP1" s="872"/>
      <c r="HEQ1" s="872"/>
      <c r="HER1" s="872"/>
      <c r="HES1" s="872"/>
      <c r="HET1" s="872"/>
      <c r="HEU1" s="872"/>
      <c r="HEV1" s="872"/>
      <c r="HEW1" s="872"/>
      <c r="HEX1" s="872"/>
      <c r="HEY1" s="872"/>
      <c r="HEZ1" s="872"/>
      <c r="HFA1" s="872"/>
      <c r="HFB1" s="872"/>
      <c r="HFC1" s="872"/>
      <c r="HFD1" s="872"/>
      <c r="HFE1" s="872"/>
      <c r="HFF1" s="872"/>
      <c r="HFG1" s="872"/>
      <c r="HFH1" s="872"/>
      <c r="HFI1" s="872"/>
      <c r="HFJ1" s="872"/>
      <c r="HFK1" s="872"/>
      <c r="HFL1" s="872"/>
      <c r="HFM1" s="872"/>
      <c r="HFN1" s="872"/>
      <c r="HFO1" s="872"/>
      <c r="HFP1" s="872"/>
      <c r="HFQ1" s="872"/>
      <c r="HFR1" s="872"/>
      <c r="HFS1" s="872"/>
      <c r="HFT1" s="872"/>
      <c r="HFU1" s="872"/>
      <c r="HFV1" s="872"/>
      <c r="HFW1" s="872"/>
      <c r="HFX1" s="872"/>
      <c r="HFY1" s="872"/>
      <c r="HFZ1" s="872"/>
      <c r="HGA1" s="872"/>
      <c r="HGB1" s="872"/>
      <c r="HGC1" s="872"/>
      <c r="HGD1" s="872"/>
      <c r="HGE1" s="872"/>
      <c r="HGF1" s="872"/>
      <c r="HGG1" s="872"/>
      <c r="HGH1" s="872"/>
      <c r="HGI1" s="872"/>
      <c r="HGJ1" s="872"/>
      <c r="HGK1" s="872"/>
      <c r="HGL1" s="872"/>
      <c r="HGM1" s="872"/>
      <c r="HGN1" s="872"/>
      <c r="HGO1" s="872"/>
      <c r="HGP1" s="872"/>
      <c r="HGQ1" s="872"/>
      <c r="HGR1" s="872"/>
      <c r="HGS1" s="872"/>
      <c r="HGT1" s="872"/>
      <c r="HGU1" s="872"/>
      <c r="HGV1" s="872"/>
      <c r="HGW1" s="872"/>
      <c r="HGX1" s="872"/>
      <c r="HGY1" s="872"/>
      <c r="HGZ1" s="872"/>
      <c r="HHA1" s="872"/>
      <c r="HHB1" s="872"/>
      <c r="HHC1" s="872"/>
      <c r="HHD1" s="872"/>
      <c r="HHE1" s="872"/>
      <c r="HHF1" s="872"/>
      <c r="HHG1" s="872"/>
      <c r="HHH1" s="872"/>
      <c r="HHI1" s="872"/>
      <c r="HHJ1" s="872"/>
      <c r="HHK1" s="872"/>
      <c r="HHL1" s="872"/>
      <c r="HHM1" s="872"/>
      <c r="HHN1" s="872"/>
      <c r="HHO1" s="872"/>
      <c r="HHP1" s="872"/>
      <c r="HHQ1" s="872"/>
      <c r="HHR1" s="872"/>
      <c r="HHS1" s="872"/>
      <c r="HHT1" s="872"/>
      <c r="HHU1" s="872"/>
      <c r="HHV1" s="872"/>
      <c r="HHW1" s="872"/>
      <c r="HHX1" s="872"/>
      <c r="HHY1" s="872"/>
      <c r="HHZ1" s="872"/>
      <c r="HIA1" s="872"/>
      <c r="HIB1" s="872"/>
      <c r="HIC1" s="872"/>
      <c r="HID1" s="872"/>
      <c r="HIE1" s="872"/>
      <c r="HIF1" s="872"/>
      <c r="HIG1" s="872"/>
      <c r="HIH1" s="872"/>
      <c r="HII1" s="872"/>
      <c r="HIJ1" s="872"/>
      <c r="HIK1" s="872"/>
      <c r="HIL1" s="872"/>
      <c r="HIM1" s="872"/>
      <c r="HIN1" s="872"/>
      <c r="HIO1" s="872"/>
      <c r="HIP1" s="872"/>
      <c r="HIQ1" s="872"/>
      <c r="HIR1" s="872"/>
      <c r="HIS1" s="872"/>
      <c r="HIT1" s="872"/>
      <c r="HIU1" s="872"/>
      <c r="HIV1" s="872"/>
      <c r="HIW1" s="872"/>
      <c r="HIX1" s="872"/>
      <c r="HIY1" s="872"/>
      <c r="HIZ1" s="872"/>
      <c r="HJA1" s="872"/>
      <c r="HJB1" s="872"/>
      <c r="HJC1" s="872"/>
      <c r="HJD1" s="872"/>
      <c r="HJE1" s="872"/>
      <c r="HJF1" s="872"/>
      <c r="HJG1" s="872"/>
      <c r="HJH1" s="872"/>
      <c r="HJI1" s="872"/>
      <c r="HJJ1" s="872"/>
      <c r="HJK1" s="872"/>
      <c r="HJL1" s="872"/>
      <c r="HJM1" s="872"/>
      <c r="HJN1" s="872"/>
      <c r="HJO1" s="872"/>
      <c r="HJP1" s="872"/>
      <c r="HJQ1" s="872"/>
      <c r="HJR1" s="872"/>
      <c r="HJS1" s="872"/>
      <c r="HJT1" s="872"/>
      <c r="HJU1" s="872"/>
      <c r="HJV1" s="872"/>
      <c r="HJW1" s="872"/>
      <c r="HJX1" s="872"/>
      <c r="HJY1" s="872"/>
      <c r="HJZ1" s="872"/>
      <c r="HKA1" s="872"/>
      <c r="HKB1" s="872"/>
      <c r="HKC1" s="872"/>
      <c r="HKD1" s="872"/>
      <c r="HKE1" s="872"/>
      <c r="HKF1" s="872"/>
      <c r="HKG1" s="872"/>
      <c r="HKH1" s="872"/>
      <c r="HKI1" s="872"/>
      <c r="HKJ1" s="872"/>
      <c r="HKK1" s="872"/>
      <c r="HKL1" s="872"/>
      <c r="HKM1" s="872"/>
      <c r="HKN1" s="872"/>
      <c r="HKO1" s="872"/>
      <c r="HKP1" s="872"/>
      <c r="HKQ1" s="872"/>
      <c r="HKR1" s="872"/>
      <c r="HKS1" s="872"/>
      <c r="HKT1" s="872"/>
      <c r="HKU1" s="872"/>
      <c r="HKV1" s="872"/>
      <c r="HKW1" s="872"/>
      <c r="HKX1" s="872"/>
      <c r="HKY1" s="872"/>
      <c r="HKZ1" s="872"/>
      <c r="HLA1" s="872"/>
      <c r="HLB1" s="872"/>
      <c r="HLC1" s="872"/>
      <c r="HLD1" s="872"/>
      <c r="HLE1" s="872"/>
      <c r="HLF1" s="872"/>
      <c r="HLG1" s="872"/>
      <c r="HLH1" s="872"/>
      <c r="HLI1" s="872"/>
      <c r="HLJ1" s="872"/>
      <c r="HLK1" s="872"/>
      <c r="HLL1" s="872"/>
      <c r="HLM1" s="872"/>
      <c r="HLN1" s="872"/>
      <c r="HLO1" s="872"/>
      <c r="HLP1" s="872"/>
      <c r="HLQ1" s="872"/>
      <c r="HLR1" s="872"/>
      <c r="HLS1" s="872"/>
      <c r="HLT1" s="872"/>
      <c r="HLU1" s="872"/>
      <c r="HLV1" s="872"/>
      <c r="HLW1" s="872"/>
      <c r="HLX1" s="872"/>
      <c r="HLY1" s="872"/>
      <c r="HLZ1" s="872"/>
      <c r="HMA1" s="872"/>
      <c r="HMB1" s="872"/>
      <c r="HMC1" s="872"/>
      <c r="HMD1" s="872"/>
      <c r="HME1" s="872"/>
      <c r="HMF1" s="872"/>
      <c r="HMG1" s="872"/>
      <c r="HMH1" s="872"/>
      <c r="HMI1" s="872"/>
      <c r="HMJ1" s="872"/>
      <c r="HMK1" s="872"/>
      <c r="HML1" s="872"/>
      <c r="HMM1" s="872"/>
      <c r="HMN1" s="872"/>
      <c r="HMO1" s="872"/>
      <c r="HMP1" s="872"/>
      <c r="HMQ1" s="872"/>
      <c r="HMR1" s="872"/>
      <c r="HMS1" s="872"/>
      <c r="HMT1" s="872"/>
      <c r="HMU1" s="872"/>
      <c r="HMV1" s="872"/>
      <c r="HMW1" s="872"/>
      <c r="HMX1" s="872"/>
      <c r="HMY1" s="872"/>
      <c r="HMZ1" s="872"/>
      <c r="HNA1" s="872"/>
      <c r="HNB1" s="872"/>
      <c r="HNC1" s="872"/>
      <c r="HND1" s="872"/>
      <c r="HNE1" s="872"/>
      <c r="HNF1" s="872"/>
      <c r="HNG1" s="872"/>
      <c r="HNH1" s="872"/>
      <c r="HNI1" s="872"/>
      <c r="HNJ1" s="872"/>
      <c r="HNK1" s="872"/>
      <c r="HNL1" s="872"/>
      <c r="HNM1" s="872"/>
      <c r="HNN1" s="872"/>
      <c r="HNO1" s="872"/>
      <c r="HNP1" s="872"/>
      <c r="HNQ1" s="872"/>
      <c r="HNR1" s="872"/>
      <c r="HNS1" s="872"/>
      <c r="HNT1" s="872"/>
      <c r="HNU1" s="872"/>
      <c r="HNV1" s="872"/>
      <c r="HNW1" s="872"/>
      <c r="HNX1" s="872"/>
      <c r="HNY1" s="872"/>
      <c r="HNZ1" s="872"/>
      <c r="HOA1" s="872"/>
      <c r="HOB1" s="872"/>
      <c r="HOC1" s="872"/>
      <c r="HOD1" s="872"/>
      <c r="HOE1" s="872"/>
      <c r="HOF1" s="872"/>
      <c r="HOG1" s="872"/>
      <c r="HOH1" s="872"/>
      <c r="HOI1" s="872"/>
      <c r="HOJ1" s="872"/>
      <c r="HOK1" s="872"/>
      <c r="HOL1" s="872"/>
      <c r="HOM1" s="872"/>
      <c r="HON1" s="872"/>
      <c r="HOO1" s="872"/>
      <c r="HOP1" s="872"/>
      <c r="HOQ1" s="872"/>
      <c r="HOR1" s="872"/>
      <c r="HOS1" s="872"/>
      <c r="HOT1" s="872"/>
      <c r="HOU1" s="872"/>
      <c r="HOV1" s="872"/>
      <c r="HOW1" s="872"/>
      <c r="HOX1" s="872"/>
      <c r="HOY1" s="872"/>
      <c r="HOZ1" s="872"/>
      <c r="HPA1" s="872"/>
      <c r="HPB1" s="872"/>
      <c r="HPC1" s="872"/>
      <c r="HPD1" s="872"/>
      <c r="HPE1" s="872"/>
      <c r="HPF1" s="872"/>
      <c r="HPG1" s="872"/>
      <c r="HPH1" s="872"/>
      <c r="HPI1" s="872"/>
      <c r="HPJ1" s="872"/>
      <c r="HPK1" s="872"/>
      <c r="HPL1" s="872"/>
      <c r="HPM1" s="872"/>
      <c r="HPN1" s="872"/>
      <c r="HPO1" s="872"/>
      <c r="HPP1" s="872"/>
      <c r="HPQ1" s="872"/>
      <c r="HPR1" s="872"/>
      <c r="HPS1" s="872"/>
      <c r="HPT1" s="872"/>
      <c r="HPU1" s="872"/>
      <c r="HPV1" s="872"/>
      <c r="HPW1" s="872"/>
      <c r="HPX1" s="872"/>
      <c r="HPY1" s="872"/>
      <c r="HPZ1" s="872"/>
      <c r="HQA1" s="872"/>
      <c r="HQB1" s="872"/>
      <c r="HQC1" s="872"/>
      <c r="HQD1" s="872"/>
      <c r="HQE1" s="872"/>
      <c r="HQF1" s="872"/>
      <c r="HQG1" s="872"/>
      <c r="HQH1" s="872"/>
      <c r="HQI1" s="872"/>
      <c r="HQJ1" s="872"/>
      <c r="HQK1" s="872"/>
      <c r="HQL1" s="872"/>
      <c r="HQM1" s="872"/>
      <c r="HQN1" s="872"/>
      <c r="HQO1" s="872"/>
      <c r="HQP1" s="872"/>
      <c r="HQQ1" s="872"/>
      <c r="HQR1" s="872"/>
      <c r="HQS1" s="872"/>
      <c r="HQT1" s="872"/>
      <c r="HQU1" s="872"/>
      <c r="HQV1" s="872"/>
      <c r="HQW1" s="872"/>
      <c r="HQX1" s="872"/>
      <c r="HQY1" s="872"/>
      <c r="HQZ1" s="872"/>
      <c r="HRA1" s="872"/>
      <c r="HRB1" s="872"/>
      <c r="HRC1" s="872"/>
      <c r="HRD1" s="872"/>
      <c r="HRE1" s="872"/>
      <c r="HRF1" s="872"/>
      <c r="HRG1" s="872"/>
      <c r="HRH1" s="872"/>
      <c r="HRI1" s="872"/>
      <c r="HRJ1" s="872"/>
      <c r="HRK1" s="872"/>
      <c r="HRL1" s="872"/>
      <c r="HRM1" s="872"/>
      <c r="HRN1" s="872"/>
      <c r="HRO1" s="872"/>
      <c r="HRP1" s="872"/>
      <c r="HRQ1" s="872"/>
      <c r="HRR1" s="872"/>
      <c r="HRS1" s="872"/>
      <c r="HRT1" s="872"/>
      <c r="HRU1" s="872"/>
      <c r="HRV1" s="872"/>
      <c r="HRW1" s="872"/>
      <c r="HRX1" s="872"/>
      <c r="HRY1" s="872"/>
      <c r="HRZ1" s="872"/>
      <c r="HSA1" s="872"/>
      <c r="HSB1" s="872"/>
      <c r="HSC1" s="872"/>
      <c r="HSD1" s="872"/>
      <c r="HSE1" s="872"/>
      <c r="HSF1" s="872"/>
      <c r="HSG1" s="872"/>
      <c r="HSH1" s="872"/>
      <c r="HSI1" s="872"/>
      <c r="HSJ1" s="872"/>
      <c r="HSK1" s="872"/>
      <c r="HSL1" s="872"/>
      <c r="HSM1" s="872"/>
      <c r="HSN1" s="872"/>
      <c r="HSO1" s="872"/>
      <c r="HSP1" s="872"/>
      <c r="HSQ1" s="872"/>
      <c r="HSR1" s="872"/>
      <c r="HSS1" s="872"/>
      <c r="HST1" s="872"/>
      <c r="HSU1" s="872"/>
      <c r="HSV1" s="872"/>
      <c r="HSW1" s="872"/>
      <c r="HSX1" s="872"/>
      <c r="HSY1" s="872"/>
      <c r="HSZ1" s="872"/>
      <c r="HTA1" s="872"/>
      <c r="HTB1" s="872"/>
      <c r="HTC1" s="872"/>
      <c r="HTD1" s="872"/>
      <c r="HTE1" s="872"/>
      <c r="HTF1" s="872"/>
      <c r="HTG1" s="872"/>
      <c r="HTH1" s="872"/>
      <c r="HTI1" s="872"/>
      <c r="HTJ1" s="872"/>
      <c r="HTK1" s="872"/>
      <c r="HTL1" s="872"/>
      <c r="HTM1" s="872"/>
      <c r="HTN1" s="872"/>
      <c r="HTO1" s="872"/>
      <c r="HTP1" s="872"/>
      <c r="HTQ1" s="872"/>
      <c r="HTR1" s="872"/>
      <c r="HTS1" s="872"/>
      <c r="HTT1" s="872"/>
      <c r="HTU1" s="872"/>
      <c r="HTV1" s="872"/>
      <c r="HTW1" s="872"/>
      <c r="HTX1" s="872"/>
      <c r="HTY1" s="872"/>
      <c r="HTZ1" s="872"/>
      <c r="HUA1" s="872"/>
      <c r="HUB1" s="872"/>
      <c r="HUC1" s="872"/>
      <c r="HUD1" s="872"/>
      <c r="HUE1" s="872"/>
      <c r="HUF1" s="872"/>
      <c r="HUG1" s="872"/>
      <c r="HUH1" s="872"/>
      <c r="HUI1" s="872"/>
      <c r="HUJ1" s="872"/>
      <c r="HUK1" s="872"/>
      <c r="HUL1" s="872"/>
      <c r="HUM1" s="872"/>
      <c r="HUN1" s="872"/>
      <c r="HUO1" s="872"/>
      <c r="HUP1" s="872"/>
      <c r="HUQ1" s="872"/>
      <c r="HUR1" s="872"/>
      <c r="HUS1" s="872"/>
      <c r="HUT1" s="872"/>
      <c r="HUU1" s="872"/>
      <c r="HUV1" s="872"/>
      <c r="HUW1" s="872"/>
      <c r="HUX1" s="872"/>
      <c r="HUY1" s="872"/>
      <c r="HUZ1" s="872"/>
      <c r="HVA1" s="872"/>
      <c r="HVB1" s="872"/>
      <c r="HVC1" s="872"/>
      <c r="HVD1" s="872"/>
      <c r="HVE1" s="872"/>
      <c r="HVF1" s="872"/>
      <c r="HVG1" s="872"/>
      <c r="HVH1" s="872"/>
      <c r="HVI1" s="872"/>
      <c r="HVJ1" s="872"/>
      <c r="HVK1" s="872"/>
      <c r="HVL1" s="872"/>
      <c r="HVM1" s="872"/>
      <c r="HVN1" s="872"/>
      <c r="HVO1" s="872"/>
      <c r="HVP1" s="872"/>
      <c r="HVQ1" s="872"/>
      <c r="HVR1" s="872"/>
      <c r="HVS1" s="872"/>
      <c r="HVT1" s="872"/>
      <c r="HVU1" s="872"/>
      <c r="HVV1" s="872"/>
      <c r="HVW1" s="872"/>
      <c r="HVX1" s="872"/>
      <c r="HVY1" s="872"/>
      <c r="HVZ1" s="872"/>
      <c r="HWA1" s="872"/>
      <c r="HWB1" s="872"/>
      <c r="HWC1" s="872"/>
      <c r="HWD1" s="872"/>
      <c r="HWE1" s="872"/>
      <c r="HWF1" s="872"/>
      <c r="HWG1" s="872"/>
      <c r="HWH1" s="872"/>
      <c r="HWI1" s="872"/>
      <c r="HWJ1" s="872"/>
      <c r="HWK1" s="872"/>
      <c r="HWL1" s="872"/>
      <c r="HWM1" s="872"/>
      <c r="HWN1" s="872"/>
      <c r="HWO1" s="872"/>
      <c r="HWP1" s="872"/>
      <c r="HWQ1" s="872"/>
      <c r="HWR1" s="872"/>
      <c r="HWS1" s="872"/>
      <c r="HWT1" s="872"/>
      <c r="HWU1" s="872"/>
      <c r="HWV1" s="872"/>
      <c r="HWW1" s="872"/>
      <c r="HWX1" s="872"/>
      <c r="HWY1" s="872"/>
      <c r="HWZ1" s="872"/>
      <c r="HXA1" s="872"/>
      <c r="HXB1" s="872"/>
      <c r="HXC1" s="872"/>
      <c r="HXD1" s="872"/>
      <c r="HXE1" s="872"/>
      <c r="HXF1" s="872"/>
      <c r="HXG1" s="872"/>
      <c r="HXH1" s="872"/>
      <c r="HXI1" s="872"/>
      <c r="HXJ1" s="872"/>
      <c r="HXK1" s="872"/>
      <c r="HXL1" s="872"/>
      <c r="HXM1" s="872"/>
      <c r="HXN1" s="872"/>
      <c r="HXO1" s="872"/>
      <c r="HXP1" s="872"/>
      <c r="HXQ1" s="872"/>
      <c r="HXR1" s="872"/>
      <c r="HXS1" s="872"/>
      <c r="HXT1" s="872"/>
      <c r="HXU1" s="872"/>
      <c r="HXV1" s="872"/>
      <c r="HXW1" s="872"/>
      <c r="HXX1" s="872"/>
      <c r="HXY1" s="872"/>
      <c r="HXZ1" s="872"/>
      <c r="HYA1" s="872"/>
      <c r="HYB1" s="872"/>
      <c r="HYC1" s="872"/>
      <c r="HYD1" s="872"/>
      <c r="HYE1" s="872"/>
      <c r="HYF1" s="872"/>
      <c r="HYG1" s="872"/>
      <c r="HYH1" s="872"/>
      <c r="HYI1" s="872"/>
      <c r="HYJ1" s="872"/>
      <c r="HYK1" s="872"/>
      <c r="HYL1" s="872"/>
      <c r="HYM1" s="872"/>
      <c r="HYN1" s="872"/>
      <c r="HYO1" s="872"/>
      <c r="HYP1" s="872"/>
      <c r="HYQ1" s="872"/>
      <c r="HYR1" s="872"/>
      <c r="HYS1" s="872"/>
      <c r="HYT1" s="872"/>
      <c r="HYU1" s="872"/>
      <c r="HYV1" s="872"/>
      <c r="HYW1" s="872"/>
      <c r="HYX1" s="872"/>
      <c r="HYY1" s="872"/>
      <c r="HYZ1" s="872"/>
      <c r="HZA1" s="872"/>
      <c r="HZB1" s="872"/>
      <c r="HZC1" s="872"/>
      <c r="HZD1" s="872"/>
      <c r="HZE1" s="872"/>
      <c r="HZF1" s="872"/>
      <c r="HZG1" s="872"/>
      <c r="HZH1" s="872"/>
      <c r="HZI1" s="872"/>
      <c r="HZJ1" s="872"/>
      <c r="HZK1" s="872"/>
      <c r="HZL1" s="872"/>
      <c r="HZM1" s="872"/>
      <c r="HZN1" s="872"/>
      <c r="HZO1" s="872"/>
      <c r="HZP1" s="872"/>
      <c r="HZQ1" s="872"/>
      <c r="HZR1" s="872"/>
      <c r="HZS1" s="872"/>
      <c r="HZT1" s="872"/>
      <c r="HZU1" s="872"/>
      <c r="HZV1" s="872"/>
      <c r="HZW1" s="872"/>
      <c r="HZX1" s="872"/>
      <c r="HZY1" s="872"/>
      <c r="HZZ1" s="872"/>
      <c r="IAA1" s="872"/>
      <c r="IAB1" s="872"/>
      <c r="IAC1" s="872"/>
      <c r="IAD1" s="872"/>
      <c r="IAE1" s="872"/>
      <c r="IAF1" s="872"/>
      <c r="IAG1" s="872"/>
      <c r="IAH1" s="872"/>
      <c r="IAI1" s="872"/>
      <c r="IAJ1" s="872"/>
      <c r="IAK1" s="872"/>
      <c r="IAL1" s="872"/>
      <c r="IAM1" s="872"/>
      <c r="IAN1" s="872"/>
      <c r="IAO1" s="872"/>
      <c r="IAP1" s="872"/>
      <c r="IAQ1" s="872"/>
      <c r="IAR1" s="872"/>
      <c r="IAS1" s="872"/>
      <c r="IAT1" s="872"/>
      <c r="IAU1" s="872"/>
      <c r="IAV1" s="872"/>
      <c r="IAW1" s="872"/>
      <c r="IAX1" s="872"/>
      <c r="IAY1" s="872"/>
      <c r="IAZ1" s="872"/>
      <c r="IBA1" s="872"/>
      <c r="IBB1" s="872"/>
      <c r="IBC1" s="872"/>
      <c r="IBD1" s="872"/>
      <c r="IBE1" s="872"/>
      <c r="IBF1" s="872"/>
      <c r="IBG1" s="872"/>
      <c r="IBH1" s="872"/>
      <c r="IBI1" s="872"/>
      <c r="IBJ1" s="872"/>
      <c r="IBK1" s="872"/>
      <c r="IBL1" s="872"/>
      <c r="IBM1" s="872"/>
      <c r="IBN1" s="872"/>
      <c r="IBO1" s="872"/>
      <c r="IBP1" s="872"/>
      <c r="IBQ1" s="872"/>
      <c r="IBR1" s="872"/>
      <c r="IBS1" s="872"/>
      <c r="IBT1" s="872"/>
      <c r="IBU1" s="872"/>
      <c r="IBV1" s="872"/>
      <c r="IBW1" s="872"/>
      <c r="IBX1" s="872"/>
      <c r="IBY1" s="872"/>
      <c r="IBZ1" s="872"/>
      <c r="ICA1" s="872"/>
      <c r="ICB1" s="872"/>
      <c r="ICC1" s="872"/>
      <c r="ICD1" s="872"/>
      <c r="ICE1" s="872"/>
      <c r="ICF1" s="872"/>
      <c r="ICG1" s="872"/>
      <c r="ICH1" s="872"/>
      <c r="ICI1" s="872"/>
      <c r="ICJ1" s="872"/>
      <c r="ICK1" s="872"/>
      <c r="ICL1" s="872"/>
      <c r="ICM1" s="872"/>
      <c r="ICN1" s="872"/>
      <c r="ICO1" s="872"/>
      <c r="ICP1" s="872"/>
      <c r="ICQ1" s="872"/>
      <c r="ICR1" s="872"/>
      <c r="ICS1" s="872"/>
      <c r="ICT1" s="872"/>
      <c r="ICU1" s="872"/>
      <c r="ICV1" s="872"/>
      <c r="ICW1" s="872"/>
      <c r="ICX1" s="872"/>
      <c r="ICY1" s="872"/>
      <c r="ICZ1" s="872"/>
      <c r="IDA1" s="872"/>
      <c r="IDB1" s="872"/>
      <c r="IDC1" s="872"/>
      <c r="IDD1" s="872"/>
      <c r="IDE1" s="872"/>
      <c r="IDF1" s="872"/>
      <c r="IDG1" s="872"/>
      <c r="IDH1" s="872"/>
      <c r="IDI1" s="872"/>
      <c r="IDJ1" s="872"/>
      <c r="IDK1" s="872"/>
      <c r="IDL1" s="872"/>
      <c r="IDM1" s="872"/>
      <c r="IDN1" s="872"/>
      <c r="IDO1" s="872"/>
      <c r="IDP1" s="872"/>
      <c r="IDQ1" s="872"/>
      <c r="IDR1" s="872"/>
      <c r="IDS1" s="872"/>
      <c r="IDT1" s="872"/>
      <c r="IDU1" s="872"/>
      <c r="IDV1" s="872"/>
      <c r="IDW1" s="872"/>
      <c r="IDX1" s="872"/>
      <c r="IDY1" s="872"/>
      <c r="IDZ1" s="872"/>
      <c r="IEA1" s="872"/>
      <c r="IEB1" s="872"/>
      <c r="IEC1" s="872"/>
      <c r="IED1" s="872"/>
      <c r="IEE1" s="872"/>
      <c r="IEF1" s="872"/>
      <c r="IEG1" s="872"/>
      <c r="IEH1" s="872"/>
      <c r="IEI1" s="872"/>
      <c r="IEJ1" s="872"/>
      <c r="IEK1" s="872"/>
      <c r="IEL1" s="872"/>
      <c r="IEM1" s="872"/>
      <c r="IEN1" s="872"/>
      <c r="IEO1" s="872"/>
      <c r="IEP1" s="872"/>
      <c r="IEQ1" s="872"/>
      <c r="IER1" s="872"/>
      <c r="IES1" s="872"/>
      <c r="IET1" s="872"/>
      <c r="IEU1" s="872"/>
      <c r="IEV1" s="872"/>
      <c r="IEW1" s="872"/>
      <c r="IEX1" s="872"/>
      <c r="IEY1" s="872"/>
      <c r="IEZ1" s="872"/>
      <c r="IFA1" s="872"/>
      <c r="IFB1" s="872"/>
      <c r="IFC1" s="872"/>
      <c r="IFD1" s="872"/>
      <c r="IFE1" s="872"/>
      <c r="IFF1" s="872"/>
      <c r="IFG1" s="872"/>
      <c r="IFH1" s="872"/>
      <c r="IFI1" s="872"/>
      <c r="IFJ1" s="872"/>
      <c r="IFK1" s="872"/>
      <c r="IFL1" s="872"/>
      <c r="IFM1" s="872"/>
      <c r="IFN1" s="872"/>
      <c r="IFO1" s="872"/>
      <c r="IFP1" s="872"/>
      <c r="IFQ1" s="872"/>
      <c r="IFR1" s="872"/>
      <c r="IFS1" s="872"/>
      <c r="IFT1" s="872"/>
      <c r="IFU1" s="872"/>
      <c r="IFV1" s="872"/>
      <c r="IFW1" s="872"/>
      <c r="IFX1" s="872"/>
      <c r="IFY1" s="872"/>
      <c r="IFZ1" s="872"/>
      <c r="IGA1" s="872"/>
      <c r="IGB1" s="872"/>
      <c r="IGC1" s="872"/>
      <c r="IGD1" s="872"/>
      <c r="IGE1" s="872"/>
      <c r="IGF1" s="872"/>
      <c r="IGG1" s="872"/>
      <c r="IGH1" s="872"/>
      <c r="IGI1" s="872"/>
      <c r="IGJ1" s="872"/>
      <c r="IGK1" s="872"/>
      <c r="IGL1" s="872"/>
      <c r="IGM1" s="872"/>
      <c r="IGN1" s="872"/>
      <c r="IGO1" s="872"/>
      <c r="IGP1" s="872"/>
      <c r="IGQ1" s="872"/>
      <c r="IGR1" s="872"/>
      <c r="IGS1" s="872"/>
      <c r="IGT1" s="872"/>
      <c r="IGU1" s="872"/>
      <c r="IGV1" s="872"/>
      <c r="IGW1" s="872"/>
      <c r="IGX1" s="872"/>
      <c r="IGY1" s="872"/>
      <c r="IGZ1" s="872"/>
      <c r="IHA1" s="872"/>
      <c r="IHB1" s="872"/>
      <c r="IHC1" s="872"/>
      <c r="IHD1" s="872"/>
      <c r="IHE1" s="872"/>
      <c r="IHF1" s="872"/>
      <c r="IHG1" s="872"/>
      <c r="IHH1" s="872"/>
      <c r="IHI1" s="872"/>
      <c r="IHJ1" s="872"/>
      <c r="IHK1" s="872"/>
      <c r="IHL1" s="872"/>
      <c r="IHM1" s="872"/>
      <c r="IHN1" s="872"/>
      <c r="IHO1" s="872"/>
      <c r="IHP1" s="872"/>
      <c r="IHQ1" s="872"/>
      <c r="IHR1" s="872"/>
      <c r="IHS1" s="872"/>
      <c r="IHT1" s="872"/>
      <c r="IHU1" s="872"/>
      <c r="IHV1" s="872"/>
      <c r="IHW1" s="872"/>
      <c r="IHX1" s="872"/>
      <c r="IHY1" s="872"/>
      <c r="IHZ1" s="872"/>
      <c r="IIA1" s="872"/>
      <c r="IIB1" s="872"/>
      <c r="IIC1" s="872"/>
      <c r="IID1" s="872"/>
      <c r="IIE1" s="872"/>
      <c r="IIF1" s="872"/>
      <c r="IIG1" s="872"/>
      <c r="IIH1" s="872"/>
      <c r="III1" s="872"/>
      <c r="IIJ1" s="872"/>
      <c r="IIK1" s="872"/>
      <c r="IIL1" s="872"/>
      <c r="IIM1" s="872"/>
      <c r="IIN1" s="872"/>
      <c r="IIO1" s="872"/>
      <c r="IIP1" s="872"/>
      <c r="IIQ1" s="872"/>
      <c r="IIR1" s="872"/>
      <c r="IIS1" s="872"/>
      <c r="IIT1" s="872"/>
      <c r="IIU1" s="872"/>
      <c r="IIV1" s="872"/>
      <c r="IIW1" s="872"/>
      <c r="IIX1" s="872"/>
      <c r="IIY1" s="872"/>
      <c r="IIZ1" s="872"/>
      <c r="IJA1" s="872"/>
      <c r="IJB1" s="872"/>
      <c r="IJC1" s="872"/>
      <c r="IJD1" s="872"/>
      <c r="IJE1" s="872"/>
      <c r="IJF1" s="872"/>
      <c r="IJG1" s="872"/>
      <c r="IJH1" s="872"/>
      <c r="IJI1" s="872"/>
      <c r="IJJ1" s="872"/>
      <c r="IJK1" s="872"/>
      <c r="IJL1" s="872"/>
      <c r="IJM1" s="872"/>
      <c r="IJN1" s="872"/>
      <c r="IJO1" s="872"/>
      <c r="IJP1" s="872"/>
      <c r="IJQ1" s="872"/>
      <c r="IJR1" s="872"/>
      <c r="IJS1" s="872"/>
      <c r="IJT1" s="872"/>
      <c r="IJU1" s="872"/>
      <c r="IJV1" s="872"/>
      <c r="IJW1" s="872"/>
      <c r="IJX1" s="872"/>
      <c r="IJY1" s="872"/>
      <c r="IJZ1" s="872"/>
      <c r="IKA1" s="872"/>
      <c r="IKB1" s="872"/>
      <c r="IKC1" s="872"/>
      <c r="IKD1" s="872"/>
      <c r="IKE1" s="872"/>
      <c r="IKF1" s="872"/>
      <c r="IKG1" s="872"/>
      <c r="IKH1" s="872"/>
      <c r="IKI1" s="872"/>
      <c r="IKJ1" s="872"/>
      <c r="IKK1" s="872"/>
      <c r="IKL1" s="872"/>
      <c r="IKM1" s="872"/>
      <c r="IKN1" s="872"/>
      <c r="IKO1" s="872"/>
      <c r="IKP1" s="872"/>
      <c r="IKQ1" s="872"/>
      <c r="IKR1" s="872"/>
      <c r="IKS1" s="872"/>
      <c r="IKT1" s="872"/>
      <c r="IKU1" s="872"/>
      <c r="IKV1" s="872"/>
      <c r="IKW1" s="872"/>
      <c r="IKX1" s="872"/>
      <c r="IKY1" s="872"/>
      <c r="IKZ1" s="872"/>
      <c r="ILA1" s="872"/>
      <c r="ILB1" s="872"/>
      <c r="ILC1" s="872"/>
      <c r="ILD1" s="872"/>
      <c r="ILE1" s="872"/>
      <c r="ILF1" s="872"/>
      <c r="ILG1" s="872"/>
      <c r="ILH1" s="872"/>
      <c r="ILI1" s="872"/>
      <c r="ILJ1" s="872"/>
      <c r="ILK1" s="872"/>
      <c r="ILL1" s="872"/>
      <c r="ILM1" s="872"/>
      <c r="ILN1" s="872"/>
      <c r="ILO1" s="872"/>
      <c r="ILP1" s="872"/>
      <c r="ILQ1" s="872"/>
      <c r="ILR1" s="872"/>
      <c r="ILS1" s="872"/>
      <c r="ILT1" s="872"/>
      <c r="ILU1" s="872"/>
      <c r="ILV1" s="872"/>
      <c r="ILW1" s="872"/>
      <c r="ILX1" s="872"/>
      <c r="ILY1" s="872"/>
      <c r="ILZ1" s="872"/>
      <c r="IMA1" s="872"/>
      <c r="IMB1" s="872"/>
      <c r="IMC1" s="872"/>
      <c r="IMD1" s="872"/>
      <c r="IME1" s="872"/>
      <c r="IMF1" s="872"/>
      <c r="IMG1" s="872"/>
      <c r="IMH1" s="872"/>
      <c r="IMI1" s="872"/>
      <c r="IMJ1" s="872"/>
      <c r="IMK1" s="872"/>
      <c r="IML1" s="872"/>
      <c r="IMM1" s="872"/>
      <c r="IMN1" s="872"/>
      <c r="IMO1" s="872"/>
      <c r="IMP1" s="872"/>
      <c r="IMQ1" s="872"/>
      <c r="IMR1" s="872"/>
      <c r="IMS1" s="872"/>
      <c r="IMT1" s="872"/>
      <c r="IMU1" s="872"/>
      <c r="IMV1" s="872"/>
      <c r="IMW1" s="872"/>
      <c r="IMX1" s="872"/>
      <c r="IMY1" s="872"/>
      <c r="IMZ1" s="872"/>
      <c r="INA1" s="872"/>
      <c r="INB1" s="872"/>
      <c r="INC1" s="872"/>
      <c r="IND1" s="872"/>
      <c r="INE1" s="872"/>
      <c r="INF1" s="872"/>
      <c r="ING1" s="872"/>
      <c r="INH1" s="872"/>
      <c r="INI1" s="872"/>
      <c r="INJ1" s="872"/>
      <c r="INK1" s="872"/>
      <c r="INL1" s="872"/>
      <c r="INM1" s="872"/>
      <c r="INN1" s="872"/>
      <c r="INO1" s="872"/>
      <c r="INP1" s="872"/>
      <c r="INQ1" s="872"/>
      <c r="INR1" s="872"/>
      <c r="INS1" s="872"/>
      <c r="INT1" s="872"/>
      <c r="INU1" s="872"/>
      <c r="INV1" s="872"/>
      <c r="INW1" s="872"/>
      <c r="INX1" s="872"/>
      <c r="INY1" s="872"/>
      <c r="INZ1" s="872"/>
      <c r="IOA1" s="872"/>
      <c r="IOB1" s="872"/>
      <c r="IOC1" s="872"/>
      <c r="IOD1" s="872"/>
      <c r="IOE1" s="872"/>
      <c r="IOF1" s="872"/>
      <c r="IOG1" s="872"/>
      <c r="IOH1" s="872"/>
      <c r="IOI1" s="872"/>
      <c r="IOJ1" s="872"/>
      <c r="IOK1" s="872"/>
      <c r="IOL1" s="872"/>
      <c r="IOM1" s="872"/>
      <c r="ION1" s="872"/>
      <c r="IOO1" s="872"/>
      <c r="IOP1" s="872"/>
      <c r="IOQ1" s="872"/>
      <c r="IOR1" s="872"/>
      <c r="IOS1" s="872"/>
      <c r="IOT1" s="872"/>
      <c r="IOU1" s="872"/>
      <c r="IOV1" s="872"/>
      <c r="IOW1" s="872"/>
      <c r="IOX1" s="872"/>
      <c r="IOY1" s="872"/>
      <c r="IOZ1" s="872"/>
      <c r="IPA1" s="872"/>
      <c r="IPB1" s="872"/>
      <c r="IPC1" s="872"/>
      <c r="IPD1" s="872"/>
      <c r="IPE1" s="872"/>
      <c r="IPF1" s="872"/>
      <c r="IPG1" s="872"/>
      <c r="IPH1" s="872"/>
      <c r="IPI1" s="872"/>
      <c r="IPJ1" s="872"/>
      <c r="IPK1" s="872"/>
      <c r="IPL1" s="872"/>
      <c r="IPM1" s="872"/>
      <c r="IPN1" s="872"/>
      <c r="IPO1" s="872"/>
      <c r="IPP1" s="872"/>
      <c r="IPQ1" s="872"/>
      <c r="IPR1" s="872"/>
      <c r="IPS1" s="872"/>
      <c r="IPT1" s="872"/>
      <c r="IPU1" s="872"/>
      <c r="IPV1" s="872"/>
      <c r="IPW1" s="872"/>
      <c r="IPX1" s="872"/>
      <c r="IPY1" s="872"/>
      <c r="IPZ1" s="872"/>
      <c r="IQA1" s="872"/>
      <c r="IQB1" s="872"/>
      <c r="IQC1" s="872"/>
      <c r="IQD1" s="872"/>
      <c r="IQE1" s="872"/>
      <c r="IQF1" s="872"/>
      <c r="IQG1" s="872"/>
      <c r="IQH1" s="872"/>
      <c r="IQI1" s="872"/>
      <c r="IQJ1" s="872"/>
      <c r="IQK1" s="872"/>
      <c r="IQL1" s="872"/>
      <c r="IQM1" s="872"/>
      <c r="IQN1" s="872"/>
      <c r="IQO1" s="872"/>
      <c r="IQP1" s="872"/>
      <c r="IQQ1" s="872"/>
      <c r="IQR1" s="872"/>
      <c r="IQS1" s="872"/>
      <c r="IQT1" s="872"/>
      <c r="IQU1" s="872"/>
      <c r="IQV1" s="872"/>
      <c r="IQW1" s="872"/>
      <c r="IQX1" s="872"/>
      <c r="IQY1" s="872"/>
      <c r="IQZ1" s="872"/>
      <c r="IRA1" s="872"/>
      <c r="IRB1" s="872"/>
      <c r="IRC1" s="872"/>
      <c r="IRD1" s="872"/>
      <c r="IRE1" s="872"/>
      <c r="IRF1" s="872"/>
      <c r="IRG1" s="872"/>
      <c r="IRH1" s="872"/>
      <c r="IRI1" s="872"/>
      <c r="IRJ1" s="872"/>
      <c r="IRK1" s="872"/>
      <c r="IRL1" s="872"/>
      <c r="IRM1" s="872"/>
      <c r="IRN1" s="872"/>
      <c r="IRO1" s="872"/>
      <c r="IRP1" s="872"/>
      <c r="IRQ1" s="872"/>
      <c r="IRR1" s="872"/>
      <c r="IRS1" s="872"/>
      <c r="IRT1" s="872"/>
      <c r="IRU1" s="872"/>
      <c r="IRV1" s="872"/>
      <c r="IRW1" s="872"/>
      <c r="IRX1" s="872"/>
      <c r="IRY1" s="872"/>
      <c r="IRZ1" s="872"/>
      <c r="ISA1" s="872"/>
      <c r="ISB1" s="872"/>
      <c r="ISC1" s="872"/>
      <c r="ISD1" s="872"/>
      <c r="ISE1" s="872"/>
      <c r="ISF1" s="872"/>
      <c r="ISG1" s="872"/>
      <c r="ISH1" s="872"/>
      <c r="ISI1" s="872"/>
      <c r="ISJ1" s="872"/>
      <c r="ISK1" s="872"/>
      <c r="ISL1" s="872"/>
      <c r="ISM1" s="872"/>
      <c r="ISN1" s="872"/>
      <c r="ISO1" s="872"/>
      <c r="ISP1" s="872"/>
      <c r="ISQ1" s="872"/>
      <c r="ISR1" s="872"/>
      <c r="ISS1" s="872"/>
      <c r="IST1" s="872"/>
      <c r="ISU1" s="872"/>
      <c r="ISV1" s="872"/>
      <c r="ISW1" s="872"/>
      <c r="ISX1" s="872"/>
      <c r="ISY1" s="872"/>
      <c r="ISZ1" s="872"/>
      <c r="ITA1" s="872"/>
      <c r="ITB1" s="872"/>
      <c r="ITC1" s="872"/>
      <c r="ITD1" s="872"/>
      <c r="ITE1" s="872"/>
      <c r="ITF1" s="872"/>
      <c r="ITG1" s="872"/>
      <c r="ITH1" s="872"/>
      <c r="ITI1" s="872"/>
      <c r="ITJ1" s="872"/>
      <c r="ITK1" s="872"/>
      <c r="ITL1" s="872"/>
      <c r="ITM1" s="872"/>
      <c r="ITN1" s="872"/>
      <c r="ITO1" s="872"/>
      <c r="ITP1" s="872"/>
      <c r="ITQ1" s="872"/>
      <c r="ITR1" s="872"/>
      <c r="ITS1" s="872"/>
      <c r="ITT1" s="872"/>
      <c r="ITU1" s="872"/>
      <c r="ITV1" s="872"/>
      <c r="ITW1" s="872"/>
      <c r="ITX1" s="872"/>
      <c r="ITY1" s="872"/>
      <c r="ITZ1" s="872"/>
      <c r="IUA1" s="872"/>
      <c r="IUB1" s="872"/>
      <c r="IUC1" s="872"/>
      <c r="IUD1" s="872"/>
      <c r="IUE1" s="872"/>
      <c r="IUF1" s="872"/>
      <c r="IUG1" s="872"/>
      <c r="IUH1" s="872"/>
      <c r="IUI1" s="872"/>
      <c r="IUJ1" s="872"/>
      <c r="IUK1" s="872"/>
      <c r="IUL1" s="872"/>
      <c r="IUM1" s="872"/>
      <c r="IUN1" s="872"/>
      <c r="IUO1" s="872"/>
      <c r="IUP1" s="872"/>
      <c r="IUQ1" s="872"/>
      <c r="IUR1" s="872"/>
      <c r="IUS1" s="872"/>
      <c r="IUT1" s="872"/>
      <c r="IUU1" s="872"/>
      <c r="IUV1" s="872"/>
      <c r="IUW1" s="872"/>
      <c r="IUX1" s="872"/>
      <c r="IUY1" s="872"/>
      <c r="IUZ1" s="872"/>
      <c r="IVA1" s="872"/>
      <c r="IVB1" s="872"/>
      <c r="IVC1" s="872"/>
      <c r="IVD1" s="872"/>
      <c r="IVE1" s="872"/>
      <c r="IVF1" s="872"/>
      <c r="IVG1" s="872"/>
      <c r="IVH1" s="872"/>
      <c r="IVI1" s="872"/>
      <c r="IVJ1" s="872"/>
      <c r="IVK1" s="872"/>
      <c r="IVL1" s="872"/>
      <c r="IVM1" s="872"/>
      <c r="IVN1" s="872"/>
      <c r="IVO1" s="872"/>
      <c r="IVP1" s="872"/>
      <c r="IVQ1" s="872"/>
      <c r="IVR1" s="872"/>
      <c r="IVS1" s="872"/>
      <c r="IVT1" s="872"/>
      <c r="IVU1" s="872"/>
      <c r="IVV1" s="872"/>
      <c r="IVW1" s="872"/>
      <c r="IVX1" s="872"/>
      <c r="IVY1" s="872"/>
      <c r="IVZ1" s="872"/>
      <c r="IWA1" s="872"/>
      <c r="IWB1" s="872"/>
      <c r="IWC1" s="872"/>
      <c r="IWD1" s="872"/>
      <c r="IWE1" s="872"/>
      <c r="IWF1" s="872"/>
      <c r="IWG1" s="872"/>
      <c r="IWH1" s="872"/>
      <c r="IWI1" s="872"/>
      <c r="IWJ1" s="872"/>
      <c r="IWK1" s="872"/>
      <c r="IWL1" s="872"/>
      <c r="IWM1" s="872"/>
      <c r="IWN1" s="872"/>
      <c r="IWO1" s="872"/>
      <c r="IWP1" s="872"/>
      <c r="IWQ1" s="872"/>
      <c r="IWR1" s="872"/>
      <c r="IWS1" s="872"/>
      <c r="IWT1" s="872"/>
      <c r="IWU1" s="872"/>
      <c r="IWV1" s="872"/>
      <c r="IWW1" s="872"/>
      <c r="IWX1" s="872"/>
      <c r="IWY1" s="872"/>
      <c r="IWZ1" s="872"/>
      <c r="IXA1" s="872"/>
      <c r="IXB1" s="872"/>
      <c r="IXC1" s="872"/>
      <c r="IXD1" s="872"/>
      <c r="IXE1" s="872"/>
      <c r="IXF1" s="872"/>
      <c r="IXG1" s="872"/>
      <c r="IXH1" s="872"/>
      <c r="IXI1" s="872"/>
      <c r="IXJ1" s="872"/>
      <c r="IXK1" s="872"/>
      <c r="IXL1" s="872"/>
      <c r="IXM1" s="872"/>
      <c r="IXN1" s="872"/>
      <c r="IXO1" s="872"/>
      <c r="IXP1" s="872"/>
      <c r="IXQ1" s="872"/>
      <c r="IXR1" s="872"/>
      <c r="IXS1" s="872"/>
      <c r="IXT1" s="872"/>
      <c r="IXU1" s="872"/>
      <c r="IXV1" s="872"/>
      <c r="IXW1" s="872"/>
      <c r="IXX1" s="872"/>
      <c r="IXY1" s="872"/>
      <c r="IXZ1" s="872"/>
      <c r="IYA1" s="872"/>
      <c r="IYB1" s="872"/>
      <c r="IYC1" s="872"/>
      <c r="IYD1" s="872"/>
      <c r="IYE1" s="872"/>
      <c r="IYF1" s="872"/>
      <c r="IYG1" s="872"/>
      <c r="IYH1" s="872"/>
      <c r="IYI1" s="872"/>
      <c r="IYJ1" s="872"/>
      <c r="IYK1" s="872"/>
      <c r="IYL1" s="872"/>
      <c r="IYM1" s="872"/>
      <c r="IYN1" s="872"/>
      <c r="IYO1" s="872"/>
      <c r="IYP1" s="872"/>
      <c r="IYQ1" s="872"/>
      <c r="IYR1" s="872"/>
      <c r="IYS1" s="872"/>
      <c r="IYT1" s="872"/>
      <c r="IYU1" s="872"/>
      <c r="IYV1" s="872"/>
      <c r="IYW1" s="872"/>
      <c r="IYX1" s="872"/>
      <c r="IYY1" s="872"/>
      <c r="IYZ1" s="872"/>
      <c r="IZA1" s="872"/>
      <c r="IZB1" s="872"/>
      <c r="IZC1" s="872"/>
      <c r="IZD1" s="872"/>
      <c r="IZE1" s="872"/>
      <c r="IZF1" s="872"/>
      <c r="IZG1" s="872"/>
      <c r="IZH1" s="872"/>
      <c r="IZI1" s="872"/>
      <c r="IZJ1" s="872"/>
      <c r="IZK1" s="872"/>
      <c r="IZL1" s="872"/>
      <c r="IZM1" s="872"/>
      <c r="IZN1" s="872"/>
      <c r="IZO1" s="872"/>
      <c r="IZP1" s="872"/>
      <c r="IZQ1" s="872"/>
      <c r="IZR1" s="872"/>
      <c r="IZS1" s="872"/>
      <c r="IZT1" s="872"/>
      <c r="IZU1" s="872"/>
      <c r="IZV1" s="872"/>
      <c r="IZW1" s="872"/>
      <c r="IZX1" s="872"/>
      <c r="IZY1" s="872"/>
      <c r="IZZ1" s="872"/>
      <c r="JAA1" s="872"/>
      <c r="JAB1" s="872"/>
      <c r="JAC1" s="872"/>
      <c r="JAD1" s="872"/>
      <c r="JAE1" s="872"/>
      <c r="JAF1" s="872"/>
      <c r="JAG1" s="872"/>
      <c r="JAH1" s="872"/>
      <c r="JAI1" s="872"/>
      <c r="JAJ1" s="872"/>
      <c r="JAK1" s="872"/>
      <c r="JAL1" s="872"/>
      <c r="JAM1" s="872"/>
      <c r="JAN1" s="872"/>
      <c r="JAO1" s="872"/>
      <c r="JAP1" s="872"/>
      <c r="JAQ1" s="872"/>
      <c r="JAR1" s="872"/>
      <c r="JAS1" s="872"/>
      <c r="JAT1" s="872"/>
      <c r="JAU1" s="872"/>
      <c r="JAV1" s="872"/>
      <c r="JAW1" s="872"/>
      <c r="JAX1" s="872"/>
      <c r="JAY1" s="872"/>
      <c r="JAZ1" s="872"/>
      <c r="JBA1" s="872"/>
      <c r="JBB1" s="872"/>
      <c r="JBC1" s="872"/>
      <c r="JBD1" s="872"/>
      <c r="JBE1" s="872"/>
      <c r="JBF1" s="872"/>
      <c r="JBG1" s="872"/>
      <c r="JBH1" s="872"/>
      <c r="JBI1" s="872"/>
      <c r="JBJ1" s="872"/>
      <c r="JBK1" s="872"/>
      <c r="JBL1" s="872"/>
      <c r="JBM1" s="872"/>
      <c r="JBN1" s="872"/>
      <c r="JBO1" s="872"/>
      <c r="JBP1" s="872"/>
      <c r="JBQ1" s="872"/>
      <c r="JBR1" s="872"/>
      <c r="JBS1" s="872"/>
      <c r="JBT1" s="872"/>
      <c r="JBU1" s="872"/>
      <c r="JBV1" s="872"/>
      <c r="JBW1" s="872"/>
      <c r="JBX1" s="872"/>
      <c r="JBY1" s="872"/>
      <c r="JBZ1" s="872"/>
      <c r="JCA1" s="872"/>
      <c r="JCB1" s="872"/>
      <c r="JCC1" s="872"/>
      <c r="JCD1" s="872"/>
      <c r="JCE1" s="872"/>
      <c r="JCF1" s="872"/>
      <c r="JCG1" s="872"/>
      <c r="JCH1" s="872"/>
      <c r="JCI1" s="872"/>
      <c r="JCJ1" s="872"/>
      <c r="JCK1" s="872"/>
      <c r="JCL1" s="872"/>
      <c r="JCM1" s="872"/>
      <c r="JCN1" s="872"/>
      <c r="JCO1" s="872"/>
      <c r="JCP1" s="872"/>
      <c r="JCQ1" s="872"/>
      <c r="JCR1" s="872"/>
      <c r="JCS1" s="872"/>
      <c r="JCT1" s="872"/>
      <c r="JCU1" s="872"/>
      <c r="JCV1" s="872"/>
      <c r="JCW1" s="872"/>
      <c r="JCX1" s="872"/>
      <c r="JCY1" s="872"/>
      <c r="JCZ1" s="872"/>
      <c r="JDA1" s="872"/>
      <c r="JDB1" s="872"/>
      <c r="JDC1" s="872"/>
      <c r="JDD1" s="872"/>
      <c r="JDE1" s="872"/>
      <c r="JDF1" s="872"/>
      <c r="JDG1" s="872"/>
      <c r="JDH1" s="872"/>
      <c r="JDI1" s="872"/>
      <c r="JDJ1" s="872"/>
      <c r="JDK1" s="872"/>
      <c r="JDL1" s="872"/>
      <c r="JDM1" s="872"/>
      <c r="JDN1" s="872"/>
      <c r="JDO1" s="872"/>
      <c r="JDP1" s="872"/>
      <c r="JDQ1" s="872"/>
      <c r="JDR1" s="872"/>
      <c r="JDS1" s="872"/>
      <c r="JDT1" s="872"/>
      <c r="JDU1" s="872"/>
      <c r="JDV1" s="872"/>
      <c r="JDW1" s="872"/>
      <c r="JDX1" s="872"/>
      <c r="JDY1" s="872"/>
      <c r="JDZ1" s="872"/>
      <c r="JEA1" s="872"/>
      <c r="JEB1" s="872"/>
      <c r="JEC1" s="872"/>
      <c r="JED1" s="872"/>
      <c r="JEE1" s="872"/>
      <c r="JEF1" s="872"/>
      <c r="JEG1" s="872"/>
      <c r="JEH1" s="872"/>
      <c r="JEI1" s="872"/>
      <c r="JEJ1" s="872"/>
      <c r="JEK1" s="872"/>
      <c r="JEL1" s="872"/>
      <c r="JEM1" s="872"/>
      <c r="JEN1" s="872"/>
      <c r="JEO1" s="872"/>
      <c r="JEP1" s="872"/>
      <c r="JEQ1" s="872"/>
      <c r="JER1" s="872"/>
      <c r="JES1" s="872"/>
      <c r="JET1" s="872"/>
      <c r="JEU1" s="872"/>
      <c r="JEV1" s="872"/>
      <c r="JEW1" s="872"/>
      <c r="JEX1" s="872"/>
      <c r="JEY1" s="872"/>
      <c r="JEZ1" s="872"/>
      <c r="JFA1" s="872"/>
      <c r="JFB1" s="872"/>
      <c r="JFC1" s="872"/>
      <c r="JFD1" s="872"/>
      <c r="JFE1" s="872"/>
      <c r="JFF1" s="872"/>
      <c r="JFG1" s="872"/>
      <c r="JFH1" s="872"/>
      <c r="JFI1" s="872"/>
      <c r="JFJ1" s="872"/>
      <c r="JFK1" s="872"/>
      <c r="JFL1" s="872"/>
      <c r="JFM1" s="872"/>
      <c r="JFN1" s="872"/>
      <c r="JFO1" s="872"/>
      <c r="JFP1" s="872"/>
      <c r="JFQ1" s="872"/>
      <c r="JFR1" s="872"/>
      <c r="JFS1" s="872"/>
      <c r="JFT1" s="872"/>
      <c r="JFU1" s="872"/>
      <c r="JFV1" s="872"/>
      <c r="JFW1" s="872"/>
      <c r="JFX1" s="872"/>
      <c r="JFY1" s="872"/>
      <c r="JFZ1" s="872"/>
      <c r="JGA1" s="872"/>
      <c r="JGB1" s="872"/>
      <c r="JGC1" s="872"/>
      <c r="JGD1" s="872"/>
      <c r="JGE1" s="872"/>
      <c r="JGF1" s="872"/>
      <c r="JGG1" s="872"/>
      <c r="JGH1" s="872"/>
      <c r="JGI1" s="872"/>
      <c r="JGJ1" s="872"/>
      <c r="JGK1" s="872"/>
      <c r="JGL1" s="872"/>
      <c r="JGM1" s="872"/>
      <c r="JGN1" s="872"/>
      <c r="JGO1" s="872"/>
      <c r="JGP1" s="872"/>
      <c r="JGQ1" s="872"/>
      <c r="JGR1" s="872"/>
      <c r="JGS1" s="872"/>
      <c r="JGT1" s="872"/>
      <c r="JGU1" s="872"/>
      <c r="JGV1" s="872"/>
      <c r="JGW1" s="872"/>
      <c r="JGX1" s="872"/>
      <c r="JGY1" s="872"/>
      <c r="JGZ1" s="872"/>
      <c r="JHA1" s="872"/>
      <c r="JHB1" s="872"/>
      <c r="JHC1" s="872"/>
      <c r="JHD1" s="872"/>
      <c r="JHE1" s="872"/>
      <c r="JHF1" s="872"/>
      <c r="JHG1" s="872"/>
      <c r="JHH1" s="872"/>
      <c r="JHI1" s="872"/>
      <c r="JHJ1" s="872"/>
      <c r="JHK1" s="872"/>
      <c r="JHL1" s="872"/>
      <c r="JHM1" s="872"/>
      <c r="JHN1" s="872"/>
      <c r="JHO1" s="872"/>
      <c r="JHP1" s="872"/>
      <c r="JHQ1" s="872"/>
      <c r="JHR1" s="872"/>
      <c r="JHS1" s="872"/>
      <c r="JHT1" s="872"/>
      <c r="JHU1" s="872"/>
      <c r="JHV1" s="872"/>
      <c r="JHW1" s="872"/>
      <c r="JHX1" s="872"/>
      <c r="JHY1" s="872"/>
      <c r="JHZ1" s="872"/>
      <c r="JIA1" s="872"/>
      <c r="JIB1" s="872"/>
      <c r="JIC1" s="872"/>
      <c r="JID1" s="872"/>
      <c r="JIE1" s="872"/>
      <c r="JIF1" s="872"/>
      <c r="JIG1" s="872"/>
      <c r="JIH1" s="872"/>
      <c r="JII1" s="872"/>
      <c r="JIJ1" s="872"/>
      <c r="JIK1" s="872"/>
      <c r="JIL1" s="872"/>
      <c r="JIM1" s="872"/>
      <c r="JIN1" s="872"/>
      <c r="JIO1" s="872"/>
      <c r="JIP1" s="872"/>
      <c r="JIQ1" s="872"/>
      <c r="JIR1" s="872"/>
      <c r="JIS1" s="872"/>
      <c r="JIT1" s="872"/>
      <c r="JIU1" s="872"/>
      <c r="JIV1" s="872"/>
      <c r="JIW1" s="872"/>
      <c r="JIX1" s="872"/>
      <c r="JIY1" s="872"/>
      <c r="JIZ1" s="872"/>
      <c r="JJA1" s="872"/>
      <c r="JJB1" s="872"/>
      <c r="JJC1" s="872"/>
      <c r="JJD1" s="872"/>
      <c r="JJE1" s="872"/>
      <c r="JJF1" s="872"/>
      <c r="JJG1" s="872"/>
      <c r="JJH1" s="872"/>
      <c r="JJI1" s="872"/>
      <c r="JJJ1" s="872"/>
      <c r="JJK1" s="872"/>
      <c r="JJL1" s="872"/>
      <c r="JJM1" s="872"/>
      <c r="JJN1" s="872"/>
      <c r="JJO1" s="872"/>
      <c r="JJP1" s="872"/>
      <c r="JJQ1" s="872"/>
      <c r="JJR1" s="872"/>
      <c r="JJS1" s="872"/>
      <c r="JJT1" s="872"/>
      <c r="JJU1" s="872"/>
      <c r="JJV1" s="872"/>
      <c r="JJW1" s="872"/>
      <c r="JJX1" s="872"/>
      <c r="JJY1" s="872"/>
      <c r="JJZ1" s="872"/>
      <c r="JKA1" s="872"/>
      <c r="JKB1" s="872"/>
      <c r="JKC1" s="872"/>
      <c r="JKD1" s="872"/>
      <c r="JKE1" s="872"/>
      <c r="JKF1" s="872"/>
      <c r="JKG1" s="872"/>
      <c r="JKH1" s="872"/>
      <c r="JKI1" s="872"/>
      <c r="JKJ1" s="872"/>
      <c r="JKK1" s="872"/>
      <c r="JKL1" s="872"/>
      <c r="JKM1" s="872"/>
      <c r="JKN1" s="872"/>
      <c r="JKO1" s="872"/>
      <c r="JKP1" s="872"/>
      <c r="JKQ1" s="872"/>
      <c r="JKR1" s="872"/>
      <c r="JKS1" s="872"/>
      <c r="JKT1" s="872"/>
      <c r="JKU1" s="872"/>
      <c r="JKV1" s="872"/>
      <c r="JKW1" s="872"/>
      <c r="JKX1" s="872"/>
      <c r="JKY1" s="872"/>
      <c r="JKZ1" s="872"/>
      <c r="JLA1" s="872"/>
      <c r="JLB1" s="872"/>
      <c r="JLC1" s="872"/>
      <c r="JLD1" s="872"/>
      <c r="JLE1" s="872"/>
      <c r="JLF1" s="872"/>
      <c r="JLG1" s="872"/>
      <c r="JLH1" s="872"/>
      <c r="JLI1" s="872"/>
      <c r="JLJ1" s="872"/>
      <c r="JLK1" s="872"/>
      <c r="JLL1" s="872"/>
      <c r="JLM1" s="872"/>
      <c r="JLN1" s="872"/>
      <c r="JLO1" s="872"/>
      <c r="JLP1" s="872"/>
      <c r="JLQ1" s="872"/>
      <c r="JLR1" s="872"/>
      <c r="JLS1" s="872"/>
      <c r="JLT1" s="872"/>
      <c r="JLU1" s="872"/>
      <c r="JLV1" s="872"/>
      <c r="JLW1" s="872"/>
      <c r="JLX1" s="872"/>
      <c r="JLY1" s="872"/>
      <c r="JLZ1" s="872"/>
      <c r="JMA1" s="872"/>
      <c r="JMB1" s="872"/>
      <c r="JMC1" s="872"/>
      <c r="JMD1" s="872"/>
      <c r="JME1" s="872"/>
      <c r="JMF1" s="872"/>
      <c r="JMG1" s="872"/>
      <c r="JMH1" s="872"/>
      <c r="JMI1" s="872"/>
      <c r="JMJ1" s="872"/>
      <c r="JMK1" s="872"/>
      <c r="JML1" s="872"/>
      <c r="JMM1" s="872"/>
      <c r="JMN1" s="872"/>
      <c r="JMO1" s="872"/>
      <c r="JMP1" s="872"/>
      <c r="JMQ1" s="872"/>
      <c r="JMR1" s="872"/>
      <c r="JMS1" s="872"/>
      <c r="JMT1" s="872"/>
      <c r="JMU1" s="872"/>
      <c r="JMV1" s="872"/>
      <c r="JMW1" s="872"/>
      <c r="JMX1" s="872"/>
      <c r="JMY1" s="872"/>
      <c r="JMZ1" s="872"/>
      <c r="JNA1" s="872"/>
      <c r="JNB1" s="872"/>
      <c r="JNC1" s="872"/>
      <c r="JND1" s="872"/>
      <c r="JNE1" s="872"/>
      <c r="JNF1" s="872"/>
      <c r="JNG1" s="872"/>
      <c r="JNH1" s="872"/>
      <c r="JNI1" s="872"/>
      <c r="JNJ1" s="872"/>
      <c r="JNK1" s="872"/>
      <c r="JNL1" s="872"/>
      <c r="JNM1" s="872"/>
      <c r="JNN1" s="872"/>
      <c r="JNO1" s="872"/>
      <c r="JNP1" s="872"/>
      <c r="JNQ1" s="872"/>
      <c r="JNR1" s="872"/>
      <c r="JNS1" s="872"/>
      <c r="JNT1" s="872"/>
      <c r="JNU1" s="872"/>
      <c r="JNV1" s="872"/>
      <c r="JNW1" s="872"/>
      <c r="JNX1" s="872"/>
      <c r="JNY1" s="872"/>
      <c r="JNZ1" s="872"/>
      <c r="JOA1" s="872"/>
      <c r="JOB1" s="872"/>
      <c r="JOC1" s="872"/>
      <c r="JOD1" s="872"/>
      <c r="JOE1" s="872"/>
      <c r="JOF1" s="872"/>
      <c r="JOG1" s="872"/>
      <c r="JOH1" s="872"/>
      <c r="JOI1" s="872"/>
      <c r="JOJ1" s="872"/>
      <c r="JOK1" s="872"/>
      <c r="JOL1" s="872"/>
      <c r="JOM1" s="872"/>
      <c r="JON1" s="872"/>
      <c r="JOO1" s="872"/>
      <c r="JOP1" s="872"/>
      <c r="JOQ1" s="872"/>
      <c r="JOR1" s="872"/>
      <c r="JOS1" s="872"/>
      <c r="JOT1" s="872"/>
      <c r="JOU1" s="872"/>
      <c r="JOV1" s="872"/>
      <c r="JOW1" s="872"/>
      <c r="JOX1" s="872"/>
      <c r="JOY1" s="872"/>
      <c r="JOZ1" s="872"/>
      <c r="JPA1" s="872"/>
      <c r="JPB1" s="872"/>
      <c r="JPC1" s="872"/>
      <c r="JPD1" s="872"/>
      <c r="JPE1" s="872"/>
      <c r="JPF1" s="872"/>
      <c r="JPG1" s="872"/>
      <c r="JPH1" s="872"/>
      <c r="JPI1" s="872"/>
      <c r="JPJ1" s="872"/>
      <c r="JPK1" s="872"/>
      <c r="JPL1" s="872"/>
      <c r="JPM1" s="872"/>
      <c r="JPN1" s="872"/>
      <c r="JPO1" s="872"/>
      <c r="JPP1" s="872"/>
      <c r="JPQ1" s="872"/>
      <c r="JPR1" s="872"/>
      <c r="JPS1" s="872"/>
      <c r="JPT1" s="872"/>
      <c r="JPU1" s="872"/>
      <c r="JPV1" s="872"/>
      <c r="JPW1" s="872"/>
      <c r="JPX1" s="872"/>
      <c r="JPY1" s="872"/>
      <c r="JPZ1" s="872"/>
      <c r="JQA1" s="872"/>
      <c r="JQB1" s="872"/>
      <c r="JQC1" s="872"/>
      <c r="JQD1" s="872"/>
      <c r="JQE1" s="872"/>
      <c r="JQF1" s="872"/>
      <c r="JQG1" s="872"/>
      <c r="JQH1" s="872"/>
      <c r="JQI1" s="872"/>
      <c r="JQJ1" s="872"/>
      <c r="JQK1" s="872"/>
      <c r="JQL1" s="872"/>
      <c r="JQM1" s="872"/>
      <c r="JQN1" s="872"/>
      <c r="JQO1" s="872"/>
      <c r="JQP1" s="872"/>
      <c r="JQQ1" s="872"/>
      <c r="JQR1" s="872"/>
      <c r="JQS1" s="872"/>
      <c r="JQT1" s="872"/>
      <c r="JQU1" s="872"/>
      <c r="JQV1" s="872"/>
      <c r="JQW1" s="872"/>
      <c r="JQX1" s="872"/>
      <c r="JQY1" s="872"/>
      <c r="JQZ1" s="872"/>
      <c r="JRA1" s="872"/>
      <c r="JRB1" s="872"/>
      <c r="JRC1" s="872"/>
      <c r="JRD1" s="872"/>
      <c r="JRE1" s="872"/>
      <c r="JRF1" s="872"/>
      <c r="JRG1" s="872"/>
      <c r="JRH1" s="872"/>
      <c r="JRI1" s="872"/>
      <c r="JRJ1" s="872"/>
      <c r="JRK1" s="872"/>
      <c r="JRL1" s="872"/>
      <c r="JRM1" s="872"/>
      <c r="JRN1" s="872"/>
      <c r="JRO1" s="872"/>
      <c r="JRP1" s="872"/>
      <c r="JRQ1" s="872"/>
      <c r="JRR1" s="872"/>
      <c r="JRS1" s="872"/>
      <c r="JRT1" s="872"/>
      <c r="JRU1" s="872"/>
      <c r="JRV1" s="872"/>
      <c r="JRW1" s="872"/>
      <c r="JRX1" s="872"/>
      <c r="JRY1" s="872"/>
      <c r="JRZ1" s="872"/>
      <c r="JSA1" s="872"/>
      <c r="JSB1" s="872"/>
      <c r="JSC1" s="872"/>
      <c r="JSD1" s="872"/>
      <c r="JSE1" s="872"/>
      <c r="JSF1" s="872"/>
      <c r="JSG1" s="872"/>
      <c r="JSH1" s="872"/>
      <c r="JSI1" s="872"/>
      <c r="JSJ1" s="872"/>
      <c r="JSK1" s="872"/>
      <c r="JSL1" s="872"/>
      <c r="JSM1" s="872"/>
      <c r="JSN1" s="872"/>
      <c r="JSO1" s="872"/>
      <c r="JSP1" s="872"/>
      <c r="JSQ1" s="872"/>
      <c r="JSR1" s="872"/>
      <c r="JSS1" s="872"/>
      <c r="JST1" s="872"/>
      <c r="JSU1" s="872"/>
      <c r="JSV1" s="872"/>
      <c r="JSW1" s="872"/>
      <c r="JSX1" s="872"/>
      <c r="JSY1" s="872"/>
      <c r="JSZ1" s="872"/>
      <c r="JTA1" s="872"/>
      <c r="JTB1" s="872"/>
      <c r="JTC1" s="872"/>
      <c r="JTD1" s="872"/>
      <c r="JTE1" s="872"/>
      <c r="JTF1" s="872"/>
      <c r="JTG1" s="872"/>
      <c r="JTH1" s="872"/>
      <c r="JTI1" s="872"/>
      <c r="JTJ1" s="872"/>
      <c r="JTK1" s="872"/>
      <c r="JTL1" s="872"/>
      <c r="JTM1" s="872"/>
      <c r="JTN1" s="872"/>
      <c r="JTO1" s="872"/>
      <c r="JTP1" s="872"/>
      <c r="JTQ1" s="872"/>
      <c r="JTR1" s="872"/>
      <c r="JTS1" s="872"/>
      <c r="JTT1" s="872"/>
      <c r="JTU1" s="872"/>
      <c r="JTV1" s="872"/>
      <c r="JTW1" s="872"/>
      <c r="JTX1" s="872"/>
      <c r="JTY1" s="872"/>
      <c r="JTZ1" s="872"/>
      <c r="JUA1" s="872"/>
      <c r="JUB1" s="872"/>
      <c r="JUC1" s="872"/>
      <c r="JUD1" s="872"/>
      <c r="JUE1" s="872"/>
      <c r="JUF1" s="872"/>
      <c r="JUG1" s="872"/>
      <c r="JUH1" s="872"/>
      <c r="JUI1" s="872"/>
      <c r="JUJ1" s="872"/>
      <c r="JUK1" s="872"/>
      <c r="JUL1" s="872"/>
      <c r="JUM1" s="872"/>
      <c r="JUN1" s="872"/>
      <c r="JUO1" s="872"/>
      <c r="JUP1" s="872"/>
      <c r="JUQ1" s="872"/>
      <c r="JUR1" s="872"/>
      <c r="JUS1" s="872"/>
      <c r="JUT1" s="872"/>
      <c r="JUU1" s="872"/>
      <c r="JUV1" s="872"/>
      <c r="JUW1" s="872"/>
      <c r="JUX1" s="872"/>
      <c r="JUY1" s="872"/>
      <c r="JUZ1" s="872"/>
      <c r="JVA1" s="872"/>
      <c r="JVB1" s="872"/>
      <c r="JVC1" s="872"/>
      <c r="JVD1" s="872"/>
      <c r="JVE1" s="872"/>
      <c r="JVF1" s="872"/>
      <c r="JVG1" s="872"/>
      <c r="JVH1" s="872"/>
      <c r="JVI1" s="872"/>
      <c r="JVJ1" s="872"/>
      <c r="JVK1" s="872"/>
      <c r="JVL1" s="872"/>
      <c r="JVM1" s="872"/>
      <c r="JVN1" s="872"/>
      <c r="JVO1" s="872"/>
      <c r="JVP1" s="872"/>
      <c r="JVQ1" s="872"/>
      <c r="JVR1" s="872"/>
      <c r="JVS1" s="872"/>
      <c r="JVT1" s="872"/>
      <c r="JVU1" s="872"/>
      <c r="JVV1" s="872"/>
      <c r="JVW1" s="872"/>
      <c r="JVX1" s="872"/>
      <c r="JVY1" s="872"/>
      <c r="JVZ1" s="872"/>
      <c r="JWA1" s="872"/>
      <c r="JWB1" s="872"/>
      <c r="JWC1" s="872"/>
      <c r="JWD1" s="872"/>
      <c r="JWE1" s="872"/>
      <c r="JWF1" s="872"/>
      <c r="JWG1" s="872"/>
      <c r="JWH1" s="872"/>
      <c r="JWI1" s="872"/>
      <c r="JWJ1" s="872"/>
      <c r="JWK1" s="872"/>
      <c r="JWL1" s="872"/>
      <c r="JWM1" s="872"/>
      <c r="JWN1" s="872"/>
      <c r="JWO1" s="872"/>
      <c r="JWP1" s="872"/>
      <c r="JWQ1" s="872"/>
      <c r="JWR1" s="872"/>
      <c r="JWS1" s="872"/>
      <c r="JWT1" s="872"/>
      <c r="JWU1" s="872"/>
      <c r="JWV1" s="872"/>
      <c r="JWW1" s="872"/>
      <c r="JWX1" s="872"/>
      <c r="JWY1" s="872"/>
      <c r="JWZ1" s="872"/>
      <c r="JXA1" s="872"/>
      <c r="JXB1" s="872"/>
      <c r="JXC1" s="872"/>
      <c r="JXD1" s="872"/>
      <c r="JXE1" s="872"/>
      <c r="JXF1" s="872"/>
      <c r="JXG1" s="872"/>
      <c r="JXH1" s="872"/>
      <c r="JXI1" s="872"/>
      <c r="JXJ1" s="872"/>
      <c r="JXK1" s="872"/>
      <c r="JXL1" s="872"/>
      <c r="JXM1" s="872"/>
      <c r="JXN1" s="872"/>
      <c r="JXO1" s="872"/>
      <c r="JXP1" s="872"/>
      <c r="JXQ1" s="872"/>
      <c r="JXR1" s="872"/>
      <c r="JXS1" s="872"/>
      <c r="JXT1" s="872"/>
      <c r="JXU1" s="872"/>
      <c r="JXV1" s="872"/>
      <c r="JXW1" s="872"/>
      <c r="JXX1" s="872"/>
      <c r="JXY1" s="872"/>
      <c r="JXZ1" s="872"/>
      <c r="JYA1" s="872"/>
      <c r="JYB1" s="872"/>
      <c r="JYC1" s="872"/>
      <c r="JYD1" s="872"/>
      <c r="JYE1" s="872"/>
      <c r="JYF1" s="872"/>
      <c r="JYG1" s="872"/>
      <c r="JYH1" s="872"/>
      <c r="JYI1" s="872"/>
      <c r="JYJ1" s="872"/>
      <c r="JYK1" s="872"/>
      <c r="JYL1" s="872"/>
      <c r="JYM1" s="872"/>
      <c r="JYN1" s="872"/>
      <c r="JYO1" s="872"/>
      <c r="JYP1" s="872"/>
      <c r="JYQ1" s="872"/>
      <c r="JYR1" s="872"/>
      <c r="JYS1" s="872"/>
      <c r="JYT1" s="872"/>
      <c r="JYU1" s="872"/>
      <c r="JYV1" s="872"/>
      <c r="JYW1" s="872"/>
      <c r="JYX1" s="872"/>
      <c r="JYY1" s="872"/>
      <c r="JYZ1" s="872"/>
      <c r="JZA1" s="872"/>
      <c r="JZB1" s="872"/>
      <c r="JZC1" s="872"/>
      <c r="JZD1" s="872"/>
      <c r="JZE1" s="872"/>
      <c r="JZF1" s="872"/>
      <c r="JZG1" s="872"/>
      <c r="JZH1" s="872"/>
      <c r="JZI1" s="872"/>
      <c r="JZJ1" s="872"/>
      <c r="JZK1" s="872"/>
      <c r="JZL1" s="872"/>
      <c r="JZM1" s="872"/>
      <c r="JZN1" s="872"/>
      <c r="JZO1" s="872"/>
      <c r="JZP1" s="872"/>
      <c r="JZQ1" s="872"/>
      <c r="JZR1" s="872"/>
      <c r="JZS1" s="872"/>
      <c r="JZT1" s="872"/>
      <c r="JZU1" s="872"/>
      <c r="JZV1" s="872"/>
      <c r="JZW1" s="872"/>
      <c r="JZX1" s="872"/>
      <c r="JZY1" s="872"/>
      <c r="JZZ1" s="872"/>
      <c r="KAA1" s="872"/>
      <c r="KAB1" s="872"/>
      <c r="KAC1" s="872"/>
      <c r="KAD1" s="872"/>
      <c r="KAE1" s="872"/>
      <c r="KAF1" s="872"/>
      <c r="KAG1" s="872"/>
      <c r="KAH1" s="872"/>
      <c r="KAI1" s="872"/>
      <c r="KAJ1" s="872"/>
      <c r="KAK1" s="872"/>
      <c r="KAL1" s="872"/>
      <c r="KAM1" s="872"/>
      <c r="KAN1" s="872"/>
      <c r="KAO1" s="872"/>
      <c r="KAP1" s="872"/>
      <c r="KAQ1" s="872"/>
      <c r="KAR1" s="872"/>
      <c r="KAS1" s="872"/>
      <c r="KAT1" s="872"/>
      <c r="KAU1" s="872"/>
      <c r="KAV1" s="872"/>
      <c r="KAW1" s="872"/>
      <c r="KAX1" s="872"/>
      <c r="KAY1" s="872"/>
      <c r="KAZ1" s="872"/>
      <c r="KBA1" s="872"/>
      <c r="KBB1" s="872"/>
      <c r="KBC1" s="872"/>
      <c r="KBD1" s="872"/>
      <c r="KBE1" s="872"/>
      <c r="KBF1" s="872"/>
      <c r="KBG1" s="872"/>
      <c r="KBH1" s="872"/>
      <c r="KBI1" s="872"/>
      <c r="KBJ1" s="872"/>
      <c r="KBK1" s="872"/>
      <c r="KBL1" s="872"/>
      <c r="KBM1" s="872"/>
      <c r="KBN1" s="872"/>
      <c r="KBO1" s="872"/>
      <c r="KBP1" s="872"/>
      <c r="KBQ1" s="872"/>
      <c r="KBR1" s="872"/>
      <c r="KBS1" s="872"/>
      <c r="KBT1" s="872"/>
      <c r="KBU1" s="872"/>
      <c r="KBV1" s="872"/>
      <c r="KBW1" s="872"/>
      <c r="KBX1" s="872"/>
      <c r="KBY1" s="872"/>
      <c r="KBZ1" s="872"/>
      <c r="KCA1" s="872"/>
      <c r="KCB1" s="872"/>
      <c r="KCC1" s="872"/>
      <c r="KCD1" s="872"/>
      <c r="KCE1" s="872"/>
      <c r="KCF1" s="872"/>
      <c r="KCG1" s="872"/>
      <c r="KCH1" s="872"/>
      <c r="KCI1" s="872"/>
      <c r="KCJ1" s="872"/>
      <c r="KCK1" s="872"/>
      <c r="KCL1" s="872"/>
      <c r="KCM1" s="872"/>
      <c r="KCN1" s="872"/>
      <c r="KCO1" s="872"/>
      <c r="KCP1" s="872"/>
      <c r="KCQ1" s="872"/>
      <c r="KCR1" s="872"/>
      <c r="KCS1" s="872"/>
      <c r="KCT1" s="872"/>
      <c r="KCU1" s="872"/>
      <c r="KCV1" s="872"/>
      <c r="KCW1" s="872"/>
      <c r="KCX1" s="872"/>
      <c r="KCY1" s="872"/>
      <c r="KCZ1" s="872"/>
      <c r="KDA1" s="872"/>
      <c r="KDB1" s="872"/>
      <c r="KDC1" s="872"/>
      <c r="KDD1" s="872"/>
      <c r="KDE1" s="872"/>
      <c r="KDF1" s="872"/>
      <c r="KDG1" s="872"/>
      <c r="KDH1" s="872"/>
      <c r="KDI1" s="872"/>
      <c r="KDJ1" s="872"/>
      <c r="KDK1" s="872"/>
      <c r="KDL1" s="872"/>
      <c r="KDM1" s="872"/>
      <c r="KDN1" s="872"/>
      <c r="KDO1" s="872"/>
      <c r="KDP1" s="872"/>
      <c r="KDQ1" s="872"/>
      <c r="KDR1" s="872"/>
      <c r="KDS1" s="872"/>
      <c r="KDT1" s="872"/>
      <c r="KDU1" s="872"/>
      <c r="KDV1" s="872"/>
      <c r="KDW1" s="872"/>
      <c r="KDX1" s="872"/>
      <c r="KDY1" s="872"/>
      <c r="KDZ1" s="872"/>
      <c r="KEA1" s="872"/>
      <c r="KEB1" s="872"/>
      <c r="KEC1" s="872"/>
      <c r="KED1" s="872"/>
      <c r="KEE1" s="872"/>
      <c r="KEF1" s="872"/>
      <c r="KEG1" s="872"/>
      <c r="KEH1" s="872"/>
      <c r="KEI1" s="872"/>
      <c r="KEJ1" s="872"/>
      <c r="KEK1" s="872"/>
      <c r="KEL1" s="872"/>
      <c r="KEM1" s="872"/>
      <c r="KEN1" s="872"/>
      <c r="KEO1" s="872"/>
      <c r="KEP1" s="872"/>
      <c r="KEQ1" s="872"/>
      <c r="KER1" s="872"/>
      <c r="KES1" s="872"/>
      <c r="KET1" s="872"/>
      <c r="KEU1" s="872"/>
      <c r="KEV1" s="872"/>
      <c r="KEW1" s="872"/>
      <c r="KEX1" s="872"/>
      <c r="KEY1" s="872"/>
      <c r="KEZ1" s="872"/>
      <c r="KFA1" s="872"/>
      <c r="KFB1" s="872"/>
      <c r="KFC1" s="872"/>
      <c r="KFD1" s="872"/>
      <c r="KFE1" s="872"/>
      <c r="KFF1" s="872"/>
      <c r="KFG1" s="872"/>
      <c r="KFH1" s="872"/>
      <c r="KFI1" s="872"/>
      <c r="KFJ1" s="872"/>
      <c r="KFK1" s="872"/>
      <c r="KFL1" s="872"/>
      <c r="KFM1" s="872"/>
      <c r="KFN1" s="872"/>
      <c r="KFO1" s="872"/>
      <c r="KFP1" s="872"/>
      <c r="KFQ1" s="872"/>
      <c r="KFR1" s="872"/>
      <c r="KFS1" s="872"/>
      <c r="KFT1" s="872"/>
      <c r="KFU1" s="872"/>
      <c r="KFV1" s="872"/>
      <c r="KFW1" s="872"/>
      <c r="KFX1" s="872"/>
      <c r="KFY1" s="872"/>
      <c r="KFZ1" s="872"/>
      <c r="KGA1" s="872"/>
      <c r="KGB1" s="872"/>
      <c r="KGC1" s="872"/>
      <c r="KGD1" s="872"/>
      <c r="KGE1" s="872"/>
      <c r="KGF1" s="872"/>
      <c r="KGG1" s="872"/>
      <c r="KGH1" s="872"/>
      <c r="KGI1" s="872"/>
      <c r="KGJ1" s="872"/>
      <c r="KGK1" s="872"/>
      <c r="KGL1" s="872"/>
      <c r="KGM1" s="872"/>
      <c r="KGN1" s="872"/>
      <c r="KGO1" s="872"/>
      <c r="KGP1" s="872"/>
      <c r="KGQ1" s="872"/>
      <c r="KGR1" s="872"/>
      <c r="KGS1" s="872"/>
      <c r="KGT1" s="872"/>
      <c r="KGU1" s="872"/>
      <c r="KGV1" s="872"/>
      <c r="KGW1" s="872"/>
      <c r="KGX1" s="872"/>
      <c r="KGY1" s="872"/>
      <c r="KGZ1" s="872"/>
      <c r="KHA1" s="872"/>
      <c r="KHB1" s="872"/>
      <c r="KHC1" s="872"/>
      <c r="KHD1" s="872"/>
      <c r="KHE1" s="872"/>
      <c r="KHF1" s="872"/>
      <c r="KHG1" s="872"/>
      <c r="KHH1" s="872"/>
      <c r="KHI1" s="872"/>
      <c r="KHJ1" s="872"/>
      <c r="KHK1" s="872"/>
      <c r="KHL1" s="872"/>
      <c r="KHM1" s="872"/>
      <c r="KHN1" s="872"/>
      <c r="KHO1" s="872"/>
      <c r="KHP1" s="872"/>
      <c r="KHQ1" s="872"/>
      <c r="KHR1" s="872"/>
      <c r="KHS1" s="872"/>
      <c r="KHT1" s="872"/>
      <c r="KHU1" s="872"/>
      <c r="KHV1" s="872"/>
      <c r="KHW1" s="872"/>
      <c r="KHX1" s="872"/>
      <c r="KHY1" s="872"/>
      <c r="KHZ1" s="872"/>
      <c r="KIA1" s="872"/>
      <c r="KIB1" s="872"/>
      <c r="KIC1" s="872"/>
      <c r="KID1" s="872"/>
      <c r="KIE1" s="872"/>
      <c r="KIF1" s="872"/>
      <c r="KIG1" s="872"/>
      <c r="KIH1" s="872"/>
      <c r="KII1" s="872"/>
      <c r="KIJ1" s="872"/>
      <c r="KIK1" s="872"/>
      <c r="KIL1" s="872"/>
      <c r="KIM1" s="872"/>
      <c r="KIN1" s="872"/>
      <c r="KIO1" s="872"/>
      <c r="KIP1" s="872"/>
      <c r="KIQ1" s="872"/>
      <c r="KIR1" s="872"/>
      <c r="KIS1" s="872"/>
      <c r="KIT1" s="872"/>
      <c r="KIU1" s="872"/>
      <c r="KIV1" s="872"/>
      <c r="KIW1" s="872"/>
      <c r="KIX1" s="872"/>
      <c r="KIY1" s="872"/>
      <c r="KIZ1" s="872"/>
      <c r="KJA1" s="872"/>
      <c r="KJB1" s="872"/>
      <c r="KJC1" s="872"/>
      <c r="KJD1" s="872"/>
      <c r="KJE1" s="872"/>
      <c r="KJF1" s="872"/>
      <c r="KJG1" s="872"/>
      <c r="KJH1" s="872"/>
      <c r="KJI1" s="872"/>
      <c r="KJJ1" s="872"/>
      <c r="KJK1" s="872"/>
      <c r="KJL1" s="872"/>
      <c r="KJM1" s="872"/>
      <c r="KJN1" s="872"/>
      <c r="KJO1" s="872"/>
      <c r="KJP1" s="872"/>
      <c r="KJQ1" s="872"/>
      <c r="KJR1" s="872"/>
      <c r="KJS1" s="872"/>
      <c r="KJT1" s="872"/>
      <c r="KJU1" s="872"/>
      <c r="KJV1" s="872"/>
      <c r="KJW1" s="872"/>
      <c r="KJX1" s="872"/>
      <c r="KJY1" s="872"/>
      <c r="KJZ1" s="872"/>
      <c r="KKA1" s="872"/>
      <c r="KKB1" s="872"/>
      <c r="KKC1" s="872"/>
      <c r="KKD1" s="872"/>
      <c r="KKE1" s="872"/>
      <c r="KKF1" s="872"/>
      <c r="KKG1" s="872"/>
      <c r="KKH1" s="872"/>
      <c r="KKI1" s="872"/>
      <c r="KKJ1" s="872"/>
      <c r="KKK1" s="872"/>
      <c r="KKL1" s="872"/>
      <c r="KKM1" s="872"/>
      <c r="KKN1" s="872"/>
      <c r="KKO1" s="872"/>
      <c r="KKP1" s="872"/>
      <c r="KKQ1" s="872"/>
      <c r="KKR1" s="872"/>
      <c r="KKS1" s="872"/>
      <c r="KKT1" s="872"/>
      <c r="KKU1" s="872"/>
      <c r="KKV1" s="872"/>
      <c r="KKW1" s="872"/>
      <c r="KKX1" s="872"/>
      <c r="KKY1" s="872"/>
      <c r="KKZ1" s="872"/>
      <c r="KLA1" s="872"/>
      <c r="KLB1" s="872"/>
      <c r="KLC1" s="872"/>
      <c r="KLD1" s="872"/>
      <c r="KLE1" s="872"/>
      <c r="KLF1" s="872"/>
      <c r="KLG1" s="872"/>
      <c r="KLH1" s="872"/>
      <c r="KLI1" s="872"/>
      <c r="KLJ1" s="872"/>
      <c r="KLK1" s="872"/>
      <c r="KLL1" s="872"/>
      <c r="KLM1" s="872"/>
      <c r="KLN1" s="872"/>
      <c r="KLO1" s="872"/>
      <c r="KLP1" s="872"/>
      <c r="KLQ1" s="872"/>
      <c r="KLR1" s="872"/>
      <c r="KLS1" s="872"/>
      <c r="KLT1" s="872"/>
      <c r="KLU1" s="872"/>
      <c r="KLV1" s="872"/>
      <c r="KLW1" s="872"/>
      <c r="KLX1" s="872"/>
      <c r="KLY1" s="872"/>
      <c r="KLZ1" s="872"/>
      <c r="KMA1" s="872"/>
      <c r="KMB1" s="872"/>
      <c r="KMC1" s="872"/>
      <c r="KMD1" s="872"/>
      <c r="KME1" s="872"/>
      <c r="KMF1" s="872"/>
      <c r="KMG1" s="872"/>
      <c r="KMH1" s="872"/>
      <c r="KMI1" s="872"/>
      <c r="KMJ1" s="872"/>
      <c r="KMK1" s="872"/>
      <c r="KML1" s="872"/>
      <c r="KMM1" s="872"/>
      <c r="KMN1" s="872"/>
      <c r="KMO1" s="872"/>
      <c r="KMP1" s="872"/>
      <c r="KMQ1" s="872"/>
      <c r="KMR1" s="872"/>
      <c r="KMS1" s="872"/>
      <c r="KMT1" s="872"/>
      <c r="KMU1" s="872"/>
      <c r="KMV1" s="872"/>
      <c r="KMW1" s="872"/>
      <c r="KMX1" s="872"/>
      <c r="KMY1" s="872"/>
      <c r="KMZ1" s="872"/>
      <c r="KNA1" s="872"/>
      <c r="KNB1" s="872"/>
      <c r="KNC1" s="872"/>
      <c r="KND1" s="872"/>
      <c r="KNE1" s="872"/>
      <c r="KNF1" s="872"/>
      <c r="KNG1" s="872"/>
      <c r="KNH1" s="872"/>
      <c r="KNI1" s="872"/>
      <c r="KNJ1" s="872"/>
      <c r="KNK1" s="872"/>
      <c r="KNL1" s="872"/>
      <c r="KNM1" s="872"/>
      <c r="KNN1" s="872"/>
      <c r="KNO1" s="872"/>
      <c r="KNP1" s="872"/>
      <c r="KNQ1" s="872"/>
      <c r="KNR1" s="872"/>
      <c r="KNS1" s="872"/>
      <c r="KNT1" s="872"/>
      <c r="KNU1" s="872"/>
      <c r="KNV1" s="872"/>
      <c r="KNW1" s="872"/>
      <c r="KNX1" s="872"/>
      <c r="KNY1" s="872"/>
      <c r="KNZ1" s="872"/>
      <c r="KOA1" s="872"/>
      <c r="KOB1" s="872"/>
      <c r="KOC1" s="872"/>
      <c r="KOD1" s="872"/>
      <c r="KOE1" s="872"/>
      <c r="KOF1" s="872"/>
      <c r="KOG1" s="872"/>
      <c r="KOH1" s="872"/>
      <c r="KOI1" s="872"/>
      <c r="KOJ1" s="872"/>
      <c r="KOK1" s="872"/>
      <c r="KOL1" s="872"/>
      <c r="KOM1" s="872"/>
      <c r="KON1" s="872"/>
      <c r="KOO1" s="872"/>
      <c r="KOP1" s="872"/>
      <c r="KOQ1" s="872"/>
      <c r="KOR1" s="872"/>
      <c r="KOS1" s="872"/>
      <c r="KOT1" s="872"/>
      <c r="KOU1" s="872"/>
      <c r="KOV1" s="872"/>
      <c r="KOW1" s="872"/>
      <c r="KOX1" s="872"/>
      <c r="KOY1" s="872"/>
      <c r="KOZ1" s="872"/>
      <c r="KPA1" s="872"/>
      <c r="KPB1" s="872"/>
      <c r="KPC1" s="872"/>
      <c r="KPD1" s="872"/>
      <c r="KPE1" s="872"/>
      <c r="KPF1" s="872"/>
      <c r="KPG1" s="872"/>
      <c r="KPH1" s="872"/>
      <c r="KPI1" s="872"/>
      <c r="KPJ1" s="872"/>
      <c r="KPK1" s="872"/>
      <c r="KPL1" s="872"/>
      <c r="KPM1" s="872"/>
      <c r="KPN1" s="872"/>
      <c r="KPO1" s="872"/>
      <c r="KPP1" s="872"/>
      <c r="KPQ1" s="872"/>
      <c r="KPR1" s="872"/>
      <c r="KPS1" s="872"/>
      <c r="KPT1" s="872"/>
      <c r="KPU1" s="872"/>
      <c r="KPV1" s="872"/>
      <c r="KPW1" s="872"/>
      <c r="KPX1" s="872"/>
      <c r="KPY1" s="872"/>
      <c r="KPZ1" s="872"/>
      <c r="KQA1" s="872"/>
      <c r="KQB1" s="872"/>
      <c r="KQC1" s="872"/>
      <c r="KQD1" s="872"/>
      <c r="KQE1" s="872"/>
      <c r="KQF1" s="872"/>
      <c r="KQG1" s="872"/>
      <c r="KQH1" s="872"/>
      <c r="KQI1" s="872"/>
      <c r="KQJ1" s="872"/>
      <c r="KQK1" s="872"/>
      <c r="KQL1" s="872"/>
      <c r="KQM1" s="872"/>
      <c r="KQN1" s="872"/>
      <c r="KQO1" s="872"/>
      <c r="KQP1" s="872"/>
      <c r="KQQ1" s="872"/>
      <c r="KQR1" s="872"/>
      <c r="KQS1" s="872"/>
      <c r="KQT1" s="872"/>
      <c r="KQU1" s="872"/>
      <c r="KQV1" s="872"/>
      <c r="KQW1" s="872"/>
      <c r="KQX1" s="872"/>
      <c r="KQY1" s="872"/>
      <c r="KQZ1" s="872"/>
      <c r="KRA1" s="872"/>
      <c r="KRB1" s="872"/>
      <c r="KRC1" s="872"/>
      <c r="KRD1" s="872"/>
      <c r="KRE1" s="872"/>
      <c r="KRF1" s="872"/>
      <c r="KRG1" s="872"/>
      <c r="KRH1" s="872"/>
      <c r="KRI1" s="872"/>
      <c r="KRJ1" s="872"/>
      <c r="KRK1" s="872"/>
      <c r="KRL1" s="872"/>
      <c r="KRM1" s="872"/>
      <c r="KRN1" s="872"/>
      <c r="KRO1" s="872"/>
      <c r="KRP1" s="872"/>
      <c r="KRQ1" s="872"/>
      <c r="KRR1" s="872"/>
      <c r="KRS1" s="872"/>
      <c r="KRT1" s="872"/>
      <c r="KRU1" s="872"/>
      <c r="KRV1" s="872"/>
      <c r="KRW1" s="872"/>
      <c r="KRX1" s="872"/>
      <c r="KRY1" s="872"/>
      <c r="KRZ1" s="872"/>
      <c r="KSA1" s="872"/>
      <c r="KSB1" s="872"/>
      <c r="KSC1" s="872"/>
      <c r="KSD1" s="872"/>
      <c r="KSE1" s="872"/>
      <c r="KSF1" s="872"/>
      <c r="KSG1" s="872"/>
      <c r="KSH1" s="872"/>
      <c r="KSI1" s="872"/>
      <c r="KSJ1" s="872"/>
      <c r="KSK1" s="872"/>
      <c r="KSL1" s="872"/>
      <c r="KSM1" s="872"/>
      <c r="KSN1" s="872"/>
      <c r="KSO1" s="872"/>
      <c r="KSP1" s="872"/>
      <c r="KSQ1" s="872"/>
      <c r="KSR1" s="872"/>
      <c r="KSS1" s="872"/>
      <c r="KST1" s="872"/>
      <c r="KSU1" s="872"/>
      <c r="KSV1" s="872"/>
      <c r="KSW1" s="872"/>
      <c r="KSX1" s="872"/>
      <c r="KSY1" s="872"/>
      <c r="KSZ1" s="872"/>
      <c r="KTA1" s="872"/>
      <c r="KTB1" s="872"/>
      <c r="KTC1" s="872"/>
      <c r="KTD1" s="872"/>
      <c r="KTE1" s="872"/>
      <c r="KTF1" s="872"/>
      <c r="KTG1" s="872"/>
      <c r="KTH1" s="872"/>
      <c r="KTI1" s="872"/>
      <c r="KTJ1" s="872"/>
      <c r="KTK1" s="872"/>
      <c r="KTL1" s="872"/>
      <c r="KTM1" s="872"/>
      <c r="KTN1" s="872"/>
      <c r="KTO1" s="872"/>
      <c r="KTP1" s="872"/>
      <c r="KTQ1" s="872"/>
      <c r="KTR1" s="872"/>
      <c r="KTS1" s="872"/>
      <c r="KTT1" s="872"/>
      <c r="KTU1" s="872"/>
      <c r="KTV1" s="872"/>
      <c r="KTW1" s="872"/>
      <c r="KTX1" s="872"/>
      <c r="KTY1" s="872"/>
      <c r="KTZ1" s="872"/>
      <c r="KUA1" s="872"/>
      <c r="KUB1" s="872"/>
      <c r="KUC1" s="872"/>
      <c r="KUD1" s="872"/>
      <c r="KUE1" s="872"/>
      <c r="KUF1" s="872"/>
      <c r="KUG1" s="872"/>
      <c r="KUH1" s="872"/>
      <c r="KUI1" s="872"/>
      <c r="KUJ1" s="872"/>
      <c r="KUK1" s="872"/>
      <c r="KUL1" s="872"/>
      <c r="KUM1" s="872"/>
      <c r="KUN1" s="872"/>
      <c r="KUO1" s="872"/>
      <c r="KUP1" s="872"/>
      <c r="KUQ1" s="872"/>
      <c r="KUR1" s="872"/>
      <c r="KUS1" s="872"/>
      <c r="KUT1" s="872"/>
      <c r="KUU1" s="872"/>
      <c r="KUV1" s="872"/>
      <c r="KUW1" s="872"/>
      <c r="KUX1" s="872"/>
      <c r="KUY1" s="872"/>
      <c r="KUZ1" s="872"/>
      <c r="KVA1" s="872"/>
      <c r="KVB1" s="872"/>
      <c r="KVC1" s="872"/>
      <c r="KVD1" s="872"/>
      <c r="KVE1" s="872"/>
      <c r="KVF1" s="872"/>
      <c r="KVG1" s="872"/>
      <c r="KVH1" s="872"/>
      <c r="KVI1" s="872"/>
      <c r="KVJ1" s="872"/>
      <c r="KVK1" s="872"/>
      <c r="KVL1" s="872"/>
      <c r="KVM1" s="872"/>
      <c r="KVN1" s="872"/>
      <c r="KVO1" s="872"/>
      <c r="KVP1" s="872"/>
      <c r="KVQ1" s="872"/>
      <c r="KVR1" s="872"/>
      <c r="KVS1" s="872"/>
      <c r="KVT1" s="872"/>
      <c r="KVU1" s="872"/>
      <c r="KVV1" s="872"/>
      <c r="KVW1" s="872"/>
      <c r="KVX1" s="872"/>
      <c r="KVY1" s="872"/>
      <c r="KVZ1" s="872"/>
      <c r="KWA1" s="872"/>
      <c r="KWB1" s="872"/>
      <c r="KWC1" s="872"/>
      <c r="KWD1" s="872"/>
      <c r="KWE1" s="872"/>
      <c r="KWF1" s="872"/>
      <c r="KWG1" s="872"/>
      <c r="KWH1" s="872"/>
      <c r="KWI1" s="872"/>
      <c r="KWJ1" s="872"/>
      <c r="KWK1" s="872"/>
      <c r="KWL1" s="872"/>
      <c r="KWM1" s="872"/>
      <c r="KWN1" s="872"/>
      <c r="KWO1" s="872"/>
      <c r="KWP1" s="872"/>
      <c r="KWQ1" s="872"/>
      <c r="KWR1" s="872"/>
      <c r="KWS1" s="872"/>
      <c r="KWT1" s="872"/>
      <c r="KWU1" s="872"/>
      <c r="KWV1" s="872"/>
      <c r="KWW1" s="872"/>
      <c r="KWX1" s="872"/>
      <c r="KWY1" s="872"/>
      <c r="KWZ1" s="872"/>
      <c r="KXA1" s="872"/>
      <c r="KXB1" s="872"/>
      <c r="KXC1" s="872"/>
      <c r="KXD1" s="872"/>
      <c r="KXE1" s="872"/>
      <c r="KXF1" s="872"/>
      <c r="KXG1" s="872"/>
      <c r="KXH1" s="872"/>
      <c r="KXI1" s="872"/>
      <c r="KXJ1" s="872"/>
      <c r="KXK1" s="872"/>
      <c r="KXL1" s="872"/>
      <c r="KXM1" s="872"/>
      <c r="KXN1" s="872"/>
      <c r="KXO1" s="872"/>
      <c r="KXP1" s="872"/>
      <c r="KXQ1" s="872"/>
      <c r="KXR1" s="872"/>
      <c r="KXS1" s="872"/>
      <c r="KXT1" s="872"/>
      <c r="KXU1" s="872"/>
      <c r="KXV1" s="872"/>
      <c r="KXW1" s="872"/>
      <c r="KXX1" s="872"/>
      <c r="KXY1" s="872"/>
      <c r="KXZ1" s="872"/>
      <c r="KYA1" s="872"/>
      <c r="KYB1" s="872"/>
      <c r="KYC1" s="872"/>
      <c r="KYD1" s="872"/>
      <c r="KYE1" s="872"/>
      <c r="KYF1" s="872"/>
      <c r="KYG1" s="872"/>
      <c r="KYH1" s="872"/>
      <c r="KYI1" s="872"/>
      <c r="KYJ1" s="872"/>
      <c r="KYK1" s="872"/>
      <c r="KYL1" s="872"/>
      <c r="KYM1" s="872"/>
      <c r="KYN1" s="872"/>
      <c r="KYO1" s="872"/>
      <c r="KYP1" s="872"/>
      <c r="KYQ1" s="872"/>
      <c r="KYR1" s="872"/>
      <c r="KYS1" s="872"/>
      <c r="KYT1" s="872"/>
      <c r="KYU1" s="872"/>
      <c r="KYV1" s="872"/>
      <c r="KYW1" s="872"/>
      <c r="KYX1" s="872"/>
      <c r="KYY1" s="872"/>
      <c r="KYZ1" s="872"/>
      <c r="KZA1" s="872"/>
      <c r="KZB1" s="872"/>
      <c r="KZC1" s="872"/>
      <c r="KZD1" s="872"/>
      <c r="KZE1" s="872"/>
      <c r="KZF1" s="872"/>
      <c r="KZG1" s="872"/>
      <c r="KZH1" s="872"/>
      <c r="KZI1" s="872"/>
      <c r="KZJ1" s="872"/>
      <c r="KZK1" s="872"/>
      <c r="KZL1" s="872"/>
      <c r="KZM1" s="872"/>
      <c r="KZN1" s="872"/>
      <c r="KZO1" s="872"/>
      <c r="KZP1" s="872"/>
      <c r="KZQ1" s="872"/>
      <c r="KZR1" s="872"/>
      <c r="KZS1" s="872"/>
      <c r="KZT1" s="872"/>
      <c r="KZU1" s="872"/>
      <c r="KZV1" s="872"/>
      <c r="KZW1" s="872"/>
      <c r="KZX1" s="872"/>
      <c r="KZY1" s="872"/>
      <c r="KZZ1" s="872"/>
      <c r="LAA1" s="872"/>
      <c r="LAB1" s="872"/>
      <c r="LAC1" s="872"/>
      <c r="LAD1" s="872"/>
      <c r="LAE1" s="872"/>
      <c r="LAF1" s="872"/>
      <c r="LAG1" s="872"/>
      <c r="LAH1" s="872"/>
      <c r="LAI1" s="872"/>
      <c r="LAJ1" s="872"/>
      <c r="LAK1" s="872"/>
      <c r="LAL1" s="872"/>
      <c r="LAM1" s="872"/>
      <c r="LAN1" s="872"/>
      <c r="LAO1" s="872"/>
      <c r="LAP1" s="872"/>
      <c r="LAQ1" s="872"/>
      <c r="LAR1" s="872"/>
      <c r="LAS1" s="872"/>
      <c r="LAT1" s="872"/>
      <c r="LAU1" s="872"/>
      <c r="LAV1" s="872"/>
      <c r="LAW1" s="872"/>
      <c r="LAX1" s="872"/>
      <c r="LAY1" s="872"/>
      <c r="LAZ1" s="872"/>
      <c r="LBA1" s="872"/>
      <c r="LBB1" s="872"/>
      <c r="LBC1" s="872"/>
      <c r="LBD1" s="872"/>
      <c r="LBE1" s="872"/>
      <c r="LBF1" s="872"/>
      <c r="LBG1" s="872"/>
      <c r="LBH1" s="872"/>
      <c r="LBI1" s="872"/>
      <c r="LBJ1" s="872"/>
      <c r="LBK1" s="872"/>
      <c r="LBL1" s="872"/>
      <c r="LBM1" s="872"/>
      <c r="LBN1" s="872"/>
      <c r="LBO1" s="872"/>
      <c r="LBP1" s="872"/>
      <c r="LBQ1" s="872"/>
      <c r="LBR1" s="872"/>
      <c r="LBS1" s="872"/>
      <c r="LBT1" s="872"/>
      <c r="LBU1" s="872"/>
      <c r="LBV1" s="872"/>
      <c r="LBW1" s="872"/>
      <c r="LBX1" s="872"/>
      <c r="LBY1" s="872"/>
      <c r="LBZ1" s="872"/>
      <c r="LCA1" s="872"/>
      <c r="LCB1" s="872"/>
      <c r="LCC1" s="872"/>
      <c r="LCD1" s="872"/>
      <c r="LCE1" s="872"/>
      <c r="LCF1" s="872"/>
      <c r="LCG1" s="872"/>
      <c r="LCH1" s="872"/>
      <c r="LCI1" s="872"/>
      <c r="LCJ1" s="872"/>
      <c r="LCK1" s="872"/>
      <c r="LCL1" s="872"/>
      <c r="LCM1" s="872"/>
      <c r="LCN1" s="872"/>
      <c r="LCO1" s="872"/>
      <c r="LCP1" s="872"/>
      <c r="LCQ1" s="872"/>
      <c r="LCR1" s="872"/>
      <c r="LCS1" s="872"/>
      <c r="LCT1" s="872"/>
      <c r="LCU1" s="872"/>
      <c r="LCV1" s="872"/>
      <c r="LCW1" s="872"/>
      <c r="LCX1" s="872"/>
      <c r="LCY1" s="872"/>
      <c r="LCZ1" s="872"/>
      <c r="LDA1" s="872"/>
      <c r="LDB1" s="872"/>
      <c r="LDC1" s="872"/>
      <c r="LDD1" s="872"/>
      <c r="LDE1" s="872"/>
      <c r="LDF1" s="872"/>
      <c r="LDG1" s="872"/>
      <c r="LDH1" s="872"/>
      <c r="LDI1" s="872"/>
      <c r="LDJ1" s="872"/>
      <c r="LDK1" s="872"/>
      <c r="LDL1" s="872"/>
      <c r="LDM1" s="872"/>
      <c r="LDN1" s="872"/>
      <c r="LDO1" s="872"/>
      <c r="LDP1" s="872"/>
      <c r="LDQ1" s="872"/>
      <c r="LDR1" s="872"/>
      <c r="LDS1" s="872"/>
      <c r="LDT1" s="872"/>
      <c r="LDU1" s="872"/>
      <c r="LDV1" s="872"/>
      <c r="LDW1" s="872"/>
      <c r="LDX1" s="872"/>
      <c r="LDY1" s="872"/>
      <c r="LDZ1" s="872"/>
      <c r="LEA1" s="872"/>
      <c r="LEB1" s="872"/>
      <c r="LEC1" s="872"/>
      <c r="LED1" s="872"/>
      <c r="LEE1" s="872"/>
      <c r="LEF1" s="872"/>
      <c r="LEG1" s="872"/>
      <c r="LEH1" s="872"/>
      <c r="LEI1" s="872"/>
      <c r="LEJ1" s="872"/>
      <c r="LEK1" s="872"/>
      <c r="LEL1" s="872"/>
      <c r="LEM1" s="872"/>
      <c r="LEN1" s="872"/>
      <c r="LEO1" s="872"/>
      <c r="LEP1" s="872"/>
      <c r="LEQ1" s="872"/>
      <c r="LER1" s="872"/>
      <c r="LES1" s="872"/>
      <c r="LET1" s="872"/>
      <c r="LEU1" s="872"/>
      <c r="LEV1" s="872"/>
      <c r="LEW1" s="872"/>
      <c r="LEX1" s="872"/>
      <c r="LEY1" s="872"/>
      <c r="LEZ1" s="872"/>
      <c r="LFA1" s="872"/>
      <c r="LFB1" s="872"/>
      <c r="LFC1" s="872"/>
      <c r="LFD1" s="872"/>
      <c r="LFE1" s="872"/>
      <c r="LFF1" s="872"/>
      <c r="LFG1" s="872"/>
      <c r="LFH1" s="872"/>
      <c r="LFI1" s="872"/>
      <c r="LFJ1" s="872"/>
      <c r="LFK1" s="872"/>
      <c r="LFL1" s="872"/>
      <c r="LFM1" s="872"/>
      <c r="LFN1" s="872"/>
      <c r="LFO1" s="872"/>
      <c r="LFP1" s="872"/>
      <c r="LFQ1" s="872"/>
      <c r="LFR1" s="872"/>
      <c r="LFS1" s="872"/>
      <c r="LFT1" s="872"/>
      <c r="LFU1" s="872"/>
      <c r="LFV1" s="872"/>
      <c r="LFW1" s="872"/>
      <c r="LFX1" s="872"/>
      <c r="LFY1" s="872"/>
      <c r="LFZ1" s="872"/>
      <c r="LGA1" s="872"/>
      <c r="LGB1" s="872"/>
      <c r="LGC1" s="872"/>
      <c r="LGD1" s="872"/>
      <c r="LGE1" s="872"/>
      <c r="LGF1" s="872"/>
      <c r="LGG1" s="872"/>
      <c r="LGH1" s="872"/>
      <c r="LGI1" s="872"/>
      <c r="LGJ1" s="872"/>
      <c r="LGK1" s="872"/>
      <c r="LGL1" s="872"/>
      <c r="LGM1" s="872"/>
      <c r="LGN1" s="872"/>
      <c r="LGO1" s="872"/>
      <c r="LGP1" s="872"/>
      <c r="LGQ1" s="872"/>
      <c r="LGR1" s="872"/>
      <c r="LGS1" s="872"/>
      <c r="LGT1" s="872"/>
      <c r="LGU1" s="872"/>
      <c r="LGV1" s="872"/>
      <c r="LGW1" s="872"/>
      <c r="LGX1" s="872"/>
      <c r="LGY1" s="872"/>
      <c r="LGZ1" s="872"/>
      <c r="LHA1" s="872"/>
      <c r="LHB1" s="872"/>
      <c r="LHC1" s="872"/>
      <c r="LHD1" s="872"/>
      <c r="LHE1" s="872"/>
      <c r="LHF1" s="872"/>
      <c r="LHG1" s="872"/>
      <c r="LHH1" s="872"/>
      <c r="LHI1" s="872"/>
      <c r="LHJ1" s="872"/>
      <c r="LHK1" s="872"/>
      <c r="LHL1" s="872"/>
      <c r="LHM1" s="872"/>
      <c r="LHN1" s="872"/>
      <c r="LHO1" s="872"/>
      <c r="LHP1" s="872"/>
      <c r="LHQ1" s="872"/>
      <c r="LHR1" s="872"/>
      <c r="LHS1" s="872"/>
      <c r="LHT1" s="872"/>
      <c r="LHU1" s="872"/>
      <c r="LHV1" s="872"/>
      <c r="LHW1" s="872"/>
      <c r="LHX1" s="872"/>
      <c r="LHY1" s="872"/>
      <c r="LHZ1" s="872"/>
      <c r="LIA1" s="872"/>
      <c r="LIB1" s="872"/>
      <c r="LIC1" s="872"/>
      <c r="LID1" s="872"/>
      <c r="LIE1" s="872"/>
      <c r="LIF1" s="872"/>
      <c r="LIG1" s="872"/>
      <c r="LIH1" s="872"/>
      <c r="LII1" s="872"/>
      <c r="LIJ1" s="872"/>
      <c r="LIK1" s="872"/>
      <c r="LIL1" s="872"/>
      <c r="LIM1" s="872"/>
      <c r="LIN1" s="872"/>
      <c r="LIO1" s="872"/>
      <c r="LIP1" s="872"/>
      <c r="LIQ1" s="872"/>
      <c r="LIR1" s="872"/>
      <c r="LIS1" s="872"/>
      <c r="LIT1" s="872"/>
      <c r="LIU1" s="872"/>
      <c r="LIV1" s="872"/>
      <c r="LIW1" s="872"/>
      <c r="LIX1" s="872"/>
      <c r="LIY1" s="872"/>
      <c r="LIZ1" s="872"/>
      <c r="LJA1" s="872"/>
      <c r="LJB1" s="872"/>
      <c r="LJC1" s="872"/>
      <c r="LJD1" s="872"/>
      <c r="LJE1" s="872"/>
      <c r="LJF1" s="872"/>
      <c r="LJG1" s="872"/>
      <c r="LJH1" s="872"/>
      <c r="LJI1" s="872"/>
      <c r="LJJ1" s="872"/>
      <c r="LJK1" s="872"/>
      <c r="LJL1" s="872"/>
      <c r="LJM1" s="872"/>
      <c r="LJN1" s="872"/>
      <c r="LJO1" s="872"/>
      <c r="LJP1" s="872"/>
      <c r="LJQ1" s="872"/>
      <c r="LJR1" s="872"/>
      <c r="LJS1" s="872"/>
      <c r="LJT1" s="872"/>
      <c r="LJU1" s="872"/>
      <c r="LJV1" s="872"/>
      <c r="LJW1" s="872"/>
      <c r="LJX1" s="872"/>
      <c r="LJY1" s="872"/>
      <c r="LJZ1" s="872"/>
      <c r="LKA1" s="872"/>
      <c r="LKB1" s="872"/>
      <c r="LKC1" s="872"/>
      <c r="LKD1" s="872"/>
      <c r="LKE1" s="872"/>
      <c r="LKF1" s="872"/>
      <c r="LKG1" s="872"/>
      <c r="LKH1" s="872"/>
      <c r="LKI1" s="872"/>
      <c r="LKJ1" s="872"/>
      <c r="LKK1" s="872"/>
      <c r="LKL1" s="872"/>
      <c r="LKM1" s="872"/>
      <c r="LKN1" s="872"/>
      <c r="LKO1" s="872"/>
      <c r="LKP1" s="872"/>
      <c r="LKQ1" s="872"/>
      <c r="LKR1" s="872"/>
      <c r="LKS1" s="872"/>
      <c r="LKT1" s="872"/>
      <c r="LKU1" s="872"/>
      <c r="LKV1" s="872"/>
      <c r="LKW1" s="872"/>
      <c r="LKX1" s="872"/>
      <c r="LKY1" s="872"/>
      <c r="LKZ1" s="872"/>
      <c r="LLA1" s="872"/>
      <c r="LLB1" s="872"/>
      <c r="LLC1" s="872"/>
      <c r="LLD1" s="872"/>
      <c r="LLE1" s="872"/>
      <c r="LLF1" s="872"/>
      <c r="LLG1" s="872"/>
      <c r="LLH1" s="872"/>
      <c r="LLI1" s="872"/>
      <c r="LLJ1" s="872"/>
      <c r="LLK1" s="872"/>
      <c r="LLL1" s="872"/>
      <c r="LLM1" s="872"/>
      <c r="LLN1" s="872"/>
      <c r="LLO1" s="872"/>
      <c r="LLP1" s="872"/>
      <c r="LLQ1" s="872"/>
      <c r="LLR1" s="872"/>
      <c r="LLS1" s="872"/>
      <c r="LLT1" s="872"/>
      <c r="LLU1" s="872"/>
      <c r="LLV1" s="872"/>
      <c r="LLW1" s="872"/>
      <c r="LLX1" s="872"/>
      <c r="LLY1" s="872"/>
      <c r="LLZ1" s="872"/>
      <c r="LMA1" s="872"/>
      <c r="LMB1" s="872"/>
      <c r="LMC1" s="872"/>
      <c r="LMD1" s="872"/>
      <c r="LME1" s="872"/>
      <c r="LMF1" s="872"/>
      <c r="LMG1" s="872"/>
      <c r="LMH1" s="872"/>
      <c r="LMI1" s="872"/>
      <c r="LMJ1" s="872"/>
      <c r="LMK1" s="872"/>
      <c r="LML1" s="872"/>
      <c r="LMM1" s="872"/>
      <c r="LMN1" s="872"/>
      <c r="LMO1" s="872"/>
      <c r="LMP1" s="872"/>
      <c r="LMQ1" s="872"/>
      <c r="LMR1" s="872"/>
      <c r="LMS1" s="872"/>
      <c r="LMT1" s="872"/>
      <c r="LMU1" s="872"/>
      <c r="LMV1" s="872"/>
      <c r="LMW1" s="872"/>
      <c r="LMX1" s="872"/>
      <c r="LMY1" s="872"/>
      <c r="LMZ1" s="872"/>
      <c r="LNA1" s="872"/>
      <c r="LNB1" s="872"/>
      <c r="LNC1" s="872"/>
      <c r="LND1" s="872"/>
      <c r="LNE1" s="872"/>
      <c r="LNF1" s="872"/>
      <c r="LNG1" s="872"/>
      <c r="LNH1" s="872"/>
      <c r="LNI1" s="872"/>
      <c r="LNJ1" s="872"/>
      <c r="LNK1" s="872"/>
      <c r="LNL1" s="872"/>
      <c r="LNM1" s="872"/>
      <c r="LNN1" s="872"/>
      <c r="LNO1" s="872"/>
      <c r="LNP1" s="872"/>
      <c r="LNQ1" s="872"/>
      <c r="LNR1" s="872"/>
      <c r="LNS1" s="872"/>
      <c r="LNT1" s="872"/>
      <c r="LNU1" s="872"/>
      <c r="LNV1" s="872"/>
      <c r="LNW1" s="872"/>
      <c r="LNX1" s="872"/>
      <c r="LNY1" s="872"/>
      <c r="LNZ1" s="872"/>
      <c r="LOA1" s="872"/>
      <c r="LOB1" s="872"/>
      <c r="LOC1" s="872"/>
      <c r="LOD1" s="872"/>
      <c r="LOE1" s="872"/>
      <c r="LOF1" s="872"/>
      <c r="LOG1" s="872"/>
      <c r="LOH1" s="872"/>
      <c r="LOI1" s="872"/>
      <c r="LOJ1" s="872"/>
      <c r="LOK1" s="872"/>
      <c r="LOL1" s="872"/>
      <c r="LOM1" s="872"/>
      <c r="LON1" s="872"/>
      <c r="LOO1" s="872"/>
      <c r="LOP1" s="872"/>
      <c r="LOQ1" s="872"/>
      <c r="LOR1" s="872"/>
      <c r="LOS1" s="872"/>
      <c r="LOT1" s="872"/>
      <c r="LOU1" s="872"/>
      <c r="LOV1" s="872"/>
      <c r="LOW1" s="872"/>
      <c r="LOX1" s="872"/>
      <c r="LOY1" s="872"/>
      <c r="LOZ1" s="872"/>
      <c r="LPA1" s="872"/>
      <c r="LPB1" s="872"/>
      <c r="LPC1" s="872"/>
      <c r="LPD1" s="872"/>
      <c r="LPE1" s="872"/>
      <c r="LPF1" s="872"/>
      <c r="LPG1" s="872"/>
      <c r="LPH1" s="872"/>
      <c r="LPI1" s="872"/>
      <c r="LPJ1" s="872"/>
      <c r="LPK1" s="872"/>
      <c r="LPL1" s="872"/>
      <c r="LPM1" s="872"/>
      <c r="LPN1" s="872"/>
      <c r="LPO1" s="872"/>
      <c r="LPP1" s="872"/>
      <c r="LPQ1" s="872"/>
      <c r="LPR1" s="872"/>
      <c r="LPS1" s="872"/>
      <c r="LPT1" s="872"/>
      <c r="LPU1" s="872"/>
      <c r="LPV1" s="872"/>
      <c r="LPW1" s="872"/>
      <c r="LPX1" s="872"/>
      <c r="LPY1" s="872"/>
      <c r="LPZ1" s="872"/>
      <c r="LQA1" s="872"/>
      <c r="LQB1" s="872"/>
      <c r="LQC1" s="872"/>
      <c r="LQD1" s="872"/>
      <c r="LQE1" s="872"/>
      <c r="LQF1" s="872"/>
      <c r="LQG1" s="872"/>
      <c r="LQH1" s="872"/>
      <c r="LQI1" s="872"/>
      <c r="LQJ1" s="872"/>
      <c r="LQK1" s="872"/>
      <c r="LQL1" s="872"/>
      <c r="LQM1" s="872"/>
      <c r="LQN1" s="872"/>
      <c r="LQO1" s="872"/>
      <c r="LQP1" s="872"/>
      <c r="LQQ1" s="872"/>
      <c r="LQR1" s="872"/>
      <c r="LQS1" s="872"/>
      <c r="LQT1" s="872"/>
      <c r="LQU1" s="872"/>
      <c r="LQV1" s="872"/>
      <c r="LQW1" s="872"/>
      <c r="LQX1" s="872"/>
      <c r="LQY1" s="872"/>
      <c r="LQZ1" s="872"/>
      <c r="LRA1" s="872"/>
      <c r="LRB1" s="872"/>
      <c r="LRC1" s="872"/>
      <c r="LRD1" s="872"/>
      <c r="LRE1" s="872"/>
      <c r="LRF1" s="872"/>
      <c r="LRG1" s="872"/>
      <c r="LRH1" s="872"/>
      <c r="LRI1" s="872"/>
      <c r="LRJ1" s="872"/>
      <c r="LRK1" s="872"/>
      <c r="LRL1" s="872"/>
      <c r="LRM1" s="872"/>
      <c r="LRN1" s="872"/>
      <c r="LRO1" s="872"/>
      <c r="LRP1" s="872"/>
      <c r="LRQ1" s="872"/>
      <c r="LRR1" s="872"/>
      <c r="LRS1" s="872"/>
      <c r="LRT1" s="872"/>
      <c r="LRU1" s="872"/>
      <c r="LRV1" s="872"/>
      <c r="LRW1" s="872"/>
      <c r="LRX1" s="872"/>
      <c r="LRY1" s="872"/>
      <c r="LRZ1" s="872"/>
      <c r="LSA1" s="872"/>
      <c r="LSB1" s="872"/>
      <c r="LSC1" s="872"/>
      <c r="LSD1" s="872"/>
      <c r="LSE1" s="872"/>
      <c r="LSF1" s="872"/>
      <c r="LSG1" s="872"/>
      <c r="LSH1" s="872"/>
      <c r="LSI1" s="872"/>
      <c r="LSJ1" s="872"/>
      <c r="LSK1" s="872"/>
      <c r="LSL1" s="872"/>
      <c r="LSM1" s="872"/>
      <c r="LSN1" s="872"/>
      <c r="LSO1" s="872"/>
      <c r="LSP1" s="872"/>
      <c r="LSQ1" s="872"/>
      <c r="LSR1" s="872"/>
      <c r="LSS1" s="872"/>
      <c r="LST1" s="872"/>
      <c r="LSU1" s="872"/>
      <c r="LSV1" s="872"/>
      <c r="LSW1" s="872"/>
      <c r="LSX1" s="872"/>
      <c r="LSY1" s="872"/>
      <c r="LSZ1" s="872"/>
      <c r="LTA1" s="872"/>
      <c r="LTB1" s="872"/>
      <c r="LTC1" s="872"/>
      <c r="LTD1" s="872"/>
      <c r="LTE1" s="872"/>
      <c r="LTF1" s="872"/>
      <c r="LTG1" s="872"/>
      <c r="LTH1" s="872"/>
      <c r="LTI1" s="872"/>
      <c r="LTJ1" s="872"/>
      <c r="LTK1" s="872"/>
      <c r="LTL1" s="872"/>
      <c r="LTM1" s="872"/>
      <c r="LTN1" s="872"/>
      <c r="LTO1" s="872"/>
      <c r="LTP1" s="872"/>
      <c r="LTQ1" s="872"/>
      <c r="LTR1" s="872"/>
      <c r="LTS1" s="872"/>
      <c r="LTT1" s="872"/>
      <c r="LTU1" s="872"/>
      <c r="LTV1" s="872"/>
      <c r="LTW1" s="872"/>
      <c r="LTX1" s="872"/>
      <c r="LTY1" s="872"/>
      <c r="LTZ1" s="872"/>
      <c r="LUA1" s="872"/>
      <c r="LUB1" s="872"/>
      <c r="LUC1" s="872"/>
      <c r="LUD1" s="872"/>
      <c r="LUE1" s="872"/>
      <c r="LUF1" s="872"/>
      <c r="LUG1" s="872"/>
      <c r="LUH1" s="872"/>
      <c r="LUI1" s="872"/>
      <c r="LUJ1" s="872"/>
      <c r="LUK1" s="872"/>
      <c r="LUL1" s="872"/>
      <c r="LUM1" s="872"/>
      <c r="LUN1" s="872"/>
      <c r="LUO1" s="872"/>
      <c r="LUP1" s="872"/>
      <c r="LUQ1" s="872"/>
      <c r="LUR1" s="872"/>
      <c r="LUS1" s="872"/>
      <c r="LUT1" s="872"/>
      <c r="LUU1" s="872"/>
      <c r="LUV1" s="872"/>
      <c r="LUW1" s="872"/>
      <c r="LUX1" s="872"/>
      <c r="LUY1" s="872"/>
      <c r="LUZ1" s="872"/>
      <c r="LVA1" s="872"/>
      <c r="LVB1" s="872"/>
      <c r="LVC1" s="872"/>
      <c r="LVD1" s="872"/>
      <c r="LVE1" s="872"/>
      <c r="LVF1" s="872"/>
      <c r="LVG1" s="872"/>
      <c r="LVH1" s="872"/>
      <c r="LVI1" s="872"/>
      <c r="LVJ1" s="872"/>
      <c r="LVK1" s="872"/>
      <c r="LVL1" s="872"/>
      <c r="LVM1" s="872"/>
      <c r="LVN1" s="872"/>
      <c r="LVO1" s="872"/>
      <c r="LVP1" s="872"/>
      <c r="LVQ1" s="872"/>
      <c r="LVR1" s="872"/>
      <c r="LVS1" s="872"/>
      <c r="LVT1" s="872"/>
      <c r="LVU1" s="872"/>
      <c r="LVV1" s="872"/>
      <c r="LVW1" s="872"/>
      <c r="LVX1" s="872"/>
      <c r="LVY1" s="872"/>
      <c r="LVZ1" s="872"/>
      <c r="LWA1" s="872"/>
      <c r="LWB1" s="872"/>
      <c r="LWC1" s="872"/>
      <c r="LWD1" s="872"/>
      <c r="LWE1" s="872"/>
      <c r="LWF1" s="872"/>
      <c r="LWG1" s="872"/>
      <c r="LWH1" s="872"/>
      <c r="LWI1" s="872"/>
      <c r="LWJ1" s="872"/>
      <c r="LWK1" s="872"/>
      <c r="LWL1" s="872"/>
      <c r="LWM1" s="872"/>
      <c r="LWN1" s="872"/>
      <c r="LWO1" s="872"/>
      <c r="LWP1" s="872"/>
      <c r="LWQ1" s="872"/>
      <c r="LWR1" s="872"/>
      <c r="LWS1" s="872"/>
      <c r="LWT1" s="872"/>
      <c r="LWU1" s="872"/>
      <c r="LWV1" s="872"/>
      <c r="LWW1" s="872"/>
      <c r="LWX1" s="872"/>
      <c r="LWY1" s="872"/>
      <c r="LWZ1" s="872"/>
      <c r="LXA1" s="872"/>
      <c r="LXB1" s="872"/>
      <c r="LXC1" s="872"/>
      <c r="LXD1" s="872"/>
      <c r="LXE1" s="872"/>
      <c r="LXF1" s="872"/>
      <c r="LXG1" s="872"/>
      <c r="LXH1" s="872"/>
      <c r="LXI1" s="872"/>
      <c r="LXJ1" s="872"/>
      <c r="LXK1" s="872"/>
      <c r="LXL1" s="872"/>
      <c r="LXM1" s="872"/>
      <c r="LXN1" s="872"/>
      <c r="LXO1" s="872"/>
      <c r="LXP1" s="872"/>
      <c r="LXQ1" s="872"/>
      <c r="LXR1" s="872"/>
      <c r="LXS1" s="872"/>
      <c r="LXT1" s="872"/>
      <c r="LXU1" s="872"/>
      <c r="LXV1" s="872"/>
      <c r="LXW1" s="872"/>
      <c r="LXX1" s="872"/>
      <c r="LXY1" s="872"/>
      <c r="LXZ1" s="872"/>
      <c r="LYA1" s="872"/>
      <c r="LYB1" s="872"/>
      <c r="LYC1" s="872"/>
      <c r="LYD1" s="872"/>
      <c r="LYE1" s="872"/>
      <c r="LYF1" s="872"/>
      <c r="LYG1" s="872"/>
      <c r="LYH1" s="872"/>
      <c r="LYI1" s="872"/>
      <c r="LYJ1" s="872"/>
      <c r="LYK1" s="872"/>
      <c r="LYL1" s="872"/>
      <c r="LYM1" s="872"/>
      <c r="LYN1" s="872"/>
      <c r="LYO1" s="872"/>
      <c r="LYP1" s="872"/>
      <c r="LYQ1" s="872"/>
      <c r="LYR1" s="872"/>
      <c r="LYS1" s="872"/>
      <c r="LYT1" s="872"/>
      <c r="LYU1" s="872"/>
      <c r="LYV1" s="872"/>
      <c r="LYW1" s="872"/>
      <c r="LYX1" s="872"/>
      <c r="LYY1" s="872"/>
      <c r="LYZ1" s="872"/>
      <c r="LZA1" s="872"/>
      <c r="LZB1" s="872"/>
      <c r="LZC1" s="872"/>
      <c r="LZD1" s="872"/>
      <c r="LZE1" s="872"/>
      <c r="LZF1" s="872"/>
      <c r="LZG1" s="872"/>
      <c r="LZH1" s="872"/>
      <c r="LZI1" s="872"/>
      <c r="LZJ1" s="872"/>
      <c r="LZK1" s="872"/>
      <c r="LZL1" s="872"/>
      <c r="LZM1" s="872"/>
      <c r="LZN1" s="872"/>
      <c r="LZO1" s="872"/>
      <c r="LZP1" s="872"/>
      <c r="LZQ1" s="872"/>
      <c r="LZR1" s="872"/>
      <c r="LZS1" s="872"/>
      <c r="LZT1" s="872"/>
      <c r="LZU1" s="872"/>
      <c r="LZV1" s="872"/>
      <c r="LZW1" s="872"/>
      <c r="LZX1" s="872"/>
      <c r="LZY1" s="872"/>
      <c r="LZZ1" s="872"/>
      <c r="MAA1" s="872"/>
      <c r="MAB1" s="872"/>
      <c r="MAC1" s="872"/>
      <c r="MAD1" s="872"/>
      <c r="MAE1" s="872"/>
      <c r="MAF1" s="872"/>
      <c r="MAG1" s="872"/>
      <c r="MAH1" s="872"/>
      <c r="MAI1" s="872"/>
      <c r="MAJ1" s="872"/>
      <c r="MAK1" s="872"/>
      <c r="MAL1" s="872"/>
      <c r="MAM1" s="872"/>
      <c r="MAN1" s="872"/>
      <c r="MAO1" s="872"/>
      <c r="MAP1" s="872"/>
      <c r="MAQ1" s="872"/>
      <c r="MAR1" s="872"/>
      <c r="MAS1" s="872"/>
      <c r="MAT1" s="872"/>
      <c r="MAU1" s="872"/>
      <c r="MAV1" s="872"/>
      <c r="MAW1" s="872"/>
      <c r="MAX1" s="872"/>
      <c r="MAY1" s="872"/>
      <c r="MAZ1" s="872"/>
      <c r="MBA1" s="872"/>
      <c r="MBB1" s="872"/>
      <c r="MBC1" s="872"/>
      <c r="MBD1" s="872"/>
      <c r="MBE1" s="872"/>
      <c r="MBF1" s="872"/>
      <c r="MBG1" s="872"/>
      <c r="MBH1" s="872"/>
      <c r="MBI1" s="872"/>
      <c r="MBJ1" s="872"/>
      <c r="MBK1" s="872"/>
      <c r="MBL1" s="872"/>
      <c r="MBM1" s="872"/>
      <c r="MBN1" s="872"/>
      <c r="MBO1" s="872"/>
      <c r="MBP1" s="872"/>
      <c r="MBQ1" s="872"/>
      <c r="MBR1" s="872"/>
      <c r="MBS1" s="872"/>
      <c r="MBT1" s="872"/>
      <c r="MBU1" s="872"/>
      <c r="MBV1" s="872"/>
      <c r="MBW1" s="872"/>
      <c r="MBX1" s="872"/>
      <c r="MBY1" s="872"/>
      <c r="MBZ1" s="872"/>
      <c r="MCA1" s="872"/>
      <c r="MCB1" s="872"/>
      <c r="MCC1" s="872"/>
      <c r="MCD1" s="872"/>
      <c r="MCE1" s="872"/>
      <c r="MCF1" s="872"/>
      <c r="MCG1" s="872"/>
      <c r="MCH1" s="872"/>
      <c r="MCI1" s="872"/>
      <c r="MCJ1" s="872"/>
      <c r="MCK1" s="872"/>
      <c r="MCL1" s="872"/>
      <c r="MCM1" s="872"/>
      <c r="MCN1" s="872"/>
      <c r="MCO1" s="872"/>
      <c r="MCP1" s="872"/>
      <c r="MCQ1" s="872"/>
      <c r="MCR1" s="872"/>
      <c r="MCS1" s="872"/>
      <c r="MCT1" s="872"/>
      <c r="MCU1" s="872"/>
      <c r="MCV1" s="872"/>
      <c r="MCW1" s="872"/>
      <c r="MCX1" s="872"/>
      <c r="MCY1" s="872"/>
      <c r="MCZ1" s="872"/>
      <c r="MDA1" s="872"/>
      <c r="MDB1" s="872"/>
      <c r="MDC1" s="872"/>
      <c r="MDD1" s="872"/>
      <c r="MDE1" s="872"/>
      <c r="MDF1" s="872"/>
      <c r="MDG1" s="872"/>
      <c r="MDH1" s="872"/>
      <c r="MDI1" s="872"/>
      <c r="MDJ1" s="872"/>
      <c r="MDK1" s="872"/>
      <c r="MDL1" s="872"/>
      <c r="MDM1" s="872"/>
      <c r="MDN1" s="872"/>
      <c r="MDO1" s="872"/>
      <c r="MDP1" s="872"/>
      <c r="MDQ1" s="872"/>
      <c r="MDR1" s="872"/>
      <c r="MDS1" s="872"/>
      <c r="MDT1" s="872"/>
      <c r="MDU1" s="872"/>
      <c r="MDV1" s="872"/>
      <c r="MDW1" s="872"/>
      <c r="MDX1" s="872"/>
      <c r="MDY1" s="872"/>
      <c r="MDZ1" s="872"/>
      <c r="MEA1" s="872"/>
      <c r="MEB1" s="872"/>
      <c r="MEC1" s="872"/>
      <c r="MED1" s="872"/>
      <c r="MEE1" s="872"/>
      <c r="MEF1" s="872"/>
      <c r="MEG1" s="872"/>
      <c r="MEH1" s="872"/>
      <c r="MEI1" s="872"/>
      <c r="MEJ1" s="872"/>
      <c r="MEK1" s="872"/>
      <c r="MEL1" s="872"/>
      <c r="MEM1" s="872"/>
      <c r="MEN1" s="872"/>
      <c r="MEO1" s="872"/>
      <c r="MEP1" s="872"/>
      <c r="MEQ1" s="872"/>
      <c r="MER1" s="872"/>
      <c r="MES1" s="872"/>
      <c r="MET1" s="872"/>
      <c r="MEU1" s="872"/>
      <c r="MEV1" s="872"/>
      <c r="MEW1" s="872"/>
      <c r="MEX1" s="872"/>
      <c r="MEY1" s="872"/>
      <c r="MEZ1" s="872"/>
      <c r="MFA1" s="872"/>
      <c r="MFB1" s="872"/>
      <c r="MFC1" s="872"/>
      <c r="MFD1" s="872"/>
      <c r="MFE1" s="872"/>
      <c r="MFF1" s="872"/>
      <c r="MFG1" s="872"/>
      <c r="MFH1" s="872"/>
      <c r="MFI1" s="872"/>
      <c r="MFJ1" s="872"/>
      <c r="MFK1" s="872"/>
      <c r="MFL1" s="872"/>
      <c r="MFM1" s="872"/>
      <c r="MFN1" s="872"/>
      <c r="MFO1" s="872"/>
      <c r="MFP1" s="872"/>
      <c r="MFQ1" s="872"/>
      <c r="MFR1" s="872"/>
      <c r="MFS1" s="872"/>
      <c r="MFT1" s="872"/>
      <c r="MFU1" s="872"/>
      <c r="MFV1" s="872"/>
      <c r="MFW1" s="872"/>
      <c r="MFX1" s="872"/>
      <c r="MFY1" s="872"/>
      <c r="MFZ1" s="872"/>
      <c r="MGA1" s="872"/>
      <c r="MGB1" s="872"/>
      <c r="MGC1" s="872"/>
      <c r="MGD1" s="872"/>
      <c r="MGE1" s="872"/>
      <c r="MGF1" s="872"/>
      <c r="MGG1" s="872"/>
      <c r="MGH1" s="872"/>
      <c r="MGI1" s="872"/>
      <c r="MGJ1" s="872"/>
      <c r="MGK1" s="872"/>
      <c r="MGL1" s="872"/>
      <c r="MGM1" s="872"/>
      <c r="MGN1" s="872"/>
      <c r="MGO1" s="872"/>
      <c r="MGP1" s="872"/>
      <c r="MGQ1" s="872"/>
      <c r="MGR1" s="872"/>
      <c r="MGS1" s="872"/>
      <c r="MGT1" s="872"/>
      <c r="MGU1" s="872"/>
      <c r="MGV1" s="872"/>
      <c r="MGW1" s="872"/>
      <c r="MGX1" s="872"/>
      <c r="MGY1" s="872"/>
      <c r="MGZ1" s="872"/>
      <c r="MHA1" s="872"/>
      <c r="MHB1" s="872"/>
      <c r="MHC1" s="872"/>
      <c r="MHD1" s="872"/>
      <c r="MHE1" s="872"/>
      <c r="MHF1" s="872"/>
      <c r="MHG1" s="872"/>
      <c r="MHH1" s="872"/>
      <c r="MHI1" s="872"/>
      <c r="MHJ1" s="872"/>
      <c r="MHK1" s="872"/>
      <c r="MHL1" s="872"/>
      <c r="MHM1" s="872"/>
      <c r="MHN1" s="872"/>
      <c r="MHO1" s="872"/>
      <c r="MHP1" s="872"/>
      <c r="MHQ1" s="872"/>
      <c r="MHR1" s="872"/>
      <c r="MHS1" s="872"/>
      <c r="MHT1" s="872"/>
      <c r="MHU1" s="872"/>
      <c r="MHV1" s="872"/>
      <c r="MHW1" s="872"/>
      <c r="MHX1" s="872"/>
      <c r="MHY1" s="872"/>
      <c r="MHZ1" s="872"/>
      <c r="MIA1" s="872"/>
      <c r="MIB1" s="872"/>
      <c r="MIC1" s="872"/>
      <c r="MID1" s="872"/>
      <c r="MIE1" s="872"/>
      <c r="MIF1" s="872"/>
      <c r="MIG1" s="872"/>
      <c r="MIH1" s="872"/>
      <c r="MII1" s="872"/>
      <c r="MIJ1" s="872"/>
      <c r="MIK1" s="872"/>
      <c r="MIL1" s="872"/>
      <c r="MIM1" s="872"/>
      <c r="MIN1" s="872"/>
      <c r="MIO1" s="872"/>
      <c r="MIP1" s="872"/>
      <c r="MIQ1" s="872"/>
      <c r="MIR1" s="872"/>
      <c r="MIS1" s="872"/>
      <c r="MIT1" s="872"/>
      <c r="MIU1" s="872"/>
      <c r="MIV1" s="872"/>
      <c r="MIW1" s="872"/>
      <c r="MIX1" s="872"/>
      <c r="MIY1" s="872"/>
      <c r="MIZ1" s="872"/>
      <c r="MJA1" s="872"/>
      <c r="MJB1" s="872"/>
      <c r="MJC1" s="872"/>
      <c r="MJD1" s="872"/>
      <c r="MJE1" s="872"/>
      <c r="MJF1" s="872"/>
      <c r="MJG1" s="872"/>
      <c r="MJH1" s="872"/>
      <c r="MJI1" s="872"/>
      <c r="MJJ1" s="872"/>
      <c r="MJK1" s="872"/>
      <c r="MJL1" s="872"/>
      <c r="MJM1" s="872"/>
      <c r="MJN1" s="872"/>
      <c r="MJO1" s="872"/>
      <c r="MJP1" s="872"/>
      <c r="MJQ1" s="872"/>
      <c r="MJR1" s="872"/>
      <c r="MJS1" s="872"/>
      <c r="MJT1" s="872"/>
      <c r="MJU1" s="872"/>
      <c r="MJV1" s="872"/>
      <c r="MJW1" s="872"/>
      <c r="MJX1" s="872"/>
      <c r="MJY1" s="872"/>
      <c r="MJZ1" s="872"/>
      <c r="MKA1" s="872"/>
      <c r="MKB1" s="872"/>
      <c r="MKC1" s="872"/>
      <c r="MKD1" s="872"/>
      <c r="MKE1" s="872"/>
      <c r="MKF1" s="872"/>
      <c r="MKG1" s="872"/>
      <c r="MKH1" s="872"/>
      <c r="MKI1" s="872"/>
      <c r="MKJ1" s="872"/>
      <c r="MKK1" s="872"/>
      <c r="MKL1" s="872"/>
      <c r="MKM1" s="872"/>
      <c r="MKN1" s="872"/>
      <c r="MKO1" s="872"/>
      <c r="MKP1" s="872"/>
      <c r="MKQ1" s="872"/>
      <c r="MKR1" s="872"/>
      <c r="MKS1" s="872"/>
      <c r="MKT1" s="872"/>
      <c r="MKU1" s="872"/>
      <c r="MKV1" s="872"/>
      <c r="MKW1" s="872"/>
      <c r="MKX1" s="872"/>
      <c r="MKY1" s="872"/>
      <c r="MKZ1" s="872"/>
      <c r="MLA1" s="872"/>
      <c r="MLB1" s="872"/>
      <c r="MLC1" s="872"/>
      <c r="MLD1" s="872"/>
      <c r="MLE1" s="872"/>
      <c r="MLF1" s="872"/>
      <c r="MLG1" s="872"/>
      <c r="MLH1" s="872"/>
      <c r="MLI1" s="872"/>
      <c r="MLJ1" s="872"/>
      <c r="MLK1" s="872"/>
      <c r="MLL1" s="872"/>
      <c r="MLM1" s="872"/>
      <c r="MLN1" s="872"/>
      <c r="MLO1" s="872"/>
      <c r="MLP1" s="872"/>
      <c r="MLQ1" s="872"/>
      <c r="MLR1" s="872"/>
      <c r="MLS1" s="872"/>
      <c r="MLT1" s="872"/>
      <c r="MLU1" s="872"/>
      <c r="MLV1" s="872"/>
      <c r="MLW1" s="872"/>
      <c r="MLX1" s="872"/>
      <c r="MLY1" s="872"/>
      <c r="MLZ1" s="872"/>
      <c r="MMA1" s="872"/>
      <c r="MMB1" s="872"/>
      <c r="MMC1" s="872"/>
      <c r="MMD1" s="872"/>
      <c r="MME1" s="872"/>
      <c r="MMF1" s="872"/>
      <c r="MMG1" s="872"/>
      <c r="MMH1" s="872"/>
      <c r="MMI1" s="872"/>
      <c r="MMJ1" s="872"/>
      <c r="MMK1" s="872"/>
      <c r="MML1" s="872"/>
      <c r="MMM1" s="872"/>
      <c r="MMN1" s="872"/>
      <c r="MMO1" s="872"/>
      <c r="MMP1" s="872"/>
      <c r="MMQ1" s="872"/>
      <c r="MMR1" s="872"/>
      <c r="MMS1" s="872"/>
      <c r="MMT1" s="872"/>
      <c r="MMU1" s="872"/>
      <c r="MMV1" s="872"/>
      <c r="MMW1" s="872"/>
      <c r="MMX1" s="872"/>
      <c r="MMY1" s="872"/>
      <c r="MMZ1" s="872"/>
      <c r="MNA1" s="872"/>
      <c r="MNB1" s="872"/>
      <c r="MNC1" s="872"/>
      <c r="MND1" s="872"/>
      <c r="MNE1" s="872"/>
      <c r="MNF1" s="872"/>
      <c r="MNG1" s="872"/>
      <c r="MNH1" s="872"/>
      <c r="MNI1" s="872"/>
      <c r="MNJ1" s="872"/>
      <c r="MNK1" s="872"/>
      <c r="MNL1" s="872"/>
      <c r="MNM1" s="872"/>
      <c r="MNN1" s="872"/>
      <c r="MNO1" s="872"/>
      <c r="MNP1" s="872"/>
      <c r="MNQ1" s="872"/>
      <c r="MNR1" s="872"/>
      <c r="MNS1" s="872"/>
      <c r="MNT1" s="872"/>
      <c r="MNU1" s="872"/>
      <c r="MNV1" s="872"/>
      <c r="MNW1" s="872"/>
      <c r="MNX1" s="872"/>
      <c r="MNY1" s="872"/>
      <c r="MNZ1" s="872"/>
      <c r="MOA1" s="872"/>
      <c r="MOB1" s="872"/>
      <c r="MOC1" s="872"/>
      <c r="MOD1" s="872"/>
      <c r="MOE1" s="872"/>
      <c r="MOF1" s="872"/>
      <c r="MOG1" s="872"/>
      <c r="MOH1" s="872"/>
      <c r="MOI1" s="872"/>
      <c r="MOJ1" s="872"/>
      <c r="MOK1" s="872"/>
      <c r="MOL1" s="872"/>
      <c r="MOM1" s="872"/>
      <c r="MON1" s="872"/>
      <c r="MOO1" s="872"/>
      <c r="MOP1" s="872"/>
      <c r="MOQ1" s="872"/>
      <c r="MOR1" s="872"/>
      <c r="MOS1" s="872"/>
      <c r="MOT1" s="872"/>
      <c r="MOU1" s="872"/>
      <c r="MOV1" s="872"/>
      <c r="MOW1" s="872"/>
      <c r="MOX1" s="872"/>
      <c r="MOY1" s="872"/>
      <c r="MOZ1" s="872"/>
      <c r="MPA1" s="872"/>
      <c r="MPB1" s="872"/>
      <c r="MPC1" s="872"/>
      <c r="MPD1" s="872"/>
      <c r="MPE1" s="872"/>
      <c r="MPF1" s="872"/>
      <c r="MPG1" s="872"/>
      <c r="MPH1" s="872"/>
      <c r="MPI1" s="872"/>
      <c r="MPJ1" s="872"/>
      <c r="MPK1" s="872"/>
      <c r="MPL1" s="872"/>
      <c r="MPM1" s="872"/>
      <c r="MPN1" s="872"/>
      <c r="MPO1" s="872"/>
      <c r="MPP1" s="872"/>
      <c r="MPQ1" s="872"/>
      <c r="MPR1" s="872"/>
      <c r="MPS1" s="872"/>
      <c r="MPT1" s="872"/>
      <c r="MPU1" s="872"/>
      <c r="MPV1" s="872"/>
      <c r="MPW1" s="872"/>
      <c r="MPX1" s="872"/>
      <c r="MPY1" s="872"/>
      <c r="MPZ1" s="872"/>
      <c r="MQA1" s="872"/>
      <c r="MQB1" s="872"/>
      <c r="MQC1" s="872"/>
      <c r="MQD1" s="872"/>
      <c r="MQE1" s="872"/>
      <c r="MQF1" s="872"/>
      <c r="MQG1" s="872"/>
      <c r="MQH1" s="872"/>
      <c r="MQI1" s="872"/>
      <c r="MQJ1" s="872"/>
      <c r="MQK1" s="872"/>
      <c r="MQL1" s="872"/>
      <c r="MQM1" s="872"/>
      <c r="MQN1" s="872"/>
      <c r="MQO1" s="872"/>
      <c r="MQP1" s="872"/>
      <c r="MQQ1" s="872"/>
      <c r="MQR1" s="872"/>
      <c r="MQS1" s="872"/>
      <c r="MQT1" s="872"/>
      <c r="MQU1" s="872"/>
      <c r="MQV1" s="872"/>
      <c r="MQW1" s="872"/>
      <c r="MQX1" s="872"/>
      <c r="MQY1" s="872"/>
      <c r="MQZ1" s="872"/>
      <c r="MRA1" s="872"/>
      <c r="MRB1" s="872"/>
      <c r="MRC1" s="872"/>
      <c r="MRD1" s="872"/>
      <c r="MRE1" s="872"/>
      <c r="MRF1" s="872"/>
      <c r="MRG1" s="872"/>
      <c r="MRH1" s="872"/>
      <c r="MRI1" s="872"/>
      <c r="MRJ1" s="872"/>
      <c r="MRK1" s="872"/>
      <c r="MRL1" s="872"/>
      <c r="MRM1" s="872"/>
      <c r="MRN1" s="872"/>
      <c r="MRO1" s="872"/>
      <c r="MRP1" s="872"/>
      <c r="MRQ1" s="872"/>
      <c r="MRR1" s="872"/>
      <c r="MRS1" s="872"/>
      <c r="MRT1" s="872"/>
      <c r="MRU1" s="872"/>
      <c r="MRV1" s="872"/>
      <c r="MRW1" s="872"/>
      <c r="MRX1" s="872"/>
      <c r="MRY1" s="872"/>
      <c r="MRZ1" s="872"/>
      <c r="MSA1" s="872"/>
      <c r="MSB1" s="872"/>
      <c r="MSC1" s="872"/>
      <c r="MSD1" s="872"/>
      <c r="MSE1" s="872"/>
      <c r="MSF1" s="872"/>
      <c r="MSG1" s="872"/>
      <c r="MSH1" s="872"/>
      <c r="MSI1" s="872"/>
      <c r="MSJ1" s="872"/>
      <c r="MSK1" s="872"/>
      <c r="MSL1" s="872"/>
      <c r="MSM1" s="872"/>
      <c r="MSN1" s="872"/>
      <c r="MSO1" s="872"/>
      <c r="MSP1" s="872"/>
      <c r="MSQ1" s="872"/>
      <c r="MSR1" s="872"/>
      <c r="MSS1" s="872"/>
      <c r="MST1" s="872"/>
      <c r="MSU1" s="872"/>
      <c r="MSV1" s="872"/>
      <c r="MSW1" s="872"/>
      <c r="MSX1" s="872"/>
      <c r="MSY1" s="872"/>
      <c r="MSZ1" s="872"/>
      <c r="MTA1" s="872"/>
      <c r="MTB1" s="872"/>
      <c r="MTC1" s="872"/>
      <c r="MTD1" s="872"/>
      <c r="MTE1" s="872"/>
      <c r="MTF1" s="872"/>
      <c r="MTG1" s="872"/>
      <c r="MTH1" s="872"/>
      <c r="MTI1" s="872"/>
      <c r="MTJ1" s="872"/>
      <c r="MTK1" s="872"/>
      <c r="MTL1" s="872"/>
      <c r="MTM1" s="872"/>
      <c r="MTN1" s="872"/>
      <c r="MTO1" s="872"/>
      <c r="MTP1" s="872"/>
      <c r="MTQ1" s="872"/>
      <c r="MTR1" s="872"/>
      <c r="MTS1" s="872"/>
      <c r="MTT1" s="872"/>
      <c r="MTU1" s="872"/>
      <c r="MTV1" s="872"/>
      <c r="MTW1" s="872"/>
      <c r="MTX1" s="872"/>
      <c r="MTY1" s="872"/>
      <c r="MTZ1" s="872"/>
      <c r="MUA1" s="872"/>
      <c r="MUB1" s="872"/>
      <c r="MUC1" s="872"/>
      <c r="MUD1" s="872"/>
      <c r="MUE1" s="872"/>
      <c r="MUF1" s="872"/>
      <c r="MUG1" s="872"/>
      <c r="MUH1" s="872"/>
      <c r="MUI1" s="872"/>
      <c r="MUJ1" s="872"/>
      <c r="MUK1" s="872"/>
      <c r="MUL1" s="872"/>
      <c r="MUM1" s="872"/>
      <c r="MUN1" s="872"/>
      <c r="MUO1" s="872"/>
      <c r="MUP1" s="872"/>
      <c r="MUQ1" s="872"/>
      <c r="MUR1" s="872"/>
      <c r="MUS1" s="872"/>
      <c r="MUT1" s="872"/>
      <c r="MUU1" s="872"/>
      <c r="MUV1" s="872"/>
      <c r="MUW1" s="872"/>
      <c r="MUX1" s="872"/>
      <c r="MUY1" s="872"/>
      <c r="MUZ1" s="872"/>
      <c r="MVA1" s="872"/>
      <c r="MVB1" s="872"/>
      <c r="MVC1" s="872"/>
      <c r="MVD1" s="872"/>
      <c r="MVE1" s="872"/>
      <c r="MVF1" s="872"/>
      <c r="MVG1" s="872"/>
      <c r="MVH1" s="872"/>
      <c r="MVI1" s="872"/>
      <c r="MVJ1" s="872"/>
      <c r="MVK1" s="872"/>
      <c r="MVL1" s="872"/>
      <c r="MVM1" s="872"/>
      <c r="MVN1" s="872"/>
      <c r="MVO1" s="872"/>
      <c r="MVP1" s="872"/>
      <c r="MVQ1" s="872"/>
      <c r="MVR1" s="872"/>
      <c r="MVS1" s="872"/>
      <c r="MVT1" s="872"/>
      <c r="MVU1" s="872"/>
      <c r="MVV1" s="872"/>
      <c r="MVW1" s="872"/>
      <c r="MVX1" s="872"/>
      <c r="MVY1" s="872"/>
      <c r="MVZ1" s="872"/>
      <c r="MWA1" s="872"/>
      <c r="MWB1" s="872"/>
      <c r="MWC1" s="872"/>
      <c r="MWD1" s="872"/>
      <c r="MWE1" s="872"/>
      <c r="MWF1" s="872"/>
      <c r="MWG1" s="872"/>
      <c r="MWH1" s="872"/>
      <c r="MWI1" s="872"/>
      <c r="MWJ1" s="872"/>
      <c r="MWK1" s="872"/>
      <c r="MWL1" s="872"/>
      <c r="MWM1" s="872"/>
      <c r="MWN1" s="872"/>
      <c r="MWO1" s="872"/>
      <c r="MWP1" s="872"/>
      <c r="MWQ1" s="872"/>
      <c r="MWR1" s="872"/>
      <c r="MWS1" s="872"/>
      <c r="MWT1" s="872"/>
      <c r="MWU1" s="872"/>
      <c r="MWV1" s="872"/>
      <c r="MWW1" s="872"/>
      <c r="MWX1" s="872"/>
      <c r="MWY1" s="872"/>
      <c r="MWZ1" s="872"/>
      <c r="MXA1" s="872"/>
      <c r="MXB1" s="872"/>
      <c r="MXC1" s="872"/>
      <c r="MXD1" s="872"/>
      <c r="MXE1" s="872"/>
      <c r="MXF1" s="872"/>
      <c r="MXG1" s="872"/>
      <c r="MXH1" s="872"/>
      <c r="MXI1" s="872"/>
      <c r="MXJ1" s="872"/>
      <c r="MXK1" s="872"/>
      <c r="MXL1" s="872"/>
      <c r="MXM1" s="872"/>
      <c r="MXN1" s="872"/>
      <c r="MXO1" s="872"/>
      <c r="MXP1" s="872"/>
      <c r="MXQ1" s="872"/>
      <c r="MXR1" s="872"/>
      <c r="MXS1" s="872"/>
      <c r="MXT1" s="872"/>
      <c r="MXU1" s="872"/>
      <c r="MXV1" s="872"/>
      <c r="MXW1" s="872"/>
      <c r="MXX1" s="872"/>
      <c r="MXY1" s="872"/>
      <c r="MXZ1" s="872"/>
      <c r="MYA1" s="872"/>
      <c r="MYB1" s="872"/>
      <c r="MYC1" s="872"/>
      <c r="MYD1" s="872"/>
      <c r="MYE1" s="872"/>
      <c r="MYF1" s="872"/>
      <c r="MYG1" s="872"/>
      <c r="MYH1" s="872"/>
      <c r="MYI1" s="872"/>
      <c r="MYJ1" s="872"/>
      <c r="MYK1" s="872"/>
      <c r="MYL1" s="872"/>
      <c r="MYM1" s="872"/>
      <c r="MYN1" s="872"/>
      <c r="MYO1" s="872"/>
      <c r="MYP1" s="872"/>
      <c r="MYQ1" s="872"/>
      <c r="MYR1" s="872"/>
      <c r="MYS1" s="872"/>
      <c r="MYT1" s="872"/>
      <c r="MYU1" s="872"/>
      <c r="MYV1" s="872"/>
      <c r="MYW1" s="872"/>
      <c r="MYX1" s="872"/>
      <c r="MYY1" s="872"/>
      <c r="MYZ1" s="872"/>
      <c r="MZA1" s="872"/>
      <c r="MZB1" s="872"/>
      <c r="MZC1" s="872"/>
      <c r="MZD1" s="872"/>
      <c r="MZE1" s="872"/>
      <c r="MZF1" s="872"/>
      <c r="MZG1" s="872"/>
      <c r="MZH1" s="872"/>
      <c r="MZI1" s="872"/>
      <c r="MZJ1" s="872"/>
      <c r="MZK1" s="872"/>
      <c r="MZL1" s="872"/>
      <c r="MZM1" s="872"/>
      <c r="MZN1" s="872"/>
      <c r="MZO1" s="872"/>
      <c r="MZP1" s="872"/>
      <c r="MZQ1" s="872"/>
      <c r="MZR1" s="872"/>
      <c r="MZS1" s="872"/>
      <c r="MZT1" s="872"/>
      <c r="MZU1" s="872"/>
      <c r="MZV1" s="872"/>
      <c r="MZW1" s="872"/>
      <c r="MZX1" s="872"/>
      <c r="MZY1" s="872"/>
      <c r="MZZ1" s="872"/>
      <c r="NAA1" s="872"/>
      <c r="NAB1" s="872"/>
      <c r="NAC1" s="872"/>
      <c r="NAD1" s="872"/>
      <c r="NAE1" s="872"/>
      <c r="NAF1" s="872"/>
      <c r="NAG1" s="872"/>
      <c r="NAH1" s="872"/>
      <c r="NAI1" s="872"/>
      <c r="NAJ1" s="872"/>
      <c r="NAK1" s="872"/>
      <c r="NAL1" s="872"/>
      <c r="NAM1" s="872"/>
      <c r="NAN1" s="872"/>
      <c r="NAO1" s="872"/>
      <c r="NAP1" s="872"/>
      <c r="NAQ1" s="872"/>
      <c r="NAR1" s="872"/>
      <c r="NAS1" s="872"/>
      <c r="NAT1" s="872"/>
      <c r="NAU1" s="872"/>
      <c r="NAV1" s="872"/>
      <c r="NAW1" s="872"/>
      <c r="NAX1" s="872"/>
      <c r="NAY1" s="872"/>
      <c r="NAZ1" s="872"/>
      <c r="NBA1" s="872"/>
      <c r="NBB1" s="872"/>
      <c r="NBC1" s="872"/>
      <c r="NBD1" s="872"/>
      <c r="NBE1" s="872"/>
      <c r="NBF1" s="872"/>
      <c r="NBG1" s="872"/>
      <c r="NBH1" s="872"/>
      <c r="NBI1" s="872"/>
      <c r="NBJ1" s="872"/>
      <c r="NBK1" s="872"/>
      <c r="NBL1" s="872"/>
      <c r="NBM1" s="872"/>
      <c r="NBN1" s="872"/>
      <c r="NBO1" s="872"/>
      <c r="NBP1" s="872"/>
      <c r="NBQ1" s="872"/>
      <c r="NBR1" s="872"/>
      <c r="NBS1" s="872"/>
      <c r="NBT1" s="872"/>
      <c r="NBU1" s="872"/>
      <c r="NBV1" s="872"/>
      <c r="NBW1" s="872"/>
      <c r="NBX1" s="872"/>
      <c r="NBY1" s="872"/>
      <c r="NBZ1" s="872"/>
      <c r="NCA1" s="872"/>
      <c r="NCB1" s="872"/>
      <c r="NCC1" s="872"/>
      <c r="NCD1" s="872"/>
      <c r="NCE1" s="872"/>
      <c r="NCF1" s="872"/>
      <c r="NCG1" s="872"/>
      <c r="NCH1" s="872"/>
      <c r="NCI1" s="872"/>
      <c r="NCJ1" s="872"/>
      <c r="NCK1" s="872"/>
      <c r="NCL1" s="872"/>
      <c r="NCM1" s="872"/>
      <c r="NCN1" s="872"/>
      <c r="NCO1" s="872"/>
      <c r="NCP1" s="872"/>
      <c r="NCQ1" s="872"/>
      <c r="NCR1" s="872"/>
      <c r="NCS1" s="872"/>
      <c r="NCT1" s="872"/>
      <c r="NCU1" s="872"/>
      <c r="NCV1" s="872"/>
      <c r="NCW1" s="872"/>
      <c r="NCX1" s="872"/>
      <c r="NCY1" s="872"/>
      <c r="NCZ1" s="872"/>
      <c r="NDA1" s="872"/>
      <c r="NDB1" s="872"/>
      <c r="NDC1" s="872"/>
      <c r="NDD1" s="872"/>
      <c r="NDE1" s="872"/>
      <c r="NDF1" s="872"/>
      <c r="NDG1" s="872"/>
      <c r="NDH1" s="872"/>
      <c r="NDI1" s="872"/>
      <c r="NDJ1" s="872"/>
      <c r="NDK1" s="872"/>
      <c r="NDL1" s="872"/>
      <c r="NDM1" s="872"/>
      <c r="NDN1" s="872"/>
      <c r="NDO1" s="872"/>
      <c r="NDP1" s="872"/>
      <c r="NDQ1" s="872"/>
      <c r="NDR1" s="872"/>
      <c r="NDS1" s="872"/>
      <c r="NDT1" s="872"/>
      <c r="NDU1" s="872"/>
      <c r="NDV1" s="872"/>
      <c r="NDW1" s="872"/>
      <c r="NDX1" s="872"/>
      <c r="NDY1" s="872"/>
      <c r="NDZ1" s="872"/>
      <c r="NEA1" s="872"/>
      <c r="NEB1" s="872"/>
      <c r="NEC1" s="872"/>
      <c r="NED1" s="872"/>
      <c r="NEE1" s="872"/>
      <c r="NEF1" s="872"/>
      <c r="NEG1" s="872"/>
      <c r="NEH1" s="872"/>
      <c r="NEI1" s="872"/>
      <c r="NEJ1" s="872"/>
      <c r="NEK1" s="872"/>
      <c r="NEL1" s="872"/>
      <c r="NEM1" s="872"/>
      <c r="NEN1" s="872"/>
      <c r="NEO1" s="872"/>
      <c r="NEP1" s="872"/>
      <c r="NEQ1" s="872"/>
      <c r="NER1" s="872"/>
      <c r="NES1" s="872"/>
      <c r="NET1" s="872"/>
      <c r="NEU1" s="872"/>
      <c r="NEV1" s="872"/>
      <c r="NEW1" s="872"/>
      <c r="NEX1" s="872"/>
      <c r="NEY1" s="872"/>
      <c r="NEZ1" s="872"/>
      <c r="NFA1" s="872"/>
      <c r="NFB1" s="872"/>
      <c r="NFC1" s="872"/>
      <c r="NFD1" s="872"/>
      <c r="NFE1" s="872"/>
      <c r="NFF1" s="872"/>
      <c r="NFG1" s="872"/>
      <c r="NFH1" s="872"/>
      <c r="NFI1" s="872"/>
      <c r="NFJ1" s="872"/>
      <c r="NFK1" s="872"/>
      <c r="NFL1" s="872"/>
      <c r="NFM1" s="872"/>
      <c r="NFN1" s="872"/>
      <c r="NFO1" s="872"/>
      <c r="NFP1" s="872"/>
      <c r="NFQ1" s="872"/>
      <c r="NFR1" s="872"/>
      <c r="NFS1" s="872"/>
      <c r="NFT1" s="872"/>
      <c r="NFU1" s="872"/>
      <c r="NFV1" s="872"/>
      <c r="NFW1" s="872"/>
      <c r="NFX1" s="872"/>
      <c r="NFY1" s="872"/>
      <c r="NFZ1" s="872"/>
      <c r="NGA1" s="872"/>
      <c r="NGB1" s="872"/>
      <c r="NGC1" s="872"/>
      <c r="NGD1" s="872"/>
      <c r="NGE1" s="872"/>
      <c r="NGF1" s="872"/>
      <c r="NGG1" s="872"/>
      <c r="NGH1" s="872"/>
      <c r="NGI1" s="872"/>
      <c r="NGJ1" s="872"/>
      <c r="NGK1" s="872"/>
      <c r="NGL1" s="872"/>
      <c r="NGM1" s="872"/>
      <c r="NGN1" s="872"/>
      <c r="NGO1" s="872"/>
      <c r="NGP1" s="872"/>
      <c r="NGQ1" s="872"/>
      <c r="NGR1" s="872"/>
      <c r="NGS1" s="872"/>
      <c r="NGT1" s="872"/>
      <c r="NGU1" s="872"/>
      <c r="NGV1" s="872"/>
      <c r="NGW1" s="872"/>
      <c r="NGX1" s="872"/>
      <c r="NGY1" s="872"/>
      <c r="NGZ1" s="872"/>
      <c r="NHA1" s="872"/>
      <c r="NHB1" s="872"/>
      <c r="NHC1" s="872"/>
      <c r="NHD1" s="872"/>
      <c r="NHE1" s="872"/>
      <c r="NHF1" s="872"/>
      <c r="NHG1" s="872"/>
      <c r="NHH1" s="872"/>
      <c r="NHI1" s="872"/>
      <c r="NHJ1" s="872"/>
      <c r="NHK1" s="872"/>
      <c r="NHL1" s="872"/>
      <c r="NHM1" s="872"/>
      <c r="NHN1" s="872"/>
      <c r="NHO1" s="872"/>
      <c r="NHP1" s="872"/>
      <c r="NHQ1" s="872"/>
      <c r="NHR1" s="872"/>
      <c r="NHS1" s="872"/>
      <c r="NHT1" s="872"/>
      <c r="NHU1" s="872"/>
      <c r="NHV1" s="872"/>
      <c r="NHW1" s="872"/>
      <c r="NHX1" s="872"/>
      <c r="NHY1" s="872"/>
      <c r="NHZ1" s="872"/>
      <c r="NIA1" s="872"/>
      <c r="NIB1" s="872"/>
      <c r="NIC1" s="872"/>
      <c r="NID1" s="872"/>
      <c r="NIE1" s="872"/>
      <c r="NIF1" s="872"/>
      <c r="NIG1" s="872"/>
      <c r="NIH1" s="872"/>
      <c r="NII1" s="872"/>
      <c r="NIJ1" s="872"/>
      <c r="NIK1" s="872"/>
      <c r="NIL1" s="872"/>
      <c r="NIM1" s="872"/>
      <c r="NIN1" s="872"/>
      <c r="NIO1" s="872"/>
      <c r="NIP1" s="872"/>
      <c r="NIQ1" s="872"/>
      <c r="NIR1" s="872"/>
      <c r="NIS1" s="872"/>
      <c r="NIT1" s="872"/>
      <c r="NIU1" s="872"/>
      <c r="NIV1" s="872"/>
      <c r="NIW1" s="872"/>
      <c r="NIX1" s="872"/>
      <c r="NIY1" s="872"/>
      <c r="NIZ1" s="872"/>
      <c r="NJA1" s="872"/>
      <c r="NJB1" s="872"/>
      <c r="NJC1" s="872"/>
      <c r="NJD1" s="872"/>
      <c r="NJE1" s="872"/>
      <c r="NJF1" s="872"/>
      <c r="NJG1" s="872"/>
      <c r="NJH1" s="872"/>
      <c r="NJI1" s="872"/>
      <c r="NJJ1" s="872"/>
      <c r="NJK1" s="872"/>
      <c r="NJL1" s="872"/>
      <c r="NJM1" s="872"/>
      <c r="NJN1" s="872"/>
      <c r="NJO1" s="872"/>
      <c r="NJP1" s="872"/>
      <c r="NJQ1" s="872"/>
      <c r="NJR1" s="872"/>
      <c r="NJS1" s="872"/>
      <c r="NJT1" s="872"/>
      <c r="NJU1" s="872"/>
      <c r="NJV1" s="872"/>
      <c r="NJW1" s="872"/>
      <c r="NJX1" s="872"/>
      <c r="NJY1" s="872"/>
      <c r="NJZ1" s="872"/>
      <c r="NKA1" s="872"/>
      <c r="NKB1" s="872"/>
      <c r="NKC1" s="872"/>
      <c r="NKD1" s="872"/>
      <c r="NKE1" s="872"/>
      <c r="NKF1" s="872"/>
      <c r="NKG1" s="872"/>
      <c r="NKH1" s="872"/>
      <c r="NKI1" s="872"/>
      <c r="NKJ1" s="872"/>
      <c r="NKK1" s="872"/>
      <c r="NKL1" s="872"/>
      <c r="NKM1" s="872"/>
      <c r="NKN1" s="872"/>
      <c r="NKO1" s="872"/>
      <c r="NKP1" s="872"/>
      <c r="NKQ1" s="872"/>
      <c r="NKR1" s="872"/>
      <c r="NKS1" s="872"/>
      <c r="NKT1" s="872"/>
      <c r="NKU1" s="872"/>
      <c r="NKV1" s="872"/>
      <c r="NKW1" s="872"/>
      <c r="NKX1" s="872"/>
      <c r="NKY1" s="872"/>
      <c r="NKZ1" s="872"/>
      <c r="NLA1" s="872"/>
      <c r="NLB1" s="872"/>
      <c r="NLC1" s="872"/>
      <c r="NLD1" s="872"/>
      <c r="NLE1" s="872"/>
      <c r="NLF1" s="872"/>
      <c r="NLG1" s="872"/>
      <c r="NLH1" s="872"/>
      <c r="NLI1" s="872"/>
      <c r="NLJ1" s="872"/>
      <c r="NLK1" s="872"/>
      <c r="NLL1" s="872"/>
      <c r="NLM1" s="872"/>
      <c r="NLN1" s="872"/>
      <c r="NLO1" s="872"/>
      <c r="NLP1" s="872"/>
      <c r="NLQ1" s="872"/>
      <c r="NLR1" s="872"/>
      <c r="NLS1" s="872"/>
      <c r="NLT1" s="872"/>
      <c r="NLU1" s="872"/>
      <c r="NLV1" s="872"/>
      <c r="NLW1" s="872"/>
      <c r="NLX1" s="872"/>
      <c r="NLY1" s="872"/>
      <c r="NLZ1" s="872"/>
      <c r="NMA1" s="872"/>
      <c r="NMB1" s="872"/>
      <c r="NMC1" s="872"/>
      <c r="NMD1" s="872"/>
      <c r="NME1" s="872"/>
      <c r="NMF1" s="872"/>
      <c r="NMG1" s="872"/>
      <c r="NMH1" s="872"/>
      <c r="NMI1" s="872"/>
      <c r="NMJ1" s="872"/>
      <c r="NMK1" s="872"/>
      <c r="NML1" s="872"/>
      <c r="NMM1" s="872"/>
      <c r="NMN1" s="872"/>
      <c r="NMO1" s="872"/>
      <c r="NMP1" s="872"/>
      <c r="NMQ1" s="872"/>
      <c r="NMR1" s="872"/>
      <c r="NMS1" s="872"/>
      <c r="NMT1" s="872"/>
      <c r="NMU1" s="872"/>
      <c r="NMV1" s="872"/>
      <c r="NMW1" s="872"/>
      <c r="NMX1" s="872"/>
      <c r="NMY1" s="872"/>
      <c r="NMZ1" s="872"/>
      <c r="NNA1" s="872"/>
      <c r="NNB1" s="872"/>
      <c r="NNC1" s="872"/>
      <c r="NND1" s="872"/>
      <c r="NNE1" s="872"/>
      <c r="NNF1" s="872"/>
      <c r="NNG1" s="872"/>
      <c r="NNH1" s="872"/>
      <c r="NNI1" s="872"/>
      <c r="NNJ1" s="872"/>
      <c r="NNK1" s="872"/>
      <c r="NNL1" s="872"/>
      <c r="NNM1" s="872"/>
      <c r="NNN1" s="872"/>
      <c r="NNO1" s="872"/>
      <c r="NNP1" s="872"/>
      <c r="NNQ1" s="872"/>
      <c r="NNR1" s="872"/>
      <c r="NNS1" s="872"/>
      <c r="NNT1" s="872"/>
      <c r="NNU1" s="872"/>
      <c r="NNV1" s="872"/>
      <c r="NNW1" s="872"/>
      <c r="NNX1" s="872"/>
      <c r="NNY1" s="872"/>
      <c r="NNZ1" s="872"/>
      <c r="NOA1" s="872"/>
      <c r="NOB1" s="872"/>
      <c r="NOC1" s="872"/>
      <c r="NOD1" s="872"/>
      <c r="NOE1" s="872"/>
      <c r="NOF1" s="872"/>
      <c r="NOG1" s="872"/>
      <c r="NOH1" s="872"/>
      <c r="NOI1" s="872"/>
      <c r="NOJ1" s="872"/>
      <c r="NOK1" s="872"/>
      <c r="NOL1" s="872"/>
      <c r="NOM1" s="872"/>
      <c r="NON1" s="872"/>
      <c r="NOO1" s="872"/>
      <c r="NOP1" s="872"/>
      <c r="NOQ1" s="872"/>
      <c r="NOR1" s="872"/>
      <c r="NOS1" s="872"/>
      <c r="NOT1" s="872"/>
      <c r="NOU1" s="872"/>
      <c r="NOV1" s="872"/>
      <c r="NOW1" s="872"/>
      <c r="NOX1" s="872"/>
      <c r="NOY1" s="872"/>
      <c r="NOZ1" s="872"/>
      <c r="NPA1" s="872"/>
      <c r="NPB1" s="872"/>
      <c r="NPC1" s="872"/>
      <c r="NPD1" s="872"/>
      <c r="NPE1" s="872"/>
      <c r="NPF1" s="872"/>
      <c r="NPG1" s="872"/>
      <c r="NPH1" s="872"/>
      <c r="NPI1" s="872"/>
      <c r="NPJ1" s="872"/>
      <c r="NPK1" s="872"/>
      <c r="NPL1" s="872"/>
      <c r="NPM1" s="872"/>
      <c r="NPN1" s="872"/>
      <c r="NPO1" s="872"/>
      <c r="NPP1" s="872"/>
      <c r="NPQ1" s="872"/>
      <c r="NPR1" s="872"/>
      <c r="NPS1" s="872"/>
      <c r="NPT1" s="872"/>
      <c r="NPU1" s="872"/>
      <c r="NPV1" s="872"/>
      <c r="NPW1" s="872"/>
      <c r="NPX1" s="872"/>
      <c r="NPY1" s="872"/>
      <c r="NPZ1" s="872"/>
      <c r="NQA1" s="872"/>
      <c r="NQB1" s="872"/>
      <c r="NQC1" s="872"/>
      <c r="NQD1" s="872"/>
      <c r="NQE1" s="872"/>
      <c r="NQF1" s="872"/>
      <c r="NQG1" s="872"/>
      <c r="NQH1" s="872"/>
      <c r="NQI1" s="872"/>
      <c r="NQJ1" s="872"/>
      <c r="NQK1" s="872"/>
      <c r="NQL1" s="872"/>
      <c r="NQM1" s="872"/>
      <c r="NQN1" s="872"/>
      <c r="NQO1" s="872"/>
      <c r="NQP1" s="872"/>
      <c r="NQQ1" s="872"/>
      <c r="NQR1" s="872"/>
      <c r="NQS1" s="872"/>
      <c r="NQT1" s="872"/>
      <c r="NQU1" s="872"/>
      <c r="NQV1" s="872"/>
      <c r="NQW1" s="872"/>
      <c r="NQX1" s="872"/>
      <c r="NQY1" s="872"/>
      <c r="NQZ1" s="872"/>
      <c r="NRA1" s="872"/>
      <c r="NRB1" s="872"/>
      <c r="NRC1" s="872"/>
      <c r="NRD1" s="872"/>
      <c r="NRE1" s="872"/>
      <c r="NRF1" s="872"/>
      <c r="NRG1" s="872"/>
      <c r="NRH1" s="872"/>
      <c r="NRI1" s="872"/>
      <c r="NRJ1" s="872"/>
      <c r="NRK1" s="872"/>
      <c r="NRL1" s="872"/>
      <c r="NRM1" s="872"/>
      <c r="NRN1" s="872"/>
      <c r="NRO1" s="872"/>
      <c r="NRP1" s="872"/>
      <c r="NRQ1" s="872"/>
      <c r="NRR1" s="872"/>
      <c r="NRS1" s="872"/>
      <c r="NRT1" s="872"/>
      <c r="NRU1" s="872"/>
      <c r="NRV1" s="872"/>
      <c r="NRW1" s="872"/>
      <c r="NRX1" s="872"/>
      <c r="NRY1" s="872"/>
      <c r="NRZ1" s="872"/>
      <c r="NSA1" s="872"/>
      <c r="NSB1" s="872"/>
      <c r="NSC1" s="872"/>
      <c r="NSD1" s="872"/>
      <c r="NSE1" s="872"/>
      <c r="NSF1" s="872"/>
      <c r="NSG1" s="872"/>
      <c r="NSH1" s="872"/>
      <c r="NSI1" s="872"/>
      <c r="NSJ1" s="872"/>
      <c r="NSK1" s="872"/>
      <c r="NSL1" s="872"/>
      <c r="NSM1" s="872"/>
      <c r="NSN1" s="872"/>
      <c r="NSO1" s="872"/>
      <c r="NSP1" s="872"/>
      <c r="NSQ1" s="872"/>
      <c r="NSR1" s="872"/>
      <c r="NSS1" s="872"/>
      <c r="NST1" s="872"/>
      <c r="NSU1" s="872"/>
      <c r="NSV1" s="872"/>
      <c r="NSW1" s="872"/>
      <c r="NSX1" s="872"/>
      <c r="NSY1" s="872"/>
      <c r="NSZ1" s="872"/>
      <c r="NTA1" s="872"/>
      <c r="NTB1" s="872"/>
      <c r="NTC1" s="872"/>
      <c r="NTD1" s="872"/>
      <c r="NTE1" s="872"/>
      <c r="NTF1" s="872"/>
      <c r="NTG1" s="872"/>
      <c r="NTH1" s="872"/>
      <c r="NTI1" s="872"/>
      <c r="NTJ1" s="872"/>
      <c r="NTK1" s="872"/>
      <c r="NTL1" s="872"/>
      <c r="NTM1" s="872"/>
      <c r="NTN1" s="872"/>
      <c r="NTO1" s="872"/>
      <c r="NTP1" s="872"/>
      <c r="NTQ1" s="872"/>
      <c r="NTR1" s="872"/>
      <c r="NTS1" s="872"/>
      <c r="NTT1" s="872"/>
      <c r="NTU1" s="872"/>
      <c r="NTV1" s="872"/>
      <c r="NTW1" s="872"/>
      <c r="NTX1" s="872"/>
      <c r="NTY1" s="872"/>
      <c r="NTZ1" s="872"/>
      <c r="NUA1" s="872"/>
      <c r="NUB1" s="872"/>
      <c r="NUC1" s="872"/>
      <c r="NUD1" s="872"/>
      <c r="NUE1" s="872"/>
      <c r="NUF1" s="872"/>
      <c r="NUG1" s="872"/>
      <c r="NUH1" s="872"/>
      <c r="NUI1" s="872"/>
      <c r="NUJ1" s="872"/>
      <c r="NUK1" s="872"/>
      <c r="NUL1" s="872"/>
      <c r="NUM1" s="872"/>
      <c r="NUN1" s="872"/>
      <c r="NUO1" s="872"/>
      <c r="NUP1" s="872"/>
      <c r="NUQ1" s="872"/>
      <c r="NUR1" s="872"/>
      <c r="NUS1" s="872"/>
      <c r="NUT1" s="872"/>
      <c r="NUU1" s="872"/>
      <c r="NUV1" s="872"/>
      <c r="NUW1" s="872"/>
      <c r="NUX1" s="872"/>
      <c r="NUY1" s="872"/>
      <c r="NUZ1" s="872"/>
      <c r="NVA1" s="872"/>
      <c r="NVB1" s="872"/>
      <c r="NVC1" s="872"/>
      <c r="NVD1" s="872"/>
      <c r="NVE1" s="872"/>
      <c r="NVF1" s="872"/>
      <c r="NVG1" s="872"/>
      <c r="NVH1" s="872"/>
      <c r="NVI1" s="872"/>
      <c r="NVJ1" s="872"/>
      <c r="NVK1" s="872"/>
      <c r="NVL1" s="872"/>
      <c r="NVM1" s="872"/>
      <c r="NVN1" s="872"/>
      <c r="NVO1" s="872"/>
      <c r="NVP1" s="872"/>
      <c r="NVQ1" s="872"/>
      <c r="NVR1" s="872"/>
      <c r="NVS1" s="872"/>
      <c r="NVT1" s="872"/>
      <c r="NVU1" s="872"/>
      <c r="NVV1" s="872"/>
      <c r="NVW1" s="872"/>
      <c r="NVX1" s="872"/>
      <c r="NVY1" s="872"/>
      <c r="NVZ1" s="872"/>
      <c r="NWA1" s="872"/>
      <c r="NWB1" s="872"/>
      <c r="NWC1" s="872"/>
      <c r="NWD1" s="872"/>
      <c r="NWE1" s="872"/>
      <c r="NWF1" s="872"/>
      <c r="NWG1" s="872"/>
      <c r="NWH1" s="872"/>
      <c r="NWI1" s="872"/>
      <c r="NWJ1" s="872"/>
      <c r="NWK1" s="872"/>
      <c r="NWL1" s="872"/>
      <c r="NWM1" s="872"/>
      <c r="NWN1" s="872"/>
      <c r="NWO1" s="872"/>
      <c r="NWP1" s="872"/>
      <c r="NWQ1" s="872"/>
      <c r="NWR1" s="872"/>
      <c r="NWS1" s="872"/>
      <c r="NWT1" s="872"/>
      <c r="NWU1" s="872"/>
      <c r="NWV1" s="872"/>
      <c r="NWW1" s="872"/>
      <c r="NWX1" s="872"/>
      <c r="NWY1" s="872"/>
      <c r="NWZ1" s="872"/>
      <c r="NXA1" s="872"/>
      <c r="NXB1" s="872"/>
      <c r="NXC1" s="872"/>
      <c r="NXD1" s="872"/>
      <c r="NXE1" s="872"/>
      <c r="NXF1" s="872"/>
      <c r="NXG1" s="872"/>
      <c r="NXH1" s="872"/>
      <c r="NXI1" s="872"/>
      <c r="NXJ1" s="872"/>
      <c r="NXK1" s="872"/>
      <c r="NXL1" s="872"/>
      <c r="NXM1" s="872"/>
      <c r="NXN1" s="872"/>
      <c r="NXO1" s="872"/>
      <c r="NXP1" s="872"/>
      <c r="NXQ1" s="872"/>
      <c r="NXR1" s="872"/>
      <c r="NXS1" s="872"/>
      <c r="NXT1" s="872"/>
      <c r="NXU1" s="872"/>
      <c r="NXV1" s="872"/>
      <c r="NXW1" s="872"/>
      <c r="NXX1" s="872"/>
      <c r="NXY1" s="872"/>
      <c r="NXZ1" s="872"/>
      <c r="NYA1" s="872"/>
      <c r="NYB1" s="872"/>
      <c r="NYC1" s="872"/>
      <c r="NYD1" s="872"/>
      <c r="NYE1" s="872"/>
      <c r="NYF1" s="872"/>
      <c r="NYG1" s="872"/>
      <c r="NYH1" s="872"/>
      <c r="NYI1" s="872"/>
      <c r="NYJ1" s="872"/>
      <c r="NYK1" s="872"/>
      <c r="NYL1" s="872"/>
      <c r="NYM1" s="872"/>
      <c r="NYN1" s="872"/>
      <c r="NYO1" s="872"/>
      <c r="NYP1" s="872"/>
      <c r="NYQ1" s="872"/>
      <c r="NYR1" s="872"/>
      <c r="NYS1" s="872"/>
      <c r="NYT1" s="872"/>
      <c r="NYU1" s="872"/>
      <c r="NYV1" s="872"/>
      <c r="NYW1" s="872"/>
      <c r="NYX1" s="872"/>
      <c r="NYY1" s="872"/>
      <c r="NYZ1" s="872"/>
      <c r="NZA1" s="872"/>
      <c r="NZB1" s="872"/>
      <c r="NZC1" s="872"/>
      <c r="NZD1" s="872"/>
      <c r="NZE1" s="872"/>
      <c r="NZF1" s="872"/>
      <c r="NZG1" s="872"/>
      <c r="NZH1" s="872"/>
      <c r="NZI1" s="872"/>
      <c r="NZJ1" s="872"/>
      <c r="NZK1" s="872"/>
      <c r="NZL1" s="872"/>
      <c r="NZM1" s="872"/>
      <c r="NZN1" s="872"/>
      <c r="NZO1" s="872"/>
      <c r="NZP1" s="872"/>
      <c r="NZQ1" s="872"/>
      <c r="NZR1" s="872"/>
      <c r="NZS1" s="872"/>
      <c r="NZT1" s="872"/>
      <c r="NZU1" s="872"/>
      <c r="NZV1" s="872"/>
      <c r="NZW1" s="872"/>
      <c r="NZX1" s="872"/>
      <c r="NZY1" s="872"/>
      <c r="NZZ1" s="872"/>
      <c r="OAA1" s="872"/>
      <c r="OAB1" s="872"/>
      <c r="OAC1" s="872"/>
      <c r="OAD1" s="872"/>
      <c r="OAE1" s="872"/>
      <c r="OAF1" s="872"/>
      <c r="OAG1" s="872"/>
      <c r="OAH1" s="872"/>
      <c r="OAI1" s="872"/>
      <c r="OAJ1" s="872"/>
      <c r="OAK1" s="872"/>
      <c r="OAL1" s="872"/>
      <c r="OAM1" s="872"/>
      <c r="OAN1" s="872"/>
      <c r="OAO1" s="872"/>
      <c r="OAP1" s="872"/>
      <c r="OAQ1" s="872"/>
      <c r="OAR1" s="872"/>
      <c r="OAS1" s="872"/>
      <c r="OAT1" s="872"/>
      <c r="OAU1" s="872"/>
      <c r="OAV1" s="872"/>
      <c r="OAW1" s="872"/>
      <c r="OAX1" s="872"/>
      <c r="OAY1" s="872"/>
      <c r="OAZ1" s="872"/>
      <c r="OBA1" s="872"/>
      <c r="OBB1" s="872"/>
      <c r="OBC1" s="872"/>
      <c r="OBD1" s="872"/>
      <c r="OBE1" s="872"/>
      <c r="OBF1" s="872"/>
      <c r="OBG1" s="872"/>
      <c r="OBH1" s="872"/>
      <c r="OBI1" s="872"/>
      <c r="OBJ1" s="872"/>
      <c r="OBK1" s="872"/>
      <c r="OBL1" s="872"/>
      <c r="OBM1" s="872"/>
      <c r="OBN1" s="872"/>
      <c r="OBO1" s="872"/>
      <c r="OBP1" s="872"/>
      <c r="OBQ1" s="872"/>
      <c r="OBR1" s="872"/>
      <c r="OBS1" s="872"/>
      <c r="OBT1" s="872"/>
      <c r="OBU1" s="872"/>
      <c r="OBV1" s="872"/>
      <c r="OBW1" s="872"/>
      <c r="OBX1" s="872"/>
      <c r="OBY1" s="872"/>
      <c r="OBZ1" s="872"/>
      <c r="OCA1" s="872"/>
      <c r="OCB1" s="872"/>
      <c r="OCC1" s="872"/>
      <c r="OCD1" s="872"/>
      <c r="OCE1" s="872"/>
      <c r="OCF1" s="872"/>
      <c r="OCG1" s="872"/>
      <c r="OCH1" s="872"/>
      <c r="OCI1" s="872"/>
      <c r="OCJ1" s="872"/>
      <c r="OCK1" s="872"/>
      <c r="OCL1" s="872"/>
      <c r="OCM1" s="872"/>
      <c r="OCN1" s="872"/>
      <c r="OCO1" s="872"/>
      <c r="OCP1" s="872"/>
      <c r="OCQ1" s="872"/>
      <c r="OCR1" s="872"/>
      <c r="OCS1" s="872"/>
      <c r="OCT1" s="872"/>
      <c r="OCU1" s="872"/>
      <c r="OCV1" s="872"/>
      <c r="OCW1" s="872"/>
      <c r="OCX1" s="872"/>
      <c r="OCY1" s="872"/>
      <c r="OCZ1" s="872"/>
      <c r="ODA1" s="872"/>
      <c r="ODB1" s="872"/>
      <c r="ODC1" s="872"/>
      <c r="ODD1" s="872"/>
      <c r="ODE1" s="872"/>
      <c r="ODF1" s="872"/>
      <c r="ODG1" s="872"/>
      <c r="ODH1" s="872"/>
      <c r="ODI1" s="872"/>
      <c r="ODJ1" s="872"/>
      <c r="ODK1" s="872"/>
      <c r="ODL1" s="872"/>
      <c r="ODM1" s="872"/>
      <c r="ODN1" s="872"/>
      <c r="ODO1" s="872"/>
      <c r="ODP1" s="872"/>
      <c r="ODQ1" s="872"/>
      <c r="ODR1" s="872"/>
      <c r="ODS1" s="872"/>
      <c r="ODT1" s="872"/>
      <c r="ODU1" s="872"/>
      <c r="ODV1" s="872"/>
      <c r="ODW1" s="872"/>
      <c r="ODX1" s="872"/>
      <c r="ODY1" s="872"/>
      <c r="ODZ1" s="872"/>
      <c r="OEA1" s="872"/>
      <c r="OEB1" s="872"/>
      <c r="OEC1" s="872"/>
      <c r="OED1" s="872"/>
      <c r="OEE1" s="872"/>
      <c r="OEF1" s="872"/>
      <c r="OEG1" s="872"/>
      <c r="OEH1" s="872"/>
      <c r="OEI1" s="872"/>
      <c r="OEJ1" s="872"/>
      <c r="OEK1" s="872"/>
      <c r="OEL1" s="872"/>
      <c r="OEM1" s="872"/>
      <c r="OEN1" s="872"/>
      <c r="OEO1" s="872"/>
      <c r="OEP1" s="872"/>
      <c r="OEQ1" s="872"/>
      <c r="OER1" s="872"/>
      <c r="OES1" s="872"/>
      <c r="OET1" s="872"/>
      <c r="OEU1" s="872"/>
      <c r="OEV1" s="872"/>
      <c r="OEW1" s="872"/>
      <c r="OEX1" s="872"/>
      <c r="OEY1" s="872"/>
      <c r="OEZ1" s="872"/>
      <c r="OFA1" s="872"/>
      <c r="OFB1" s="872"/>
      <c r="OFC1" s="872"/>
      <c r="OFD1" s="872"/>
      <c r="OFE1" s="872"/>
      <c r="OFF1" s="872"/>
      <c r="OFG1" s="872"/>
      <c r="OFH1" s="872"/>
      <c r="OFI1" s="872"/>
      <c r="OFJ1" s="872"/>
      <c r="OFK1" s="872"/>
      <c r="OFL1" s="872"/>
      <c r="OFM1" s="872"/>
      <c r="OFN1" s="872"/>
      <c r="OFO1" s="872"/>
      <c r="OFP1" s="872"/>
      <c r="OFQ1" s="872"/>
      <c r="OFR1" s="872"/>
      <c r="OFS1" s="872"/>
      <c r="OFT1" s="872"/>
      <c r="OFU1" s="872"/>
      <c r="OFV1" s="872"/>
      <c r="OFW1" s="872"/>
      <c r="OFX1" s="872"/>
      <c r="OFY1" s="872"/>
      <c r="OFZ1" s="872"/>
      <c r="OGA1" s="872"/>
      <c r="OGB1" s="872"/>
      <c r="OGC1" s="872"/>
      <c r="OGD1" s="872"/>
      <c r="OGE1" s="872"/>
      <c r="OGF1" s="872"/>
      <c r="OGG1" s="872"/>
      <c r="OGH1" s="872"/>
      <c r="OGI1" s="872"/>
      <c r="OGJ1" s="872"/>
      <c r="OGK1" s="872"/>
      <c r="OGL1" s="872"/>
      <c r="OGM1" s="872"/>
      <c r="OGN1" s="872"/>
      <c r="OGO1" s="872"/>
      <c r="OGP1" s="872"/>
      <c r="OGQ1" s="872"/>
      <c r="OGR1" s="872"/>
      <c r="OGS1" s="872"/>
      <c r="OGT1" s="872"/>
      <c r="OGU1" s="872"/>
      <c r="OGV1" s="872"/>
      <c r="OGW1" s="872"/>
      <c r="OGX1" s="872"/>
      <c r="OGY1" s="872"/>
      <c r="OGZ1" s="872"/>
      <c r="OHA1" s="872"/>
      <c r="OHB1" s="872"/>
      <c r="OHC1" s="872"/>
      <c r="OHD1" s="872"/>
      <c r="OHE1" s="872"/>
      <c r="OHF1" s="872"/>
      <c r="OHG1" s="872"/>
      <c r="OHH1" s="872"/>
      <c r="OHI1" s="872"/>
      <c r="OHJ1" s="872"/>
      <c r="OHK1" s="872"/>
      <c r="OHL1" s="872"/>
      <c r="OHM1" s="872"/>
      <c r="OHN1" s="872"/>
      <c r="OHO1" s="872"/>
      <c r="OHP1" s="872"/>
      <c r="OHQ1" s="872"/>
      <c r="OHR1" s="872"/>
      <c r="OHS1" s="872"/>
      <c r="OHT1" s="872"/>
      <c r="OHU1" s="872"/>
      <c r="OHV1" s="872"/>
      <c r="OHW1" s="872"/>
      <c r="OHX1" s="872"/>
      <c r="OHY1" s="872"/>
      <c r="OHZ1" s="872"/>
      <c r="OIA1" s="872"/>
      <c r="OIB1" s="872"/>
      <c r="OIC1" s="872"/>
      <c r="OID1" s="872"/>
      <c r="OIE1" s="872"/>
      <c r="OIF1" s="872"/>
      <c r="OIG1" s="872"/>
      <c r="OIH1" s="872"/>
      <c r="OII1" s="872"/>
      <c r="OIJ1" s="872"/>
      <c r="OIK1" s="872"/>
      <c r="OIL1" s="872"/>
      <c r="OIM1" s="872"/>
      <c r="OIN1" s="872"/>
      <c r="OIO1" s="872"/>
      <c r="OIP1" s="872"/>
      <c r="OIQ1" s="872"/>
      <c r="OIR1" s="872"/>
      <c r="OIS1" s="872"/>
      <c r="OIT1" s="872"/>
      <c r="OIU1" s="872"/>
      <c r="OIV1" s="872"/>
      <c r="OIW1" s="872"/>
      <c r="OIX1" s="872"/>
      <c r="OIY1" s="872"/>
      <c r="OIZ1" s="872"/>
      <c r="OJA1" s="872"/>
      <c r="OJB1" s="872"/>
      <c r="OJC1" s="872"/>
      <c r="OJD1" s="872"/>
      <c r="OJE1" s="872"/>
      <c r="OJF1" s="872"/>
      <c r="OJG1" s="872"/>
      <c r="OJH1" s="872"/>
      <c r="OJI1" s="872"/>
      <c r="OJJ1" s="872"/>
      <c r="OJK1" s="872"/>
      <c r="OJL1" s="872"/>
      <c r="OJM1" s="872"/>
      <c r="OJN1" s="872"/>
      <c r="OJO1" s="872"/>
      <c r="OJP1" s="872"/>
      <c r="OJQ1" s="872"/>
      <c r="OJR1" s="872"/>
      <c r="OJS1" s="872"/>
      <c r="OJT1" s="872"/>
      <c r="OJU1" s="872"/>
      <c r="OJV1" s="872"/>
      <c r="OJW1" s="872"/>
      <c r="OJX1" s="872"/>
      <c r="OJY1" s="872"/>
      <c r="OJZ1" s="872"/>
      <c r="OKA1" s="872"/>
      <c r="OKB1" s="872"/>
      <c r="OKC1" s="872"/>
      <c r="OKD1" s="872"/>
      <c r="OKE1" s="872"/>
      <c r="OKF1" s="872"/>
      <c r="OKG1" s="872"/>
      <c r="OKH1" s="872"/>
      <c r="OKI1" s="872"/>
      <c r="OKJ1" s="872"/>
      <c r="OKK1" s="872"/>
      <c r="OKL1" s="872"/>
      <c r="OKM1" s="872"/>
      <c r="OKN1" s="872"/>
      <c r="OKO1" s="872"/>
      <c r="OKP1" s="872"/>
      <c r="OKQ1" s="872"/>
      <c r="OKR1" s="872"/>
      <c r="OKS1" s="872"/>
      <c r="OKT1" s="872"/>
      <c r="OKU1" s="872"/>
      <c r="OKV1" s="872"/>
      <c r="OKW1" s="872"/>
      <c r="OKX1" s="872"/>
      <c r="OKY1" s="872"/>
      <c r="OKZ1" s="872"/>
      <c r="OLA1" s="872"/>
      <c r="OLB1" s="872"/>
      <c r="OLC1" s="872"/>
      <c r="OLD1" s="872"/>
      <c r="OLE1" s="872"/>
      <c r="OLF1" s="872"/>
      <c r="OLG1" s="872"/>
      <c r="OLH1" s="872"/>
      <c r="OLI1" s="872"/>
      <c r="OLJ1" s="872"/>
      <c r="OLK1" s="872"/>
      <c r="OLL1" s="872"/>
      <c r="OLM1" s="872"/>
      <c r="OLN1" s="872"/>
      <c r="OLO1" s="872"/>
      <c r="OLP1" s="872"/>
      <c r="OLQ1" s="872"/>
      <c r="OLR1" s="872"/>
      <c r="OLS1" s="872"/>
      <c r="OLT1" s="872"/>
      <c r="OLU1" s="872"/>
      <c r="OLV1" s="872"/>
      <c r="OLW1" s="872"/>
      <c r="OLX1" s="872"/>
      <c r="OLY1" s="872"/>
      <c r="OLZ1" s="872"/>
      <c r="OMA1" s="872"/>
      <c r="OMB1" s="872"/>
      <c r="OMC1" s="872"/>
      <c r="OMD1" s="872"/>
      <c r="OME1" s="872"/>
      <c r="OMF1" s="872"/>
      <c r="OMG1" s="872"/>
      <c r="OMH1" s="872"/>
      <c r="OMI1" s="872"/>
      <c r="OMJ1" s="872"/>
      <c r="OMK1" s="872"/>
      <c r="OML1" s="872"/>
      <c r="OMM1" s="872"/>
      <c r="OMN1" s="872"/>
      <c r="OMO1" s="872"/>
      <c r="OMP1" s="872"/>
      <c r="OMQ1" s="872"/>
      <c r="OMR1" s="872"/>
      <c r="OMS1" s="872"/>
      <c r="OMT1" s="872"/>
      <c r="OMU1" s="872"/>
      <c r="OMV1" s="872"/>
      <c r="OMW1" s="872"/>
      <c r="OMX1" s="872"/>
      <c r="OMY1" s="872"/>
      <c r="OMZ1" s="872"/>
      <c r="ONA1" s="872"/>
      <c r="ONB1" s="872"/>
      <c r="ONC1" s="872"/>
      <c r="OND1" s="872"/>
      <c r="ONE1" s="872"/>
      <c r="ONF1" s="872"/>
      <c r="ONG1" s="872"/>
      <c r="ONH1" s="872"/>
      <c r="ONI1" s="872"/>
      <c r="ONJ1" s="872"/>
      <c r="ONK1" s="872"/>
      <c r="ONL1" s="872"/>
      <c r="ONM1" s="872"/>
      <c r="ONN1" s="872"/>
      <c r="ONO1" s="872"/>
      <c r="ONP1" s="872"/>
      <c r="ONQ1" s="872"/>
      <c r="ONR1" s="872"/>
      <c r="ONS1" s="872"/>
      <c r="ONT1" s="872"/>
      <c r="ONU1" s="872"/>
      <c r="ONV1" s="872"/>
      <c r="ONW1" s="872"/>
      <c r="ONX1" s="872"/>
      <c r="ONY1" s="872"/>
      <c r="ONZ1" s="872"/>
      <c r="OOA1" s="872"/>
      <c r="OOB1" s="872"/>
      <c r="OOC1" s="872"/>
      <c r="OOD1" s="872"/>
      <c r="OOE1" s="872"/>
      <c r="OOF1" s="872"/>
      <c r="OOG1" s="872"/>
      <c r="OOH1" s="872"/>
      <c r="OOI1" s="872"/>
      <c r="OOJ1" s="872"/>
      <c r="OOK1" s="872"/>
      <c r="OOL1" s="872"/>
      <c r="OOM1" s="872"/>
      <c r="OON1" s="872"/>
      <c r="OOO1" s="872"/>
      <c r="OOP1" s="872"/>
      <c r="OOQ1" s="872"/>
      <c r="OOR1" s="872"/>
      <c r="OOS1" s="872"/>
      <c r="OOT1" s="872"/>
      <c r="OOU1" s="872"/>
      <c r="OOV1" s="872"/>
      <c r="OOW1" s="872"/>
      <c r="OOX1" s="872"/>
      <c r="OOY1" s="872"/>
      <c r="OOZ1" s="872"/>
      <c r="OPA1" s="872"/>
      <c r="OPB1" s="872"/>
      <c r="OPC1" s="872"/>
      <c r="OPD1" s="872"/>
      <c r="OPE1" s="872"/>
      <c r="OPF1" s="872"/>
      <c r="OPG1" s="872"/>
      <c r="OPH1" s="872"/>
      <c r="OPI1" s="872"/>
      <c r="OPJ1" s="872"/>
      <c r="OPK1" s="872"/>
      <c r="OPL1" s="872"/>
      <c r="OPM1" s="872"/>
      <c r="OPN1" s="872"/>
      <c r="OPO1" s="872"/>
      <c r="OPP1" s="872"/>
      <c r="OPQ1" s="872"/>
      <c r="OPR1" s="872"/>
      <c r="OPS1" s="872"/>
      <c r="OPT1" s="872"/>
      <c r="OPU1" s="872"/>
      <c r="OPV1" s="872"/>
      <c r="OPW1" s="872"/>
      <c r="OPX1" s="872"/>
      <c r="OPY1" s="872"/>
      <c r="OPZ1" s="872"/>
      <c r="OQA1" s="872"/>
      <c r="OQB1" s="872"/>
      <c r="OQC1" s="872"/>
      <c r="OQD1" s="872"/>
      <c r="OQE1" s="872"/>
      <c r="OQF1" s="872"/>
      <c r="OQG1" s="872"/>
      <c r="OQH1" s="872"/>
      <c r="OQI1" s="872"/>
      <c r="OQJ1" s="872"/>
      <c r="OQK1" s="872"/>
      <c r="OQL1" s="872"/>
      <c r="OQM1" s="872"/>
      <c r="OQN1" s="872"/>
      <c r="OQO1" s="872"/>
      <c r="OQP1" s="872"/>
      <c r="OQQ1" s="872"/>
      <c r="OQR1" s="872"/>
      <c r="OQS1" s="872"/>
      <c r="OQT1" s="872"/>
      <c r="OQU1" s="872"/>
      <c r="OQV1" s="872"/>
      <c r="OQW1" s="872"/>
      <c r="OQX1" s="872"/>
      <c r="OQY1" s="872"/>
      <c r="OQZ1" s="872"/>
      <c r="ORA1" s="872"/>
      <c r="ORB1" s="872"/>
      <c r="ORC1" s="872"/>
      <c r="ORD1" s="872"/>
      <c r="ORE1" s="872"/>
      <c r="ORF1" s="872"/>
      <c r="ORG1" s="872"/>
      <c r="ORH1" s="872"/>
      <c r="ORI1" s="872"/>
      <c r="ORJ1" s="872"/>
      <c r="ORK1" s="872"/>
      <c r="ORL1" s="872"/>
      <c r="ORM1" s="872"/>
      <c r="ORN1" s="872"/>
      <c r="ORO1" s="872"/>
      <c r="ORP1" s="872"/>
      <c r="ORQ1" s="872"/>
      <c r="ORR1" s="872"/>
      <c r="ORS1" s="872"/>
      <c r="ORT1" s="872"/>
      <c r="ORU1" s="872"/>
      <c r="ORV1" s="872"/>
      <c r="ORW1" s="872"/>
      <c r="ORX1" s="872"/>
      <c r="ORY1" s="872"/>
      <c r="ORZ1" s="872"/>
      <c r="OSA1" s="872"/>
      <c r="OSB1" s="872"/>
      <c r="OSC1" s="872"/>
      <c r="OSD1" s="872"/>
      <c r="OSE1" s="872"/>
      <c r="OSF1" s="872"/>
      <c r="OSG1" s="872"/>
      <c r="OSH1" s="872"/>
      <c r="OSI1" s="872"/>
      <c r="OSJ1" s="872"/>
      <c r="OSK1" s="872"/>
      <c r="OSL1" s="872"/>
      <c r="OSM1" s="872"/>
      <c r="OSN1" s="872"/>
      <c r="OSO1" s="872"/>
      <c r="OSP1" s="872"/>
      <c r="OSQ1" s="872"/>
      <c r="OSR1" s="872"/>
      <c r="OSS1" s="872"/>
      <c r="OST1" s="872"/>
      <c r="OSU1" s="872"/>
      <c r="OSV1" s="872"/>
      <c r="OSW1" s="872"/>
      <c r="OSX1" s="872"/>
      <c r="OSY1" s="872"/>
      <c r="OSZ1" s="872"/>
      <c r="OTA1" s="872"/>
      <c r="OTB1" s="872"/>
      <c r="OTC1" s="872"/>
      <c r="OTD1" s="872"/>
      <c r="OTE1" s="872"/>
      <c r="OTF1" s="872"/>
      <c r="OTG1" s="872"/>
      <c r="OTH1" s="872"/>
      <c r="OTI1" s="872"/>
      <c r="OTJ1" s="872"/>
      <c r="OTK1" s="872"/>
      <c r="OTL1" s="872"/>
      <c r="OTM1" s="872"/>
      <c r="OTN1" s="872"/>
      <c r="OTO1" s="872"/>
      <c r="OTP1" s="872"/>
      <c r="OTQ1" s="872"/>
      <c r="OTR1" s="872"/>
      <c r="OTS1" s="872"/>
      <c r="OTT1" s="872"/>
      <c r="OTU1" s="872"/>
      <c r="OTV1" s="872"/>
      <c r="OTW1" s="872"/>
      <c r="OTX1" s="872"/>
      <c r="OTY1" s="872"/>
      <c r="OTZ1" s="872"/>
      <c r="OUA1" s="872"/>
      <c r="OUB1" s="872"/>
      <c r="OUC1" s="872"/>
      <c r="OUD1" s="872"/>
      <c r="OUE1" s="872"/>
      <c r="OUF1" s="872"/>
      <c r="OUG1" s="872"/>
      <c r="OUH1" s="872"/>
      <c r="OUI1" s="872"/>
      <c r="OUJ1" s="872"/>
      <c r="OUK1" s="872"/>
      <c r="OUL1" s="872"/>
      <c r="OUM1" s="872"/>
      <c r="OUN1" s="872"/>
      <c r="OUO1" s="872"/>
      <c r="OUP1" s="872"/>
      <c r="OUQ1" s="872"/>
      <c r="OUR1" s="872"/>
      <c r="OUS1" s="872"/>
      <c r="OUT1" s="872"/>
      <c r="OUU1" s="872"/>
      <c r="OUV1" s="872"/>
      <c r="OUW1" s="872"/>
      <c r="OUX1" s="872"/>
      <c r="OUY1" s="872"/>
      <c r="OUZ1" s="872"/>
      <c r="OVA1" s="872"/>
      <c r="OVB1" s="872"/>
      <c r="OVC1" s="872"/>
      <c r="OVD1" s="872"/>
      <c r="OVE1" s="872"/>
      <c r="OVF1" s="872"/>
      <c r="OVG1" s="872"/>
      <c r="OVH1" s="872"/>
      <c r="OVI1" s="872"/>
      <c r="OVJ1" s="872"/>
      <c r="OVK1" s="872"/>
      <c r="OVL1" s="872"/>
      <c r="OVM1" s="872"/>
      <c r="OVN1" s="872"/>
      <c r="OVO1" s="872"/>
      <c r="OVP1" s="872"/>
      <c r="OVQ1" s="872"/>
      <c r="OVR1" s="872"/>
      <c r="OVS1" s="872"/>
      <c r="OVT1" s="872"/>
      <c r="OVU1" s="872"/>
      <c r="OVV1" s="872"/>
      <c r="OVW1" s="872"/>
      <c r="OVX1" s="872"/>
      <c r="OVY1" s="872"/>
      <c r="OVZ1" s="872"/>
      <c r="OWA1" s="872"/>
      <c r="OWB1" s="872"/>
      <c r="OWC1" s="872"/>
      <c r="OWD1" s="872"/>
      <c r="OWE1" s="872"/>
      <c r="OWF1" s="872"/>
      <c r="OWG1" s="872"/>
      <c r="OWH1" s="872"/>
      <c r="OWI1" s="872"/>
      <c r="OWJ1" s="872"/>
      <c r="OWK1" s="872"/>
      <c r="OWL1" s="872"/>
      <c r="OWM1" s="872"/>
      <c r="OWN1" s="872"/>
      <c r="OWO1" s="872"/>
      <c r="OWP1" s="872"/>
      <c r="OWQ1" s="872"/>
      <c r="OWR1" s="872"/>
      <c r="OWS1" s="872"/>
      <c r="OWT1" s="872"/>
      <c r="OWU1" s="872"/>
      <c r="OWV1" s="872"/>
      <c r="OWW1" s="872"/>
      <c r="OWX1" s="872"/>
      <c r="OWY1" s="872"/>
      <c r="OWZ1" s="872"/>
      <c r="OXA1" s="872"/>
      <c r="OXB1" s="872"/>
      <c r="OXC1" s="872"/>
      <c r="OXD1" s="872"/>
      <c r="OXE1" s="872"/>
      <c r="OXF1" s="872"/>
      <c r="OXG1" s="872"/>
      <c r="OXH1" s="872"/>
      <c r="OXI1" s="872"/>
      <c r="OXJ1" s="872"/>
      <c r="OXK1" s="872"/>
      <c r="OXL1" s="872"/>
      <c r="OXM1" s="872"/>
      <c r="OXN1" s="872"/>
      <c r="OXO1" s="872"/>
      <c r="OXP1" s="872"/>
      <c r="OXQ1" s="872"/>
      <c r="OXR1" s="872"/>
      <c r="OXS1" s="872"/>
      <c r="OXT1" s="872"/>
      <c r="OXU1" s="872"/>
      <c r="OXV1" s="872"/>
      <c r="OXW1" s="872"/>
      <c r="OXX1" s="872"/>
      <c r="OXY1" s="872"/>
      <c r="OXZ1" s="872"/>
      <c r="OYA1" s="872"/>
      <c r="OYB1" s="872"/>
      <c r="OYC1" s="872"/>
      <c r="OYD1" s="872"/>
      <c r="OYE1" s="872"/>
      <c r="OYF1" s="872"/>
      <c r="OYG1" s="872"/>
      <c r="OYH1" s="872"/>
      <c r="OYI1" s="872"/>
      <c r="OYJ1" s="872"/>
      <c r="OYK1" s="872"/>
      <c r="OYL1" s="872"/>
      <c r="OYM1" s="872"/>
      <c r="OYN1" s="872"/>
      <c r="OYO1" s="872"/>
      <c r="OYP1" s="872"/>
      <c r="OYQ1" s="872"/>
      <c r="OYR1" s="872"/>
      <c r="OYS1" s="872"/>
      <c r="OYT1" s="872"/>
      <c r="OYU1" s="872"/>
      <c r="OYV1" s="872"/>
      <c r="OYW1" s="872"/>
      <c r="OYX1" s="872"/>
      <c r="OYY1" s="872"/>
      <c r="OYZ1" s="872"/>
      <c r="OZA1" s="872"/>
      <c r="OZB1" s="872"/>
      <c r="OZC1" s="872"/>
      <c r="OZD1" s="872"/>
      <c r="OZE1" s="872"/>
      <c r="OZF1" s="872"/>
      <c r="OZG1" s="872"/>
      <c r="OZH1" s="872"/>
      <c r="OZI1" s="872"/>
      <c r="OZJ1" s="872"/>
      <c r="OZK1" s="872"/>
      <c r="OZL1" s="872"/>
      <c r="OZM1" s="872"/>
      <c r="OZN1" s="872"/>
      <c r="OZO1" s="872"/>
      <c r="OZP1" s="872"/>
      <c r="OZQ1" s="872"/>
      <c r="OZR1" s="872"/>
      <c r="OZS1" s="872"/>
      <c r="OZT1" s="872"/>
      <c r="OZU1" s="872"/>
      <c r="OZV1" s="872"/>
      <c r="OZW1" s="872"/>
      <c r="OZX1" s="872"/>
      <c r="OZY1" s="872"/>
      <c r="OZZ1" s="872"/>
      <c r="PAA1" s="872"/>
      <c r="PAB1" s="872"/>
      <c r="PAC1" s="872"/>
      <c r="PAD1" s="872"/>
      <c r="PAE1" s="872"/>
      <c r="PAF1" s="872"/>
      <c r="PAG1" s="872"/>
      <c r="PAH1" s="872"/>
      <c r="PAI1" s="872"/>
      <c r="PAJ1" s="872"/>
      <c r="PAK1" s="872"/>
      <c r="PAL1" s="872"/>
      <c r="PAM1" s="872"/>
      <c r="PAN1" s="872"/>
      <c r="PAO1" s="872"/>
      <c r="PAP1" s="872"/>
      <c r="PAQ1" s="872"/>
      <c r="PAR1" s="872"/>
      <c r="PAS1" s="872"/>
      <c r="PAT1" s="872"/>
      <c r="PAU1" s="872"/>
      <c r="PAV1" s="872"/>
      <c r="PAW1" s="872"/>
      <c r="PAX1" s="872"/>
      <c r="PAY1" s="872"/>
      <c r="PAZ1" s="872"/>
      <c r="PBA1" s="872"/>
      <c r="PBB1" s="872"/>
      <c r="PBC1" s="872"/>
      <c r="PBD1" s="872"/>
      <c r="PBE1" s="872"/>
      <c r="PBF1" s="872"/>
      <c r="PBG1" s="872"/>
      <c r="PBH1" s="872"/>
      <c r="PBI1" s="872"/>
      <c r="PBJ1" s="872"/>
      <c r="PBK1" s="872"/>
      <c r="PBL1" s="872"/>
      <c r="PBM1" s="872"/>
      <c r="PBN1" s="872"/>
      <c r="PBO1" s="872"/>
      <c r="PBP1" s="872"/>
      <c r="PBQ1" s="872"/>
      <c r="PBR1" s="872"/>
      <c r="PBS1" s="872"/>
      <c r="PBT1" s="872"/>
      <c r="PBU1" s="872"/>
      <c r="PBV1" s="872"/>
      <c r="PBW1" s="872"/>
      <c r="PBX1" s="872"/>
      <c r="PBY1" s="872"/>
      <c r="PBZ1" s="872"/>
      <c r="PCA1" s="872"/>
      <c r="PCB1" s="872"/>
      <c r="PCC1" s="872"/>
      <c r="PCD1" s="872"/>
      <c r="PCE1" s="872"/>
      <c r="PCF1" s="872"/>
      <c r="PCG1" s="872"/>
      <c r="PCH1" s="872"/>
      <c r="PCI1" s="872"/>
      <c r="PCJ1" s="872"/>
      <c r="PCK1" s="872"/>
      <c r="PCL1" s="872"/>
      <c r="PCM1" s="872"/>
      <c r="PCN1" s="872"/>
      <c r="PCO1" s="872"/>
      <c r="PCP1" s="872"/>
      <c r="PCQ1" s="872"/>
      <c r="PCR1" s="872"/>
      <c r="PCS1" s="872"/>
      <c r="PCT1" s="872"/>
      <c r="PCU1" s="872"/>
      <c r="PCV1" s="872"/>
      <c r="PCW1" s="872"/>
      <c r="PCX1" s="872"/>
      <c r="PCY1" s="872"/>
      <c r="PCZ1" s="872"/>
      <c r="PDA1" s="872"/>
      <c r="PDB1" s="872"/>
      <c r="PDC1" s="872"/>
      <c r="PDD1" s="872"/>
      <c r="PDE1" s="872"/>
      <c r="PDF1" s="872"/>
      <c r="PDG1" s="872"/>
      <c r="PDH1" s="872"/>
      <c r="PDI1" s="872"/>
      <c r="PDJ1" s="872"/>
      <c r="PDK1" s="872"/>
      <c r="PDL1" s="872"/>
      <c r="PDM1" s="872"/>
      <c r="PDN1" s="872"/>
      <c r="PDO1" s="872"/>
      <c r="PDP1" s="872"/>
      <c r="PDQ1" s="872"/>
      <c r="PDR1" s="872"/>
      <c r="PDS1" s="872"/>
      <c r="PDT1" s="872"/>
      <c r="PDU1" s="872"/>
      <c r="PDV1" s="872"/>
      <c r="PDW1" s="872"/>
      <c r="PDX1" s="872"/>
      <c r="PDY1" s="872"/>
      <c r="PDZ1" s="872"/>
      <c r="PEA1" s="872"/>
      <c r="PEB1" s="872"/>
      <c r="PEC1" s="872"/>
      <c r="PED1" s="872"/>
      <c r="PEE1" s="872"/>
      <c r="PEF1" s="872"/>
      <c r="PEG1" s="872"/>
      <c r="PEH1" s="872"/>
      <c r="PEI1" s="872"/>
      <c r="PEJ1" s="872"/>
      <c r="PEK1" s="872"/>
      <c r="PEL1" s="872"/>
      <c r="PEM1" s="872"/>
      <c r="PEN1" s="872"/>
      <c r="PEO1" s="872"/>
      <c r="PEP1" s="872"/>
      <c r="PEQ1" s="872"/>
      <c r="PER1" s="872"/>
      <c r="PES1" s="872"/>
      <c r="PET1" s="872"/>
      <c r="PEU1" s="872"/>
      <c r="PEV1" s="872"/>
      <c r="PEW1" s="872"/>
      <c r="PEX1" s="872"/>
      <c r="PEY1" s="872"/>
      <c r="PEZ1" s="872"/>
      <c r="PFA1" s="872"/>
      <c r="PFB1" s="872"/>
      <c r="PFC1" s="872"/>
      <c r="PFD1" s="872"/>
      <c r="PFE1" s="872"/>
      <c r="PFF1" s="872"/>
      <c r="PFG1" s="872"/>
      <c r="PFH1" s="872"/>
      <c r="PFI1" s="872"/>
      <c r="PFJ1" s="872"/>
      <c r="PFK1" s="872"/>
      <c r="PFL1" s="872"/>
      <c r="PFM1" s="872"/>
      <c r="PFN1" s="872"/>
      <c r="PFO1" s="872"/>
      <c r="PFP1" s="872"/>
      <c r="PFQ1" s="872"/>
      <c r="PFR1" s="872"/>
      <c r="PFS1" s="872"/>
      <c r="PFT1" s="872"/>
      <c r="PFU1" s="872"/>
      <c r="PFV1" s="872"/>
      <c r="PFW1" s="872"/>
      <c r="PFX1" s="872"/>
      <c r="PFY1" s="872"/>
      <c r="PFZ1" s="872"/>
      <c r="PGA1" s="872"/>
      <c r="PGB1" s="872"/>
      <c r="PGC1" s="872"/>
      <c r="PGD1" s="872"/>
      <c r="PGE1" s="872"/>
      <c r="PGF1" s="872"/>
      <c r="PGG1" s="872"/>
      <c r="PGH1" s="872"/>
      <c r="PGI1" s="872"/>
      <c r="PGJ1" s="872"/>
      <c r="PGK1" s="872"/>
      <c r="PGL1" s="872"/>
      <c r="PGM1" s="872"/>
      <c r="PGN1" s="872"/>
      <c r="PGO1" s="872"/>
      <c r="PGP1" s="872"/>
      <c r="PGQ1" s="872"/>
      <c r="PGR1" s="872"/>
      <c r="PGS1" s="872"/>
      <c r="PGT1" s="872"/>
      <c r="PGU1" s="872"/>
      <c r="PGV1" s="872"/>
      <c r="PGW1" s="872"/>
      <c r="PGX1" s="872"/>
      <c r="PGY1" s="872"/>
      <c r="PGZ1" s="872"/>
      <c r="PHA1" s="872"/>
      <c r="PHB1" s="872"/>
      <c r="PHC1" s="872"/>
      <c r="PHD1" s="872"/>
      <c r="PHE1" s="872"/>
      <c r="PHF1" s="872"/>
      <c r="PHG1" s="872"/>
      <c r="PHH1" s="872"/>
      <c r="PHI1" s="872"/>
      <c r="PHJ1" s="872"/>
      <c r="PHK1" s="872"/>
      <c r="PHL1" s="872"/>
      <c r="PHM1" s="872"/>
      <c r="PHN1" s="872"/>
      <c r="PHO1" s="872"/>
      <c r="PHP1" s="872"/>
      <c r="PHQ1" s="872"/>
      <c r="PHR1" s="872"/>
      <c r="PHS1" s="872"/>
      <c r="PHT1" s="872"/>
      <c r="PHU1" s="872"/>
      <c r="PHV1" s="872"/>
      <c r="PHW1" s="872"/>
      <c r="PHX1" s="872"/>
      <c r="PHY1" s="872"/>
      <c r="PHZ1" s="872"/>
      <c r="PIA1" s="872"/>
      <c r="PIB1" s="872"/>
      <c r="PIC1" s="872"/>
      <c r="PID1" s="872"/>
      <c r="PIE1" s="872"/>
      <c r="PIF1" s="872"/>
      <c r="PIG1" s="872"/>
      <c r="PIH1" s="872"/>
      <c r="PII1" s="872"/>
      <c r="PIJ1" s="872"/>
      <c r="PIK1" s="872"/>
      <c r="PIL1" s="872"/>
      <c r="PIM1" s="872"/>
      <c r="PIN1" s="872"/>
      <c r="PIO1" s="872"/>
      <c r="PIP1" s="872"/>
      <c r="PIQ1" s="872"/>
      <c r="PIR1" s="872"/>
      <c r="PIS1" s="872"/>
      <c r="PIT1" s="872"/>
      <c r="PIU1" s="872"/>
      <c r="PIV1" s="872"/>
      <c r="PIW1" s="872"/>
      <c r="PIX1" s="872"/>
      <c r="PIY1" s="872"/>
      <c r="PIZ1" s="872"/>
      <c r="PJA1" s="872"/>
      <c r="PJB1" s="872"/>
      <c r="PJC1" s="872"/>
      <c r="PJD1" s="872"/>
      <c r="PJE1" s="872"/>
      <c r="PJF1" s="872"/>
      <c r="PJG1" s="872"/>
      <c r="PJH1" s="872"/>
      <c r="PJI1" s="872"/>
      <c r="PJJ1" s="872"/>
      <c r="PJK1" s="872"/>
      <c r="PJL1" s="872"/>
      <c r="PJM1" s="872"/>
      <c r="PJN1" s="872"/>
      <c r="PJO1" s="872"/>
      <c r="PJP1" s="872"/>
      <c r="PJQ1" s="872"/>
      <c r="PJR1" s="872"/>
      <c r="PJS1" s="872"/>
      <c r="PJT1" s="872"/>
      <c r="PJU1" s="872"/>
      <c r="PJV1" s="872"/>
      <c r="PJW1" s="872"/>
      <c r="PJX1" s="872"/>
      <c r="PJY1" s="872"/>
      <c r="PJZ1" s="872"/>
      <c r="PKA1" s="872"/>
      <c r="PKB1" s="872"/>
      <c r="PKC1" s="872"/>
      <c r="PKD1" s="872"/>
      <c r="PKE1" s="872"/>
      <c r="PKF1" s="872"/>
      <c r="PKG1" s="872"/>
      <c r="PKH1" s="872"/>
      <c r="PKI1" s="872"/>
      <c r="PKJ1" s="872"/>
      <c r="PKK1" s="872"/>
      <c r="PKL1" s="872"/>
      <c r="PKM1" s="872"/>
      <c r="PKN1" s="872"/>
      <c r="PKO1" s="872"/>
      <c r="PKP1" s="872"/>
      <c r="PKQ1" s="872"/>
      <c r="PKR1" s="872"/>
      <c r="PKS1" s="872"/>
      <c r="PKT1" s="872"/>
      <c r="PKU1" s="872"/>
      <c r="PKV1" s="872"/>
      <c r="PKW1" s="872"/>
      <c r="PKX1" s="872"/>
      <c r="PKY1" s="872"/>
      <c r="PKZ1" s="872"/>
      <c r="PLA1" s="872"/>
      <c r="PLB1" s="872"/>
      <c r="PLC1" s="872"/>
      <c r="PLD1" s="872"/>
      <c r="PLE1" s="872"/>
      <c r="PLF1" s="872"/>
      <c r="PLG1" s="872"/>
      <c r="PLH1" s="872"/>
      <c r="PLI1" s="872"/>
      <c r="PLJ1" s="872"/>
      <c r="PLK1" s="872"/>
      <c r="PLL1" s="872"/>
      <c r="PLM1" s="872"/>
      <c r="PLN1" s="872"/>
      <c r="PLO1" s="872"/>
      <c r="PLP1" s="872"/>
      <c r="PLQ1" s="872"/>
      <c r="PLR1" s="872"/>
      <c r="PLS1" s="872"/>
      <c r="PLT1" s="872"/>
      <c r="PLU1" s="872"/>
      <c r="PLV1" s="872"/>
      <c r="PLW1" s="872"/>
      <c r="PLX1" s="872"/>
      <c r="PLY1" s="872"/>
      <c r="PLZ1" s="872"/>
      <c r="PMA1" s="872"/>
      <c r="PMB1" s="872"/>
      <c r="PMC1" s="872"/>
      <c r="PMD1" s="872"/>
      <c r="PME1" s="872"/>
      <c r="PMF1" s="872"/>
      <c r="PMG1" s="872"/>
      <c r="PMH1" s="872"/>
      <c r="PMI1" s="872"/>
      <c r="PMJ1" s="872"/>
      <c r="PMK1" s="872"/>
      <c r="PML1" s="872"/>
      <c r="PMM1" s="872"/>
      <c r="PMN1" s="872"/>
      <c r="PMO1" s="872"/>
      <c r="PMP1" s="872"/>
      <c r="PMQ1" s="872"/>
      <c r="PMR1" s="872"/>
      <c r="PMS1" s="872"/>
      <c r="PMT1" s="872"/>
      <c r="PMU1" s="872"/>
      <c r="PMV1" s="872"/>
      <c r="PMW1" s="872"/>
      <c r="PMX1" s="872"/>
      <c r="PMY1" s="872"/>
      <c r="PMZ1" s="872"/>
      <c r="PNA1" s="872"/>
      <c r="PNB1" s="872"/>
      <c r="PNC1" s="872"/>
      <c r="PND1" s="872"/>
      <c r="PNE1" s="872"/>
      <c r="PNF1" s="872"/>
      <c r="PNG1" s="872"/>
      <c r="PNH1" s="872"/>
      <c r="PNI1" s="872"/>
      <c r="PNJ1" s="872"/>
      <c r="PNK1" s="872"/>
      <c r="PNL1" s="872"/>
      <c r="PNM1" s="872"/>
      <c r="PNN1" s="872"/>
      <c r="PNO1" s="872"/>
      <c r="PNP1" s="872"/>
      <c r="PNQ1" s="872"/>
      <c r="PNR1" s="872"/>
      <c r="PNS1" s="872"/>
      <c r="PNT1" s="872"/>
      <c r="PNU1" s="872"/>
      <c r="PNV1" s="872"/>
      <c r="PNW1" s="872"/>
      <c r="PNX1" s="872"/>
      <c r="PNY1" s="872"/>
      <c r="PNZ1" s="872"/>
      <c r="POA1" s="872"/>
      <c r="POB1" s="872"/>
      <c r="POC1" s="872"/>
      <c r="POD1" s="872"/>
      <c r="POE1" s="872"/>
      <c r="POF1" s="872"/>
      <c r="POG1" s="872"/>
      <c r="POH1" s="872"/>
      <c r="POI1" s="872"/>
      <c r="POJ1" s="872"/>
      <c r="POK1" s="872"/>
      <c r="POL1" s="872"/>
      <c r="POM1" s="872"/>
      <c r="PON1" s="872"/>
      <c r="POO1" s="872"/>
      <c r="POP1" s="872"/>
      <c r="POQ1" s="872"/>
      <c r="POR1" s="872"/>
      <c r="POS1" s="872"/>
      <c r="POT1" s="872"/>
      <c r="POU1" s="872"/>
      <c r="POV1" s="872"/>
      <c r="POW1" s="872"/>
      <c r="POX1" s="872"/>
      <c r="POY1" s="872"/>
      <c r="POZ1" s="872"/>
      <c r="PPA1" s="872"/>
      <c r="PPB1" s="872"/>
      <c r="PPC1" s="872"/>
      <c r="PPD1" s="872"/>
      <c r="PPE1" s="872"/>
      <c r="PPF1" s="872"/>
      <c r="PPG1" s="872"/>
      <c r="PPH1" s="872"/>
      <c r="PPI1" s="872"/>
      <c r="PPJ1" s="872"/>
      <c r="PPK1" s="872"/>
      <c r="PPL1" s="872"/>
      <c r="PPM1" s="872"/>
      <c r="PPN1" s="872"/>
      <c r="PPO1" s="872"/>
      <c r="PPP1" s="872"/>
      <c r="PPQ1" s="872"/>
      <c r="PPR1" s="872"/>
      <c r="PPS1" s="872"/>
      <c r="PPT1" s="872"/>
      <c r="PPU1" s="872"/>
      <c r="PPV1" s="872"/>
      <c r="PPW1" s="872"/>
      <c r="PPX1" s="872"/>
      <c r="PPY1" s="872"/>
      <c r="PPZ1" s="872"/>
      <c r="PQA1" s="872"/>
      <c r="PQB1" s="872"/>
      <c r="PQC1" s="872"/>
      <c r="PQD1" s="872"/>
      <c r="PQE1" s="872"/>
      <c r="PQF1" s="872"/>
      <c r="PQG1" s="872"/>
      <c r="PQH1" s="872"/>
      <c r="PQI1" s="872"/>
      <c r="PQJ1" s="872"/>
      <c r="PQK1" s="872"/>
      <c r="PQL1" s="872"/>
      <c r="PQM1" s="872"/>
      <c r="PQN1" s="872"/>
      <c r="PQO1" s="872"/>
      <c r="PQP1" s="872"/>
      <c r="PQQ1" s="872"/>
      <c r="PQR1" s="872"/>
      <c r="PQS1" s="872"/>
      <c r="PQT1" s="872"/>
      <c r="PQU1" s="872"/>
      <c r="PQV1" s="872"/>
      <c r="PQW1" s="872"/>
      <c r="PQX1" s="872"/>
      <c r="PQY1" s="872"/>
      <c r="PQZ1" s="872"/>
      <c r="PRA1" s="872"/>
      <c r="PRB1" s="872"/>
      <c r="PRC1" s="872"/>
      <c r="PRD1" s="872"/>
      <c r="PRE1" s="872"/>
      <c r="PRF1" s="872"/>
      <c r="PRG1" s="872"/>
      <c r="PRH1" s="872"/>
      <c r="PRI1" s="872"/>
      <c r="PRJ1" s="872"/>
      <c r="PRK1" s="872"/>
      <c r="PRL1" s="872"/>
      <c r="PRM1" s="872"/>
      <c r="PRN1" s="872"/>
      <c r="PRO1" s="872"/>
      <c r="PRP1" s="872"/>
      <c r="PRQ1" s="872"/>
      <c r="PRR1" s="872"/>
      <c r="PRS1" s="872"/>
      <c r="PRT1" s="872"/>
      <c r="PRU1" s="872"/>
      <c r="PRV1" s="872"/>
      <c r="PRW1" s="872"/>
      <c r="PRX1" s="872"/>
      <c r="PRY1" s="872"/>
      <c r="PRZ1" s="872"/>
      <c r="PSA1" s="872"/>
      <c r="PSB1" s="872"/>
      <c r="PSC1" s="872"/>
      <c r="PSD1" s="872"/>
      <c r="PSE1" s="872"/>
      <c r="PSF1" s="872"/>
      <c r="PSG1" s="872"/>
      <c r="PSH1" s="872"/>
      <c r="PSI1" s="872"/>
      <c r="PSJ1" s="872"/>
      <c r="PSK1" s="872"/>
      <c r="PSL1" s="872"/>
      <c r="PSM1" s="872"/>
      <c r="PSN1" s="872"/>
      <c r="PSO1" s="872"/>
      <c r="PSP1" s="872"/>
      <c r="PSQ1" s="872"/>
      <c r="PSR1" s="872"/>
      <c r="PSS1" s="872"/>
      <c r="PST1" s="872"/>
      <c r="PSU1" s="872"/>
      <c r="PSV1" s="872"/>
      <c r="PSW1" s="872"/>
      <c r="PSX1" s="872"/>
      <c r="PSY1" s="872"/>
      <c r="PSZ1" s="872"/>
      <c r="PTA1" s="872"/>
      <c r="PTB1" s="872"/>
      <c r="PTC1" s="872"/>
      <c r="PTD1" s="872"/>
      <c r="PTE1" s="872"/>
      <c r="PTF1" s="872"/>
      <c r="PTG1" s="872"/>
      <c r="PTH1" s="872"/>
      <c r="PTI1" s="872"/>
      <c r="PTJ1" s="872"/>
      <c r="PTK1" s="872"/>
      <c r="PTL1" s="872"/>
      <c r="PTM1" s="872"/>
      <c r="PTN1" s="872"/>
      <c r="PTO1" s="872"/>
      <c r="PTP1" s="872"/>
      <c r="PTQ1" s="872"/>
      <c r="PTR1" s="872"/>
      <c r="PTS1" s="872"/>
      <c r="PTT1" s="872"/>
      <c r="PTU1" s="872"/>
      <c r="PTV1" s="872"/>
      <c r="PTW1" s="872"/>
      <c r="PTX1" s="872"/>
      <c r="PTY1" s="872"/>
      <c r="PTZ1" s="872"/>
      <c r="PUA1" s="872"/>
      <c r="PUB1" s="872"/>
      <c r="PUC1" s="872"/>
      <c r="PUD1" s="872"/>
      <c r="PUE1" s="872"/>
      <c r="PUF1" s="872"/>
      <c r="PUG1" s="872"/>
      <c r="PUH1" s="872"/>
      <c r="PUI1" s="872"/>
      <c r="PUJ1" s="872"/>
      <c r="PUK1" s="872"/>
      <c r="PUL1" s="872"/>
      <c r="PUM1" s="872"/>
      <c r="PUN1" s="872"/>
      <c r="PUO1" s="872"/>
      <c r="PUP1" s="872"/>
      <c r="PUQ1" s="872"/>
      <c r="PUR1" s="872"/>
      <c r="PUS1" s="872"/>
      <c r="PUT1" s="872"/>
      <c r="PUU1" s="872"/>
      <c r="PUV1" s="872"/>
      <c r="PUW1" s="872"/>
      <c r="PUX1" s="872"/>
      <c r="PUY1" s="872"/>
      <c r="PUZ1" s="872"/>
      <c r="PVA1" s="872"/>
      <c r="PVB1" s="872"/>
      <c r="PVC1" s="872"/>
      <c r="PVD1" s="872"/>
      <c r="PVE1" s="872"/>
      <c r="PVF1" s="872"/>
      <c r="PVG1" s="872"/>
      <c r="PVH1" s="872"/>
      <c r="PVI1" s="872"/>
      <c r="PVJ1" s="872"/>
      <c r="PVK1" s="872"/>
      <c r="PVL1" s="872"/>
      <c r="PVM1" s="872"/>
      <c r="PVN1" s="872"/>
      <c r="PVO1" s="872"/>
      <c r="PVP1" s="872"/>
      <c r="PVQ1" s="872"/>
      <c r="PVR1" s="872"/>
      <c r="PVS1" s="872"/>
      <c r="PVT1" s="872"/>
      <c r="PVU1" s="872"/>
      <c r="PVV1" s="872"/>
      <c r="PVW1" s="872"/>
      <c r="PVX1" s="872"/>
      <c r="PVY1" s="872"/>
      <c r="PVZ1" s="872"/>
      <c r="PWA1" s="872"/>
      <c r="PWB1" s="872"/>
      <c r="PWC1" s="872"/>
      <c r="PWD1" s="872"/>
      <c r="PWE1" s="872"/>
      <c r="PWF1" s="872"/>
      <c r="PWG1" s="872"/>
      <c r="PWH1" s="872"/>
      <c r="PWI1" s="872"/>
      <c r="PWJ1" s="872"/>
      <c r="PWK1" s="872"/>
      <c r="PWL1" s="872"/>
      <c r="PWM1" s="872"/>
      <c r="PWN1" s="872"/>
      <c r="PWO1" s="872"/>
      <c r="PWP1" s="872"/>
      <c r="PWQ1" s="872"/>
      <c r="PWR1" s="872"/>
      <c r="PWS1" s="872"/>
      <c r="PWT1" s="872"/>
      <c r="PWU1" s="872"/>
      <c r="PWV1" s="872"/>
      <c r="PWW1" s="872"/>
      <c r="PWX1" s="872"/>
      <c r="PWY1" s="872"/>
      <c r="PWZ1" s="872"/>
      <c r="PXA1" s="872"/>
      <c r="PXB1" s="872"/>
      <c r="PXC1" s="872"/>
      <c r="PXD1" s="872"/>
      <c r="PXE1" s="872"/>
      <c r="PXF1" s="872"/>
      <c r="PXG1" s="872"/>
      <c r="PXH1" s="872"/>
      <c r="PXI1" s="872"/>
      <c r="PXJ1" s="872"/>
      <c r="PXK1" s="872"/>
      <c r="PXL1" s="872"/>
      <c r="PXM1" s="872"/>
      <c r="PXN1" s="872"/>
      <c r="PXO1" s="872"/>
      <c r="PXP1" s="872"/>
      <c r="PXQ1" s="872"/>
      <c r="PXR1" s="872"/>
      <c r="PXS1" s="872"/>
      <c r="PXT1" s="872"/>
      <c r="PXU1" s="872"/>
      <c r="PXV1" s="872"/>
      <c r="PXW1" s="872"/>
      <c r="PXX1" s="872"/>
      <c r="PXY1" s="872"/>
      <c r="PXZ1" s="872"/>
      <c r="PYA1" s="872"/>
      <c r="PYB1" s="872"/>
      <c r="PYC1" s="872"/>
      <c r="PYD1" s="872"/>
      <c r="PYE1" s="872"/>
      <c r="PYF1" s="872"/>
      <c r="PYG1" s="872"/>
      <c r="PYH1" s="872"/>
      <c r="PYI1" s="872"/>
      <c r="PYJ1" s="872"/>
      <c r="PYK1" s="872"/>
      <c r="PYL1" s="872"/>
      <c r="PYM1" s="872"/>
      <c r="PYN1" s="872"/>
      <c r="PYO1" s="872"/>
      <c r="PYP1" s="872"/>
      <c r="PYQ1" s="872"/>
      <c r="PYR1" s="872"/>
      <c r="PYS1" s="872"/>
      <c r="PYT1" s="872"/>
      <c r="PYU1" s="872"/>
      <c r="PYV1" s="872"/>
      <c r="PYW1" s="872"/>
      <c r="PYX1" s="872"/>
      <c r="PYY1" s="872"/>
      <c r="PYZ1" s="872"/>
      <c r="PZA1" s="872"/>
      <c r="PZB1" s="872"/>
      <c r="PZC1" s="872"/>
      <c r="PZD1" s="872"/>
      <c r="PZE1" s="872"/>
      <c r="PZF1" s="872"/>
      <c r="PZG1" s="872"/>
      <c r="PZH1" s="872"/>
      <c r="PZI1" s="872"/>
      <c r="PZJ1" s="872"/>
      <c r="PZK1" s="872"/>
      <c r="PZL1" s="872"/>
      <c r="PZM1" s="872"/>
      <c r="PZN1" s="872"/>
      <c r="PZO1" s="872"/>
      <c r="PZP1" s="872"/>
      <c r="PZQ1" s="872"/>
      <c r="PZR1" s="872"/>
      <c r="PZS1" s="872"/>
      <c r="PZT1" s="872"/>
      <c r="PZU1" s="872"/>
      <c r="PZV1" s="872"/>
      <c r="PZW1" s="872"/>
      <c r="PZX1" s="872"/>
      <c r="PZY1" s="872"/>
      <c r="PZZ1" s="872"/>
      <c r="QAA1" s="872"/>
      <c r="QAB1" s="872"/>
      <c r="QAC1" s="872"/>
      <c r="QAD1" s="872"/>
      <c r="QAE1" s="872"/>
      <c r="QAF1" s="872"/>
      <c r="QAG1" s="872"/>
      <c r="QAH1" s="872"/>
      <c r="QAI1" s="872"/>
      <c r="QAJ1" s="872"/>
      <c r="QAK1" s="872"/>
      <c r="QAL1" s="872"/>
      <c r="QAM1" s="872"/>
      <c r="QAN1" s="872"/>
      <c r="QAO1" s="872"/>
      <c r="QAP1" s="872"/>
      <c r="QAQ1" s="872"/>
      <c r="QAR1" s="872"/>
      <c r="QAS1" s="872"/>
      <c r="QAT1" s="872"/>
      <c r="QAU1" s="872"/>
      <c r="QAV1" s="872"/>
      <c r="QAW1" s="872"/>
      <c r="QAX1" s="872"/>
      <c r="QAY1" s="872"/>
      <c r="QAZ1" s="872"/>
      <c r="QBA1" s="872"/>
      <c r="QBB1" s="872"/>
      <c r="QBC1" s="872"/>
      <c r="QBD1" s="872"/>
      <c r="QBE1" s="872"/>
      <c r="QBF1" s="872"/>
      <c r="QBG1" s="872"/>
      <c r="QBH1" s="872"/>
      <c r="QBI1" s="872"/>
      <c r="QBJ1" s="872"/>
      <c r="QBK1" s="872"/>
      <c r="QBL1" s="872"/>
      <c r="QBM1" s="872"/>
      <c r="QBN1" s="872"/>
      <c r="QBO1" s="872"/>
      <c r="QBP1" s="872"/>
      <c r="QBQ1" s="872"/>
      <c r="QBR1" s="872"/>
      <c r="QBS1" s="872"/>
      <c r="QBT1" s="872"/>
      <c r="QBU1" s="872"/>
      <c r="QBV1" s="872"/>
      <c r="QBW1" s="872"/>
      <c r="QBX1" s="872"/>
      <c r="QBY1" s="872"/>
      <c r="QBZ1" s="872"/>
      <c r="QCA1" s="872"/>
      <c r="QCB1" s="872"/>
      <c r="QCC1" s="872"/>
      <c r="QCD1" s="872"/>
      <c r="QCE1" s="872"/>
      <c r="QCF1" s="872"/>
      <c r="QCG1" s="872"/>
      <c r="QCH1" s="872"/>
      <c r="QCI1" s="872"/>
      <c r="QCJ1" s="872"/>
      <c r="QCK1" s="872"/>
      <c r="QCL1" s="872"/>
      <c r="QCM1" s="872"/>
      <c r="QCN1" s="872"/>
      <c r="QCO1" s="872"/>
      <c r="QCP1" s="872"/>
      <c r="QCQ1" s="872"/>
      <c r="QCR1" s="872"/>
      <c r="QCS1" s="872"/>
      <c r="QCT1" s="872"/>
      <c r="QCU1" s="872"/>
      <c r="QCV1" s="872"/>
      <c r="QCW1" s="872"/>
      <c r="QCX1" s="872"/>
      <c r="QCY1" s="872"/>
      <c r="QCZ1" s="872"/>
      <c r="QDA1" s="872"/>
      <c r="QDB1" s="872"/>
      <c r="QDC1" s="872"/>
      <c r="QDD1" s="872"/>
      <c r="QDE1" s="872"/>
      <c r="QDF1" s="872"/>
      <c r="QDG1" s="872"/>
      <c r="QDH1" s="872"/>
      <c r="QDI1" s="872"/>
      <c r="QDJ1" s="872"/>
      <c r="QDK1" s="872"/>
      <c r="QDL1" s="872"/>
      <c r="QDM1" s="872"/>
      <c r="QDN1" s="872"/>
      <c r="QDO1" s="872"/>
      <c r="QDP1" s="872"/>
      <c r="QDQ1" s="872"/>
      <c r="QDR1" s="872"/>
      <c r="QDS1" s="872"/>
      <c r="QDT1" s="872"/>
      <c r="QDU1" s="872"/>
      <c r="QDV1" s="872"/>
      <c r="QDW1" s="872"/>
      <c r="QDX1" s="872"/>
      <c r="QDY1" s="872"/>
      <c r="QDZ1" s="872"/>
      <c r="QEA1" s="872"/>
      <c r="QEB1" s="872"/>
      <c r="QEC1" s="872"/>
      <c r="QED1" s="872"/>
      <c r="QEE1" s="872"/>
      <c r="QEF1" s="872"/>
      <c r="QEG1" s="872"/>
      <c r="QEH1" s="872"/>
      <c r="QEI1" s="872"/>
      <c r="QEJ1" s="872"/>
      <c r="QEK1" s="872"/>
      <c r="QEL1" s="872"/>
      <c r="QEM1" s="872"/>
      <c r="QEN1" s="872"/>
      <c r="QEO1" s="872"/>
      <c r="QEP1" s="872"/>
      <c r="QEQ1" s="872"/>
      <c r="QER1" s="872"/>
      <c r="QES1" s="872"/>
      <c r="QET1" s="872"/>
      <c r="QEU1" s="872"/>
      <c r="QEV1" s="872"/>
      <c r="QEW1" s="872"/>
      <c r="QEX1" s="872"/>
      <c r="QEY1" s="872"/>
      <c r="QEZ1" s="872"/>
      <c r="QFA1" s="872"/>
      <c r="QFB1" s="872"/>
      <c r="QFC1" s="872"/>
      <c r="QFD1" s="872"/>
      <c r="QFE1" s="872"/>
      <c r="QFF1" s="872"/>
      <c r="QFG1" s="872"/>
      <c r="QFH1" s="872"/>
      <c r="QFI1" s="872"/>
      <c r="QFJ1" s="872"/>
      <c r="QFK1" s="872"/>
      <c r="QFL1" s="872"/>
      <c r="QFM1" s="872"/>
      <c r="QFN1" s="872"/>
      <c r="QFO1" s="872"/>
      <c r="QFP1" s="872"/>
      <c r="QFQ1" s="872"/>
      <c r="QFR1" s="872"/>
      <c r="QFS1" s="872"/>
      <c r="QFT1" s="872"/>
      <c r="QFU1" s="872"/>
      <c r="QFV1" s="872"/>
      <c r="QFW1" s="872"/>
      <c r="QFX1" s="872"/>
      <c r="QFY1" s="872"/>
      <c r="QFZ1" s="872"/>
      <c r="QGA1" s="872"/>
      <c r="QGB1" s="872"/>
      <c r="QGC1" s="872"/>
      <c r="QGD1" s="872"/>
      <c r="QGE1" s="872"/>
      <c r="QGF1" s="872"/>
      <c r="QGG1" s="872"/>
      <c r="QGH1" s="872"/>
      <c r="QGI1" s="872"/>
      <c r="QGJ1" s="872"/>
      <c r="QGK1" s="872"/>
      <c r="QGL1" s="872"/>
      <c r="QGM1" s="872"/>
      <c r="QGN1" s="872"/>
      <c r="QGO1" s="872"/>
      <c r="QGP1" s="872"/>
      <c r="QGQ1" s="872"/>
      <c r="QGR1" s="872"/>
      <c r="QGS1" s="872"/>
      <c r="QGT1" s="872"/>
      <c r="QGU1" s="872"/>
      <c r="QGV1" s="872"/>
      <c r="QGW1" s="872"/>
      <c r="QGX1" s="872"/>
      <c r="QGY1" s="872"/>
      <c r="QGZ1" s="872"/>
      <c r="QHA1" s="872"/>
      <c r="QHB1" s="872"/>
      <c r="QHC1" s="872"/>
      <c r="QHD1" s="872"/>
      <c r="QHE1" s="872"/>
      <c r="QHF1" s="872"/>
      <c r="QHG1" s="872"/>
      <c r="QHH1" s="872"/>
      <c r="QHI1" s="872"/>
      <c r="QHJ1" s="872"/>
      <c r="QHK1" s="872"/>
      <c r="QHL1" s="872"/>
      <c r="QHM1" s="872"/>
      <c r="QHN1" s="872"/>
      <c r="QHO1" s="872"/>
      <c r="QHP1" s="872"/>
      <c r="QHQ1" s="872"/>
      <c r="QHR1" s="872"/>
      <c r="QHS1" s="872"/>
      <c r="QHT1" s="872"/>
      <c r="QHU1" s="872"/>
      <c r="QHV1" s="872"/>
      <c r="QHW1" s="872"/>
      <c r="QHX1" s="872"/>
      <c r="QHY1" s="872"/>
      <c r="QHZ1" s="872"/>
      <c r="QIA1" s="872"/>
      <c r="QIB1" s="872"/>
      <c r="QIC1" s="872"/>
      <c r="QID1" s="872"/>
      <c r="QIE1" s="872"/>
      <c r="QIF1" s="872"/>
      <c r="QIG1" s="872"/>
      <c r="QIH1" s="872"/>
      <c r="QII1" s="872"/>
      <c r="QIJ1" s="872"/>
      <c r="QIK1" s="872"/>
      <c r="QIL1" s="872"/>
      <c r="QIM1" s="872"/>
      <c r="QIN1" s="872"/>
      <c r="QIO1" s="872"/>
      <c r="QIP1" s="872"/>
      <c r="QIQ1" s="872"/>
      <c r="QIR1" s="872"/>
      <c r="QIS1" s="872"/>
      <c r="QIT1" s="872"/>
      <c r="QIU1" s="872"/>
      <c r="QIV1" s="872"/>
      <c r="QIW1" s="872"/>
      <c r="QIX1" s="872"/>
      <c r="QIY1" s="872"/>
      <c r="QIZ1" s="872"/>
      <c r="QJA1" s="872"/>
      <c r="QJB1" s="872"/>
      <c r="QJC1" s="872"/>
      <c r="QJD1" s="872"/>
      <c r="QJE1" s="872"/>
      <c r="QJF1" s="872"/>
      <c r="QJG1" s="872"/>
      <c r="QJH1" s="872"/>
      <c r="QJI1" s="872"/>
      <c r="QJJ1" s="872"/>
      <c r="QJK1" s="872"/>
      <c r="QJL1" s="872"/>
      <c r="QJM1" s="872"/>
      <c r="QJN1" s="872"/>
      <c r="QJO1" s="872"/>
      <c r="QJP1" s="872"/>
      <c r="QJQ1" s="872"/>
      <c r="QJR1" s="872"/>
      <c r="QJS1" s="872"/>
      <c r="QJT1" s="872"/>
      <c r="QJU1" s="872"/>
      <c r="QJV1" s="872"/>
      <c r="QJW1" s="872"/>
      <c r="QJX1" s="872"/>
      <c r="QJY1" s="872"/>
      <c r="QJZ1" s="872"/>
      <c r="QKA1" s="872"/>
      <c r="QKB1" s="872"/>
      <c r="QKC1" s="872"/>
      <c r="QKD1" s="872"/>
      <c r="QKE1" s="872"/>
      <c r="QKF1" s="872"/>
      <c r="QKG1" s="872"/>
      <c r="QKH1" s="872"/>
      <c r="QKI1" s="872"/>
      <c r="QKJ1" s="872"/>
      <c r="QKK1" s="872"/>
      <c r="QKL1" s="872"/>
      <c r="QKM1" s="872"/>
      <c r="QKN1" s="872"/>
      <c r="QKO1" s="872"/>
      <c r="QKP1" s="872"/>
      <c r="QKQ1" s="872"/>
      <c r="QKR1" s="872"/>
      <c r="QKS1" s="872"/>
      <c r="QKT1" s="872"/>
      <c r="QKU1" s="872"/>
      <c r="QKV1" s="872"/>
      <c r="QKW1" s="872"/>
      <c r="QKX1" s="872"/>
      <c r="QKY1" s="872"/>
      <c r="QKZ1" s="872"/>
      <c r="QLA1" s="872"/>
      <c r="QLB1" s="872"/>
      <c r="QLC1" s="872"/>
      <c r="QLD1" s="872"/>
      <c r="QLE1" s="872"/>
      <c r="QLF1" s="872"/>
      <c r="QLG1" s="872"/>
      <c r="QLH1" s="872"/>
      <c r="QLI1" s="872"/>
      <c r="QLJ1" s="872"/>
      <c r="QLK1" s="872"/>
      <c r="QLL1" s="872"/>
      <c r="QLM1" s="872"/>
      <c r="QLN1" s="872"/>
      <c r="QLO1" s="872"/>
      <c r="QLP1" s="872"/>
      <c r="QLQ1" s="872"/>
      <c r="QLR1" s="872"/>
      <c r="QLS1" s="872"/>
      <c r="QLT1" s="872"/>
      <c r="QLU1" s="872"/>
      <c r="QLV1" s="872"/>
      <c r="QLW1" s="872"/>
      <c r="QLX1" s="872"/>
      <c r="QLY1" s="872"/>
      <c r="QLZ1" s="872"/>
      <c r="QMA1" s="872"/>
      <c r="QMB1" s="872"/>
      <c r="QMC1" s="872"/>
      <c r="QMD1" s="872"/>
      <c r="QME1" s="872"/>
      <c r="QMF1" s="872"/>
      <c r="QMG1" s="872"/>
      <c r="QMH1" s="872"/>
      <c r="QMI1" s="872"/>
      <c r="QMJ1" s="872"/>
      <c r="QMK1" s="872"/>
      <c r="QML1" s="872"/>
      <c r="QMM1" s="872"/>
      <c r="QMN1" s="872"/>
      <c r="QMO1" s="872"/>
      <c r="QMP1" s="872"/>
      <c r="QMQ1" s="872"/>
      <c r="QMR1" s="872"/>
      <c r="QMS1" s="872"/>
      <c r="QMT1" s="872"/>
      <c r="QMU1" s="872"/>
      <c r="QMV1" s="872"/>
      <c r="QMW1" s="872"/>
      <c r="QMX1" s="872"/>
      <c r="QMY1" s="872"/>
      <c r="QMZ1" s="872"/>
      <c r="QNA1" s="872"/>
      <c r="QNB1" s="872"/>
      <c r="QNC1" s="872"/>
      <c r="QND1" s="872"/>
      <c r="QNE1" s="872"/>
      <c r="QNF1" s="872"/>
      <c r="QNG1" s="872"/>
      <c r="QNH1" s="872"/>
      <c r="QNI1" s="872"/>
      <c r="QNJ1" s="872"/>
      <c r="QNK1" s="872"/>
      <c r="QNL1" s="872"/>
      <c r="QNM1" s="872"/>
      <c r="QNN1" s="872"/>
      <c r="QNO1" s="872"/>
      <c r="QNP1" s="872"/>
      <c r="QNQ1" s="872"/>
      <c r="QNR1" s="872"/>
      <c r="QNS1" s="872"/>
      <c r="QNT1" s="872"/>
      <c r="QNU1" s="872"/>
      <c r="QNV1" s="872"/>
      <c r="QNW1" s="872"/>
      <c r="QNX1" s="872"/>
      <c r="QNY1" s="872"/>
      <c r="QNZ1" s="872"/>
      <c r="QOA1" s="872"/>
      <c r="QOB1" s="872"/>
      <c r="QOC1" s="872"/>
      <c r="QOD1" s="872"/>
      <c r="QOE1" s="872"/>
      <c r="QOF1" s="872"/>
      <c r="QOG1" s="872"/>
      <c r="QOH1" s="872"/>
      <c r="QOI1" s="872"/>
      <c r="QOJ1" s="872"/>
      <c r="QOK1" s="872"/>
      <c r="QOL1" s="872"/>
      <c r="QOM1" s="872"/>
      <c r="QON1" s="872"/>
      <c r="QOO1" s="872"/>
      <c r="QOP1" s="872"/>
      <c r="QOQ1" s="872"/>
      <c r="QOR1" s="872"/>
      <c r="QOS1" s="872"/>
      <c r="QOT1" s="872"/>
      <c r="QOU1" s="872"/>
      <c r="QOV1" s="872"/>
      <c r="QOW1" s="872"/>
      <c r="QOX1" s="872"/>
      <c r="QOY1" s="872"/>
      <c r="QOZ1" s="872"/>
      <c r="QPA1" s="872"/>
      <c r="QPB1" s="872"/>
      <c r="QPC1" s="872"/>
      <c r="QPD1" s="872"/>
      <c r="QPE1" s="872"/>
      <c r="QPF1" s="872"/>
      <c r="QPG1" s="872"/>
      <c r="QPH1" s="872"/>
      <c r="QPI1" s="872"/>
      <c r="QPJ1" s="872"/>
      <c r="QPK1" s="872"/>
      <c r="QPL1" s="872"/>
      <c r="QPM1" s="872"/>
      <c r="QPN1" s="872"/>
      <c r="QPO1" s="872"/>
      <c r="QPP1" s="872"/>
      <c r="QPQ1" s="872"/>
      <c r="QPR1" s="872"/>
      <c r="QPS1" s="872"/>
      <c r="QPT1" s="872"/>
      <c r="QPU1" s="872"/>
      <c r="QPV1" s="872"/>
      <c r="QPW1" s="872"/>
      <c r="QPX1" s="872"/>
      <c r="QPY1" s="872"/>
      <c r="QPZ1" s="872"/>
      <c r="QQA1" s="872"/>
      <c r="QQB1" s="872"/>
      <c r="QQC1" s="872"/>
      <c r="QQD1" s="872"/>
      <c r="QQE1" s="872"/>
      <c r="QQF1" s="872"/>
      <c r="QQG1" s="872"/>
      <c r="QQH1" s="872"/>
      <c r="QQI1" s="872"/>
      <c r="QQJ1" s="872"/>
      <c r="QQK1" s="872"/>
      <c r="QQL1" s="872"/>
      <c r="QQM1" s="872"/>
      <c r="QQN1" s="872"/>
      <c r="QQO1" s="872"/>
      <c r="QQP1" s="872"/>
      <c r="QQQ1" s="872"/>
      <c r="QQR1" s="872"/>
      <c r="QQS1" s="872"/>
      <c r="QQT1" s="872"/>
      <c r="QQU1" s="872"/>
      <c r="QQV1" s="872"/>
      <c r="QQW1" s="872"/>
      <c r="QQX1" s="872"/>
      <c r="QQY1" s="872"/>
      <c r="QQZ1" s="872"/>
      <c r="QRA1" s="872"/>
      <c r="QRB1" s="872"/>
      <c r="QRC1" s="872"/>
      <c r="QRD1" s="872"/>
      <c r="QRE1" s="872"/>
      <c r="QRF1" s="872"/>
      <c r="QRG1" s="872"/>
      <c r="QRH1" s="872"/>
      <c r="QRI1" s="872"/>
      <c r="QRJ1" s="872"/>
      <c r="QRK1" s="872"/>
      <c r="QRL1" s="872"/>
      <c r="QRM1" s="872"/>
      <c r="QRN1" s="872"/>
      <c r="QRO1" s="872"/>
      <c r="QRP1" s="872"/>
      <c r="QRQ1" s="872"/>
      <c r="QRR1" s="872"/>
      <c r="QRS1" s="872"/>
      <c r="QRT1" s="872"/>
      <c r="QRU1" s="872"/>
      <c r="QRV1" s="872"/>
      <c r="QRW1" s="872"/>
      <c r="QRX1" s="872"/>
      <c r="QRY1" s="872"/>
      <c r="QRZ1" s="872"/>
      <c r="QSA1" s="872"/>
      <c r="QSB1" s="872"/>
      <c r="QSC1" s="872"/>
      <c r="QSD1" s="872"/>
      <c r="QSE1" s="872"/>
      <c r="QSF1" s="872"/>
      <c r="QSG1" s="872"/>
      <c r="QSH1" s="872"/>
      <c r="QSI1" s="872"/>
      <c r="QSJ1" s="872"/>
      <c r="QSK1" s="872"/>
      <c r="QSL1" s="872"/>
      <c r="QSM1" s="872"/>
      <c r="QSN1" s="872"/>
      <c r="QSO1" s="872"/>
      <c r="QSP1" s="872"/>
      <c r="QSQ1" s="872"/>
      <c r="QSR1" s="872"/>
      <c r="QSS1" s="872"/>
      <c r="QST1" s="872"/>
      <c r="QSU1" s="872"/>
      <c r="QSV1" s="872"/>
      <c r="QSW1" s="872"/>
      <c r="QSX1" s="872"/>
      <c r="QSY1" s="872"/>
      <c r="QSZ1" s="872"/>
      <c r="QTA1" s="872"/>
      <c r="QTB1" s="872"/>
      <c r="QTC1" s="872"/>
      <c r="QTD1" s="872"/>
      <c r="QTE1" s="872"/>
      <c r="QTF1" s="872"/>
      <c r="QTG1" s="872"/>
      <c r="QTH1" s="872"/>
      <c r="QTI1" s="872"/>
      <c r="QTJ1" s="872"/>
      <c r="QTK1" s="872"/>
      <c r="QTL1" s="872"/>
      <c r="QTM1" s="872"/>
      <c r="QTN1" s="872"/>
      <c r="QTO1" s="872"/>
      <c r="QTP1" s="872"/>
      <c r="QTQ1" s="872"/>
      <c r="QTR1" s="872"/>
      <c r="QTS1" s="872"/>
      <c r="QTT1" s="872"/>
      <c r="QTU1" s="872"/>
      <c r="QTV1" s="872"/>
      <c r="QTW1" s="872"/>
      <c r="QTX1" s="872"/>
      <c r="QTY1" s="872"/>
      <c r="QTZ1" s="872"/>
      <c r="QUA1" s="872"/>
      <c r="QUB1" s="872"/>
      <c r="QUC1" s="872"/>
      <c r="QUD1" s="872"/>
      <c r="QUE1" s="872"/>
      <c r="QUF1" s="872"/>
      <c r="QUG1" s="872"/>
      <c r="QUH1" s="872"/>
      <c r="QUI1" s="872"/>
      <c r="QUJ1" s="872"/>
      <c r="QUK1" s="872"/>
      <c r="QUL1" s="872"/>
      <c r="QUM1" s="872"/>
      <c r="QUN1" s="872"/>
      <c r="QUO1" s="872"/>
      <c r="QUP1" s="872"/>
      <c r="QUQ1" s="872"/>
      <c r="QUR1" s="872"/>
      <c r="QUS1" s="872"/>
      <c r="QUT1" s="872"/>
      <c r="QUU1" s="872"/>
      <c r="QUV1" s="872"/>
      <c r="QUW1" s="872"/>
      <c r="QUX1" s="872"/>
      <c r="QUY1" s="872"/>
      <c r="QUZ1" s="872"/>
      <c r="QVA1" s="872"/>
      <c r="QVB1" s="872"/>
      <c r="QVC1" s="872"/>
      <c r="QVD1" s="872"/>
      <c r="QVE1" s="872"/>
      <c r="QVF1" s="872"/>
      <c r="QVG1" s="872"/>
      <c r="QVH1" s="872"/>
      <c r="QVI1" s="872"/>
      <c r="QVJ1" s="872"/>
      <c r="QVK1" s="872"/>
      <c r="QVL1" s="872"/>
      <c r="QVM1" s="872"/>
      <c r="QVN1" s="872"/>
      <c r="QVO1" s="872"/>
      <c r="QVP1" s="872"/>
      <c r="QVQ1" s="872"/>
      <c r="QVR1" s="872"/>
      <c r="QVS1" s="872"/>
      <c r="QVT1" s="872"/>
      <c r="QVU1" s="872"/>
      <c r="QVV1" s="872"/>
      <c r="QVW1" s="872"/>
      <c r="QVX1" s="872"/>
      <c r="QVY1" s="872"/>
      <c r="QVZ1" s="872"/>
      <c r="QWA1" s="872"/>
      <c r="QWB1" s="872"/>
      <c r="QWC1" s="872"/>
      <c r="QWD1" s="872"/>
      <c r="QWE1" s="872"/>
      <c r="QWF1" s="872"/>
      <c r="QWG1" s="872"/>
      <c r="QWH1" s="872"/>
      <c r="QWI1" s="872"/>
      <c r="QWJ1" s="872"/>
      <c r="QWK1" s="872"/>
      <c r="QWL1" s="872"/>
      <c r="QWM1" s="872"/>
      <c r="QWN1" s="872"/>
      <c r="QWO1" s="872"/>
      <c r="QWP1" s="872"/>
      <c r="QWQ1" s="872"/>
      <c r="QWR1" s="872"/>
      <c r="QWS1" s="872"/>
      <c r="QWT1" s="872"/>
      <c r="QWU1" s="872"/>
      <c r="QWV1" s="872"/>
      <c r="QWW1" s="872"/>
      <c r="QWX1" s="872"/>
      <c r="QWY1" s="872"/>
      <c r="QWZ1" s="872"/>
      <c r="QXA1" s="872"/>
      <c r="QXB1" s="872"/>
      <c r="QXC1" s="872"/>
      <c r="QXD1" s="872"/>
      <c r="QXE1" s="872"/>
      <c r="QXF1" s="872"/>
      <c r="QXG1" s="872"/>
      <c r="QXH1" s="872"/>
      <c r="QXI1" s="872"/>
      <c r="QXJ1" s="872"/>
      <c r="QXK1" s="872"/>
      <c r="QXL1" s="872"/>
      <c r="QXM1" s="872"/>
      <c r="QXN1" s="872"/>
      <c r="QXO1" s="872"/>
      <c r="QXP1" s="872"/>
      <c r="QXQ1" s="872"/>
      <c r="QXR1" s="872"/>
      <c r="QXS1" s="872"/>
      <c r="QXT1" s="872"/>
      <c r="QXU1" s="872"/>
      <c r="QXV1" s="872"/>
      <c r="QXW1" s="872"/>
      <c r="QXX1" s="872"/>
      <c r="QXY1" s="872"/>
      <c r="QXZ1" s="872"/>
      <c r="QYA1" s="872"/>
      <c r="QYB1" s="872"/>
      <c r="QYC1" s="872"/>
      <c r="QYD1" s="872"/>
      <c r="QYE1" s="872"/>
      <c r="QYF1" s="872"/>
      <c r="QYG1" s="872"/>
      <c r="QYH1" s="872"/>
      <c r="QYI1" s="872"/>
      <c r="QYJ1" s="872"/>
      <c r="QYK1" s="872"/>
      <c r="QYL1" s="872"/>
      <c r="QYM1" s="872"/>
      <c r="QYN1" s="872"/>
      <c r="QYO1" s="872"/>
      <c r="QYP1" s="872"/>
      <c r="QYQ1" s="872"/>
      <c r="QYR1" s="872"/>
      <c r="QYS1" s="872"/>
      <c r="QYT1" s="872"/>
      <c r="QYU1" s="872"/>
      <c r="QYV1" s="872"/>
      <c r="QYW1" s="872"/>
      <c r="QYX1" s="872"/>
      <c r="QYY1" s="872"/>
      <c r="QYZ1" s="872"/>
      <c r="QZA1" s="872"/>
      <c r="QZB1" s="872"/>
      <c r="QZC1" s="872"/>
      <c r="QZD1" s="872"/>
      <c r="QZE1" s="872"/>
      <c r="QZF1" s="872"/>
      <c r="QZG1" s="872"/>
      <c r="QZH1" s="872"/>
      <c r="QZI1" s="872"/>
      <c r="QZJ1" s="872"/>
      <c r="QZK1" s="872"/>
      <c r="QZL1" s="872"/>
      <c r="QZM1" s="872"/>
      <c r="QZN1" s="872"/>
      <c r="QZO1" s="872"/>
      <c r="QZP1" s="872"/>
      <c r="QZQ1" s="872"/>
      <c r="QZR1" s="872"/>
      <c r="QZS1" s="872"/>
      <c r="QZT1" s="872"/>
      <c r="QZU1" s="872"/>
      <c r="QZV1" s="872"/>
      <c r="QZW1" s="872"/>
      <c r="QZX1" s="872"/>
      <c r="QZY1" s="872"/>
      <c r="QZZ1" s="872"/>
      <c r="RAA1" s="872"/>
      <c r="RAB1" s="872"/>
      <c r="RAC1" s="872"/>
      <c r="RAD1" s="872"/>
      <c r="RAE1" s="872"/>
      <c r="RAF1" s="872"/>
      <c r="RAG1" s="872"/>
      <c r="RAH1" s="872"/>
      <c r="RAI1" s="872"/>
      <c r="RAJ1" s="872"/>
      <c r="RAK1" s="872"/>
      <c r="RAL1" s="872"/>
      <c r="RAM1" s="872"/>
      <c r="RAN1" s="872"/>
      <c r="RAO1" s="872"/>
      <c r="RAP1" s="872"/>
      <c r="RAQ1" s="872"/>
      <c r="RAR1" s="872"/>
      <c r="RAS1" s="872"/>
      <c r="RAT1" s="872"/>
      <c r="RAU1" s="872"/>
      <c r="RAV1" s="872"/>
      <c r="RAW1" s="872"/>
      <c r="RAX1" s="872"/>
      <c r="RAY1" s="872"/>
      <c r="RAZ1" s="872"/>
      <c r="RBA1" s="872"/>
      <c r="RBB1" s="872"/>
      <c r="RBC1" s="872"/>
      <c r="RBD1" s="872"/>
      <c r="RBE1" s="872"/>
      <c r="RBF1" s="872"/>
      <c r="RBG1" s="872"/>
      <c r="RBH1" s="872"/>
      <c r="RBI1" s="872"/>
      <c r="RBJ1" s="872"/>
      <c r="RBK1" s="872"/>
      <c r="RBL1" s="872"/>
      <c r="RBM1" s="872"/>
      <c r="RBN1" s="872"/>
      <c r="RBO1" s="872"/>
      <c r="RBP1" s="872"/>
      <c r="RBQ1" s="872"/>
      <c r="RBR1" s="872"/>
      <c r="RBS1" s="872"/>
      <c r="RBT1" s="872"/>
      <c r="RBU1" s="872"/>
      <c r="RBV1" s="872"/>
      <c r="RBW1" s="872"/>
      <c r="RBX1" s="872"/>
      <c r="RBY1" s="872"/>
      <c r="RBZ1" s="872"/>
      <c r="RCA1" s="872"/>
      <c r="RCB1" s="872"/>
      <c r="RCC1" s="872"/>
      <c r="RCD1" s="872"/>
      <c r="RCE1" s="872"/>
      <c r="RCF1" s="872"/>
      <c r="RCG1" s="872"/>
      <c r="RCH1" s="872"/>
      <c r="RCI1" s="872"/>
      <c r="RCJ1" s="872"/>
      <c r="RCK1" s="872"/>
      <c r="RCL1" s="872"/>
      <c r="RCM1" s="872"/>
      <c r="RCN1" s="872"/>
      <c r="RCO1" s="872"/>
      <c r="RCP1" s="872"/>
      <c r="RCQ1" s="872"/>
      <c r="RCR1" s="872"/>
      <c r="RCS1" s="872"/>
      <c r="RCT1" s="872"/>
      <c r="RCU1" s="872"/>
      <c r="RCV1" s="872"/>
      <c r="RCW1" s="872"/>
      <c r="RCX1" s="872"/>
      <c r="RCY1" s="872"/>
      <c r="RCZ1" s="872"/>
      <c r="RDA1" s="872"/>
      <c r="RDB1" s="872"/>
      <c r="RDC1" s="872"/>
      <c r="RDD1" s="872"/>
      <c r="RDE1" s="872"/>
      <c r="RDF1" s="872"/>
      <c r="RDG1" s="872"/>
      <c r="RDH1" s="872"/>
      <c r="RDI1" s="872"/>
      <c r="RDJ1" s="872"/>
      <c r="RDK1" s="872"/>
      <c r="RDL1" s="872"/>
      <c r="RDM1" s="872"/>
      <c r="RDN1" s="872"/>
      <c r="RDO1" s="872"/>
      <c r="RDP1" s="872"/>
      <c r="RDQ1" s="872"/>
      <c r="RDR1" s="872"/>
      <c r="RDS1" s="872"/>
      <c r="RDT1" s="872"/>
      <c r="RDU1" s="872"/>
      <c r="RDV1" s="872"/>
      <c r="RDW1" s="872"/>
      <c r="RDX1" s="872"/>
      <c r="RDY1" s="872"/>
      <c r="RDZ1" s="872"/>
      <c r="REA1" s="872"/>
      <c r="REB1" s="872"/>
      <c r="REC1" s="872"/>
      <c r="RED1" s="872"/>
      <c r="REE1" s="872"/>
      <c r="REF1" s="872"/>
      <c r="REG1" s="872"/>
      <c r="REH1" s="872"/>
      <c r="REI1" s="872"/>
      <c r="REJ1" s="872"/>
      <c r="REK1" s="872"/>
      <c r="REL1" s="872"/>
      <c r="REM1" s="872"/>
      <c r="REN1" s="872"/>
      <c r="REO1" s="872"/>
      <c r="REP1" s="872"/>
      <c r="REQ1" s="872"/>
      <c r="RER1" s="872"/>
      <c r="RES1" s="872"/>
      <c r="RET1" s="872"/>
      <c r="REU1" s="872"/>
      <c r="REV1" s="872"/>
      <c r="REW1" s="872"/>
      <c r="REX1" s="872"/>
      <c r="REY1" s="872"/>
      <c r="REZ1" s="872"/>
      <c r="RFA1" s="872"/>
      <c r="RFB1" s="872"/>
      <c r="RFC1" s="872"/>
      <c r="RFD1" s="872"/>
      <c r="RFE1" s="872"/>
      <c r="RFF1" s="872"/>
      <c r="RFG1" s="872"/>
      <c r="RFH1" s="872"/>
      <c r="RFI1" s="872"/>
      <c r="RFJ1" s="872"/>
      <c r="RFK1" s="872"/>
      <c r="RFL1" s="872"/>
      <c r="RFM1" s="872"/>
      <c r="RFN1" s="872"/>
      <c r="RFO1" s="872"/>
      <c r="RFP1" s="872"/>
      <c r="RFQ1" s="872"/>
      <c r="RFR1" s="872"/>
      <c r="RFS1" s="872"/>
      <c r="RFT1" s="872"/>
      <c r="RFU1" s="872"/>
      <c r="RFV1" s="872"/>
      <c r="RFW1" s="872"/>
      <c r="RFX1" s="872"/>
      <c r="RFY1" s="872"/>
      <c r="RFZ1" s="872"/>
      <c r="RGA1" s="872"/>
      <c r="RGB1" s="872"/>
      <c r="RGC1" s="872"/>
      <c r="RGD1" s="872"/>
      <c r="RGE1" s="872"/>
      <c r="RGF1" s="872"/>
      <c r="RGG1" s="872"/>
      <c r="RGH1" s="872"/>
      <c r="RGI1" s="872"/>
      <c r="RGJ1" s="872"/>
      <c r="RGK1" s="872"/>
      <c r="RGL1" s="872"/>
      <c r="RGM1" s="872"/>
      <c r="RGN1" s="872"/>
      <c r="RGO1" s="872"/>
      <c r="RGP1" s="872"/>
      <c r="RGQ1" s="872"/>
      <c r="RGR1" s="872"/>
      <c r="RGS1" s="872"/>
      <c r="RGT1" s="872"/>
      <c r="RGU1" s="872"/>
      <c r="RGV1" s="872"/>
      <c r="RGW1" s="872"/>
      <c r="RGX1" s="872"/>
      <c r="RGY1" s="872"/>
      <c r="RGZ1" s="872"/>
      <c r="RHA1" s="872"/>
      <c r="RHB1" s="872"/>
      <c r="RHC1" s="872"/>
      <c r="RHD1" s="872"/>
      <c r="RHE1" s="872"/>
      <c r="RHF1" s="872"/>
      <c r="RHG1" s="872"/>
      <c r="RHH1" s="872"/>
      <c r="RHI1" s="872"/>
      <c r="RHJ1" s="872"/>
      <c r="RHK1" s="872"/>
      <c r="RHL1" s="872"/>
      <c r="RHM1" s="872"/>
      <c r="RHN1" s="872"/>
      <c r="RHO1" s="872"/>
      <c r="RHP1" s="872"/>
      <c r="RHQ1" s="872"/>
      <c r="RHR1" s="872"/>
      <c r="RHS1" s="872"/>
      <c r="RHT1" s="872"/>
      <c r="RHU1" s="872"/>
      <c r="RHV1" s="872"/>
      <c r="RHW1" s="872"/>
      <c r="RHX1" s="872"/>
      <c r="RHY1" s="872"/>
      <c r="RHZ1" s="872"/>
      <c r="RIA1" s="872"/>
      <c r="RIB1" s="872"/>
      <c r="RIC1" s="872"/>
      <c r="RID1" s="872"/>
      <c r="RIE1" s="872"/>
      <c r="RIF1" s="872"/>
      <c r="RIG1" s="872"/>
      <c r="RIH1" s="872"/>
      <c r="RII1" s="872"/>
      <c r="RIJ1" s="872"/>
      <c r="RIK1" s="872"/>
      <c r="RIL1" s="872"/>
      <c r="RIM1" s="872"/>
      <c r="RIN1" s="872"/>
      <c r="RIO1" s="872"/>
      <c r="RIP1" s="872"/>
      <c r="RIQ1" s="872"/>
      <c r="RIR1" s="872"/>
      <c r="RIS1" s="872"/>
      <c r="RIT1" s="872"/>
      <c r="RIU1" s="872"/>
      <c r="RIV1" s="872"/>
      <c r="RIW1" s="872"/>
      <c r="RIX1" s="872"/>
      <c r="RIY1" s="872"/>
      <c r="RIZ1" s="872"/>
      <c r="RJA1" s="872"/>
      <c r="RJB1" s="872"/>
      <c r="RJC1" s="872"/>
      <c r="RJD1" s="872"/>
      <c r="RJE1" s="872"/>
      <c r="RJF1" s="872"/>
      <c r="RJG1" s="872"/>
      <c r="RJH1" s="872"/>
      <c r="RJI1" s="872"/>
      <c r="RJJ1" s="872"/>
      <c r="RJK1" s="872"/>
      <c r="RJL1" s="872"/>
      <c r="RJM1" s="872"/>
      <c r="RJN1" s="872"/>
      <c r="RJO1" s="872"/>
      <c r="RJP1" s="872"/>
      <c r="RJQ1" s="872"/>
      <c r="RJR1" s="872"/>
      <c r="RJS1" s="872"/>
      <c r="RJT1" s="872"/>
      <c r="RJU1" s="872"/>
      <c r="RJV1" s="872"/>
      <c r="RJW1" s="872"/>
      <c r="RJX1" s="872"/>
      <c r="RJY1" s="872"/>
      <c r="RJZ1" s="872"/>
      <c r="RKA1" s="872"/>
      <c r="RKB1" s="872"/>
      <c r="RKC1" s="872"/>
      <c r="RKD1" s="872"/>
      <c r="RKE1" s="872"/>
      <c r="RKF1" s="872"/>
      <c r="RKG1" s="872"/>
      <c r="RKH1" s="872"/>
      <c r="RKI1" s="872"/>
      <c r="RKJ1" s="872"/>
      <c r="RKK1" s="872"/>
      <c r="RKL1" s="872"/>
      <c r="RKM1" s="872"/>
      <c r="RKN1" s="872"/>
      <c r="RKO1" s="872"/>
      <c r="RKP1" s="872"/>
      <c r="RKQ1" s="872"/>
      <c r="RKR1" s="872"/>
      <c r="RKS1" s="872"/>
      <c r="RKT1" s="872"/>
      <c r="RKU1" s="872"/>
      <c r="RKV1" s="872"/>
      <c r="RKW1" s="872"/>
      <c r="RKX1" s="872"/>
      <c r="RKY1" s="872"/>
      <c r="RKZ1" s="872"/>
      <c r="RLA1" s="872"/>
      <c r="RLB1" s="872"/>
      <c r="RLC1" s="872"/>
      <c r="RLD1" s="872"/>
      <c r="RLE1" s="872"/>
      <c r="RLF1" s="872"/>
      <c r="RLG1" s="872"/>
      <c r="RLH1" s="872"/>
      <c r="RLI1" s="872"/>
      <c r="RLJ1" s="872"/>
      <c r="RLK1" s="872"/>
      <c r="RLL1" s="872"/>
      <c r="RLM1" s="872"/>
      <c r="RLN1" s="872"/>
      <c r="RLO1" s="872"/>
      <c r="RLP1" s="872"/>
      <c r="RLQ1" s="872"/>
      <c r="RLR1" s="872"/>
      <c r="RLS1" s="872"/>
      <c r="RLT1" s="872"/>
      <c r="RLU1" s="872"/>
      <c r="RLV1" s="872"/>
      <c r="RLW1" s="872"/>
      <c r="RLX1" s="872"/>
      <c r="RLY1" s="872"/>
      <c r="RLZ1" s="872"/>
      <c r="RMA1" s="872"/>
      <c r="RMB1" s="872"/>
      <c r="RMC1" s="872"/>
      <c r="RMD1" s="872"/>
      <c r="RME1" s="872"/>
      <c r="RMF1" s="872"/>
      <c r="RMG1" s="872"/>
      <c r="RMH1" s="872"/>
      <c r="RMI1" s="872"/>
      <c r="RMJ1" s="872"/>
      <c r="RMK1" s="872"/>
      <c r="RML1" s="872"/>
      <c r="RMM1" s="872"/>
      <c r="RMN1" s="872"/>
      <c r="RMO1" s="872"/>
      <c r="RMP1" s="872"/>
      <c r="RMQ1" s="872"/>
      <c r="RMR1" s="872"/>
      <c r="RMS1" s="872"/>
      <c r="RMT1" s="872"/>
      <c r="RMU1" s="872"/>
      <c r="RMV1" s="872"/>
      <c r="RMW1" s="872"/>
      <c r="RMX1" s="872"/>
      <c r="RMY1" s="872"/>
      <c r="RMZ1" s="872"/>
      <c r="RNA1" s="872"/>
      <c r="RNB1" s="872"/>
      <c r="RNC1" s="872"/>
      <c r="RND1" s="872"/>
      <c r="RNE1" s="872"/>
      <c r="RNF1" s="872"/>
      <c r="RNG1" s="872"/>
      <c r="RNH1" s="872"/>
      <c r="RNI1" s="872"/>
      <c r="RNJ1" s="872"/>
      <c r="RNK1" s="872"/>
      <c r="RNL1" s="872"/>
      <c r="RNM1" s="872"/>
      <c r="RNN1" s="872"/>
      <c r="RNO1" s="872"/>
      <c r="RNP1" s="872"/>
      <c r="RNQ1" s="872"/>
      <c r="RNR1" s="872"/>
      <c r="RNS1" s="872"/>
      <c r="RNT1" s="872"/>
      <c r="RNU1" s="872"/>
      <c r="RNV1" s="872"/>
      <c r="RNW1" s="872"/>
      <c r="RNX1" s="872"/>
      <c r="RNY1" s="872"/>
      <c r="RNZ1" s="872"/>
      <c r="ROA1" s="872"/>
      <c r="ROB1" s="872"/>
      <c r="ROC1" s="872"/>
      <c r="ROD1" s="872"/>
      <c r="ROE1" s="872"/>
      <c r="ROF1" s="872"/>
      <c r="ROG1" s="872"/>
      <c r="ROH1" s="872"/>
      <c r="ROI1" s="872"/>
      <c r="ROJ1" s="872"/>
      <c r="ROK1" s="872"/>
      <c r="ROL1" s="872"/>
      <c r="ROM1" s="872"/>
      <c r="RON1" s="872"/>
      <c r="ROO1" s="872"/>
      <c r="ROP1" s="872"/>
      <c r="ROQ1" s="872"/>
      <c r="ROR1" s="872"/>
      <c r="ROS1" s="872"/>
      <c r="ROT1" s="872"/>
      <c r="ROU1" s="872"/>
      <c r="ROV1" s="872"/>
      <c r="ROW1" s="872"/>
      <c r="ROX1" s="872"/>
      <c r="ROY1" s="872"/>
      <c r="ROZ1" s="872"/>
      <c r="RPA1" s="872"/>
      <c r="RPB1" s="872"/>
      <c r="RPC1" s="872"/>
      <c r="RPD1" s="872"/>
      <c r="RPE1" s="872"/>
      <c r="RPF1" s="872"/>
      <c r="RPG1" s="872"/>
      <c r="RPH1" s="872"/>
      <c r="RPI1" s="872"/>
      <c r="RPJ1" s="872"/>
      <c r="RPK1" s="872"/>
      <c r="RPL1" s="872"/>
      <c r="RPM1" s="872"/>
      <c r="RPN1" s="872"/>
      <c r="RPO1" s="872"/>
      <c r="RPP1" s="872"/>
      <c r="RPQ1" s="872"/>
      <c r="RPR1" s="872"/>
      <c r="RPS1" s="872"/>
      <c r="RPT1" s="872"/>
      <c r="RPU1" s="872"/>
      <c r="RPV1" s="872"/>
      <c r="RPW1" s="872"/>
      <c r="RPX1" s="872"/>
      <c r="RPY1" s="872"/>
      <c r="RPZ1" s="872"/>
      <c r="RQA1" s="872"/>
      <c r="RQB1" s="872"/>
      <c r="RQC1" s="872"/>
      <c r="RQD1" s="872"/>
      <c r="RQE1" s="872"/>
      <c r="RQF1" s="872"/>
      <c r="RQG1" s="872"/>
      <c r="RQH1" s="872"/>
      <c r="RQI1" s="872"/>
      <c r="RQJ1" s="872"/>
      <c r="RQK1" s="872"/>
      <c r="RQL1" s="872"/>
      <c r="RQM1" s="872"/>
      <c r="RQN1" s="872"/>
      <c r="RQO1" s="872"/>
      <c r="RQP1" s="872"/>
      <c r="RQQ1" s="872"/>
      <c r="RQR1" s="872"/>
      <c r="RQS1" s="872"/>
      <c r="RQT1" s="872"/>
      <c r="RQU1" s="872"/>
      <c r="RQV1" s="872"/>
      <c r="RQW1" s="872"/>
      <c r="RQX1" s="872"/>
      <c r="RQY1" s="872"/>
      <c r="RQZ1" s="872"/>
      <c r="RRA1" s="872"/>
      <c r="RRB1" s="872"/>
      <c r="RRC1" s="872"/>
      <c r="RRD1" s="872"/>
      <c r="RRE1" s="872"/>
      <c r="RRF1" s="872"/>
      <c r="RRG1" s="872"/>
      <c r="RRH1" s="872"/>
      <c r="RRI1" s="872"/>
      <c r="RRJ1" s="872"/>
      <c r="RRK1" s="872"/>
      <c r="RRL1" s="872"/>
      <c r="RRM1" s="872"/>
      <c r="RRN1" s="872"/>
      <c r="RRO1" s="872"/>
      <c r="RRP1" s="872"/>
      <c r="RRQ1" s="872"/>
      <c r="RRR1" s="872"/>
      <c r="RRS1" s="872"/>
      <c r="RRT1" s="872"/>
      <c r="RRU1" s="872"/>
      <c r="RRV1" s="872"/>
      <c r="RRW1" s="872"/>
      <c r="RRX1" s="872"/>
      <c r="RRY1" s="872"/>
      <c r="RRZ1" s="872"/>
      <c r="RSA1" s="872"/>
      <c r="RSB1" s="872"/>
      <c r="RSC1" s="872"/>
      <c r="RSD1" s="872"/>
      <c r="RSE1" s="872"/>
      <c r="RSF1" s="872"/>
      <c r="RSG1" s="872"/>
      <c r="RSH1" s="872"/>
      <c r="RSI1" s="872"/>
      <c r="RSJ1" s="872"/>
      <c r="RSK1" s="872"/>
      <c r="RSL1" s="872"/>
      <c r="RSM1" s="872"/>
      <c r="RSN1" s="872"/>
      <c r="RSO1" s="872"/>
      <c r="RSP1" s="872"/>
      <c r="RSQ1" s="872"/>
      <c r="RSR1" s="872"/>
      <c r="RSS1" s="872"/>
      <c r="RST1" s="872"/>
      <c r="RSU1" s="872"/>
      <c r="RSV1" s="872"/>
      <c r="RSW1" s="872"/>
      <c r="RSX1" s="872"/>
      <c r="RSY1" s="872"/>
      <c r="RSZ1" s="872"/>
      <c r="RTA1" s="872"/>
      <c r="RTB1" s="872"/>
      <c r="RTC1" s="872"/>
      <c r="RTD1" s="872"/>
      <c r="RTE1" s="872"/>
      <c r="RTF1" s="872"/>
      <c r="RTG1" s="872"/>
      <c r="RTH1" s="872"/>
      <c r="RTI1" s="872"/>
      <c r="RTJ1" s="872"/>
      <c r="RTK1" s="872"/>
      <c r="RTL1" s="872"/>
      <c r="RTM1" s="872"/>
      <c r="RTN1" s="872"/>
      <c r="RTO1" s="872"/>
      <c r="RTP1" s="872"/>
      <c r="RTQ1" s="872"/>
      <c r="RTR1" s="872"/>
      <c r="RTS1" s="872"/>
      <c r="RTT1" s="872"/>
      <c r="RTU1" s="872"/>
      <c r="RTV1" s="872"/>
      <c r="RTW1" s="872"/>
      <c r="RTX1" s="872"/>
      <c r="RTY1" s="872"/>
      <c r="RTZ1" s="872"/>
      <c r="RUA1" s="872"/>
      <c r="RUB1" s="872"/>
      <c r="RUC1" s="872"/>
      <c r="RUD1" s="872"/>
      <c r="RUE1" s="872"/>
      <c r="RUF1" s="872"/>
      <c r="RUG1" s="872"/>
      <c r="RUH1" s="872"/>
      <c r="RUI1" s="872"/>
      <c r="RUJ1" s="872"/>
      <c r="RUK1" s="872"/>
      <c r="RUL1" s="872"/>
      <c r="RUM1" s="872"/>
      <c r="RUN1" s="872"/>
      <c r="RUO1" s="872"/>
      <c r="RUP1" s="872"/>
      <c r="RUQ1" s="872"/>
      <c r="RUR1" s="872"/>
      <c r="RUS1" s="872"/>
      <c r="RUT1" s="872"/>
      <c r="RUU1" s="872"/>
      <c r="RUV1" s="872"/>
      <c r="RUW1" s="872"/>
      <c r="RUX1" s="872"/>
      <c r="RUY1" s="872"/>
      <c r="RUZ1" s="872"/>
      <c r="RVA1" s="872"/>
      <c r="RVB1" s="872"/>
      <c r="RVC1" s="872"/>
      <c r="RVD1" s="872"/>
      <c r="RVE1" s="872"/>
      <c r="RVF1" s="872"/>
      <c r="RVG1" s="872"/>
      <c r="RVH1" s="872"/>
      <c r="RVI1" s="872"/>
      <c r="RVJ1" s="872"/>
      <c r="RVK1" s="872"/>
      <c r="RVL1" s="872"/>
      <c r="RVM1" s="872"/>
      <c r="RVN1" s="872"/>
      <c r="RVO1" s="872"/>
      <c r="RVP1" s="872"/>
      <c r="RVQ1" s="872"/>
      <c r="RVR1" s="872"/>
      <c r="RVS1" s="872"/>
      <c r="RVT1" s="872"/>
      <c r="RVU1" s="872"/>
      <c r="RVV1" s="872"/>
      <c r="RVW1" s="872"/>
      <c r="RVX1" s="872"/>
      <c r="RVY1" s="872"/>
      <c r="RVZ1" s="872"/>
      <c r="RWA1" s="872"/>
      <c r="RWB1" s="872"/>
      <c r="RWC1" s="872"/>
      <c r="RWD1" s="872"/>
      <c r="RWE1" s="872"/>
      <c r="RWF1" s="872"/>
      <c r="RWG1" s="872"/>
      <c r="RWH1" s="872"/>
      <c r="RWI1" s="872"/>
      <c r="RWJ1" s="872"/>
      <c r="RWK1" s="872"/>
      <c r="RWL1" s="872"/>
      <c r="RWM1" s="872"/>
      <c r="RWN1" s="872"/>
      <c r="RWO1" s="872"/>
      <c r="RWP1" s="872"/>
      <c r="RWQ1" s="872"/>
      <c r="RWR1" s="872"/>
      <c r="RWS1" s="872"/>
      <c r="RWT1" s="872"/>
      <c r="RWU1" s="872"/>
      <c r="RWV1" s="872"/>
      <c r="RWW1" s="872"/>
      <c r="RWX1" s="872"/>
      <c r="RWY1" s="872"/>
      <c r="RWZ1" s="872"/>
      <c r="RXA1" s="872"/>
      <c r="RXB1" s="872"/>
      <c r="RXC1" s="872"/>
      <c r="RXD1" s="872"/>
      <c r="RXE1" s="872"/>
      <c r="RXF1" s="872"/>
      <c r="RXG1" s="872"/>
      <c r="RXH1" s="872"/>
      <c r="RXI1" s="872"/>
      <c r="RXJ1" s="872"/>
      <c r="RXK1" s="872"/>
      <c r="RXL1" s="872"/>
      <c r="RXM1" s="872"/>
      <c r="RXN1" s="872"/>
      <c r="RXO1" s="872"/>
      <c r="RXP1" s="872"/>
      <c r="RXQ1" s="872"/>
      <c r="RXR1" s="872"/>
      <c r="RXS1" s="872"/>
      <c r="RXT1" s="872"/>
      <c r="RXU1" s="872"/>
      <c r="RXV1" s="872"/>
      <c r="RXW1" s="872"/>
      <c r="RXX1" s="872"/>
      <c r="RXY1" s="872"/>
      <c r="RXZ1" s="872"/>
      <c r="RYA1" s="872"/>
      <c r="RYB1" s="872"/>
      <c r="RYC1" s="872"/>
      <c r="RYD1" s="872"/>
      <c r="RYE1" s="872"/>
      <c r="RYF1" s="872"/>
      <c r="RYG1" s="872"/>
      <c r="RYH1" s="872"/>
      <c r="RYI1" s="872"/>
      <c r="RYJ1" s="872"/>
      <c r="RYK1" s="872"/>
      <c r="RYL1" s="872"/>
      <c r="RYM1" s="872"/>
      <c r="RYN1" s="872"/>
      <c r="RYO1" s="872"/>
      <c r="RYP1" s="872"/>
      <c r="RYQ1" s="872"/>
      <c r="RYR1" s="872"/>
      <c r="RYS1" s="872"/>
      <c r="RYT1" s="872"/>
      <c r="RYU1" s="872"/>
      <c r="RYV1" s="872"/>
      <c r="RYW1" s="872"/>
      <c r="RYX1" s="872"/>
      <c r="RYY1" s="872"/>
      <c r="RYZ1" s="872"/>
      <c r="RZA1" s="872"/>
      <c r="RZB1" s="872"/>
      <c r="RZC1" s="872"/>
      <c r="RZD1" s="872"/>
      <c r="RZE1" s="872"/>
      <c r="RZF1" s="872"/>
      <c r="RZG1" s="872"/>
      <c r="RZH1" s="872"/>
      <c r="RZI1" s="872"/>
      <c r="RZJ1" s="872"/>
      <c r="RZK1" s="872"/>
      <c r="RZL1" s="872"/>
      <c r="RZM1" s="872"/>
      <c r="RZN1" s="872"/>
      <c r="RZO1" s="872"/>
      <c r="RZP1" s="872"/>
      <c r="RZQ1" s="872"/>
      <c r="RZR1" s="872"/>
      <c r="RZS1" s="872"/>
      <c r="RZT1" s="872"/>
      <c r="RZU1" s="872"/>
      <c r="RZV1" s="872"/>
      <c r="RZW1" s="872"/>
      <c r="RZX1" s="872"/>
      <c r="RZY1" s="872"/>
      <c r="RZZ1" s="872"/>
      <c r="SAA1" s="872"/>
      <c r="SAB1" s="872"/>
      <c r="SAC1" s="872"/>
      <c r="SAD1" s="872"/>
      <c r="SAE1" s="872"/>
      <c r="SAF1" s="872"/>
      <c r="SAG1" s="872"/>
      <c r="SAH1" s="872"/>
      <c r="SAI1" s="872"/>
      <c r="SAJ1" s="872"/>
      <c r="SAK1" s="872"/>
      <c r="SAL1" s="872"/>
      <c r="SAM1" s="872"/>
      <c r="SAN1" s="872"/>
      <c r="SAO1" s="872"/>
      <c r="SAP1" s="872"/>
      <c r="SAQ1" s="872"/>
      <c r="SAR1" s="872"/>
      <c r="SAS1" s="872"/>
      <c r="SAT1" s="872"/>
      <c r="SAU1" s="872"/>
      <c r="SAV1" s="872"/>
      <c r="SAW1" s="872"/>
      <c r="SAX1" s="872"/>
      <c r="SAY1" s="872"/>
      <c r="SAZ1" s="872"/>
      <c r="SBA1" s="872"/>
      <c r="SBB1" s="872"/>
      <c r="SBC1" s="872"/>
      <c r="SBD1" s="872"/>
      <c r="SBE1" s="872"/>
      <c r="SBF1" s="872"/>
      <c r="SBG1" s="872"/>
      <c r="SBH1" s="872"/>
      <c r="SBI1" s="872"/>
      <c r="SBJ1" s="872"/>
      <c r="SBK1" s="872"/>
      <c r="SBL1" s="872"/>
      <c r="SBM1" s="872"/>
      <c r="SBN1" s="872"/>
      <c r="SBO1" s="872"/>
      <c r="SBP1" s="872"/>
      <c r="SBQ1" s="872"/>
      <c r="SBR1" s="872"/>
      <c r="SBS1" s="872"/>
      <c r="SBT1" s="872"/>
      <c r="SBU1" s="872"/>
      <c r="SBV1" s="872"/>
      <c r="SBW1" s="872"/>
      <c r="SBX1" s="872"/>
      <c r="SBY1" s="872"/>
      <c r="SBZ1" s="872"/>
      <c r="SCA1" s="872"/>
      <c r="SCB1" s="872"/>
      <c r="SCC1" s="872"/>
      <c r="SCD1" s="872"/>
      <c r="SCE1" s="872"/>
      <c r="SCF1" s="872"/>
      <c r="SCG1" s="872"/>
      <c r="SCH1" s="872"/>
      <c r="SCI1" s="872"/>
      <c r="SCJ1" s="872"/>
      <c r="SCK1" s="872"/>
      <c r="SCL1" s="872"/>
      <c r="SCM1" s="872"/>
      <c r="SCN1" s="872"/>
      <c r="SCO1" s="872"/>
      <c r="SCP1" s="872"/>
      <c r="SCQ1" s="872"/>
      <c r="SCR1" s="872"/>
      <c r="SCS1" s="872"/>
      <c r="SCT1" s="872"/>
      <c r="SCU1" s="872"/>
      <c r="SCV1" s="872"/>
      <c r="SCW1" s="872"/>
      <c r="SCX1" s="872"/>
      <c r="SCY1" s="872"/>
      <c r="SCZ1" s="872"/>
      <c r="SDA1" s="872"/>
      <c r="SDB1" s="872"/>
      <c r="SDC1" s="872"/>
      <c r="SDD1" s="872"/>
      <c r="SDE1" s="872"/>
      <c r="SDF1" s="872"/>
      <c r="SDG1" s="872"/>
      <c r="SDH1" s="872"/>
      <c r="SDI1" s="872"/>
      <c r="SDJ1" s="872"/>
      <c r="SDK1" s="872"/>
      <c r="SDL1" s="872"/>
      <c r="SDM1" s="872"/>
      <c r="SDN1" s="872"/>
      <c r="SDO1" s="872"/>
      <c r="SDP1" s="872"/>
      <c r="SDQ1" s="872"/>
      <c r="SDR1" s="872"/>
      <c r="SDS1" s="872"/>
      <c r="SDT1" s="872"/>
      <c r="SDU1" s="872"/>
      <c r="SDV1" s="872"/>
      <c r="SDW1" s="872"/>
      <c r="SDX1" s="872"/>
      <c r="SDY1" s="872"/>
      <c r="SDZ1" s="872"/>
      <c r="SEA1" s="872"/>
      <c r="SEB1" s="872"/>
      <c r="SEC1" s="872"/>
      <c r="SED1" s="872"/>
      <c r="SEE1" s="872"/>
      <c r="SEF1" s="872"/>
      <c r="SEG1" s="872"/>
      <c r="SEH1" s="872"/>
      <c r="SEI1" s="872"/>
      <c r="SEJ1" s="872"/>
      <c r="SEK1" s="872"/>
      <c r="SEL1" s="872"/>
      <c r="SEM1" s="872"/>
      <c r="SEN1" s="872"/>
      <c r="SEO1" s="872"/>
      <c r="SEP1" s="872"/>
      <c r="SEQ1" s="872"/>
      <c r="SER1" s="872"/>
      <c r="SES1" s="872"/>
      <c r="SET1" s="872"/>
      <c r="SEU1" s="872"/>
      <c r="SEV1" s="872"/>
      <c r="SEW1" s="872"/>
      <c r="SEX1" s="872"/>
      <c r="SEY1" s="872"/>
      <c r="SEZ1" s="872"/>
      <c r="SFA1" s="872"/>
      <c r="SFB1" s="872"/>
      <c r="SFC1" s="872"/>
      <c r="SFD1" s="872"/>
      <c r="SFE1" s="872"/>
      <c r="SFF1" s="872"/>
      <c r="SFG1" s="872"/>
      <c r="SFH1" s="872"/>
      <c r="SFI1" s="872"/>
      <c r="SFJ1" s="872"/>
      <c r="SFK1" s="872"/>
      <c r="SFL1" s="872"/>
      <c r="SFM1" s="872"/>
      <c r="SFN1" s="872"/>
      <c r="SFO1" s="872"/>
      <c r="SFP1" s="872"/>
      <c r="SFQ1" s="872"/>
      <c r="SFR1" s="872"/>
      <c r="SFS1" s="872"/>
      <c r="SFT1" s="872"/>
      <c r="SFU1" s="872"/>
      <c r="SFV1" s="872"/>
      <c r="SFW1" s="872"/>
      <c r="SFX1" s="872"/>
      <c r="SFY1" s="872"/>
      <c r="SFZ1" s="872"/>
      <c r="SGA1" s="872"/>
      <c r="SGB1" s="872"/>
      <c r="SGC1" s="872"/>
      <c r="SGD1" s="872"/>
      <c r="SGE1" s="872"/>
      <c r="SGF1" s="872"/>
      <c r="SGG1" s="872"/>
      <c r="SGH1" s="872"/>
      <c r="SGI1" s="872"/>
      <c r="SGJ1" s="872"/>
      <c r="SGK1" s="872"/>
      <c r="SGL1" s="872"/>
      <c r="SGM1" s="872"/>
      <c r="SGN1" s="872"/>
      <c r="SGO1" s="872"/>
      <c r="SGP1" s="872"/>
      <c r="SGQ1" s="872"/>
      <c r="SGR1" s="872"/>
      <c r="SGS1" s="872"/>
      <c r="SGT1" s="872"/>
      <c r="SGU1" s="872"/>
      <c r="SGV1" s="872"/>
      <c r="SGW1" s="872"/>
      <c r="SGX1" s="872"/>
      <c r="SGY1" s="872"/>
      <c r="SGZ1" s="872"/>
      <c r="SHA1" s="872"/>
      <c r="SHB1" s="872"/>
      <c r="SHC1" s="872"/>
      <c r="SHD1" s="872"/>
      <c r="SHE1" s="872"/>
      <c r="SHF1" s="872"/>
      <c r="SHG1" s="872"/>
      <c r="SHH1" s="872"/>
      <c r="SHI1" s="872"/>
      <c r="SHJ1" s="872"/>
      <c r="SHK1" s="872"/>
      <c r="SHL1" s="872"/>
      <c r="SHM1" s="872"/>
      <c r="SHN1" s="872"/>
      <c r="SHO1" s="872"/>
      <c r="SHP1" s="872"/>
      <c r="SHQ1" s="872"/>
      <c r="SHR1" s="872"/>
      <c r="SHS1" s="872"/>
      <c r="SHT1" s="872"/>
      <c r="SHU1" s="872"/>
      <c r="SHV1" s="872"/>
      <c r="SHW1" s="872"/>
      <c r="SHX1" s="872"/>
      <c r="SHY1" s="872"/>
      <c r="SHZ1" s="872"/>
      <c r="SIA1" s="872"/>
      <c r="SIB1" s="872"/>
      <c r="SIC1" s="872"/>
      <c r="SID1" s="872"/>
      <c r="SIE1" s="872"/>
      <c r="SIF1" s="872"/>
      <c r="SIG1" s="872"/>
      <c r="SIH1" s="872"/>
      <c r="SII1" s="872"/>
      <c r="SIJ1" s="872"/>
      <c r="SIK1" s="872"/>
      <c r="SIL1" s="872"/>
      <c r="SIM1" s="872"/>
      <c r="SIN1" s="872"/>
      <c r="SIO1" s="872"/>
      <c r="SIP1" s="872"/>
      <c r="SIQ1" s="872"/>
      <c r="SIR1" s="872"/>
      <c r="SIS1" s="872"/>
      <c r="SIT1" s="872"/>
      <c r="SIU1" s="872"/>
      <c r="SIV1" s="872"/>
      <c r="SIW1" s="872"/>
      <c r="SIX1" s="872"/>
      <c r="SIY1" s="872"/>
      <c r="SIZ1" s="872"/>
      <c r="SJA1" s="872"/>
      <c r="SJB1" s="872"/>
      <c r="SJC1" s="872"/>
      <c r="SJD1" s="872"/>
      <c r="SJE1" s="872"/>
      <c r="SJF1" s="872"/>
      <c r="SJG1" s="872"/>
      <c r="SJH1" s="872"/>
      <c r="SJI1" s="872"/>
      <c r="SJJ1" s="872"/>
      <c r="SJK1" s="872"/>
      <c r="SJL1" s="872"/>
      <c r="SJM1" s="872"/>
      <c r="SJN1" s="872"/>
      <c r="SJO1" s="872"/>
      <c r="SJP1" s="872"/>
      <c r="SJQ1" s="872"/>
      <c r="SJR1" s="872"/>
      <c r="SJS1" s="872"/>
      <c r="SJT1" s="872"/>
      <c r="SJU1" s="872"/>
      <c r="SJV1" s="872"/>
      <c r="SJW1" s="872"/>
      <c r="SJX1" s="872"/>
      <c r="SJY1" s="872"/>
      <c r="SJZ1" s="872"/>
      <c r="SKA1" s="872"/>
      <c r="SKB1" s="872"/>
      <c r="SKC1" s="872"/>
      <c r="SKD1" s="872"/>
      <c r="SKE1" s="872"/>
      <c r="SKF1" s="872"/>
      <c r="SKG1" s="872"/>
      <c r="SKH1" s="872"/>
      <c r="SKI1" s="872"/>
      <c r="SKJ1" s="872"/>
      <c r="SKK1" s="872"/>
      <c r="SKL1" s="872"/>
      <c r="SKM1" s="872"/>
      <c r="SKN1" s="872"/>
      <c r="SKO1" s="872"/>
      <c r="SKP1" s="872"/>
      <c r="SKQ1" s="872"/>
      <c r="SKR1" s="872"/>
      <c r="SKS1" s="872"/>
      <c r="SKT1" s="872"/>
      <c r="SKU1" s="872"/>
      <c r="SKV1" s="872"/>
      <c r="SKW1" s="872"/>
      <c r="SKX1" s="872"/>
      <c r="SKY1" s="872"/>
      <c r="SKZ1" s="872"/>
      <c r="SLA1" s="872"/>
      <c r="SLB1" s="872"/>
      <c r="SLC1" s="872"/>
      <c r="SLD1" s="872"/>
      <c r="SLE1" s="872"/>
      <c r="SLF1" s="872"/>
      <c r="SLG1" s="872"/>
      <c r="SLH1" s="872"/>
      <c r="SLI1" s="872"/>
      <c r="SLJ1" s="872"/>
      <c r="SLK1" s="872"/>
      <c r="SLL1" s="872"/>
      <c r="SLM1" s="872"/>
      <c r="SLN1" s="872"/>
      <c r="SLO1" s="872"/>
      <c r="SLP1" s="872"/>
      <c r="SLQ1" s="872"/>
      <c r="SLR1" s="872"/>
      <c r="SLS1" s="872"/>
      <c r="SLT1" s="872"/>
      <c r="SLU1" s="872"/>
      <c r="SLV1" s="872"/>
      <c r="SLW1" s="872"/>
      <c r="SLX1" s="872"/>
      <c r="SLY1" s="872"/>
      <c r="SLZ1" s="872"/>
      <c r="SMA1" s="872"/>
      <c r="SMB1" s="872"/>
      <c r="SMC1" s="872"/>
      <c r="SMD1" s="872"/>
      <c r="SME1" s="872"/>
      <c r="SMF1" s="872"/>
      <c r="SMG1" s="872"/>
      <c r="SMH1" s="872"/>
      <c r="SMI1" s="872"/>
      <c r="SMJ1" s="872"/>
      <c r="SMK1" s="872"/>
      <c r="SML1" s="872"/>
      <c r="SMM1" s="872"/>
      <c r="SMN1" s="872"/>
      <c r="SMO1" s="872"/>
      <c r="SMP1" s="872"/>
      <c r="SMQ1" s="872"/>
      <c r="SMR1" s="872"/>
      <c r="SMS1" s="872"/>
      <c r="SMT1" s="872"/>
      <c r="SMU1" s="872"/>
      <c r="SMV1" s="872"/>
      <c r="SMW1" s="872"/>
      <c r="SMX1" s="872"/>
      <c r="SMY1" s="872"/>
      <c r="SMZ1" s="872"/>
      <c r="SNA1" s="872"/>
      <c r="SNB1" s="872"/>
      <c r="SNC1" s="872"/>
      <c r="SND1" s="872"/>
      <c r="SNE1" s="872"/>
      <c r="SNF1" s="872"/>
      <c r="SNG1" s="872"/>
      <c r="SNH1" s="872"/>
      <c r="SNI1" s="872"/>
      <c r="SNJ1" s="872"/>
      <c r="SNK1" s="872"/>
      <c r="SNL1" s="872"/>
      <c r="SNM1" s="872"/>
      <c r="SNN1" s="872"/>
      <c r="SNO1" s="872"/>
      <c r="SNP1" s="872"/>
      <c r="SNQ1" s="872"/>
      <c r="SNR1" s="872"/>
      <c r="SNS1" s="872"/>
      <c r="SNT1" s="872"/>
      <c r="SNU1" s="872"/>
      <c r="SNV1" s="872"/>
      <c r="SNW1" s="872"/>
      <c r="SNX1" s="872"/>
      <c r="SNY1" s="872"/>
      <c r="SNZ1" s="872"/>
      <c r="SOA1" s="872"/>
      <c r="SOB1" s="872"/>
      <c r="SOC1" s="872"/>
      <c r="SOD1" s="872"/>
      <c r="SOE1" s="872"/>
      <c r="SOF1" s="872"/>
      <c r="SOG1" s="872"/>
      <c r="SOH1" s="872"/>
      <c r="SOI1" s="872"/>
      <c r="SOJ1" s="872"/>
      <c r="SOK1" s="872"/>
      <c r="SOL1" s="872"/>
      <c r="SOM1" s="872"/>
      <c r="SON1" s="872"/>
      <c r="SOO1" s="872"/>
      <c r="SOP1" s="872"/>
      <c r="SOQ1" s="872"/>
      <c r="SOR1" s="872"/>
      <c r="SOS1" s="872"/>
      <c r="SOT1" s="872"/>
      <c r="SOU1" s="872"/>
      <c r="SOV1" s="872"/>
      <c r="SOW1" s="872"/>
      <c r="SOX1" s="872"/>
      <c r="SOY1" s="872"/>
      <c r="SOZ1" s="872"/>
      <c r="SPA1" s="872"/>
      <c r="SPB1" s="872"/>
      <c r="SPC1" s="872"/>
      <c r="SPD1" s="872"/>
      <c r="SPE1" s="872"/>
      <c r="SPF1" s="872"/>
      <c r="SPG1" s="872"/>
      <c r="SPH1" s="872"/>
      <c r="SPI1" s="872"/>
      <c r="SPJ1" s="872"/>
      <c r="SPK1" s="872"/>
      <c r="SPL1" s="872"/>
      <c r="SPM1" s="872"/>
      <c r="SPN1" s="872"/>
      <c r="SPO1" s="872"/>
      <c r="SPP1" s="872"/>
      <c r="SPQ1" s="872"/>
      <c r="SPR1" s="872"/>
      <c r="SPS1" s="872"/>
      <c r="SPT1" s="872"/>
      <c r="SPU1" s="872"/>
      <c r="SPV1" s="872"/>
      <c r="SPW1" s="872"/>
      <c r="SPX1" s="872"/>
      <c r="SPY1" s="872"/>
      <c r="SPZ1" s="872"/>
      <c r="SQA1" s="872"/>
      <c r="SQB1" s="872"/>
      <c r="SQC1" s="872"/>
      <c r="SQD1" s="872"/>
      <c r="SQE1" s="872"/>
      <c r="SQF1" s="872"/>
      <c r="SQG1" s="872"/>
      <c r="SQH1" s="872"/>
      <c r="SQI1" s="872"/>
      <c r="SQJ1" s="872"/>
      <c r="SQK1" s="872"/>
      <c r="SQL1" s="872"/>
      <c r="SQM1" s="872"/>
      <c r="SQN1" s="872"/>
      <c r="SQO1" s="872"/>
      <c r="SQP1" s="872"/>
      <c r="SQQ1" s="872"/>
      <c r="SQR1" s="872"/>
      <c r="SQS1" s="872"/>
      <c r="SQT1" s="872"/>
      <c r="SQU1" s="872"/>
      <c r="SQV1" s="872"/>
      <c r="SQW1" s="872"/>
      <c r="SQX1" s="872"/>
      <c r="SQY1" s="872"/>
      <c r="SQZ1" s="872"/>
      <c r="SRA1" s="872"/>
      <c r="SRB1" s="872"/>
      <c r="SRC1" s="872"/>
      <c r="SRD1" s="872"/>
      <c r="SRE1" s="872"/>
      <c r="SRF1" s="872"/>
      <c r="SRG1" s="872"/>
      <c r="SRH1" s="872"/>
      <c r="SRI1" s="872"/>
      <c r="SRJ1" s="872"/>
      <c r="SRK1" s="872"/>
      <c r="SRL1" s="872"/>
      <c r="SRM1" s="872"/>
      <c r="SRN1" s="872"/>
      <c r="SRO1" s="872"/>
      <c r="SRP1" s="872"/>
      <c r="SRQ1" s="872"/>
      <c r="SRR1" s="872"/>
      <c r="SRS1" s="872"/>
      <c r="SRT1" s="872"/>
      <c r="SRU1" s="872"/>
      <c r="SRV1" s="872"/>
      <c r="SRW1" s="872"/>
      <c r="SRX1" s="872"/>
      <c r="SRY1" s="872"/>
      <c r="SRZ1" s="872"/>
      <c r="SSA1" s="872"/>
      <c r="SSB1" s="872"/>
      <c r="SSC1" s="872"/>
      <c r="SSD1" s="872"/>
      <c r="SSE1" s="872"/>
      <c r="SSF1" s="872"/>
      <c r="SSG1" s="872"/>
      <c r="SSH1" s="872"/>
      <c r="SSI1" s="872"/>
      <c r="SSJ1" s="872"/>
      <c r="SSK1" s="872"/>
      <c r="SSL1" s="872"/>
      <c r="SSM1" s="872"/>
      <c r="SSN1" s="872"/>
      <c r="SSO1" s="872"/>
      <c r="SSP1" s="872"/>
      <c r="SSQ1" s="872"/>
      <c r="SSR1" s="872"/>
      <c r="SSS1" s="872"/>
      <c r="SST1" s="872"/>
      <c r="SSU1" s="872"/>
      <c r="SSV1" s="872"/>
      <c r="SSW1" s="872"/>
      <c r="SSX1" s="872"/>
      <c r="SSY1" s="872"/>
      <c r="SSZ1" s="872"/>
      <c r="STA1" s="872"/>
      <c r="STB1" s="872"/>
      <c r="STC1" s="872"/>
      <c r="STD1" s="872"/>
      <c r="STE1" s="872"/>
      <c r="STF1" s="872"/>
      <c r="STG1" s="872"/>
      <c r="STH1" s="872"/>
      <c r="STI1" s="872"/>
      <c r="STJ1" s="872"/>
      <c r="STK1" s="872"/>
      <c r="STL1" s="872"/>
      <c r="STM1" s="872"/>
      <c r="STN1" s="872"/>
      <c r="STO1" s="872"/>
      <c r="STP1" s="872"/>
      <c r="STQ1" s="872"/>
      <c r="STR1" s="872"/>
      <c r="STS1" s="872"/>
      <c r="STT1" s="872"/>
      <c r="STU1" s="872"/>
      <c r="STV1" s="872"/>
      <c r="STW1" s="872"/>
      <c r="STX1" s="872"/>
      <c r="STY1" s="872"/>
      <c r="STZ1" s="872"/>
      <c r="SUA1" s="872"/>
      <c r="SUB1" s="872"/>
      <c r="SUC1" s="872"/>
      <c r="SUD1" s="872"/>
      <c r="SUE1" s="872"/>
      <c r="SUF1" s="872"/>
      <c r="SUG1" s="872"/>
      <c r="SUH1" s="872"/>
      <c r="SUI1" s="872"/>
      <c r="SUJ1" s="872"/>
      <c r="SUK1" s="872"/>
      <c r="SUL1" s="872"/>
      <c r="SUM1" s="872"/>
      <c r="SUN1" s="872"/>
      <c r="SUO1" s="872"/>
      <c r="SUP1" s="872"/>
      <c r="SUQ1" s="872"/>
      <c r="SUR1" s="872"/>
      <c r="SUS1" s="872"/>
      <c r="SUT1" s="872"/>
      <c r="SUU1" s="872"/>
      <c r="SUV1" s="872"/>
      <c r="SUW1" s="872"/>
      <c r="SUX1" s="872"/>
      <c r="SUY1" s="872"/>
      <c r="SUZ1" s="872"/>
      <c r="SVA1" s="872"/>
      <c r="SVB1" s="872"/>
      <c r="SVC1" s="872"/>
      <c r="SVD1" s="872"/>
      <c r="SVE1" s="872"/>
      <c r="SVF1" s="872"/>
      <c r="SVG1" s="872"/>
      <c r="SVH1" s="872"/>
      <c r="SVI1" s="872"/>
      <c r="SVJ1" s="872"/>
      <c r="SVK1" s="872"/>
      <c r="SVL1" s="872"/>
      <c r="SVM1" s="872"/>
      <c r="SVN1" s="872"/>
      <c r="SVO1" s="872"/>
      <c r="SVP1" s="872"/>
      <c r="SVQ1" s="872"/>
      <c r="SVR1" s="872"/>
      <c r="SVS1" s="872"/>
      <c r="SVT1" s="872"/>
      <c r="SVU1" s="872"/>
      <c r="SVV1" s="872"/>
      <c r="SVW1" s="872"/>
      <c r="SVX1" s="872"/>
      <c r="SVY1" s="872"/>
      <c r="SVZ1" s="872"/>
      <c r="SWA1" s="872"/>
      <c r="SWB1" s="872"/>
      <c r="SWC1" s="872"/>
      <c r="SWD1" s="872"/>
      <c r="SWE1" s="872"/>
      <c r="SWF1" s="872"/>
      <c r="SWG1" s="872"/>
      <c r="SWH1" s="872"/>
      <c r="SWI1" s="872"/>
      <c r="SWJ1" s="872"/>
      <c r="SWK1" s="872"/>
      <c r="SWL1" s="872"/>
      <c r="SWM1" s="872"/>
      <c r="SWN1" s="872"/>
      <c r="SWO1" s="872"/>
      <c r="SWP1" s="872"/>
      <c r="SWQ1" s="872"/>
      <c r="SWR1" s="872"/>
      <c r="SWS1" s="872"/>
      <c r="SWT1" s="872"/>
      <c r="SWU1" s="872"/>
      <c r="SWV1" s="872"/>
      <c r="SWW1" s="872"/>
      <c r="SWX1" s="872"/>
      <c r="SWY1" s="872"/>
      <c r="SWZ1" s="872"/>
      <c r="SXA1" s="872"/>
      <c r="SXB1" s="872"/>
      <c r="SXC1" s="872"/>
      <c r="SXD1" s="872"/>
      <c r="SXE1" s="872"/>
      <c r="SXF1" s="872"/>
      <c r="SXG1" s="872"/>
      <c r="SXH1" s="872"/>
      <c r="SXI1" s="872"/>
      <c r="SXJ1" s="872"/>
      <c r="SXK1" s="872"/>
      <c r="SXL1" s="872"/>
      <c r="SXM1" s="872"/>
      <c r="SXN1" s="872"/>
      <c r="SXO1" s="872"/>
      <c r="SXP1" s="872"/>
      <c r="SXQ1" s="872"/>
      <c r="SXR1" s="872"/>
      <c r="SXS1" s="872"/>
      <c r="SXT1" s="872"/>
      <c r="SXU1" s="872"/>
      <c r="SXV1" s="872"/>
      <c r="SXW1" s="872"/>
      <c r="SXX1" s="872"/>
      <c r="SXY1" s="872"/>
      <c r="SXZ1" s="872"/>
      <c r="SYA1" s="872"/>
      <c r="SYB1" s="872"/>
      <c r="SYC1" s="872"/>
      <c r="SYD1" s="872"/>
      <c r="SYE1" s="872"/>
      <c r="SYF1" s="872"/>
      <c r="SYG1" s="872"/>
      <c r="SYH1" s="872"/>
      <c r="SYI1" s="872"/>
      <c r="SYJ1" s="872"/>
      <c r="SYK1" s="872"/>
      <c r="SYL1" s="872"/>
      <c r="SYM1" s="872"/>
      <c r="SYN1" s="872"/>
      <c r="SYO1" s="872"/>
      <c r="SYP1" s="872"/>
      <c r="SYQ1" s="872"/>
      <c r="SYR1" s="872"/>
      <c r="SYS1" s="872"/>
      <c r="SYT1" s="872"/>
      <c r="SYU1" s="872"/>
      <c r="SYV1" s="872"/>
      <c r="SYW1" s="872"/>
      <c r="SYX1" s="872"/>
      <c r="SYY1" s="872"/>
      <c r="SYZ1" s="872"/>
      <c r="SZA1" s="872"/>
      <c r="SZB1" s="872"/>
      <c r="SZC1" s="872"/>
      <c r="SZD1" s="872"/>
      <c r="SZE1" s="872"/>
      <c r="SZF1" s="872"/>
      <c r="SZG1" s="872"/>
      <c r="SZH1" s="872"/>
      <c r="SZI1" s="872"/>
      <c r="SZJ1" s="872"/>
      <c r="SZK1" s="872"/>
      <c r="SZL1" s="872"/>
      <c r="SZM1" s="872"/>
      <c r="SZN1" s="872"/>
      <c r="SZO1" s="872"/>
      <c r="SZP1" s="872"/>
      <c r="SZQ1" s="872"/>
      <c r="SZR1" s="872"/>
      <c r="SZS1" s="872"/>
      <c r="SZT1" s="872"/>
      <c r="SZU1" s="872"/>
      <c r="SZV1" s="872"/>
      <c r="SZW1" s="872"/>
      <c r="SZX1" s="872"/>
      <c r="SZY1" s="872"/>
      <c r="SZZ1" s="872"/>
      <c r="TAA1" s="872"/>
      <c r="TAB1" s="872"/>
      <c r="TAC1" s="872"/>
      <c r="TAD1" s="872"/>
      <c r="TAE1" s="872"/>
      <c r="TAF1" s="872"/>
      <c r="TAG1" s="872"/>
      <c r="TAH1" s="872"/>
      <c r="TAI1" s="872"/>
      <c r="TAJ1" s="872"/>
      <c r="TAK1" s="872"/>
      <c r="TAL1" s="872"/>
      <c r="TAM1" s="872"/>
      <c r="TAN1" s="872"/>
      <c r="TAO1" s="872"/>
      <c r="TAP1" s="872"/>
      <c r="TAQ1" s="872"/>
      <c r="TAR1" s="872"/>
      <c r="TAS1" s="872"/>
      <c r="TAT1" s="872"/>
      <c r="TAU1" s="872"/>
      <c r="TAV1" s="872"/>
      <c r="TAW1" s="872"/>
      <c r="TAX1" s="872"/>
      <c r="TAY1" s="872"/>
      <c r="TAZ1" s="872"/>
      <c r="TBA1" s="872"/>
      <c r="TBB1" s="872"/>
      <c r="TBC1" s="872"/>
      <c r="TBD1" s="872"/>
      <c r="TBE1" s="872"/>
      <c r="TBF1" s="872"/>
      <c r="TBG1" s="872"/>
      <c r="TBH1" s="872"/>
      <c r="TBI1" s="872"/>
      <c r="TBJ1" s="872"/>
      <c r="TBK1" s="872"/>
      <c r="TBL1" s="872"/>
      <c r="TBM1" s="872"/>
      <c r="TBN1" s="872"/>
      <c r="TBO1" s="872"/>
      <c r="TBP1" s="872"/>
      <c r="TBQ1" s="872"/>
      <c r="TBR1" s="872"/>
      <c r="TBS1" s="872"/>
      <c r="TBT1" s="872"/>
      <c r="TBU1" s="872"/>
      <c r="TBV1" s="872"/>
      <c r="TBW1" s="872"/>
      <c r="TBX1" s="872"/>
      <c r="TBY1" s="872"/>
      <c r="TBZ1" s="872"/>
      <c r="TCA1" s="872"/>
      <c r="TCB1" s="872"/>
      <c r="TCC1" s="872"/>
      <c r="TCD1" s="872"/>
      <c r="TCE1" s="872"/>
      <c r="TCF1" s="872"/>
      <c r="TCG1" s="872"/>
      <c r="TCH1" s="872"/>
      <c r="TCI1" s="872"/>
      <c r="TCJ1" s="872"/>
      <c r="TCK1" s="872"/>
      <c r="TCL1" s="872"/>
      <c r="TCM1" s="872"/>
      <c r="TCN1" s="872"/>
      <c r="TCO1" s="872"/>
      <c r="TCP1" s="872"/>
      <c r="TCQ1" s="872"/>
      <c r="TCR1" s="872"/>
      <c r="TCS1" s="872"/>
      <c r="TCT1" s="872"/>
      <c r="TCU1" s="872"/>
      <c r="TCV1" s="872"/>
      <c r="TCW1" s="872"/>
      <c r="TCX1" s="872"/>
      <c r="TCY1" s="872"/>
      <c r="TCZ1" s="872"/>
      <c r="TDA1" s="872"/>
      <c r="TDB1" s="872"/>
      <c r="TDC1" s="872"/>
      <c r="TDD1" s="872"/>
      <c r="TDE1" s="872"/>
      <c r="TDF1" s="872"/>
      <c r="TDG1" s="872"/>
      <c r="TDH1" s="872"/>
      <c r="TDI1" s="872"/>
      <c r="TDJ1" s="872"/>
      <c r="TDK1" s="872"/>
      <c r="TDL1" s="872"/>
      <c r="TDM1" s="872"/>
      <c r="TDN1" s="872"/>
      <c r="TDO1" s="872"/>
      <c r="TDP1" s="872"/>
      <c r="TDQ1" s="872"/>
      <c r="TDR1" s="872"/>
      <c r="TDS1" s="872"/>
      <c r="TDT1" s="872"/>
      <c r="TDU1" s="872"/>
      <c r="TDV1" s="872"/>
      <c r="TDW1" s="872"/>
      <c r="TDX1" s="872"/>
      <c r="TDY1" s="872"/>
      <c r="TDZ1" s="872"/>
      <c r="TEA1" s="872"/>
      <c r="TEB1" s="872"/>
      <c r="TEC1" s="872"/>
      <c r="TED1" s="872"/>
      <c r="TEE1" s="872"/>
      <c r="TEF1" s="872"/>
      <c r="TEG1" s="872"/>
      <c r="TEH1" s="872"/>
      <c r="TEI1" s="872"/>
      <c r="TEJ1" s="872"/>
      <c r="TEK1" s="872"/>
      <c r="TEL1" s="872"/>
      <c r="TEM1" s="872"/>
      <c r="TEN1" s="872"/>
      <c r="TEO1" s="872"/>
      <c r="TEP1" s="872"/>
      <c r="TEQ1" s="872"/>
      <c r="TER1" s="872"/>
      <c r="TES1" s="872"/>
      <c r="TET1" s="872"/>
      <c r="TEU1" s="872"/>
      <c r="TEV1" s="872"/>
      <c r="TEW1" s="872"/>
      <c r="TEX1" s="872"/>
      <c r="TEY1" s="872"/>
      <c r="TEZ1" s="872"/>
      <c r="TFA1" s="872"/>
      <c r="TFB1" s="872"/>
      <c r="TFC1" s="872"/>
      <c r="TFD1" s="872"/>
      <c r="TFE1" s="872"/>
      <c r="TFF1" s="872"/>
      <c r="TFG1" s="872"/>
      <c r="TFH1" s="872"/>
      <c r="TFI1" s="872"/>
      <c r="TFJ1" s="872"/>
      <c r="TFK1" s="872"/>
      <c r="TFL1" s="872"/>
      <c r="TFM1" s="872"/>
      <c r="TFN1" s="872"/>
      <c r="TFO1" s="872"/>
      <c r="TFP1" s="872"/>
      <c r="TFQ1" s="872"/>
      <c r="TFR1" s="872"/>
      <c r="TFS1" s="872"/>
      <c r="TFT1" s="872"/>
      <c r="TFU1" s="872"/>
      <c r="TFV1" s="872"/>
      <c r="TFW1" s="872"/>
      <c r="TFX1" s="872"/>
      <c r="TFY1" s="872"/>
      <c r="TFZ1" s="872"/>
      <c r="TGA1" s="872"/>
      <c r="TGB1" s="872"/>
      <c r="TGC1" s="872"/>
      <c r="TGD1" s="872"/>
      <c r="TGE1" s="872"/>
      <c r="TGF1" s="872"/>
      <c r="TGG1" s="872"/>
      <c r="TGH1" s="872"/>
      <c r="TGI1" s="872"/>
      <c r="TGJ1" s="872"/>
      <c r="TGK1" s="872"/>
      <c r="TGL1" s="872"/>
      <c r="TGM1" s="872"/>
      <c r="TGN1" s="872"/>
      <c r="TGO1" s="872"/>
      <c r="TGP1" s="872"/>
      <c r="TGQ1" s="872"/>
      <c r="TGR1" s="872"/>
      <c r="TGS1" s="872"/>
      <c r="TGT1" s="872"/>
      <c r="TGU1" s="872"/>
      <c r="TGV1" s="872"/>
      <c r="TGW1" s="872"/>
      <c r="TGX1" s="872"/>
      <c r="TGY1" s="872"/>
      <c r="TGZ1" s="872"/>
      <c r="THA1" s="872"/>
      <c r="THB1" s="872"/>
      <c r="THC1" s="872"/>
      <c r="THD1" s="872"/>
      <c r="THE1" s="872"/>
      <c r="THF1" s="872"/>
      <c r="THG1" s="872"/>
      <c r="THH1" s="872"/>
      <c r="THI1" s="872"/>
      <c r="THJ1" s="872"/>
      <c r="THK1" s="872"/>
      <c r="THL1" s="872"/>
      <c r="THM1" s="872"/>
      <c r="THN1" s="872"/>
      <c r="THO1" s="872"/>
      <c r="THP1" s="872"/>
      <c r="THQ1" s="872"/>
      <c r="THR1" s="872"/>
      <c r="THS1" s="872"/>
      <c r="THT1" s="872"/>
      <c r="THU1" s="872"/>
      <c r="THV1" s="872"/>
      <c r="THW1" s="872"/>
      <c r="THX1" s="872"/>
      <c r="THY1" s="872"/>
      <c r="THZ1" s="872"/>
      <c r="TIA1" s="872"/>
      <c r="TIB1" s="872"/>
      <c r="TIC1" s="872"/>
      <c r="TID1" s="872"/>
      <c r="TIE1" s="872"/>
      <c r="TIF1" s="872"/>
      <c r="TIG1" s="872"/>
      <c r="TIH1" s="872"/>
      <c r="TII1" s="872"/>
      <c r="TIJ1" s="872"/>
      <c r="TIK1" s="872"/>
      <c r="TIL1" s="872"/>
      <c r="TIM1" s="872"/>
      <c r="TIN1" s="872"/>
      <c r="TIO1" s="872"/>
      <c r="TIP1" s="872"/>
      <c r="TIQ1" s="872"/>
      <c r="TIR1" s="872"/>
      <c r="TIS1" s="872"/>
      <c r="TIT1" s="872"/>
      <c r="TIU1" s="872"/>
      <c r="TIV1" s="872"/>
      <c r="TIW1" s="872"/>
      <c r="TIX1" s="872"/>
      <c r="TIY1" s="872"/>
      <c r="TIZ1" s="872"/>
      <c r="TJA1" s="872"/>
      <c r="TJB1" s="872"/>
      <c r="TJC1" s="872"/>
      <c r="TJD1" s="872"/>
      <c r="TJE1" s="872"/>
      <c r="TJF1" s="872"/>
      <c r="TJG1" s="872"/>
      <c r="TJH1" s="872"/>
      <c r="TJI1" s="872"/>
      <c r="TJJ1" s="872"/>
      <c r="TJK1" s="872"/>
      <c r="TJL1" s="872"/>
      <c r="TJM1" s="872"/>
      <c r="TJN1" s="872"/>
      <c r="TJO1" s="872"/>
      <c r="TJP1" s="872"/>
      <c r="TJQ1" s="872"/>
      <c r="TJR1" s="872"/>
      <c r="TJS1" s="872"/>
      <c r="TJT1" s="872"/>
      <c r="TJU1" s="872"/>
      <c r="TJV1" s="872"/>
      <c r="TJW1" s="872"/>
      <c r="TJX1" s="872"/>
      <c r="TJY1" s="872"/>
      <c r="TJZ1" s="872"/>
      <c r="TKA1" s="872"/>
      <c r="TKB1" s="872"/>
      <c r="TKC1" s="872"/>
      <c r="TKD1" s="872"/>
      <c r="TKE1" s="872"/>
      <c r="TKF1" s="872"/>
      <c r="TKG1" s="872"/>
      <c r="TKH1" s="872"/>
      <c r="TKI1" s="872"/>
      <c r="TKJ1" s="872"/>
      <c r="TKK1" s="872"/>
      <c r="TKL1" s="872"/>
      <c r="TKM1" s="872"/>
      <c r="TKN1" s="872"/>
      <c r="TKO1" s="872"/>
      <c r="TKP1" s="872"/>
      <c r="TKQ1" s="872"/>
      <c r="TKR1" s="872"/>
      <c r="TKS1" s="872"/>
      <c r="TKT1" s="872"/>
      <c r="TKU1" s="872"/>
      <c r="TKV1" s="872"/>
      <c r="TKW1" s="872"/>
      <c r="TKX1" s="872"/>
      <c r="TKY1" s="872"/>
      <c r="TKZ1" s="872"/>
      <c r="TLA1" s="872"/>
      <c r="TLB1" s="872"/>
      <c r="TLC1" s="872"/>
      <c r="TLD1" s="872"/>
      <c r="TLE1" s="872"/>
      <c r="TLF1" s="872"/>
      <c r="TLG1" s="872"/>
      <c r="TLH1" s="872"/>
      <c r="TLI1" s="872"/>
      <c r="TLJ1" s="872"/>
      <c r="TLK1" s="872"/>
      <c r="TLL1" s="872"/>
      <c r="TLM1" s="872"/>
      <c r="TLN1" s="872"/>
      <c r="TLO1" s="872"/>
      <c r="TLP1" s="872"/>
      <c r="TLQ1" s="872"/>
      <c r="TLR1" s="872"/>
      <c r="TLS1" s="872"/>
      <c r="TLT1" s="872"/>
      <c r="TLU1" s="872"/>
      <c r="TLV1" s="872"/>
      <c r="TLW1" s="872"/>
      <c r="TLX1" s="872"/>
      <c r="TLY1" s="872"/>
      <c r="TLZ1" s="872"/>
      <c r="TMA1" s="872"/>
      <c r="TMB1" s="872"/>
      <c r="TMC1" s="872"/>
      <c r="TMD1" s="872"/>
      <c r="TME1" s="872"/>
      <c r="TMF1" s="872"/>
      <c r="TMG1" s="872"/>
      <c r="TMH1" s="872"/>
      <c r="TMI1" s="872"/>
      <c r="TMJ1" s="872"/>
      <c r="TMK1" s="872"/>
      <c r="TML1" s="872"/>
      <c r="TMM1" s="872"/>
      <c r="TMN1" s="872"/>
      <c r="TMO1" s="872"/>
      <c r="TMP1" s="872"/>
      <c r="TMQ1" s="872"/>
      <c r="TMR1" s="872"/>
      <c r="TMS1" s="872"/>
      <c r="TMT1" s="872"/>
      <c r="TMU1" s="872"/>
      <c r="TMV1" s="872"/>
      <c r="TMW1" s="872"/>
      <c r="TMX1" s="872"/>
      <c r="TMY1" s="872"/>
      <c r="TMZ1" s="872"/>
      <c r="TNA1" s="872"/>
      <c r="TNB1" s="872"/>
      <c r="TNC1" s="872"/>
      <c r="TND1" s="872"/>
      <c r="TNE1" s="872"/>
      <c r="TNF1" s="872"/>
      <c r="TNG1" s="872"/>
      <c r="TNH1" s="872"/>
      <c r="TNI1" s="872"/>
      <c r="TNJ1" s="872"/>
      <c r="TNK1" s="872"/>
      <c r="TNL1" s="872"/>
      <c r="TNM1" s="872"/>
      <c r="TNN1" s="872"/>
      <c r="TNO1" s="872"/>
      <c r="TNP1" s="872"/>
      <c r="TNQ1" s="872"/>
      <c r="TNR1" s="872"/>
      <c r="TNS1" s="872"/>
      <c r="TNT1" s="872"/>
      <c r="TNU1" s="872"/>
      <c r="TNV1" s="872"/>
      <c r="TNW1" s="872"/>
      <c r="TNX1" s="872"/>
      <c r="TNY1" s="872"/>
      <c r="TNZ1" s="872"/>
      <c r="TOA1" s="872"/>
      <c r="TOB1" s="872"/>
      <c r="TOC1" s="872"/>
      <c r="TOD1" s="872"/>
      <c r="TOE1" s="872"/>
      <c r="TOF1" s="872"/>
      <c r="TOG1" s="872"/>
      <c r="TOH1" s="872"/>
      <c r="TOI1" s="872"/>
      <c r="TOJ1" s="872"/>
      <c r="TOK1" s="872"/>
      <c r="TOL1" s="872"/>
      <c r="TOM1" s="872"/>
      <c r="TON1" s="872"/>
      <c r="TOO1" s="872"/>
      <c r="TOP1" s="872"/>
      <c r="TOQ1" s="872"/>
      <c r="TOR1" s="872"/>
      <c r="TOS1" s="872"/>
      <c r="TOT1" s="872"/>
      <c r="TOU1" s="872"/>
      <c r="TOV1" s="872"/>
      <c r="TOW1" s="872"/>
      <c r="TOX1" s="872"/>
      <c r="TOY1" s="872"/>
      <c r="TOZ1" s="872"/>
      <c r="TPA1" s="872"/>
      <c r="TPB1" s="872"/>
      <c r="TPC1" s="872"/>
      <c r="TPD1" s="872"/>
      <c r="TPE1" s="872"/>
      <c r="TPF1" s="872"/>
      <c r="TPG1" s="872"/>
      <c r="TPH1" s="872"/>
      <c r="TPI1" s="872"/>
      <c r="TPJ1" s="872"/>
      <c r="TPK1" s="872"/>
      <c r="TPL1" s="872"/>
      <c r="TPM1" s="872"/>
      <c r="TPN1" s="872"/>
      <c r="TPO1" s="872"/>
      <c r="TPP1" s="872"/>
      <c r="TPQ1" s="872"/>
      <c r="TPR1" s="872"/>
      <c r="TPS1" s="872"/>
      <c r="TPT1" s="872"/>
      <c r="TPU1" s="872"/>
      <c r="TPV1" s="872"/>
      <c r="TPW1" s="872"/>
      <c r="TPX1" s="872"/>
      <c r="TPY1" s="872"/>
      <c r="TPZ1" s="872"/>
      <c r="TQA1" s="872"/>
      <c r="TQB1" s="872"/>
      <c r="TQC1" s="872"/>
      <c r="TQD1" s="872"/>
      <c r="TQE1" s="872"/>
      <c r="TQF1" s="872"/>
      <c r="TQG1" s="872"/>
      <c r="TQH1" s="872"/>
      <c r="TQI1" s="872"/>
      <c r="TQJ1" s="872"/>
      <c r="TQK1" s="872"/>
      <c r="TQL1" s="872"/>
      <c r="TQM1" s="872"/>
      <c r="TQN1" s="872"/>
      <c r="TQO1" s="872"/>
      <c r="TQP1" s="872"/>
      <c r="TQQ1" s="872"/>
      <c r="TQR1" s="872"/>
      <c r="TQS1" s="872"/>
      <c r="TQT1" s="872"/>
      <c r="TQU1" s="872"/>
      <c r="TQV1" s="872"/>
      <c r="TQW1" s="872"/>
      <c r="TQX1" s="872"/>
      <c r="TQY1" s="872"/>
      <c r="TQZ1" s="872"/>
      <c r="TRA1" s="872"/>
      <c r="TRB1" s="872"/>
      <c r="TRC1" s="872"/>
      <c r="TRD1" s="872"/>
      <c r="TRE1" s="872"/>
      <c r="TRF1" s="872"/>
      <c r="TRG1" s="872"/>
      <c r="TRH1" s="872"/>
      <c r="TRI1" s="872"/>
      <c r="TRJ1" s="872"/>
      <c r="TRK1" s="872"/>
      <c r="TRL1" s="872"/>
      <c r="TRM1" s="872"/>
      <c r="TRN1" s="872"/>
      <c r="TRO1" s="872"/>
      <c r="TRP1" s="872"/>
      <c r="TRQ1" s="872"/>
      <c r="TRR1" s="872"/>
      <c r="TRS1" s="872"/>
      <c r="TRT1" s="872"/>
      <c r="TRU1" s="872"/>
      <c r="TRV1" s="872"/>
      <c r="TRW1" s="872"/>
      <c r="TRX1" s="872"/>
      <c r="TRY1" s="872"/>
      <c r="TRZ1" s="872"/>
      <c r="TSA1" s="872"/>
      <c r="TSB1" s="872"/>
      <c r="TSC1" s="872"/>
      <c r="TSD1" s="872"/>
      <c r="TSE1" s="872"/>
      <c r="TSF1" s="872"/>
      <c r="TSG1" s="872"/>
      <c r="TSH1" s="872"/>
      <c r="TSI1" s="872"/>
      <c r="TSJ1" s="872"/>
      <c r="TSK1" s="872"/>
      <c r="TSL1" s="872"/>
      <c r="TSM1" s="872"/>
      <c r="TSN1" s="872"/>
      <c r="TSO1" s="872"/>
      <c r="TSP1" s="872"/>
      <c r="TSQ1" s="872"/>
      <c r="TSR1" s="872"/>
      <c r="TSS1" s="872"/>
      <c r="TST1" s="872"/>
      <c r="TSU1" s="872"/>
      <c r="TSV1" s="872"/>
      <c r="TSW1" s="872"/>
      <c r="TSX1" s="872"/>
      <c r="TSY1" s="872"/>
      <c r="TSZ1" s="872"/>
      <c r="TTA1" s="872"/>
      <c r="TTB1" s="872"/>
      <c r="TTC1" s="872"/>
      <c r="TTD1" s="872"/>
      <c r="TTE1" s="872"/>
      <c r="TTF1" s="872"/>
      <c r="TTG1" s="872"/>
      <c r="TTH1" s="872"/>
      <c r="TTI1" s="872"/>
      <c r="TTJ1" s="872"/>
      <c r="TTK1" s="872"/>
      <c r="TTL1" s="872"/>
      <c r="TTM1" s="872"/>
      <c r="TTN1" s="872"/>
      <c r="TTO1" s="872"/>
      <c r="TTP1" s="872"/>
      <c r="TTQ1" s="872"/>
      <c r="TTR1" s="872"/>
      <c r="TTS1" s="872"/>
      <c r="TTT1" s="872"/>
      <c r="TTU1" s="872"/>
      <c r="TTV1" s="872"/>
      <c r="TTW1" s="872"/>
      <c r="TTX1" s="872"/>
      <c r="TTY1" s="872"/>
      <c r="TTZ1" s="872"/>
      <c r="TUA1" s="872"/>
      <c r="TUB1" s="872"/>
      <c r="TUC1" s="872"/>
      <c r="TUD1" s="872"/>
      <c r="TUE1" s="872"/>
      <c r="TUF1" s="872"/>
      <c r="TUG1" s="872"/>
      <c r="TUH1" s="872"/>
      <c r="TUI1" s="872"/>
      <c r="TUJ1" s="872"/>
      <c r="TUK1" s="872"/>
      <c r="TUL1" s="872"/>
      <c r="TUM1" s="872"/>
      <c r="TUN1" s="872"/>
      <c r="TUO1" s="872"/>
      <c r="TUP1" s="872"/>
      <c r="TUQ1" s="872"/>
      <c r="TUR1" s="872"/>
      <c r="TUS1" s="872"/>
      <c r="TUT1" s="872"/>
      <c r="TUU1" s="872"/>
      <c r="TUV1" s="872"/>
      <c r="TUW1" s="872"/>
      <c r="TUX1" s="872"/>
      <c r="TUY1" s="872"/>
      <c r="TUZ1" s="872"/>
      <c r="TVA1" s="872"/>
      <c r="TVB1" s="872"/>
      <c r="TVC1" s="872"/>
      <c r="TVD1" s="872"/>
      <c r="TVE1" s="872"/>
      <c r="TVF1" s="872"/>
      <c r="TVG1" s="872"/>
      <c r="TVH1" s="872"/>
      <c r="TVI1" s="872"/>
      <c r="TVJ1" s="872"/>
      <c r="TVK1" s="872"/>
      <c r="TVL1" s="872"/>
      <c r="TVM1" s="872"/>
      <c r="TVN1" s="872"/>
      <c r="TVO1" s="872"/>
      <c r="TVP1" s="872"/>
      <c r="TVQ1" s="872"/>
      <c r="TVR1" s="872"/>
      <c r="TVS1" s="872"/>
      <c r="TVT1" s="872"/>
      <c r="TVU1" s="872"/>
      <c r="TVV1" s="872"/>
      <c r="TVW1" s="872"/>
      <c r="TVX1" s="872"/>
      <c r="TVY1" s="872"/>
      <c r="TVZ1" s="872"/>
      <c r="TWA1" s="872"/>
      <c r="TWB1" s="872"/>
      <c r="TWC1" s="872"/>
      <c r="TWD1" s="872"/>
      <c r="TWE1" s="872"/>
      <c r="TWF1" s="872"/>
      <c r="TWG1" s="872"/>
      <c r="TWH1" s="872"/>
      <c r="TWI1" s="872"/>
      <c r="TWJ1" s="872"/>
      <c r="TWK1" s="872"/>
      <c r="TWL1" s="872"/>
      <c r="TWM1" s="872"/>
      <c r="TWN1" s="872"/>
      <c r="TWO1" s="872"/>
      <c r="TWP1" s="872"/>
      <c r="TWQ1" s="872"/>
      <c r="TWR1" s="872"/>
      <c r="TWS1" s="872"/>
      <c r="TWT1" s="872"/>
      <c r="TWU1" s="872"/>
      <c r="TWV1" s="872"/>
      <c r="TWW1" s="872"/>
      <c r="TWX1" s="872"/>
      <c r="TWY1" s="872"/>
      <c r="TWZ1" s="872"/>
      <c r="TXA1" s="872"/>
      <c r="TXB1" s="872"/>
      <c r="TXC1" s="872"/>
      <c r="TXD1" s="872"/>
      <c r="TXE1" s="872"/>
      <c r="TXF1" s="872"/>
      <c r="TXG1" s="872"/>
      <c r="TXH1" s="872"/>
      <c r="TXI1" s="872"/>
      <c r="TXJ1" s="872"/>
      <c r="TXK1" s="872"/>
      <c r="TXL1" s="872"/>
      <c r="TXM1" s="872"/>
      <c r="TXN1" s="872"/>
      <c r="TXO1" s="872"/>
      <c r="TXP1" s="872"/>
      <c r="TXQ1" s="872"/>
      <c r="TXR1" s="872"/>
      <c r="TXS1" s="872"/>
      <c r="TXT1" s="872"/>
      <c r="TXU1" s="872"/>
      <c r="TXV1" s="872"/>
      <c r="TXW1" s="872"/>
      <c r="TXX1" s="872"/>
      <c r="TXY1" s="872"/>
      <c r="TXZ1" s="872"/>
      <c r="TYA1" s="872"/>
      <c r="TYB1" s="872"/>
      <c r="TYC1" s="872"/>
      <c r="TYD1" s="872"/>
      <c r="TYE1" s="872"/>
      <c r="TYF1" s="872"/>
      <c r="TYG1" s="872"/>
      <c r="TYH1" s="872"/>
      <c r="TYI1" s="872"/>
      <c r="TYJ1" s="872"/>
      <c r="TYK1" s="872"/>
      <c r="TYL1" s="872"/>
      <c r="TYM1" s="872"/>
      <c r="TYN1" s="872"/>
      <c r="TYO1" s="872"/>
      <c r="TYP1" s="872"/>
      <c r="TYQ1" s="872"/>
      <c r="TYR1" s="872"/>
      <c r="TYS1" s="872"/>
      <c r="TYT1" s="872"/>
      <c r="TYU1" s="872"/>
      <c r="TYV1" s="872"/>
      <c r="TYW1" s="872"/>
      <c r="TYX1" s="872"/>
      <c r="TYY1" s="872"/>
      <c r="TYZ1" s="872"/>
      <c r="TZA1" s="872"/>
      <c r="TZB1" s="872"/>
      <c r="TZC1" s="872"/>
      <c r="TZD1" s="872"/>
      <c r="TZE1" s="872"/>
      <c r="TZF1" s="872"/>
      <c r="TZG1" s="872"/>
      <c r="TZH1" s="872"/>
      <c r="TZI1" s="872"/>
      <c r="TZJ1" s="872"/>
      <c r="TZK1" s="872"/>
      <c r="TZL1" s="872"/>
      <c r="TZM1" s="872"/>
      <c r="TZN1" s="872"/>
      <c r="TZO1" s="872"/>
      <c r="TZP1" s="872"/>
      <c r="TZQ1" s="872"/>
      <c r="TZR1" s="872"/>
      <c r="TZS1" s="872"/>
      <c r="TZT1" s="872"/>
      <c r="TZU1" s="872"/>
      <c r="TZV1" s="872"/>
      <c r="TZW1" s="872"/>
      <c r="TZX1" s="872"/>
      <c r="TZY1" s="872"/>
      <c r="TZZ1" s="872"/>
      <c r="UAA1" s="872"/>
      <c r="UAB1" s="872"/>
      <c r="UAC1" s="872"/>
      <c r="UAD1" s="872"/>
      <c r="UAE1" s="872"/>
      <c r="UAF1" s="872"/>
      <c r="UAG1" s="872"/>
      <c r="UAH1" s="872"/>
      <c r="UAI1" s="872"/>
      <c r="UAJ1" s="872"/>
      <c r="UAK1" s="872"/>
      <c r="UAL1" s="872"/>
      <c r="UAM1" s="872"/>
      <c r="UAN1" s="872"/>
      <c r="UAO1" s="872"/>
      <c r="UAP1" s="872"/>
      <c r="UAQ1" s="872"/>
      <c r="UAR1" s="872"/>
      <c r="UAS1" s="872"/>
      <c r="UAT1" s="872"/>
      <c r="UAU1" s="872"/>
      <c r="UAV1" s="872"/>
      <c r="UAW1" s="872"/>
      <c r="UAX1" s="872"/>
      <c r="UAY1" s="872"/>
      <c r="UAZ1" s="872"/>
      <c r="UBA1" s="872"/>
      <c r="UBB1" s="872"/>
      <c r="UBC1" s="872"/>
      <c r="UBD1" s="872"/>
      <c r="UBE1" s="872"/>
      <c r="UBF1" s="872"/>
      <c r="UBG1" s="872"/>
      <c r="UBH1" s="872"/>
      <c r="UBI1" s="872"/>
      <c r="UBJ1" s="872"/>
      <c r="UBK1" s="872"/>
      <c r="UBL1" s="872"/>
      <c r="UBM1" s="872"/>
      <c r="UBN1" s="872"/>
      <c r="UBO1" s="872"/>
      <c r="UBP1" s="872"/>
      <c r="UBQ1" s="872"/>
      <c r="UBR1" s="872"/>
      <c r="UBS1" s="872"/>
      <c r="UBT1" s="872"/>
      <c r="UBU1" s="872"/>
      <c r="UBV1" s="872"/>
      <c r="UBW1" s="872"/>
      <c r="UBX1" s="872"/>
      <c r="UBY1" s="872"/>
      <c r="UBZ1" s="872"/>
      <c r="UCA1" s="872"/>
      <c r="UCB1" s="872"/>
      <c r="UCC1" s="872"/>
      <c r="UCD1" s="872"/>
      <c r="UCE1" s="872"/>
      <c r="UCF1" s="872"/>
      <c r="UCG1" s="872"/>
      <c r="UCH1" s="872"/>
      <c r="UCI1" s="872"/>
      <c r="UCJ1" s="872"/>
      <c r="UCK1" s="872"/>
      <c r="UCL1" s="872"/>
      <c r="UCM1" s="872"/>
      <c r="UCN1" s="872"/>
      <c r="UCO1" s="872"/>
      <c r="UCP1" s="872"/>
      <c r="UCQ1" s="872"/>
      <c r="UCR1" s="872"/>
      <c r="UCS1" s="872"/>
      <c r="UCT1" s="872"/>
      <c r="UCU1" s="872"/>
      <c r="UCV1" s="872"/>
      <c r="UCW1" s="872"/>
      <c r="UCX1" s="872"/>
      <c r="UCY1" s="872"/>
      <c r="UCZ1" s="872"/>
      <c r="UDA1" s="872"/>
      <c r="UDB1" s="872"/>
      <c r="UDC1" s="872"/>
      <c r="UDD1" s="872"/>
      <c r="UDE1" s="872"/>
      <c r="UDF1" s="872"/>
      <c r="UDG1" s="872"/>
      <c r="UDH1" s="872"/>
      <c r="UDI1" s="872"/>
      <c r="UDJ1" s="872"/>
      <c r="UDK1" s="872"/>
      <c r="UDL1" s="872"/>
      <c r="UDM1" s="872"/>
      <c r="UDN1" s="872"/>
      <c r="UDO1" s="872"/>
      <c r="UDP1" s="872"/>
      <c r="UDQ1" s="872"/>
      <c r="UDR1" s="872"/>
      <c r="UDS1" s="872"/>
      <c r="UDT1" s="872"/>
      <c r="UDU1" s="872"/>
      <c r="UDV1" s="872"/>
      <c r="UDW1" s="872"/>
      <c r="UDX1" s="872"/>
      <c r="UDY1" s="872"/>
      <c r="UDZ1" s="872"/>
      <c r="UEA1" s="872"/>
      <c r="UEB1" s="872"/>
      <c r="UEC1" s="872"/>
      <c r="UED1" s="872"/>
      <c r="UEE1" s="872"/>
      <c r="UEF1" s="872"/>
      <c r="UEG1" s="872"/>
      <c r="UEH1" s="872"/>
      <c r="UEI1" s="872"/>
      <c r="UEJ1" s="872"/>
      <c r="UEK1" s="872"/>
      <c r="UEL1" s="872"/>
      <c r="UEM1" s="872"/>
      <c r="UEN1" s="872"/>
      <c r="UEO1" s="872"/>
      <c r="UEP1" s="872"/>
      <c r="UEQ1" s="872"/>
      <c r="UER1" s="872"/>
      <c r="UES1" s="872"/>
      <c r="UET1" s="872"/>
      <c r="UEU1" s="872"/>
      <c r="UEV1" s="872"/>
      <c r="UEW1" s="872"/>
      <c r="UEX1" s="872"/>
      <c r="UEY1" s="872"/>
      <c r="UEZ1" s="872"/>
      <c r="UFA1" s="872"/>
      <c r="UFB1" s="872"/>
      <c r="UFC1" s="872"/>
      <c r="UFD1" s="872"/>
      <c r="UFE1" s="872"/>
      <c r="UFF1" s="872"/>
      <c r="UFG1" s="872"/>
      <c r="UFH1" s="872"/>
      <c r="UFI1" s="872"/>
      <c r="UFJ1" s="872"/>
      <c r="UFK1" s="872"/>
      <c r="UFL1" s="872"/>
      <c r="UFM1" s="872"/>
      <c r="UFN1" s="872"/>
      <c r="UFO1" s="872"/>
      <c r="UFP1" s="872"/>
      <c r="UFQ1" s="872"/>
      <c r="UFR1" s="872"/>
      <c r="UFS1" s="872"/>
      <c r="UFT1" s="872"/>
      <c r="UFU1" s="872"/>
      <c r="UFV1" s="872"/>
      <c r="UFW1" s="872"/>
      <c r="UFX1" s="872"/>
      <c r="UFY1" s="872"/>
      <c r="UFZ1" s="872"/>
      <c r="UGA1" s="872"/>
      <c r="UGB1" s="872"/>
      <c r="UGC1" s="872"/>
      <c r="UGD1" s="872"/>
      <c r="UGE1" s="872"/>
      <c r="UGF1" s="872"/>
      <c r="UGG1" s="872"/>
      <c r="UGH1" s="872"/>
      <c r="UGI1" s="872"/>
      <c r="UGJ1" s="872"/>
      <c r="UGK1" s="872"/>
      <c r="UGL1" s="872"/>
      <c r="UGM1" s="872"/>
      <c r="UGN1" s="872"/>
      <c r="UGO1" s="872"/>
      <c r="UGP1" s="872"/>
      <c r="UGQ1" s="872"/>
      <c r="UGR1" s="872"/>
      <c r="UGS1" s="872"/>
      <c r="UGT1" s="872"/>
      <c r="UGU1" s="872"/>
      <c r="UGV1" s="872"/>
      <c r="UGW1" s="872"/>
      <c r="UGX1" s="872"/>
      <c r="UGY1" s="872"/>
      <c r="UGZ1" s="872"/>
      <c r="UHA1" s="872"/>
      <c r="UHB1" s="872"/>
      <c r="UHC1" s="872"/>
      <c r="UHD1" s="872"/>
      <c r="UHE1" s="872"/>
      <c r="UHF1" s="872"/>
      <c r="UHG1" s="872"/>
      <c r="UHH1" s="872"/>
      <c r="UHI1" s="872"/>
      <c r="UHJ1" s="872"/>
      <c r="UHK1" s="872"/>
      <c r="UHL1" s="872"/>
      <c r="UHM1" s="872"/>
      <c r="UHN1" s="872"/>
      <c r="UHO1" s="872"/>
      <c r="UHP1" s="872"/>
      <c r="UHQ1" s="872"/>
      <c r="UHR1" s="872"/>
      <c r="UHS1" s="872"/>
      <c r="UHT1" s="872"/>
      <c r="UHU1" s="872"/>
      <c r="UHV1" s="872"/>
      <c r="UHW1" s="872"/>
      <c r="UHX1" s="872"/>
      <c r="UHY1" s="872"/>
      <c r="UHZ1" s="872"/>
      <c r="UIA1" s="872"/>
      <c r="UIB1" s="872"/>
      <c r="UIC1" s="872"/>
      <c r="UID1" s="872"/>
      <c r="UIE1" s="872"/>
      <c r="UIF1" s="872"/>
      <c r="UIG1" s="872"/>
      <c r="UIH1" s="872"/>
      <c r="UII1" s="872"/>
      <c r="UIJ1" s="872"/>
      <c r="UIK1" s="872"/>
      <c r="UIL1" s="872"/>
      <c r="UIM1" s="872"/>
      <c r="UIN1" s="872"/>
      <c r="UIO1" s="872"/>
      <c r="UIP1" s="872"/>
      <c r="UIQ1" s="872"/>
      <c r="UIR1" s="872"/>
      <c r="UIS1" s="872"/>
      <c r="UIT1" s="872"/>
      <c r="UIU1" s="872"/>
      <c r="UIV1" s="872"/>
      <c r="UIW1" s="872"/>
      <c r="UIX1" s="872"/>
      <c r="UIY1" s="872"/>
      <c r="UIZ1" s="872"/>
      <c r="UJA1" s="872"/>
      <c r="UJB1" s="872"/>
      <c r="UJC1" s="872"/>
      <c r="UJD1" s="872"/>
      <c r="UJE1" s="872"/>
      <c r="UJF1" s="872"/>
      <c r="UJG1" s="872"/>
      <c r="UJH1" s="872"/>
      <c r="UJI1" s="872"/>
      <c r="UJJ1" s="872"/>
      <c r="UJK1" s="872"/>
      <c r="UJL1" s="872"/>
      <c r="UJM1" s="872"/>
      <c r="UJN1" s="872"/>
      <c r="UJO1" s="872"/>
      <c r="UJP1" s="872"/>
      <c r="UJQ1" s="872"/>
      <c r="UJR1" s="872"/>
      <c r="UJS1" s="872"/>
      <c r="UJT1" s="872"/>
      <c r="UJU1" s="872"/>
      <c r="UJV1" s="872"/>
      <c r="UJW1" s="872"/>
      <c r="UJX1" s="872"/>
      <c r="UJY1" s="872"/>
      <c r="UJZ1" s="872"/>
      <c r="UKA1" s="872"/>
      <c r="UKB1" s="872"/>
      <c r="UKC1" s="872"/>
      <c r="UKD1" s="872"/>
      <c r="UKE1" s="872"/>
      <c r="UKF1" s="872"/>
      <c r="UKG1" s="872"/>
      <c r="UKH1" s="872"/>
      <c r="UKI1" s="872"/>
      <c r="UKJ1" s="872"/>
      <c r="UKK1" s="872"/>
      <c r="UKL1" s="872"/>
      <c r="UKM1" s="872"/>
      <c r="UKN1" s="872"/>
      <c r="UKO1" s="872"/>
      <c r="UKP1" s="872"/>
      <c r="UKQ1" s="872"/>
      <c r="UKR1" s="872"/>
      <c r="UKS1" s="872"/>
      <c r="UKT1" s="872"/>
      <c r="UKU1" s="872"/>
      <c r="UKV1" s="872"/>
      <c r="UKW1" s="872"/>
      <c r="UKX1" s="872"/>
      <c r="UKY1" s="872"/>
      <c r="UKZ1" s="872"/>
      <c r="ULA1" s="872"/>
      <c r="ULB1" s="872"/>
      <c r="ULC1" s="872"/>
      <c r="ULD1" s="872"/>
      <c r="ULE1" s="872"/>
      <c r="ULF1" s="872"/>
      <c r="ULG1" s="872"/>
      <c r="ULH1" s="872"/>
      <c r="ULI1" s="872"/>
      <c r="ULJ1" s="872"/>
      <c r="ULK1" s="872"/>
      <c r="ULL1" s="872"/>
      <c r="ULM1" s="872"/>
      <c r="ULN1" s="872"/>
      <c r="ULO1" s="872"/>
      <c r="ULP1" s="872"/>
      <c r="ULQ1" s="872"/>
      <c r="ULR1" s="872"/>
      <c r="ULS1" s="872"/>
      <c r="ULT1" s="872"/>
      <c r="ULU1" s="872"/>
      <c r="ULV1" s="872"/>
      <c r="ULW1" s="872"/>
      <c r="ULX1" s="872"/>
      <c r="ULY1" s="872"/>
      <c r="ULZ1" s="872"/>
      <c r="UMA1" s="872"/>
      <c r="UMB1" s="872"/>
      <c r="UMC1" s="872"/>
      <c r="UMD1" s="872"/>
      <c r="UME1" s="872"/>
      <c r="UMF1" s="872"/>
      <c r="UMG1" s="872"/>
      <c r="UMH1" s="872"/>
      <c r="UMI1" s="872"/>
      <c r="UMJ1" s="872"/>
      <c r="UMK1" s="872"/>
      <c r="UML1" s="872"/>
      <c r="UMM1" s="872"/>
      <c r="UMN1" s="872"/>
      <c r="UMO1" s="872"/>
      <c r="UMP1" s="872"/>
      <c r="UMQ1" s="872"/>
      <c r="UMR1" s="872"/>
      <c r="UMS1" s="872"/>
      <c r="UMT1" s="872"/>
      <c r="UMU1" s="872"/>
      <c r="UMV1" s="872"/>
      <c r="UMW1" s="872"/>
      <c r="UMX1" s="872"/>
      <c r="UMY1" s="872"/>
      <c r="UMZ1" s="872"/>
      <c r="UNA1" s="872"/>
      <c r="UNB1" s="872"/>
      <c r="UNC1" s="872"/>
      <c r="UND1" s="872"/>
      <c r="UNE1" s="872"/>
      <c r="UNF1" s="872"/>
      <c r="UNG1" s="872"/>
      <c r="UNH1" s="872"/>
      <c r="UNI1" s="872"/>
      <c r="UNJ1" s="872"/>
      <c r="UNK1" s="872"/>
      <c r="UNL1" s="872"/>
      <c r="UNM1" s="872"/>
      <c r="UNN1" s="872"/>
      <c r="UNO1" s="872"/>
      <c r="UNP1" s="872"/>
      <c r="UNQ1" s="872"/>
      <c r="UNR1" s="872"/>
      <c r="UNS1" s="872"/>
      <c r="UNT1" s="872"/>
      <c r="UNU1" s="872"/>
      <c r="UNV1" s="872"/>
      <c r="UNW1" s="872"/>
      <c r="UNX1" s="872"/>
      <c r="UNY1" s="872"/>
      <c r="UNZ1" s="872"/>
      <c r="UOA1" s="872"/>
      <c r="UOB1" s="872"/>
      <c r="UOC1" s="872"/>
      <c r="UOD1" s="872"/>
      <c r="UOE1" s="872"/>
      <c r="UOF1" s="872"/>
      <c r="UOG1" s="872"/>
      <c r="UOH1" s="872"/>
      <c r="UOI1" s="872"/>
      <c r="UOJ1" s="872"/>
      <c r="UOK1" s="872"/>
      <c r="UOL1" s="872"/>
      <c r="UOM1" s="872"/>
      <c r="UON1" s="872"/>
      <c r="UOO1" s="872"/>
      <c r="UOP1" s="872"/>
      <c r="UOQ1" s="872"/>
      <c r="UOR1" s="872"/>
      <c r="UOS1" s="872"/>
      <c r="UOT1" s="872"/>
      <c r="UOU1" s="872"/>
      <c r="UOV1" s="872"/>
      <c r="UOW1" s="872"/>
      <c r="UOX1" s="872"/>
      <c r="UOY1" s="872"/>
      <c r="UOZ1" s="872"/>
      <c r="UPA1" s="872"/>
      <c r="UPB1" s="872"/>
      <c r="UPC1" s="872"/>
      <c r="UPD1" s="872"/>
      <c r="UPE1" s="872"/>
      <c r="UPF1" s="872"/>
      <c r="UPG1" s="872"/>
      <c r="UPH1" s="872"/>
      <c r="UPI1" s="872"/>
      <c r="UPJ1" s="872"/>
      <c r="UPK1" s="872"/>
      <c r="UPL1" s="872"/>
      <c r="UPM1" s="872"/>
      <c r="UPN1" s="872"/>
      <c r="UPO1" s="872"/>
      <c r="UPP1" s="872"/>
      <c r="UPQ1" s="872"/>
      <c r="UPR1" s="872"/>
      <c r="UPS1" s="872"/>
      <c r="UPT1" s="872"/>
      <c r="UPU1" s="872"/>
      <c r="UPV1" s="872"/>
      <c r="UPW1" s="872"/>
      <c r="UPX1" s="872"/>
      <c r="UPY1" s="872"/>
      <c r="UPZ1" s="872"/>
      <c r="UQA1" s="872"/>
      <c r="UQB1" s="872"/>
      <c r="UQC1" s="872"/>
      <c r="UQD1" s="872"/>
      <c r="UQE1" s="872"/>
      <c r="UQF1" s="872"/>
      <c r="UQG1" s="872"/>
      <c r="UQH1" s="872"/>
      <c r="UQI1" s="872"/>
      <c r="UQJ1" s="872"/>
      <c r="UQK1" s="872"/>
      <c r="UQL1" s="872"/>
      <c r="UQM1" s="872"/>
      <c r="UQN1" s="872"/>
      <c r="UQO1" s="872"/>
      <c r="UQP1" s="872"/>
      <c r="UQQ1" s="872"/>
      <c r="UQR1" s="872"/>
      <c r="UQS1" s="872"/>
      <c r="UQT1" s="872"/>
      <c r="UQU1" s="872"/>
      <c r="UQV1" s="872"/>
      <c r="UQW1" s="872"/>
      <c r="UQX1" s="872"/>
      <c r="UQY1" s="872"/>
      <c r="UQZ1" s="872"/>
      <c r="URA1" s="872"/>
      <c r="URB1" s="872"/>
      <c r="URC1" s="872"/>
      <c r="URD1" s="872"/>
      <c r="URE1" s="872"/>
      <c r="URF1" s="872"/>
      <c r="URG1" s="872"/>
      <c r="URH1" s="872"/>
      <c r="URI1" s="872"/>
      <c r="URJ1" s="872"/>
      <c r="URK1" s="872"/>
      <c r="URL1" s="872"/>
      <c r="URM1" s="872"/>
      <c r="URN1" s="872"/>
      <c r="URO1" s="872"/>
      <c r="URP1" s="872"/>
      <c r="URQ1" s="872"/>
      <c r="URR1" s="872"/>
      <c r="URS1" s="872"/>
      <c r="URT1" s="872"/>
      <c r="URU1" s="872"/>
      <c r="URV1" s="872"/>
      <c r="URW1" s="872"/>
      <c r="URX1" s="872"/>
      <c r="URY1" s="872"/>
      <c r="URZ1" s="872"/>
      <c r="USA1" s="872"/>
      <c r="USB1" s="872"/>
      <c r="USC1" s="872"/>
      <c r="USD1" s="872"/>
      <c r="USE1" s="872"/>
      <c r="USF1" s="872"/>
      <c r="USG1" s="872"/>
      <c r="USH1" s="872"/>
      <c r="USI1" s="872"/>
      <c r="USJ1" s="872"/>
      <c r="USK1" s="872"/>
      <c r="USL1" s="872"/>
      <c r="USM1" s="872"/>
      <c r="USN1" s="872"/>
      <c r="USO1" s="872"/>
      <c r="USP1" s="872"/>
      <c r="USQ1" s="872"/>
      <c r="USR1" s="872"/>
      <c r="USS1" s="872"/>
      <c r="UST1" s="872"/>
      <c r="USU1" s="872"/>
      <c r="USV1" s="872"/>
      <c r="USW1" s="872"/>
      <c r="USX1" s="872"/>
      <c r="USY1" s="872"/>
      <c r="USZ1" s="872"/>
      <c r="UTA1" s="872"/>
      <c r="UTB1" s="872"/>
      <c r="UTC1" s="872"/>
      <c r="UTD1" s="872"/>
      <c r="UTE1" s="872"/>
      <c r="UTF1" s="872"/>
      <c r="UTG1" s="872"/>
      <c r="UTH1" s="872"/>
      <c r="UTI1" s="872"/>
      <c r="UTJ1" s="872"/>
      <c r="UTK1" s="872"/>
      <c r="UTL1" s="872"/>
      <c r="UTM1" s="872"/>
      <c r="UTN1" s="872"/>
      <c r="UTO1" s="872"/>
      <c r="UTP1" s="872"/>
      <c r="UTQ1" s="872"/>
      <c r="UTR1" s="872"/>
      <c r="UTS1" s="872"/>
      <c r="UTT1" s="872"/>
      <c r="UTU1" s="872"/>
      <c r="UTV1" s="872"/>
      <c r="UTW1" s="872"/>
      <c r="UTX1" s="872"/>
      <c r="UTY1" s="872"/>
      <c r="UTZ1" s="872"/>
      <c r="UUA1" s="872"/>
      <c r="UUB1" s="872"/>
      <c r="UUC1" s="872"/>
      <c r="UUD1" s="872"/>
      <c r="UUE1" s="872"/>
      <c r="UUF1" s="872"/>
      <c r="UUG1" s="872"/>
      <c r="UUH1" s="872"/>
      <c r="UUI1" s="872"/>
      <c r="UUJ1" s="872"/>
      <c r="UUK1" s="872"/>
      <c r="UUL1" s="872"/>
      <c r="UUM1" s="872"/>
      <c r="UUN1" s="872"/>
      <c r="UUO1" s="872"/>
      <c r="UUP1" s="872"/>
      <c r="UUQ1" s="872"/>
      <c r="UUR1" s="872"/>
      <c r="UUS1" s="872"/>
      <c r="UUT1" s="872"/>
      <c r="UUU1" s="872"/>
      <c r="UUV1" s="872"/>
      <c r="UUW1" s="872"/>
      <c r="UUX1" s="872"/>
      <c r="UUY1" s="872"/>
      <c r="UUZ1" s="872"/>
      <c r="UVA1" s="872"/>
      <c r="UVB1" s="872"/>
      <c r="UVC1" s="872"/>
      <c r="UVD1" s="872"/>
      <c r="UVE1" s="872"/>
      <c r="UVF1" s="872"/>
      <c r="UVG1" s="872"/>
      <c r="UVH1" s="872"/>
      <c r="UVI1" s="872"/>
      <c r="UVJ1" s="872"/>
      <c r="UVK1" s="872"/>
      <c r="UVL1" s="872"/>
      <c r="UVM1" s="872"/>
      <c r="UVN1" s="872"/>
      <c r="UVO1" s="872"/>
      <c r="UVP1" s="872"/>
      <c r="UVQ1" s="872"/>
      <c r="UVR1" s="872"/>
      <c r="UVS1" s="872"/>
      <c r="UVT1" s="872"/>
      <c r="UVU1" s="872"/>
      <c r="UVV1" s="872"/>
      <c r="UVW1" s="872"/>
      <c r="UVX1" s="872"/>
      <c r="UVY1" s="872"/>
      <c r="UVZ1" s="872"/>
      <c r="UWA1" s="872"/>
      <c r="UWB1" s="872"/>
      <c r="UWC1" s="872"/>
      <c r="UWD1" s="872"/>
      <c r="UWE1" s="872"/>
      <c r="UWF1" s="872"/>
      <c r="UWG1" s="872"/>
      <c r="UWH1" s="872"/>
      <c r="UWI1" s="872"/>
      <c r="UWJ1" s="872"/>
      <c r="UWK1" s="872"/>
      <c r="UWL1" s="872"/>
      <c r="UWM1" s="872"/>
      <c r="UWN1" s="872"/>
      <c r="UWO1" s="872"/>
      <c r="UWP1" s="872"/>
      <c r="UWQ1" s="872"/>
      <c r="UWR1" s="872"/>
      <c r="UWS1" s="872"/>
      <c r="UWT1" s="872"/>
      <c r="UWU1" s="872"/>
      <c r="UWV1" s="872"/>
      <c r="UWW1" s="872"/>
      <c r="UWX1" s="872"/>
      <c r="UWY1" s="872"/>
      <c r="UWZ1" s="872"/>
      <c r="UXA1" s="872"/>
      <c r="UXB1" s="872"/>
      <c r="UXC1" s="872"/>
      <c r="UXD1" s="872"/>
      <c r="UXE1" s="872"/>
      <c r="UXF1" s="872"/>
      <c r="UXG1" s="872"/>
      <c r="UXH1" s="872"/>
      <c r="UXI1" s="872"/>
      <c r="UXJ1" s="872"/>
      <c r="UXK1" s="872"/>
      <c r="UXL1" s="872"/>
      <c r="UXM1" s="872"/>
      <c r="UXN1" s="872"/>
      <c r="UXO1" s="872"/>
      <c r="UXP1" s="872"/>
      <c r="UXQ1" s="872"/>
      <c r="UXR1" s="872"/>
      <c r="UXS1" s="872"/>
      <c r="UXT1" s="872"/>
      <c r="UXU1" s="872"/>
      <c r="UXV1" s="872"/>
      <c r="UXW1" s="872"/>
      <c r="UXX1" s="872"/>
      <c r="UXY1" s="872"/>
      <c r="UXZ1" s="872"/>
      <c r="UYA1" s="872"/>
      <c r="UYB1" s="872"/>
      <c r="UYC1" s="872"/>
      <c r="UYD1" s="872"/>
      <c r="UYE1" s="872"/>
      <c r="UYF1" s="872"/>
      <c r="UYG1" s="872"/>
      <c r="UYH1" s="872"/>
      <c r="UYI1" s="872"/>
      <c r="UYJ1" s="872"/>
      <c r="UYK1" s="872"/>
      <c r="UYL1" s="872"/>
      <c r="UYM1" s="872"/>
      <c r="UYN1" s="872"/>
      <c r="UYO1" s="872"/>
      <c r="UYP1" s="872"/>
      <c r="UYQ1" s="872"/>
      <c r="UYR1" s="872"/>
      <c r="UYS1" s="872"/>
      <c r="UYT1" s="872"/>
      <c r="UYU1" s="872"/>
      <c r="UYV1" s="872"/>
      <c r="UYW1" s="872"/>
      <c r="UYX1" s="872"/>
      <c r="UYY1" s="872"/>
      <c r="UYZ1" s="872"/>
      <c r="UZA1" s="872"/>
      <c r="UZB1" s="872"/>
      <c r="UZC1" s="872"/>
      <c r="UZD1" s="872"/>
      <c r="UZE1" s="872"/>
      <c r="UZF1" s="872"/>
      <c r="UZG1" s="872"/>
      <c r="UZH1" s="872"/>
      <c r="UZI1" s="872"/>
      <c r="UZJ1" s="872"/>
      <c r="UZK1" s="872"/>
      <c r="UZL1" s="872"/>
      <c r="UZM1" s="872"/>
      <c r="UZN1" s="872"/>
      <c r="UZO1" s="872"/>
      <c r="UZP1" s="872"/>
      <c r="UZQ1" s="872"/>
      <c r="UZR1" s="872"/>
      <c r="UZS1" s="872"/>
      <c r="UZT1" s="872"/>
      <c r="UZU1" s="872"/>
      <c r="UZV1" s="872"/>
      <c r="UZW1" s="872"/>
      <c r="UZX1" s="872"/>
      <c r="UZY1" s="872"/>
      <c r="UZZ1" s="872"/>
      <c r="VAA1" s="872"/>
      <c r="VAB1" s="872"/>
      <c r="VAC1" s="872"/>
      <c r="VAD1" s="872"/>
      <c r="VAE1" s="872"/>
      <c r="VAF1" s="872"/>
      <c r="VAG1" s="872"/>
      <c r="VAH1" s="872"/>
      <c r="VAI1" s="872"/>
      <c r="VAJ1" s="872"/>
      <c r="VAK1" s="872"/>
      <c r="VAL1" s="872"/>
      <c r="VAM1" s="872"/>
      <c r="VAN1" s="872"/>
      <c r="VAO1" s="872"/>
      <c r="VAP1" s="872"/>
      <c r="VAQ1" s="872"/>
      <c r="VAR1" s="872"/>
      <c r="VAS1" s="872"/>
      <c r="VAT1" s="872"/>
      <c r="VAU1" s="872"/>
      <c r="VAV1" s="872"/>
      <c r="VAW1" s="872"/>
      <c r="VAX1" s="872"/>
      <c r="VAY1" s="872"/>
      <c r="VAZ1" s="872"/>
      <c r="VBA1" s="872"/>
      <c r="VBB1" s="872"/>
      <c r="VBC1" s="872"/>
      <c r="VBD1" s="872"/>
      <c r="VBE1" s="872"/>
      <c r="VBF1" s="872"/>
      <c r="VBG1" s="872"/>
      <c r="VBH1" s="872"/>
      <c r="VBI1" s="872"/>
      <c r="VBJ1" s="872"/>
      <c r="VBK1" s="872"/>
      <c r="VBL1" s="872"/>
      <c r="VBM1" s="872"/>
      <c r="VBN1" s="872"/>
      <c r="VBO1" s="872"/>
      <c r="VBP1" s="872"/>
      <c r="VBQ1" s="872"/>
      <c r="VBR1" s="872"/>
      <c r="VBS1" s="872"/>
      <c r="VBT1" s="872"/>
      <c r="VBU1" s="872"/>
      <c r="VBV1" s="872"/>
      <c r="VBW1" s="872"/>
      <c r="VBX1" s="872"/>
      <c r="VBY1" s="872"/>
      <c r="VBZ1" s="872"/>
      <c r="VCA1" s="872"/>
      <c r="VCB1" s="872"/>
      <c r="VCC1" s="872"/>
      <c r="VCD1" s="872"/>
      <c r="VCE1" s="872"/>
      <c r="VCF1" s="872"/>
      <c r="VCG1" s="872"/>
      <c r="VCH1" s="872"/>
      <c r="VCI1" s="872"/>
      <c r="VCJ1" s="872"/>
      <c r="VCK1" s="872"/>
      <c r="VCL1" s="872"/>
      <c r="VCM1" s="872"/>
      <c r="VCN1" s="872"/>
      <c r="VCO1" s="872"/>
      <c r="VCP1" s="872"/>
      <c r="VCQ1" s="872"/>
      <c r="VCR1" s="872"/>
      <c r="VCS1" s="872"/>
      <c r="VCT1" s="872"/>
      <c r="VCU1" s="872"/>
      <c r="VCV1" s="872"/>
      <c r="VCW1" s="872"/>
      <c r="VCX1" s="872"/>
      <c r="VCY1" s="872"/>
      <c r="VCZ1" s="872"/>
      <c r="VDA1" s="872"/>
      <c r="VDB1" s="872"/>
      <c r="VDC1" s="872"/>
      <c r="VDD1" s="872"/>
      <c r="VDE1" s="872"/>
      <c r="VDF1" s="872"/>
      <c r="VDG1" s="872"/>
      <c r="VDH1" s="872"/>
      <c r="VDI1" s="872"/>
      <c r="VDJ1" s="872"/>
      <c r="VDK1" s="872"/>
      <c r="VDL1" s="872"/>
      <c r="VDM1" s="872"/>
      <c r="VDN1" s="872"/>
      <c r="VDO1" s="872"/>
      <c r="VDP1" s="872"/>
      <c r="VDQ1" s="872"/>
      <c r="VDR1" s="872"/>
      <c r="VDS1" s="872"/>
      <c r="VDT1" s="872"/>
      <c r="VDU1" s="872"/>
      <c r="VDV1" s="872"/>
      <c r="VDW1" s="872"/>
      <c r="VDX1" s="872"/>
      <c r="VDY1" s="872"/>
      <c r="VDZ1" s="872"/>
      <c r="VEA1" s="872"/>
      <c r="VEB1" s="872"/>
      <c r="VEC1" s="872"/>
      <c r="VED1" s="872"/>
      <c r="VEE1" s="872"/>
      <c r="VEF1" s="872"/>
      <c r="VEG1" s="872"/>
      <c r="VEH1" s="872"/>
      <c r="VEI1" s="872"/>
      <c r="VEJ1" s="872"/>
      <c r="VEK1" s="872"/>
      <c r="VEL1" s="872"/>
      <c r="VEM1" s="872"/>
      <c r="VEN1" s="872"/>
      <c r="VEO1" s="872"/>
      <c r="VEP1" s="872"/>
      <c r="VEQ1" s="872"/>
      <c r="VER1" s="872"/>
      <c r="VES1" s="872"/>
      <c r="VET1" s="872"/>
      <c r="VEU1" s="872"/>
      <c r="VEV1" s="872"/>
      <c r="VEW1" s="872"/>
      <c r="VEX1" s="872"/>
      <c r="VEY1" s="872"/>
      <c r="VEZ1" s="872"/>
      <c r="VFA1" s="872"/>
      <c r="VFB1" s="872"/>
      <c r="VFC1" s="872"/>
      <c r="VFD1" s="872"/>
      <c r="VFE1" s="872"/>
      <c r="VFF1" s="872"/>
      <c r="VFG1" s="872"/>
      <c r="VFH1" s="872"/>
      <c r="VFI1" s="872"/>
      <c r="VFJ1" s="872"/>
      <c r="VFK1" s="872"/>
      <c r="VFL1" s="872"/>
      <c r="VFM1" s="872"/>
      <c r="VFN1" s="872"/>
      <c r="VFO1" s="872"/>
      <c r="VFP1" s="872"/>
      <c r="VFQ1" s="872"/>
      <c r="VFR1" s="872"/>
      <c r="VFS1" s="872"/>
      <c r="VFT1" s="872"/>
      <c r="VFU1" s="872"/>
      <c r="VFV1" s="872"/>
      <c r="VFW1" s="872"/>
      <c r="VFX1" s="872"/>
      <c r="VFY1" s="872"/>
      <c r="VFZ1" s="872"/>
      <c r="VGA1" s="872"/>
      <c r="VGB1" s="872"/>
      <c r="VGC1" s="872"/>
      <c r="VGD1" s="872"/>
      <c r="VGE1" s="872"/>
      <c r="VGF1" s="872"/>
      <c r="VGG1" s="872"/>
      <c r="VGH1" s="872"/>
      <c r="VGI1" s="872"/>
      <c r="VGJ1" s="872"/>
      <c r="VGK1" s="872"/>
      <c r="VGL1" s="872"/>
      <c r="VGM1" s="872"/>
      <c r="VGN1" s="872"/>
      <c r="VGO1" s="872"/>
      <c r="VGP1" s="872"/>
      <c r="VGQ1" s="872"/>
      <c r="VGR1" s="872"/>
      <c r="VGS1" s="872"/>
      <c r="VGT1" s="872"/>
      <c r="VGU1" s="872"/>
      <c r="VGV1" s="872"/>
      <c r="VGW1" s="872"/>
      <c r="VGX1" s="872"/>
      <c r="VGY1" s="872"/>
      <c r="VGZ1" s="872"/>
      <c r="VHA1" s="872"/>
      <c r="VHB1" s="872"/>
      <c r="VHC1" s="872"/>
      <c r="VHD1" s="872"/>
      <c r="VHE1" s="872"/>
      <c r="VHF1" s="872"/>
      <c r="VHG1" s="872"/>
      <c r="VHH1" s="872"/>
      <c r="VHI1" s="872"/>
      <c r="VHJ1" s="872"/>
      <c r="VHK1" s="872"/>
      <c r="VHL1" s="872"/>
      <c r="VHM1" s="872"/>
      <c r="VHN1" s="872"/>
      <c r="VHO1" s="872"/>
      <c r="VHP1" s="872"/>
      <c r="VHQ1" s="872"/>
      <c r="VHR1" s="872"/>
      <c r="VHS1" s="872"/>
      <c r="VHT1" s="872"/>
      <c r="VHU1" s="872"/>
      <c r="VHV1" s="872"/>
      <c r="VHW1" s="872"/>
      <c r="VHX1" s="872"/>
      <c r="VHY1" s="872"/>
      <c r="VHZ1" s="872"/>
      <c r="VIA1" s="872"/>
      <c r="VIB1" s="872"/>
      <c r="VIC1" s="872"/>
      <c r="VID1" s="872"/>
      <c r="VIE1" s="872"/>
      <c r="VIF1" s="872"/>
      <c r="VIG1" s="872"/>
      <c r="VIH1" s="872"/>
      <c r="VII1" s="872"/>
      <c r="VIJ1" s="872"/>
      <c r="VIK1" s="872"/>
      <c r="VIL1" s="872"/>
      <c r="VIM1" s="872"/>
      <c r="VIN1" s="872"/>
      <c r="VIO1" s="872"/>
      <c r="VIP1" s="872"/>
      <c r="VIQ1" s="872"/>
      <c r="VIR1" s="872"/>
      <c r="VIS1" s="872"/>
      <c r="VIT1" s="872"/>
      <c r="VIU1" s="872"/>
      <c r="VIV1" s="872"/>
      <c r="VIW1" s="872"/>
      <c r="VIX1" s="872"/>
      <c r="VIY1" s="872"/>
      <c r="VIZ1" s="872"/>
      <c r="VJA1" s="872"/>
      <c r="VJB1" s="872"/>
      <c r="VJC1" s="872"/>
      <c r="VJD1" s="872"/>
      <c r="VJE1" s="872"/>
      <c r="VJF1" s="872"/>
      <c r="VJG1" s="872"/>
      <c r="VJH1" s="872"/>
      <c r="VJI1" s="872"/>
      <c r="VJJ1" s="872"/>
      <c r="VJK1" s="872"/>
      <c r="VJL1" s="872"/>
      <c r="VJM1" s="872"/>
      <c r="VJN1" s="872"/>
      <c r="VJO1" s="872"/>
      <c r="VJP1" s="872"/>
      <c r="VJQ1" s="872"/>
      <c r="VJR1" s="872"/>
      <c r="VJS1" s="872"/>
      <c r="VJT1" s="872"/>
      <c r="VJU1" s="872"/>
      <c r="VJV1" s="872"/>
      <c r="VJW1" s="872"/>
      <c r="VJX1" s="872"/>
      <c r="VJY1" s="872"/>
      <c r="VJZ1" s="872"/>
      <c r="VKA1" s="872"/>
      <c r="VKB1" s="872"/>
      <c r="VKC1" s="872"/>
      <c r="VKD1" s="872"/>
      <c r="VKE1" s="872"/>
      <c r="VKF1" s="872"/>
      <c r="VKG1" s="872"/>
      <c r="VKH1" s="872"/>
      <c r="VKI1" s="872"/>
      <c r="VKJ1" s="872"/>
      <c r="VKK1" s="872"/>
      <c r="VKL1" s="872"/>
      <c r="VKM1" s="872"/>
      <c r="VKN1" s="872"/>
      <c r="VKO1" s="872"/>
      <c r="VKP1" s="872"/>
      <c r="VKQ1" s="872"/>
      <c r="VKR1" s="872"/>
      <c r="VKS1" s="872"/>
      <c r="VKT1" s="872"/>
      <c r="VKU1" s="872"/>
      <c r="VKV1" s="872"/>
      <c r="VKW1" s="872"/>
      <c r="VKX1" s="872"/>
      <c r="VKY1" s="872"/>
      <c r="VKZ1" s="872"/>
      <c r="VLA1" s="872"/>
      <c r="VLB1" s="872"/>
      <c r="VLC1" s="872"/>
      <c r="VLD1" s="872"/>
      <c r="VLE1" s="872"/>
      <c r="VLF1" s="872"/>
      <c r="VLG1" s="872"/>
      <c r="VLH1" s="872"/>
      <c r="VLI1" s="872"/>
      <c r="VLJ1" s="872"/>
      <c r="VLK1" s="872"/>
      <c r="VLL1" s="872"/>
      <c r="VLM1" s="872"/>
      <c r="VLN1" s="872"/>
      <c r="VLO1" s="872"/>
      <c r="VLP1" s="872"/>
      <c r="VLQ1" s="872"/>
      <c r="VLR1" s="872"/>
      <c r="VLS1" s="872"/>
      <c r="VLT1" s="872"/>
      <c r="VLU1" s="872"/>
      <c r="VLV1" s="872"/>
      <c r="VLW1" s="872"/>
      <c r="VLX1" s="872"/>
      <c r="VLY1" s="872"/>
      <c r="VLZ1" s="872"/>
      <c r="VMA1" s="872"/>
      <c r="VMB1" s="872"/>
      <c r="VMC1" s="872"/>
      <c r="VMD1" s="872"/>
      <c r="VME1" s="872"/>
      <c r="VMF1" s="872"/>
      <c r="VMG1" s="872"/>
      <c r="VMH1" s="872"/>
      <c r="VMI1" s="872"/>
      <c r="VMJ1" s="872"/>
      <c r="VMK1" s="872"/>
      <c r="VML1" s="872"/>
      <c r="VMM1" s="872"/>
      <c r="VMN1" s="872"/>
      <c r="VMO1" s="872"/>
      <c r="VMP1" s="872"/>
      <c r="VMQ1" s="872"/>
      <c r="VMR1" s="872"/>
      <c r="VMS1" s="872"/>
      <c r="VMT1" s="872"/>
      <c r="VMU1" s="872"/>
      <c r="VMV1" s="872"/>
      <c r="VMW1" s="872"/>
      <c r="VMX1" s="872"/>
      <c r="VMY1" s="872"/>
      <c r="VMZ1" s="872"/>
      <c r="VNA1" s="872"/>
      <c r="VNB1" s="872"/>
      <c r="VNC1" s="872"/>
      <c r="VND1" s="872"/>
      <c r="VNE1" s="872"/>
      <c r="VNF1" s="872"/>
      <c r="VNG1" s="872"/>
      <c r="VNH1" s="872"/>
      <c r="VNI1" s="872"/>
      <c r="VNJ1" s="872"/>
      <c r="VNK1" s="872"/>
      <c r="VNL1" s="872"/>
      <c r="VNM1" s="872"/>
      <c r="VNN1" s="872"/>
      <c r="VNO1" s="872"/>
      <c r="VNP1" s="872"/>
      <c r="VNQ1" s="872"/>
      <c r="VNR1" s="872"/>
      <c r="VNS1" s="872"/>
      <c r="VNT1" s="872"/>
      <c r="VNU1" s="872"/>
      <c r="VNV1" s="872"/>
      <c r="VNW1" s="872"/>
      <c r="VNX1" s="872"/>
      <c r="VNY1" s="872"/>
      <c r="VNZ1" s="872"/>
      <c r="VOA1" s="872"/>
      <c r="VOB1" s="872"/>
      <c r="VOC1" s="872"/>
      <c r="VOD1" s="872"/>
      <c r="VOE1" s="872"/>
      <c r="VOF1" s="872"/>
      <c r="VOG1" s="872"/>
      <c r="VOH1" s="872"/>
      <c r="VOI1" s="872"/>
      <c r="VOJ1" s="872"/>
      <c r="VOK1" s="872"/>
      <c r="VOL1" s="872"/>
      <c r="VOM1" s="872"/>
      <c r="VON1" s="872"/>
      <c r="VOO1" s="872"/>
      <c r="VOP1" s="872"/>
      <c r="VOQ1" s="872"/>
      <c r="VOR1" s="872"/>
      <c r="VOS1" s="872"/>
      <c r="VOT1" s="872"/>
      <c r="VOU1" s="872"/>
      <c r="VOV1" s="872"/>
      <c r="VOW1" s="872"/>
      <c r="VOX1" s="872"/>
      <c r="VOY1" s="872"/>
      <c r="VOZ1" s="872"/>
      <c r="VPA1" s="872"/>
      <c r="VPB1" s="872"/>
      <c r="VPC1" s="872"/>
      <c r="VPD1" s="872"/>
      <c r="VPE1" s="872"/>
      <c r="VPF1" s="872"/>
      <c r="VPG1" s="872"/>
      <c r="VPH1" s="872"/>
      <c r="VPI1" s="872"/>
      <c r="VPJ1" s="872"/>
      <c r="VPK1" s="872"/>
      <c r="VPL1" s="872"/>
      <c r="VPM1" s="872"/>
      <c r="VPN1" s="872"/>
      <c r="VPO1" s="872"/>
      <c r="VPP1" s="872"/>
      <c r="VPQ1" s="872"/>
      <c r="VPR1" s="872"/>
      <c r="VPS1" s="872"/>
      <c r="VPT1" s="872"/>
      <c r="VPU1" s="872"/>
      <c r="VPV1" s="872"/>
      <c r="VPW1" s="872"/>
      <c r="VPX1" s="872"/>
      <c r="VPY1" s="872"/>
      <c r="VPZ1" s="872"/>
      <c r="VQA1" s="872"/>
      <c r="VQB1" s="872"/>
      <c r="VQC1" s="872"/>
      <c r="VQD1" s="872"/>
      <c r="VQE1" s="872"/>
      <c r="VQF1" s="872"/>
      <c r="VQG1" s="872"/>
      <c r="VQH1" s="872"/>
      <c r="VQI1" s="872"/>
      <c r="VQJ1" s="872"/>
      <c r="VQK1" s="872"/>
      <c r="VQL1" s="872"/>
      <c r="VQM1" s="872"/>
      <c r="VQN1" s="872"/>
      <c r="VQO1" s="872"/>
      <c r="VQP1" s="872"/>
      <c r="VQQ1" s="872"/>
      <c r="VQR1" s="872"/>
      <c r="VQS1" s="872"/>
      <c r="VQT1" s="872"/>
      <c r="VQU1" s="872"/>
      <c r="VQV1" s="872"/>
      <c r="VQW1" s="872"/>
      <c r="VQX1" s="872"/>
      <c r="VQY1" s="872"/>
      <c r="VQZ1" s="872"/>
      <c r="VRA1" s="872"/>
      <c r="VRB1" s="872"/>
      <c r="VRC1" s="872"/>
      <c r="VRD1" s="872"/>
      <c r="VRE1" s="872"/>
      <c r="VRF1" s="872"/>
      <c r="VRG1" s="872"/>
      <c r="VRH1" s="872"/>
      <c r="VRI1" s="872"/>
      <c r="VRJ1" s="872"/>
      <c r="VRK1" s="872"/>
      <c r="VRL1" s="872"/>
      <c r="VRM1" s="872"/>
      <c r="VRN1" s="872"/>
      <c r="VRO1" s="872"/>
      <c r="VRP1" s="872"/>
      <c r="VRQ1" s="872"/>
      <c r="VRR1" s="872"/>
      <c r="VRS1" s="872"/>
      <c r="VRT1" s="872"/>
      <c r="VRU1" s="872"/>
      <c r="VRV1" s="872"/>
      <c r="VRW1" s="872"/>
      <c r="VRX1" s="872"/>
      <c r="VRY1" s="872"/>
      <c r="VRZ1" s="872"/>
      <c r="VSA1" s="872"/>
      <c r="VSB1" s="872"/>
      <c r="VSC1" s="872"/>
      <c r="VSD1" s="872"/>
      <c r="VSE1" s="872"/>
      <c r="VSF1" s="872"/>
      <c r="VSG1" s="872"/>
      <c r="VSH1" s="872"/>
      <c r="VSI1" s="872"/>
      <c r="VSJ1" s="872"/>
      <c r="VSK1" s="872"/>
      <c r="VSL1" s="872"/>
      <c r="VSM1" s="872"/>
      <c r="VSN1" s="872"/>
      <c r="VSO1" s="872"/>
      <c r="VSP1" s="872"/>
      <c r="VSQ1" s="872"/>
      <c r="VSR1" s="872"/>
      <c r="VSS1" s="872"/>
      <c r="VST1" s="872"/>
      <c r="VSU1" s="872"/>
      <c r="VSV1" s="872"/>
      <c r="VSW1" s="872"/>
      <c r="VSX1" s="872"/>
      <c r="VSY1" s="872"/>
      <c r="VSZ1" s="872"/>
      <c r="VTA1" s="872"/>
      <c r="VTB1" s="872"/>
      <c r="VTC1" s="872"/>
      <c r="VTD1" s="872"/>
      <c r="VTE1" s="872"/>
      <c r="VTF1" s="872"/>
      <c r="VTG1" s="872"/>
      <c r="VTH1" s="872"/>
      <c r="VTI1" s="872"/>
      <c r="VTJ1" s="872"/>
      <c r="VTK1" s="872"/>
      <c r="VTL1" s="872"/>
      <c r="VTM1" s="872"/>
      <c r="VTN1" s="872"/>
      <c r="VTO1" s="872"/>
      <c r="VTP1" s="872"/>
      <c r="VTQ1" s="872"/>
      <c r="VTR1" s="872"/>
      <c r="VTS1" s="872"/>
      <c r="VTT1" s="872"/>
      <c r="VTU1" s="872"/>
      <c r="VTV1" s="872"/>
      <c r="VTW1" s="872"/>
      <c r="VTX1" s="872"/>
      <c r="VTY1" s="872"/>
      <c r="VTZ1" s="872"/>
      <c r="VUA1" s="872"/>
      <c r="VUB1" s="872"/>
      <c r="VUC1" s="872"/>
      <c r="VUD1" s="872"/>
      <c r="VUE1" s="872"/>
      <c r="VUF1" s="872"/>
      <c r="VUG1" s="872"/>
      <c r="VUH1" s="872"/>
      <c r="VUI1" s="872"/>
      <c r="VUJ1" s="872"/>
      <c r="VUK1" s="872"/>
      <c r="VUL1" s="872"/>
      <c r="VUM1" s="872"/>
      <c r="VUN1" s="872"/>
      <c r="VUO1" s="872"/>
      <c r="VUP1" s="872"/>
      <c r="VUQ1" s="872"/>
      <c r="VUR1" s="872"/>
      <c r="VUS1" s="872"/>
      <c r="VUT1" s="872"/>
      <c r="VUU1" s="872"/>
      <c r="VUV1" s="872"/>
      <c r="VUW1" s="872"/>
      <c r="VUX1" s="872"/>
      <c r="VUY1" s="872"/>
      <c r="VUZ1" s="872"/>
      <c r="VVA1" s="872"/>
      <c r="VVB1" s="872"/>
      <c r="VVC1" s="872"/>
      <c r="VVD1" s="872"/>
      <c r="VVE1" s="872"/>
      <c r="VVF1" s="872"/>
      <c r="VVG1" s="872"/>
      <c r="VVH1" s="872"/>
      <c r="VVI1" s="872"/>
      <c r="VVJ1" s="872"/>
      <c r="VVK1" s="872"/>
      <c r="VVL1" s="872"/>
      <c r="VVM1" s="872"/>
      <c r="VVN1" s="872"/>
      <c r="VVO1" s="872"/>
      <c r="VVP1" s="872"/>
      <c r="VVQ1" s="872"/>
      <c r="VVR1" s="872"/>
      <c r="VVS1" s="872"/>
      <c r="VVT1" s="872"/>
      <c r="VVU1" s="872"/>
      <c r="VVV1" s="872"/>
      <c r="VVW1" s="872"/>
      <c r="VVX1" s="872"/>
      <c r="VVY1" s="872"/>
      <c r="VVZ1" s="872"/>
      <c r="VWA1" s="872"/>
      <c r="VWB1" s="872"/>
      <c r="VWC1" s="872"/>
      <c r="VWD1" s="872"/>
      <c r="VWE1" s="872"/>
      <c r="VWF1" s="872"/>
      <c r="VWG1" s="872"/>
      <c r="VWH1" s="872"/>
      <c r="VWI1" s="872"/>
      <c r="VWJ1" s="872"/>
      <c r="VWK1" s="872"/>
      <c r="VWL1" s="872"/>
      <c r="VWM1" s="872"/>
      <c r="VWN1" s="872"/>
      <c r="VWO1" s="872"/>
      <c r="VWP1" s="872"/>
      <c r="VWQ1" s="872"/>
      <c r="VWR1" s="872"/>
      <c r="VWS1" s="872"/>
      <c r="VWT1" s="872"/>
      <c r="VWU1" s="872"/>
      <c r="VWV1" s="872"/>
      <c r="VWW1" s="872"/>
      <c r="VWX1" s="872"/>
      <c r="VWY1" s="872"/>
      <c r="VWZ1" s="872"/>
      <c r="VXA1" s="872"/>
      <c r="VXB1" s="872"/>
      <c r="VXC1" s="872"/>
      <c r="VXD1" s="872"/>
      <c r="VXE1" s="872"/>
      <c r="VXF1" s="872"/>
      <c r="VXG1" s="872"/>
      <c r="VXH1" s="872"/>
      <c r="VXI1" s="872"/>
      <c r="VXJ1" s="872"/>
      <c r="VXK1" s="872"/>
      <c r="VXL1" s="872"/>
      <c r="VXM1" s="872"/>
      <c r="VXN1" s="872"/>
      <c r="VXO1" s="872"/>
      <c r="VXP1" s="872"/>
      <c r="VXQ1" s="872"/>
      <c r="VXR1" s="872"/>
      <c r="VXS1" s="872"/>
      <c r="VXT1" s="872"/>
      <c r="VXU1" s="872"/>
      <c r="VXV1" s="872"/>
      <c r="VXW1" s="872"/>
      <c r="VXX1" s="872"/>
      <c r="VXY1" s="872"/>
      <c r="VXZ1" s="872"/>
      <c r="VYA1" s="872"/>
      <c r="VYB1" s="872"/>
      <c r="VYC1" s="872"/>
      <c r="VYD1" s="872"/>
      <c r="VYE1" s="872"/>
      <c r="VYF1" s="872"/>
      <c r="VYG1" s="872"/>
      <c r="VYH1" s="872"/>
      <c r="VYI1" s="872"/>
      <c r="VYJ1" s="872"/>
      <c r="VYK1" s="872"/>
      <c r="VYL1" s="872"/>
      <c r="VYM1" s="872"/>
      <c r="VYN1" s="872"/>
      <c r="VYO1" s="872"/>
      <c r="VYP1" s="872"/>
      <c r="VYQ1" s="872"/>
      <c r="VYR1" s="872"/>
      <c r="VYS1" s="872"/>
      <c r="VYT1" s="872"/>
      <c r="VYU1" s="872"/>
      <c r="VYV1" s="872"/>
      <c r="VYW1" s="872"/>
      <c r="VYX1" s="872"/>
      <c r="VYY1" s="872"/>
      <c r="VYZ1" s="872"/>
      <c r="VZA1" s="872"/>
      <c r="VZB1" s="872"/>
      <c r="VZC1" s="872"/>
      <c r="VZD1" s="872"/>
      <c r="VZE1" s="872"/>
      <c r="VZF1" s="872"/>
      <c r="VZG1" s="872"/>
      <c r="VZH1" s="872"/>
      <c r="VZI1" s="872"/>
      <c r="VZJ1" s="872"/>
      <c r="VZK1" s="872"/>
      <c r="VZL1" s="872"/>
      <c r="VZM1" s="872"/>
      <c r="VZN1" s="872"/>
      <c r="VZO1" s="872"/>
      <c r="VZP1" s="872"/>
      <c r="VZQ1" s="872"/>
      <c r="VZR1" s="872"/>
      <c r="VZS1" s="872"/>
      <c r="VZT1" s="872"/>
      <c r="VZU1" s="872"/>
      <c r="VZV1" s="872"/>
      <c r="VZW1" s="872"/>
      <c r="VZX1" s="872"/>
      <c r="VZY1" s="872"/>
      <c r="VZZ1" s="872"/>
      <c r="WAA1" s="872"/>
      <c r="WAB1" s="872"/>
      <c r="WAC1" s="872"/>
      <c r="WAD1" s="872"/>
      <c r="WAE1" s="872"/>
      <c r="WAF1" s="872"/>
      <c r="WAG1" s="872"/>
      <c r="WAH1" s="872"/>
      <c r="WAI1" s="872"/>
      <c r="WAJ1" s="872"/>
      <c r="WAK1" s="872"/>
      <c r="WAL1" s="872"/>
      <c r="WAM1" s="872"/>
      <c r="WAN1" s="872"/>
      <c r="WAO1" s="872"/>
      <c r="WAP1" s="872"/>
      <c r="WAQ1" s="872"/>
      <c r="WAR1" s="872"/>
      <c r="WAS1" s="872"/>
      <c r="WAT1" s="872"/>
      <c r="WAU1" s="872"/>
      <c r="WAV1" s="872"/>
      <c r="WAW1" s="872"/>
      <c r="WAX1" s="872"/>
      <c r="WAY1" s="872"/>
      <c r="WAZ1" s="872"/>
      <c r="WBA1" s="872"/>
      <c r="WBB1" s="872"/>
      <c r="WBC1" s="872"/>
      <c r="WBD1" s="872"/>
      <c r="WBE1" s="872"/>
      <c r="WBF1" s="872"/>
      <c r="WBG1" s="872"/>
      <c r="WBH1" s="872"/>
      <c r="WBI1" s="872"/>
      <c r="WBJ1" s="872"/>
      <c r="WBK1" s="872"/>
      <c r="WBL1" s="872"/>
      <c r="WBM1" s="872"/>
      <c r="WBN1" s="872"/>
      <c r="WBO1" s="872"/>
      <c r="WBP1" s="872"/>
      <c r="WBQ1" s="872"/>
      <c r="WBR1" s="872"/>
      <c r="WBS1" s="872"/>
      <c r="WBT1" s="872"/>
      <c r="WBU1" s="872"/>
      <c r="WBV1" s="872"/>
      <c r="WBW1" s="872"/>
      <c r="WBX1" s="872"/>
      <c r="WBY1" s="872"/>
      <c r="WBZ1" s="872"/>
      <c r="WCA1" s="872"/>
      <c r="WCB1" s="872"/>
      <c r="WCC1" s="872"/>
      <c r="WCD1" s="872"/>
      <c r="WCE1" s="872"/>
      <c r="WCF1" s="872"/>
      <c r="WCG1" s="872"/>
      <c r="WCH1" s="872"/>
      <c r="WCI1" s="872"/>
      <c r="WCJ1" s="872"/>
      <c r="WCK1" s="872"/>
      <c r="WCL1" s="872"/>
      <c r="WCM1" s="872"/>
      <c r="WCN1" s="872"/>
      <c r="WCO1" s="872"/>
      <c r="WCP1" s="872"/>
      <c r="WCQ1" s="872"/>
      <c r="WCR1" s="872"/>
      <c r="WCS1" s="872"/>
      <c r="WCT1" s="872"/>
      <c r="WCU1" s="872"/>
      <c r="WCV1" s="872"/>
      <c r="WCW1" s="872"/>
      <c r="WCX1" s="872"/>
      <c r="WCY1" s="872"/>
      <c r="WCZ1" s="872"/>
      <c r="WDA1" s="872"/>
      <c r="WDB1" s="872"/>
      <c r="WDC1" s="872"/>
      <c r="WDD1" s="872"/>
      <c r="WDE1" s="872"/>
      <c r="WDF1" s="872"/>
      <c r="WDG1" s="872"/>
      <c r="WDH1" s="872"/>
      <c r="WDI1" s="872"/>
      <c r="WDJ1" s="872"/>
      <c r="WDK1" s="872"/>
      <c r="WDL1" s="872"/>
      <c r="WDM1" s="872"/>
      <c r="WDN1" s="872"/>
      <c r="WDO1" s="872"/>
      <c r="WDP1" s="872"/>
      <c r="WDQ1" s="872"/>
      <c r="WDR1" s="872"/>
      <c r="WDS1" s="872"/>
      <c r="WDT1" s="872"/>
      <c r="WDU1" s="872"/>
      <c r="WDV1" s="872"/>
      <c r="WDW1" s="872"/>
      <c r="WDX1" s="872"/>
      <c r="WDY1" s="872"/>
      <c r="WDZ1" s="872"/>
      <c r="WEA1" s="872"/>
      <c r="WEB1" s="872"/>
      <c r="WEC1" s="872"/>
      <c r="WED1" s="872"/>
      <c r="WEE1" s="872"/>
      <c r="WEF1" s="872"/>
      <c r="WEG1" s="872"/>
      <c r="WEH1" s="872"/>
      <c r="WEI1" s="872"/>
      <c r="WEJ1" s="872"/>
      <c r="WEK1" s="872"/>
      <c r="WEL1" s="872"/>
      <c r="WEM1" s="872"/>
      <c r="WEN1" s="872"/>
      <c r="WEO1" s="872"/>
      <c r="WEP1" s="872"/>
      <c r="WEQ1" s="872"/>
      <c r="WER1" s="872"/>
      <c r="WES1" s="872"/>
      <c r="WET1" s="872"/>
      <c r="WEU1" s="872"/>
      <c r="WEV1" s="872"/>
      <c r="WEW1" s="872"/>
      <c r="WEX1" s="872"/>
      <c r="WEY1" s="872"/>
      <c r="WEZ1" s="872"/>
      <c r="WFA1" s="872"/>
      <c r="WFB1" s="872"/>
      <c r="WFC1" s="872"/>
      <c r="WFD1" s="872"/>
      <c r="WFE1" s="872"/>
      <c r="WFF1" s="872"/>
      <c r="WFG1" s="872"/>
      <c r="WFH1" s="872"/>
      <c r="WFI1" s="872"/>
      <c r="WFJ1" s="872"/>
      <c r="WFK1" s="872"/>
      <c r="WFL1" s="872"/>
      <c r="WFM1" s="872"/>
      <c r="WFN1" s="872"/>
      <c r="WFO1" s="872"/>
      <c r="WFP1" s="872"/>
      <c r="WFQ1" s="872"/>
      <c r="WFR1" s="872"/>
      <c r="WFS1" s="872"/>
      <c r="WFT1" s="872"/>
      <c r="WFU1" s="872"/>
      <c r="WFV1" s="872"/>
      <c r="WFW1" s="872"/>
      <c r="WFX1" s="872"/>
      <c r="WFY1" s="872"/>
      <c r="WFZ1" s="872"/>
      <c r="WGA1" s="872"/>
      <c r="WGB1" s="872"/>
      <c r="WGC1" s="872"/>
      <c r="WGD1" s="872"/>
      <c r="WGE1" s="872"/>
      <c r="WGF1" s="872"/>
      <c r="WGG1" s="872"/>
      <c r="WGH1" s="872"/>
      <c r="WGI1" s="872"/>
      <c r="WGJ1" s="872"/>
      <c r="WGK1" s="872"/>
      <c r="WGL1" s="872"/>
      <c r="WGM1" s="872"/>
      <c r="WGN1" s="872"/>
      <c r="WGO1" s="872"/>
      <c r="WGP1" s="872"/>
      <c r="WGQ1" s="872"/>
      <c r="WGR1" s="872"/>
      <c r="WGS1" s="872"/>
      <c r="WGT1" s="872"/>
      <c r="WGU1" s="872"/>
      <c r="WGV1" s="872"/>
      <c r="WGW1" s="872"/>
      <c r="WGX1" s="872"/>
      <c r="WGY1" s="872"/>
      <c r="WGZ1" s="872"/>
      <c r="WHA1" s="872"/>
      <c r="WHB1" s="872"/>
      <c r="WHC1" s="872"/>
      <c r="WHD1" s="872"/>
      <c r="WHE1" s="872"/>
      <c r="WHF1" s="872"/>
      <c r="WHG1" s="872"/>
      <c r="WHH1" s="872"/>
      <c r="WHI1" s="872"/>
      <c r="WHJ1" s="872"/>
      <c r="WHK1" s="872"/>
      <c r="WHL1" s="872"/>
      <c r="WHM1" s="872"/>
      <c r="WHN1" s="872"/>
      <c r="WHO1" s="872"/>
      <c r="WHP1" s="872"/>
      <c r="WHQ1" s="872"/>
      <c r="WHR1" s="872"/>
      <c r="WHS1" s="872"/>
      <c r="WHT1" s="872"/>
      <c r="WHU1" s="872"/>
      <c r="WHV1" s="872"/>
      <c r="WHW1" s="872"/>
      <c r="WHX1" s="872"/>
      <c r="WHY1" s="872"/>
      <c r="WHZ1" s="872"/>
      <c r="WIA1" s="872"/>
      <c r="WIB1" s="872"/>
      <c r="WIC1" s="872"/>
      <c r="WID1" s="872"/>
      <c r="WIE1" s="872"/>
      <c r="WIF1" s="872"/>
      <c r="WIG1" s="872"/>
      <c r="WIH1" s="872"/>
      <c r="WII1" s="872"/>
      <c r="WIJ1" s="872"/>
      <c r="WIK1" s="872"/>
      <c r="WIL1" s="872"/>
      <c r="WIM1" s="872"/>
      <c r="WIN1" s="872"/>
      <c r="WIO1" s="872"/>
      <c r="WIP1" s="872"/>
      <c r="WIQ1" s="872"/>
      <c r="WIR1" s="872"/>
      <c r="WIS1" s="872"/>
      <c r="WIT1" s="872"/>
      <c r="WIU1" s="872"/>
      <c r="WIV1" s="872"/>
      <c r="WIW1" s="872"/>
      <c r="WIX1" s="872"/>
      <c r="WIY1" s="872"/>
      <c r="WIZ1" s="872"/>
      <c r="WJA1" s="872"/>
      <c r="WJB1" s="872"/>
      <c r="WJC1" s="872"/>
      <c r="WJD1" s="872"/>
      <c r="WJE1" s="872"/>
      <c r="WJF1" s="872"/>
      <c r="WJG1" s="872"/>
      <c r="WJH1" s="872"/>
      <c r="WJI1" s="872"/>
      <c r="WJJ1" s="872"/>
      <c r="WJK1" s="872"/>
      <c r="WJL1" s="872"/>
      <c r="WJM1" s="872"/>
      <c r="WJN1" s="872"/>
      <c r="WJO1" s="872"/>
      <c r="WJP1" s="872"/>
      <c r="WJQ1" s="872"/>
      <c r="WJR1" s="872"/>
      <c r="WJS1" s="872"/>
      <c r="WJT1" s="872"/>
      <c r="WJU1" s="872"/>
      <c r="WJV1" s="872"/>
      <c r="WJW1" s="872"/>
      <c r="WJX1" s="872"/>
      <c r="WJY1" s="872"/>
      <c r="WJZ1" s="872"/>
      <c r="WKA1" s="872"/>
      <c r="WKB1" s="872"/>
      <c r="WKC1" s="872"/>
      <c r="WKD1" s="872"/>
      <c r="WKE1" s="872"/>
      <c r="WKF1" s="872"/>
      <c r="WKG1" s="872"/>
      <c r="WKH1" s="872"/>
      <c r="WKI1" s="872"/>
      <c r="WKJ1" s="872"/>
      <c r="WKK1" s="872"/>
      <c r="WKL1" s="872"/>
      <c r="WKM1" s="872"/>
      <c r="WKN1" s="872"/>
      <c r="WKO1" s="872"/>
      <c r="WKP1" s="872"/>
      <c r="WKQ1" s="872"/>
      <c r="WKR1" s="872"/>
      <c r="WKS1" s="872"/>
      <c r="WKT1" s="872"/>
      <c r="WKU1" s="872"/>
      <c r="WKV1" s="872"/>
      <c r="WKW1" s="872"/>
      <c r="WKX1" s="872"/>
      <c r="WKY1" s="872"/>
      <c r="WKZ1" s="872"/>
      <c r="WLA1" s="872"/>
      <c r="WLB1" s="872"/>
      <c r="WLC1" s="872"/>
      <c r="WLD1" s="872"/>
      <c r="WLE1" s="872"/>
      <c r="WLF1" s="872"/>
      <c r="WLG1" s="872"/>
      <c r="WLH1" s="872"/>
      <c r="WLI1" s="872"/>
      <c r="WLJ1" s="872"/>
      <c r="WLK1" s="872"/>
      <c r="WLL1" s="872"/>
      <c r="WLM1" s="872"/>
      <c r="WLN1" s="872"/>
      <c r="WLO1" s="872"/>
      <c r="WLP1" s="872"/>
      <c r="WLQ1" s="872"/>
      <c r="WLR1" s="872"/>
      <c r="WLS1" s="872"/>
      <c r="WLT1" s="872"/>
      <c r="WLU1" s="872"/>
      <c r="WLV1" s="872"/>
      <c r="WLW1" s="872"/>
      <c r="WLX1" s="872"/>
      <c r="WLY1" s="872"/>
      <c r="WLZ1" s="872"/>
      <c r="WMA1" s="872"/>
      <c r="WMB1" s="872"/>
      <c r="WMC1" s="872"/>
      <c r="WMD1" s="872"/>
      <c r="WME1" s="872"/>
      <c r="WMF1" s="872"/>
      <c r="WMG1" s="872"/>
      <c r="WMH1" s="872"/>
      <c r="WMI1" s="872"/>
      <c r="WMJ1" s="872"/>
      <c r="WMK1" s="872"/>
      <c r="WML1" s="872"/>
      <c r="WMM1" s="872"/>
      <c r="WMN1" s="872"/>
      <c r="WMO1" s="872"/>
      <c r="WMP1" s="872"/>
      <c r="WMQ1" s="872"/>
      <c r="WMR1" s="872"/>
      <c r="WMS1" s="872"/>
      <c r="WMT1" s="872"/>
      <c r="WMU1" s="872"/>
      <c r="WMV1" s="872"/>
      <c r="WMW1" s="872"/>
      <c r="WMX1" s="872"/>
      <c r="WMY1" s="872"/>
      <c r="WMZ1" s="872"/>
      <c r="WNA1" s="872"/>
      <c r="WNB1" s="872"/>
      <c r="WNC1" s="872"/>
      <c r="WND1" s="872"/>
      <c r="WNE1" s="872"/>
      <c r="WNF1" s="872"/>
      <c r="WNG1" s="872"/>
      <c r="WNH1" s="872"/>
      <c r="WNI1" s="872"/>
      <c r="WNJ1" s="872"/>
      <c r="WNK1" s="872"/>
      <c r="WNL1" s="872"/>
      <c r="WNM1" s="872"/>
      <c r="WNN1" s="872"/>
      <c r="WNO1" s="872"/>
      <c r="WNP1" s="872"/>
      <c r="WNQ1" s="872"/>
      <c r="WNR1" s="872"/>
      <c r="WNS1" s="872"/>
      <c r="WNT1" s="872"/>
      <c r="WNU1" s="872"/>
      <c r="WNV1" s="872"/>
      <c r="WNW1" s="872"/>
      <c r="WNX1" s="872"/>
      <c r="WNY1" s="872"/>
      <c r="WNZ1" s="872"/>
      <c r="WOA1" s="872"/>
      <c r="WOB1" s="872"/>
      <c r="WOC1" s="872"/>
      <c r="WOD1" s="872"/>
      <c r="WOE1" s="872"/>
      <c r="WOF1" s="872"/>
      <c r="WOG1" s="872"/>
      <c r="WOH1" s="872"/>
      <c r="WOI1" s="872"/>
      <c r="WOJ1" s="872"/>
      <c r="WOK1" s="872"/>
      <c r="WOL1" s="872"/>
      <c r="WOM1" s="872"/>
      <c r="WON1" s="872"/>
      <c r="WOO1" s="872"/>
      <c r="WOP1" s="872"/>
      <c r="WOQ1" s="872"/>
      <c r="WOR1" s="872"/>
      <c r="WOS1" s="872"/>
      <c r="WOT1" s="872"/>
      <c r="WOU1" s="872"/>
      <c r="WOV1" s="872"/>
      <c r="WOW1" s="872"/>
      <c r="WOX1" s="872"/>
      <c r="WOY1" s="872"/>
      <c r="WOZ1" s="872"/>
      <c r="WPA1" s="872"/>
      <c r="WPB1" s="872"/>
      <c r="WPC1" s="872"/>
      <c r="WPD1" s="872"/>
      <c r="WPE1" s="872"/>
      <c r="WPF1" s="872"/>
      <c r="WPG1" s="872"/>
      <c r="WPH1" s="872"/>
      <c r="WPI1" s="872"/>
      <c r="WPJ1" s="872"/>
      <c r="WPK1" s="872"/>
      <c r="WPL1" s="872"/>
      <c r="WPM1" s="872"/>
      <c r="WPN1" s="872"/>
      <c r="WPO1" s="872"/>
      <c r="WPP1" s="872"/>
      <c r="WPQ1" s="872"/>
      <c r="WPR1" s="872"/>
      <c r="WPS1" s="872"/>
      <c r="WPT1" s="872"/>
      <c r="WPU1" s="872"/>
      <c r="WPV1" s="872"/>
      <c r="WPW1" s="872"/>
      <c r="WPX1" s="872"/>
      <c r="WPY1" s="872"/>
      <c r="WPZ1" s="872"/>
      <c r="WQA1" s="872"/>
      <c r="WQB1" s="872"/>
      <c r="WQC1" s="872"/>
      <c r="WQD1" s="872"/>
      <c r="WQE1" s="872"/>
      <c r="WQF1" s="872"/>
      <c r="WQG1" s="872"/>
      <c r="WQH1" s="872"/>
      <c r="WQI1" s="872"/>
      <c r="WQJ1" s="872"/>
      <c r="WQK1" s="872"/>
      <c r="WQL1" s="872"/>
      <c r="WQM1" s="872"/>
      <c r="WQN1" s="872"/>
      <c r="WQO1" s="872"/>
      <c r="WQP1" s="872"/>
      <c r="WQQ1" s="872"/>
      <c r="WQR1" s="872"/>
      <c r="WQS1" s="872"/>
      <c r="WQT1" s="872"/>
      <c r="WQU1" s="872"/>
      <c r="WQV1" s="872"/>
      <c r="WQW1" s="872"/>
      <c r="WQX1" s="872"/>
      <c r="WQY1" s="872"/>
      <c r="WQZ1" s="872"/>
      <c r="WRA1" s="872"/>
      <c r="WRB1" s="872"/>
      <c r="WRC1" s="872"/>
      <c r="WRD1" s="872"/>
      <c r="WRE1" s="872"/>
      <c r="WRF1" s="872"/>
      <c r="WRG1" s="872"/>
      <c r="WRH1" s="872"/>
      <c r="WRI1" s="872"/>
      <c r="WRJ1" s="872"/>
      <c r="WRK1" s="872"/>
      <c r="WRL1" s="872"/>
      <c r="WRM1" s="872"/>
      <c r="WRN1" s="872"/>
      <c r="WRO1" s="872"/>
      <c r="WRP1" s="872"/>
      <c r="WRQ1" s="872"/>
      <c r="WRR1" s="872"/>
      <c r="WRS1" s="872"/>
      <c r="WRT1" s="872"/>
      <c r="WRU1" s="872"/>
      <c r="WRV1" s="872"/>
      <c r="WRW1" s="872"/>
      <c r="WRX1" s="872"/>
      <c r="WRY1" s="872"/>
      <c r="WRZ1" s="872"/>
      <c r="WSA1" s="872"/>
      <c r="WSB1" s="872"/>
      <c r="WSC1" s="872"/>
      <c r="WSD1" s="872"/>
      <c r="WSE1" s="872"/>
      <c r="WSF1" s="872"/>
      <c r="WSG1" s="872"/>
      <c r="WSH1" s="872"/>
      <c r="WSI1" s="872"/>
      <c r="WSJ1" s="872"/>
      <c r="WSK1" s="872"/>
      <c r="WSL1" s="872"/>
      <c r="WSM1" s="872"/>
      <c r="WSN1" s="872"/>
      <c r="WSO1" s="872"/>
      <c r="WSP1" s="872"/>
      <c r="WSQ1" s="872"/>
      <c r="WSR1" s="872"/>
      <c r="WSS1" s="872"/>
      <c r="WST1" s="872"/>
      <c r="WSU1" s="872"/>
      <c r="WSV1" s="872"/>
      <c r="WSW1" s="872"/>
      <c r="WSX1" s="872"/>
      <c r="WSY1" s="872"/>
      <c r="WSZ1" s="872"/>
      <c r="WTA1" s="872"/>
      <c r="WTB1" s="872"/>
      <c r="WTC1" s="872"/>
      <c r="WTD1" s="872"/>
      <c r="WTE1" s="872"/>
      <c r="WTF1" s="872"/>
      <c r="WTG1" s="872"/>
      <c r="WTH1" s="872"/>
      <c r="WTI1" s="872"/>
      <c r="WTJ1" s="872"/>
      <c r="WTK1" s="872"/>
      <c r="WTL1" s="872"/>
      <c r="WTM1" s="872"/>
      <c r="WTN1" s="872"/>
      <c r="WTO1" s="872"/>
      <c r="WTP1" s="872"/>
      <c r="WTQ1" s="872"/>
      <c r="WTR1" s="872"/>
      <c r="WTS1" s="872"/>
      <c r="WTT1" s="872"/>
      <c r="WTU1" s="872"/>
      <c r="WTV1" s="872"/>
      <c r="WTW1" s="872"/>
      <c r="WTX1" s="872"/>
      <c r="WTY1" s="872"/>
      <c r="WTZ1" s="872"/>
      <c r="WUA1" s="872"/>
      <c r="WUB1" s="872"/>
      <c r="WUC1" s="872"/>
      <c r="WUD1" s="872"/>
      <c r="WUE1" s="872"/>
      <c r="WUF1" s="872"/>
      <c r="WUG1" s="872"/>
      <c r="WUH1" s="872"/>
      <c r="WUI1" s="872"/>
      <c r="WUJ1" s="872"/>
      <c r="WUK1" s="872"/>
      <c r="WUL1" s="872"/>
      <c r="WUM1" s="872"/>
      <c r="WUN1" s="872"/>
      <c r="WUO1" s="872"/>
      <c r="WUP1" s="872"/>
      <c r="WUQ1" s="872"/>
      <c r="WUR1" s="872"/>
      <c r="WUS1" s="872"/>
      <c r="WUT1" s="872"/>
      <c r="WUU1" s="872"/>
      <c r="WUV1" s="872"/>
      <c r="WUW1" s="872"/>
      <c r="WUX1" s="872"/>
      <c r="WUY1" s="872"/>
      <c r="WUZ1" s="872"/>
      <c r="WVA1" s="872"/>
      <c r="WVB1" s="872"/>
      <c r="WVC1" s="872"/>
      <c r="WVD1" s="872"/>
      <c r="WVE1" s="872"/>
      <c r="WVF1" s="872"/>
      <c r="WVG1" s="872"/>
      <c r="WVH1" s="872"/>
      <c r="WVI1" s="872"/>
      <c r="WVJ1" s="872"/>
      <c r="WVK1" s="872"/>
      <c r="WVL1" s="872"/>
      <c r="WVM1" s="872"/>
      <c r="WVN1" s="872"/>
      <c r="WVO1" s="872"/>
      <c r="WVP1" s="872"/>
      <c r="WVQ1" s="872"/>
      <c r="WVR1" s="872"/>
      <c r="WVS1" s="872"/>
      <c r="WVT1" s="872"/>
      <c r="WVU1" s="872"/>
      <c r="WVV1" s="872"/>
      <c r="WVW1" s="872"/>
      <c r="WVX1" s="872"/>
      <c r="WVY1" s="872"/>
      <c r="WVZ1" s="872"/>
      <c r="WWA1" s="872"/>
      <c r="WWB1" s="872"/>
      <c r="WWC1" s="872"/>
      <c r="WWD1" s="872"/>
      <c r="WWE1" s="872"/>
      <c r="WWF1" s="872"/>
      <c r="WWG1" s="872"/>
      <c r="WWH1" s="872"/>
      <c r="WWI1" s="872"/>
      <c r="WWJ1" s="872"/>
      <c r="WWK1" s="872"/>
      <c r="WWL1" s="872"/>
      <c r="WWM1" s="872"/>
      <c r="WWN1" s="872"/>
      <c r="WWO1" s="872"/>
      <c r="WWP1" s="872"/>
      <c r="WWQ1" s="872"/>
      <c r="WWR1" s="872"/>
      <c r="WWS1" s="872"/>
      <c r="WWT1" s="872"/>
      <c r="WWU1" s="872"/>
      <c r="WWV1" s="872"/>
      <c r="WWW1" s="872"/>
      <c r="WWX1" s="872"/>
      <c r="WWY1" s="872"/>
      <c r="WWZ1" s="872"/>
      <c r="WXA1" s="872"/>
      <c r="WXB1" s="872"/>
      <c r="WXC1" s="872"/>
      <c r="WXD1" s="872"/>
      <c r="WXE1" s="872"/>
      <c r="WXF1" s="872"/>
      <c r="WXG1" s="872"/>
      <c r="WXH1" s="872"/>
      <c r="WXI1" s="872"/>
      <c r="WXJ1" s="872"/>
      <c r="WXK1" s="872"/>
      <c r="WXL1" s="872"/>
      <c r="WXM1" s="872"/>
      <c r="WXN1" s="872"/>
      <c r="WXO1" s="872"/>
      <c r="WXP1" s="872"/>
      <c r="WXQ1" s="872"/>
      <c r="WXR1" s="872"/>
      <c r="WXS1" s="872"/>
      <c r="WXT1" s="872"/>
      <c r="WXU1" s="872"/>
      <c r="WXV1" s="872"/>
      <c r="WXW1" s="872"/>
      <c r="WXX1" s="872"/>
      <c r="WXY1" s="872"/>
      <c r="WXZ1" s="872"/>
      <c r="WYA1" s="872"/>
      <c r="WYB1" s="872"/>
      <c r="WYC1" s="872"/>
      <c r="WYD1" s="872"/>
      <c r="WYE1" s="872"/>
      <c r="WYF1" s="872"/>
      <c r="WYG1" s="872"/>
      <c r="WYH1" s="872"/>
      <c r="WYI1" s="872"/>
      <c r="WYJ1" s="872"/>
      <c r="WYK1" s="872"/>
      <c r="WYL1" s="872"/>
      <c r="WYM1" s="872"/>
      <c r="WYN1" s="872"/>
      <c r="WYO1" s="872"/>
      <c r="WYP1" s="872"/>
      <c r="WYQ1" s="872"/>
      <c r="WYR1" s="872"/>
      <c r="WYS1" s="872"/>
      <c r="WYT1" s="872"/>
      <c r="WYU1" s="872"/>
      <c r="WYV1" s="872"/>
      <c r="WYW1" s="872"/>
      <c r="WYX1" s="872"/>
      <c r="WYY1" s="872"/>
      <c r="WYZ1" s="872"/>
      <c r="WZA1" s="872"/>
      <c r="WZB1" s="872"/>
      <c r="WZC1" s="872"/>
      <c r="WZD1" s="872"/>
      <c r="WZE1" s="872"/>
      <c r="WZF1" s="872"/>
      <c r="WZG1" s="872"/>
      <c r="WZH1" s="872"/>
      <c r="WZI1" s="872"/>
      <c r="WZJ1" s="872"/>
      <c r="WZK1" s="872"/>
      <c r="WZL1" s="872"/>
      <c r="WZM1" s="872"/>
      <c r="WZN1" s="872"/>
      <c r="WZO1" s="872"/>
      <c r="WZP1" s="872"/>
      <c r="WZQ1" s="872"/>
      <c r="WZR1" s="872"/>
      <c r="WZS1" s="872"/>
      <c r="WZT1" s="872"/>
      <c r="WZU1" s="872"/>
      <c r="WZV1" s="872"/>
      <c r="WZW1" s="872"/>
      <c r="WZX1" s="872"/>
      <c r="WZY1" s="872"/>
      <c r="WZZ1" s="872"/>
      <c r="XAA1" s="872"/>
      <c r="XAB1" s="872"/>
      <c r="XAC1" s="872"/>
      <c r="XAD1" s="872"/>
      <c r="XAE1" s="872"/>
      <c r="XAF1" s="872"/>
      <c r="XAG1" s="872"/>
      <c r="XAH1" s="872"/>
      <c r="XAI1" s="872"/>
      <c r="XAJ1" s="872"/>
      <c r="XAK1" s="872"/>
      <c r="XAL1" s="872"/>
      <c r="XAM1" s="872"/>
      <c r="XAN1" s="872"/>
      <c r="XAO1" s="872"/>
      <c r="XAP1" s="872"/>
      <c r="XAQ1" s="872"/>
      <c r="XAR1" s="872"/>
      <c r="XAS1" s="872"/>
      <c r="XAT1" s="872"/>
      <c r="XAU1" s="872"/>
      <c r="XAV1" s="872"/>
      <c r="XAW1" s="872"/>
      <c r="XAX1" s="872"/>
      <c r="XAY1" s="872"/>
      <c r="XAZ1" s="872"/>
      <c r="XBA1" s="872"/>
      <c r="XBB1" s="872"/>
      <c r="XBC1" s="872"/>
      <c r="XBD1" s="872"/>
      <c r="XBE1" s="872"/>
      <c r="XBF1" s="872"/>
      <c r="XBG1" s="872"/>
      <c r="XBH1" s="872"/>
      <c r="XBI1" s="872"/>
      <c r="XBJ1" s="872"/>
      <c r="XBK1" s="872"/>
      <c r="XBL1" s="872"/>
      <c r="XBM1" s="872"/>
      <c r="XBN1" s="872"/>
      <c r="XBO1" s="872"/>
      <c r="XBP1" s="872"/>
      <c r="XBQ1" s="872"/>
      <c r="XBR1" s="872"/>
      <c r="XBS1" s="872"/>
      <c r="XBT1" s="872"/>
      <c r="XBU1" s="872"/>
      <c r="XBV1" s="872"/>
      <c r="XBW1" s="872"/>
      <c r="XBX1" s="872"/>
    </row>
    <row r="2" spans="1:16300" s="873" customFormat="1" ht="52.5" hidden="1" customHeight="1">
      <c r="A2" s="1230" t="s">
        <v>1326</v>
      </c>
      <c r="B2" s="1230"/>
      <c r="C2" s="1230"/>
      <c r="D2" s="1230"/>
      <c r="E2" s="1230"/>
      <c r="F2" s="1230"/>
      <c r="G2" s="1230"/>
      <c r="H2" s="1230"/>
      <c r="I2" s="1230"/>
      <c r="J2" s="1230"/>
      <c r="K2" s="1230"/>
      <c r="L2" s="1230"/>
      <c r="M2" s="1230"/>
      <c r="N2" s="1230"/>
      <c r="O2" s="1230"/>
      <c r="P2" s="1230"/>
      <c r="Q2" s="1230"/>
      <c r="R2" s="1230"/>
      <c r="S2" s="1230"/>
      <c r="T2" s="1230"/>
      <c r="U2" s="1230"/>
      <c r="V2" s="871"/>
      <c r="W2" s="872"/>
      <c r="X2" s="872"/>
      <c r="Y2" s="872"/>
      <c r="Z2" s="872"/>
      <c r="AA2" s="872"/>
      <c r="AB2" s="872"/>
      <c r="AC2" s="872"/>
      <c r="AD2" s="872"/>
      <c r="AE2" s="872"/>
      <c r="AF2" s="872"/>
      <c r="AG2" s="872"/>
      <c r="AH2" s="872"/>
      <c r="AI2" s="872"/>
      <c r="AJ2" s="872"/>
      <c r="AK2" s="872"/>
      <c r="AL2" s="872"/>
      <c r="AM2" s="872"/>
      <c r="AN2" s="872"/>
      <c r="AO2" s="872"/>
      <c r="AP2" s="872"/>
      <c r="AQ2" s="872"/>
      <c r="AR2" s="872"/>
      <c r="AS2" s="872"/>
      <c r="AT2" s="872"/>
      <c r="AU2" s="872"/>
      <c r="AV2" s="872"/>
      <c r="AW2" s="872"/>
      <c r="AX2" s="872"/>
      <c r="AY2" s="872"/>
      <c r="AZ2" s="872"/>
      <c r="BA2" s="872"/>
      <c r="BB2" s="872"/>
      <c r="BC2" s="872"/>
      <c r="BD2" s="872"/>
      <c r="BE2" s="872"/>
      <c r="BF2" s="872"/>
      <c r="BG2" s="872"/>
      <c r="BH2" s="872"/>
      <c r="BI2" s="872"/>
      <c r="BJ2" s="872"/>
      <c r="BK2" s="872"/>
      <c r="BL2" s="872"/>
      <c r="BM2" s="872"/>
      <c r="BN2" s="872"/>
      <c r="BO2" s="872"/>
      <c r="BP2" s="872"/>
      <c r="BQ2" s="872"/>
      <c r="BR2" s="872"/>
      <c r="BS2" s="872"/>
      <c r="BT2" s="872"/>
      <c r="BU2" s="872"/>
      <c r="BV2" s="872"/>
      <c r="BW2" s="872"/>
      <c r="BX2" s="872"/>
      <c r="BY2" s="872"/>
      <c r="BZ2" s="872"/>
      <c r="CA2" s="872"/>
      <c r="CB2" s="872"/>
      <c r="CC2" s="872"/>
      <c r="CD2" s="872"/>
      <c r="CE2" s="872"/>
      <c r="CF2" s="872"/>
      <c r="CG2" s="872"/>
      <c r="CH2" s="872"/>
      <c r="CI2" s="872"/>
      <c r="CJ2" s="872"/>
      <c r="CK2" s="872"/>
      <c r="CL2" s="872"/>
      <c r="CM2" s="872"/>
      <c r="CN2" s="872"/>
      <c r="CO2" s="872"/>
      <c r="CP2" s="872"/>
      <c r="CQ2" s="872"/>
      <c r="CR2" s="872"/>
      <c r="CS2" s="872"/>
      <c r="CT2" s="872"/>
      <c r="CU2" s="872"/>
      <c r="CV2" s="872"/>
      <c r="CW2" s="872"/>
      <c r="CX2" s="872"/>
      <c r="CY2" s="872"/>
      <c r="CZ2" s="872"/>
      <c r="DA2" s="872"/>
      <c r="DB2" s="872"/>
      <c r="DC2" s="872"/>
      <c r="DD2" s="872"/>
      <c r="DE2" s="872"/>
      <c r="DF2" s="872"/>
      <c r="DG2" s="872"/>
      <c r="DH2" s="872"/>
      <c r="DI2" s="872"/>
      <c r="DJ2" s="872"/>
      <c r="DK2" s="872"/>
      <c r="DL2" s="872"/>
      <c r="DM2" s="872"/>
      <c r="DN2" s="872"/>
      <c r="DO2" s="872"/>
      <c r="DP2" s="872"/>
      <c r="DQ2" s="872"/>
      <c r="DR2" s="872"/>
      <c r="DS2" s="872"/>
      <c r="DT2" s="872"/>
      <c r="DU2" s="872"/>
      <c r="DV2" s="872"/>
      <c r="DW2" s="872"/>
      <c r="DX2" s="872"/>
      <c r="DY2" s="872"/>
      <c r="DZ2" s="872"/>
      <c r="EA2" s="872"/>
      <c r="EB2" s="872"/>
      <c r="EC2" s="872"/>
      <c r="ED2" s="872"/>
      <c r="EE2" s="872"/>
      <c r="EF2" s="872"/>
      <c r="EG2" s="872"/>
      <c r="EH2" s="872"/>
      <c r="EI2" s="872"/>
      <c r="EJ2" s="872"/>
      <c r="EK2" s="872"/>
      <c r="EL2" s="872"/>
      <c r="EM2" s="872"/>
      <c r="EN2" s="872"/>
      <c r="EO2" s="872"/>
      <c r="EP2" s="872"/>
      <c r="EQ2" s="872"/>
      <c r="ER2" s="872"/>
      <c r="ES2" s="872"/>
      <c r="ET2" s="872"/>
      <c r="EU2" s="872"/>
      <c r="EV2" s="872"/>
      <c r="EW2" s="872"/>
      <c r="EX2" s="872"/>
      <c r="EY2" s="872"/>
      <c r="EZ2" s="872"/>
      <c r="FA2" s="872"/>
      <c r="FB2" s="872"/>
      <c r="FC2" s="872"/>
      <c r="FD2" s="872"/>
      <c r="FE2" s="872"/>
      <c r="FF2" s="872"/>
      <c r="FG2" s="872"/>
      <c r="FH2" s="872"/>
      <c r="FI2" s="872"/>
      <c r="FJ2" s="872"/>
      <c r="FK2" s="872"/>
      <c r="FL2" s="872"/>
      <c r="FM2" s="872"/>
      <c r="FN2" s="872"/>
      <c r="FO2" s="872"/>
      <c r="FP2" s="872"/>
      <c r="FQ2" s="872"/>
      <c r="FR2" s="872"/>
      <c r="FS2" s="872"/>
      <c r="FT2" s="872"/>
      <c r="FU2" s="872"/>
      <c r="FV2" s="872"/>
      <c r="FW2" s="872"/>
      <c r="FX2" s="872"/>
      <c r="FY2" s="872"/>
      <c r="FZ2" s="872"/>
      <c r="GA2" s="872"/>
      <c r="GB2" s="872"/>
      <c r="GC2" s="872"/>
      <c r="GD2" s="872"/>
      <c r="GE2" s="872"/>
      <c r="GF2" s="872"/>
      <c r="GG2" s="872"/>
      <c r="GH2" s="872"/>
      <c r="GI2" s="872"/>
      <c r="GJ2" s="872"/>
      <c r="GK2" s="872"/>
      <c r="GL2" s="872"/>
      <c r="GM2" s="872"/>
      <c r="GN2" s="872"/>
      <c r="GO2" s="872"/>
      <c r="GP2" s="872"/>
      <c r="GQ2" s="872"/>
      <c r="GR2" s="872"/>
      <c r="GS2" s="872"/>
      <c r="GT2" s="872"/>
      <c r="GU2" s="872"/>
      <c r="GV2" s="872"/>
      <c r="GW2" s="872"/>
      <c r="GX2" s="872"/>
      <c r="GY2" s="872"/>
      <c r="GZ2" s="872"/>
      <c r="HA2" s="872"/>
      <c r="HB2" s="872"/>
      <c r="HC2" s="872"/>
      <c r="HD2" s="872"/>
      <c r="HE2" s="872"/>
      <c r="HF2" s="872"/>
      <c r="HG2" s="872"/>
      <c r="HH2" s="872"/>
      <c r="HI2" s="872"/>
      <c r="HJ2" s="872"/>
      <c r="HK2" s="872"/>
      <c r="HL2" s="872"/>
      <c r="HM2" s="872"/>
      <c r="HN2" s="872"/>
      <c r="HO2" s="872"/>
      <c r="HP2" s="872"/>
      <c r="HQ2" s="872"/>
      <c r="HR2" s="872"/>
      <c r="HS2" s="872"/>
      <c r="HT2" s="872"/>
      <c r="HU2" s="872"/>
      <c r="HV2" s="872"/>
      <c r="HW2" s="872"/>
      <c r="HX2" s="872"/>
      <c r="HY2" s="872"/>
      <c r="HZ2" s="872"/>
      <c r="IA2" s="872"/>
      <c r="IB2" s="872"/>
      <c r="IC2" s="872"/>
      <c r="ID2" s="872"/>
      <c r="IE2" s="872"/>
      <c r="IF2" s="872"/>
      <c r="IG2" s="872"/>
      <c r="IH2" s="872"/>
      <c r="II2" s="872"/>
      <c r="IJ2" s="872"/>
      <c r="IK2" s="872"/>
      <c r="IL2" s="872"/>
      <c r="IM2" s="872"/>
      <c r="IN2" s="872"/>
      <c r="IO2" s="872"/>
      <c r="IP2" s="872"/>
      <c r="IQ2" s="872"/>
      <c r="IR2" s="872"/>
      <c r="IS2" s="872"/>
      <c r="IT2" s="872"/>
      <c r="IU2" s="872"/>
      <c r="IV2" s="872"/>
      <c r="IW2" s="872"/>
      <c r="IX2" s="872"/>
      <c r="IY2" s="872"/>
      <c r="IZ2" s="872"/>
      <c r="JA2" s="872"/>
      <c r="JB2" s="872"/>
      <c r="JC2" s="872"/>
      <c r="JD2" s="872"/>
      <c r="JE2" s="872"/>
      <c r="JF2" s="872"/>
      <c r="JG2" s="872"/>
      <c r="JH2" s="872"/>
      <c r="JI2" s="872"/>
      <c r="JJ2" s="872"/>
      <c r="JK2" s="872"/>
      <c r="JL2" s="872"/>
      <c r="JM2" s="872"/>
      <c r="JN2" s="872"/>
      <c r="JO2" s="872"/>
      <c r="JP2" s="872"/>
      <c r="JQ2" s="872"/>
      <c r="JR2" s="872"/>
      <c r="JS2" s="872"/>
      <c r="JT2" s="872"/>
      <c r="JU2" s="872"/>
      <c r="JV2" s="872"/>
      <c r="JW2" s="872"/>
      <c r="JX2" s="872"/>
      <c r="JY2" s="872"/>
      <c r="JZ2" s="872"/>
      <c r="KA2" s="872"/>
      <c r="KB2" s="872"/>
      <c r="KC2" s="872"/>
      <c r="KD2" s="872"/>
      <c r="KE2" s="872"/>
      <c r="KF2" s="872"/>
      <c r="KG2" s="872"/>
      <c r="KH2" s="872"/>
      <c r="KI2" s="872"/>
      <c r="KJ2" s="872"/>
      <c r="KK2" s="872"/>
      <c r="KL2" s="872"/>
      <c r="KM2" s="872"/>
      <c r="KN2" s="872"/>
      <c r="KO2" s="872"/>
      <c r="KP2" s="872"/>
      <c r="KQ2" s="872"/>
      <c r="KR2" s="872"/>
      <c r="KS2" s="872"/>
      <c r="KT2" s="872"/>
      <c r="KU2" s="872"/>
      <c r="KV2" s="872"/>
      <c r="KW2" s="872"/>
      <c r="KX2" s="872"/>
      <c r="KY2" s="872"/>
      <c r="KZ2" s="872"/>
      <c r="LA2" s="872"/>
      <c r="LB2" s="872"/>
      <c r="LC2" s="872"/>
      <c r="LD2" s="872"/>
      <c r="LE2" s="872"/>
      <c r="LF2" s="872"/>
      <c r="LG2" s="872"/>
      <c r="LH2" s="872"/>
      <c r="LI2" s="872"/>
      <c r="LJ2" s="872"/>
      <c r="LK2" s="872"/>
      <c r="LL2" s="872"/>
      <c r="LM2" s="872"/>
      <c r="LN2" s="872"/>
      <c r="LO2" s="872"/>
      <c r="LP2" s="872"/>
      <c r="LQ2" s="872"/>
      <c r="LR2" s="872"/>
      <c r="LS2" s="872"/>
      <c r="LT2" s="872"/>
      <c r="LU2" s="872"/>
      <c r="LV2" s="872"/>
      <c r="LW2" s="872"/>
      <c r="LX2" s="872"/>
      <c r="LY2" s="872"/>
      <c r="LZ2" s="872"/>
      <c r="MA2" s="872"/>
      <c r="MB2" s="872"/>
      <c r="MC2" s="872"/>
      <c r="MD2" s="872"/>
      <c r="ME2" s="872"/>
      <c r="MF2" s="872"/>
      <c r="MG2" s="872"/>
      <c r="MH2" s="872"/>
      <c r="MI2" s="872"/>
      <c r="MJ2" s="872"/>
      <c r="MK2" s="872"/>
      <c r="ML2" s="872"/>
      <c r="MM2" s="872"/>
      <c r="MN2" s="872"/>
      <c r="MO2" s="872"/>
      <c r="MP2" s="872"/>
      <c r="MQ2" s="872"/>
      <c r="MR2" s="872"/>
      <c r="MS2" s="872"/>
      <c r="MT2" s="872"/>
      <c r="MU2" s="872"/>
      <c r="MV2" s="872"/>
      <c r="MW2" s="872"/>
      <c r="MX2" s="872"/>
      <c r="MY2" s="872"/>
      <c r="MZ2" s="872"/>
      <c r="NA2" s="872"/>
      <c r="NB2" s="872"/>
      <c r="NC2" s="872"/>
      <c r="ND2" s="872"/>
      <c r="NE2" s="872"/>
      <c r="NF2" s="872"/>
      <c r="NG2" s="872"/>
      <c r="NH2" s="872"/>
      <c r="NI2" s="872"/>
      <c r="NJ2" s="872"/>
      <c r="NK2" s="872"/>
      <c r="NL2" s="872"/>
      <c r="NM2" s="872"/>
      <c r="NN2" s="872"/>
      <c r="NO2" s="872"/>
      <c r="NP2" s="872"/>
      <c r="NQ2" s="872"/>
      <c r="NR2" s="872"/>
      <c r="NS2" s="872"/>
      <c r="NT2" s="872"/>
      <c r="NU2" s="872"/>
      <c r="NV2" s="872"/>
      <c r="NW2" s="872"/>
      <c r="NX2" s="872"/>
      <c r="NY2" s="872"/>
      <c r="NZ2" s="872"/>
      <c r="OA2" s="872"/>
      <c r="OB2" s="872"/>
      <c r="OC2" s="872"/>
      <c r="OD2" s="872"/>
      <c r="OE2" s="872"/>
      <c r="OF2" s="872"/>
      <c r="OG2" s="872"/>
      <c r="OH2" s="872"/>
      <c r="OI2" s="872"/>
      <c r="OJ2" s="872"/>
      <c r="OK2" s="872"/>
      <c r="OL2" s="872"/>
      <c r="OM2" s="872"/>
      <c r="ON2" s="872"/>
      <c r="OO2" s="872"/>
      <c r="OP2" s="872"/>
      <c r="OQ2" s="872"/>
      <c r="OR2" s="872"/>
      <c r="OS2" s="872"/>
      <c r="OT2" s="872"/>
      <c r="OU2" s="872"/>
      <c r="OV2" s="872"/>
      <c r="OW2" s="872"/>
      <c r="OX2" s="872"/>
      <c r="OY2" s="872"/>
      <c r="OZ2" s="872"/>
      <c r="PA2" s="872"/>
      <c r="PB2" s="872"/>
      <c r="PC2" s="872"/>
      <c r="PD2" s="872"/>
      <c r="PE2" s="872"/>
      <c r="PF2" s="872"/>
      <c r="PG2" s="872"/>
      <c r="PH2" s="872"/>
      <c r="PI2" s="872"/>
      <c r="PJ2" s="872"/>
      <c r="PK2" s="872"/>
      <c r="PL2" s="872"/>
      <c r="PM2" s="872"/>
      <c r="PN2" s="872"/>
      <c r="PO2" s="872"/>
      <c r="PP2" s="872"/>
      <c r="PQ2" s="872"/>
      <c r="PR2" s="872"/>
      <c r="PS2" s="872"/>
      <c r="PT2" s="872"/>
      <c r="PU2" s="872"/>
      <c r="PV2" s="872"/>
      <c r="PW2" s="872"/>
      <c r="PX2" s="872"/>
      <c r="PY2" s="872"/>
      <c r="PZ2" s="872"/>
      <c r="QA2" s="872"/>
      <c r="QB2" s="872"/>
      <c r="QC2" s="872"/>
      <c r="QD2" s="872"/>
      <c r="QE2" s="872"/>
      <c r="QF2" s="872"/>
      <c r="QG2" s="872"/>
      <c r="QH2" s="872"/>
      <c r="QI2" s="872"/>
      <c r="QJ2" s="872"/>
      <c r="QK2" s="872"/>
      <c r="QL2" s="872"/>
      <c r="QM2" s="872"/>
      <c r="QN2" s="872"/>
      <c r="QO2" s="872"/>
      <c r="QP2" s="872"/>
      <c r="QQ2" s="872"/>
      <c r="QR2" s="872"/>
      <c r="QS2" s="872"/>
      <c r="QT2" s="872"/>
      <c r="QU2" s="872"/>
      <c r="QV2" s="872"/>
      <c r="QW2" s="872"/>
      <c r="QX2" s="872"/>
      <c r="QY2" s="872"/>
      <c r="QZ2" s="872"/>
      <c r="RA2" s="872"/>
      <c r="RB2" s="872"/>
      <c r="RC2" s="872"/>
      <c r="RD2" s="872"/>
      <c r="RE2" s="872"/>
      <c r="RF2" s="872"/>
      <c r="RG2" s="872"/>
      <c r="RH2" s="872"/>
      <c r="RI2" s="872"/>
      <c r="RJ2" s="872"/>
      <c r="RK2" s="872"/>
      <c r="RL2" s="872"/>
      <c r="RM2" s="872"/>
      <c r="RN2" s="872"/>
      <c r="RO2" s="872"/>
      <c r="RP2" s="872"/>
      <c r="RQ2" s="872"/>
      <c r="RR2" s="872"/>
      <c r="RS2" s="872"/>
      <c r="RT2" s="872"/>
      <c r="RU2" s="872"/>
      <c r="RV2" s="872"/>
      <c r="RW2" s="872"/>
      <c r="RX2" s="872"/>
      <c r="RY2" s="872"/>
      <c r="RZ2" s="872"/>
      <c r="SA2" s="872"/>
      <c r="SB2" s="872"/>
      <c r="SC2" s="872"/>
      <c r="SD2" s="872"/>
      <c r="SE2" s="872"/>
      <c r="SF2" s="872"/>
      <c r="SG2" s="872"/>
      <c r="SH2" s="872"/>
      <c r="SI2" s="872"/>
      <c r="SJ2" s="872"/>
      <c r="SK2" s="872"/>
      <c r="SL2" s="872"/>
      <c r="SM2" s="872"/>
      <c r="SN2" s="872"/>
      <c r="SO2" s="872"/>
      <c r="SP2" s="872"/>
      <c r="SQ2" s="872"/>
      <c r="SR2" s="872"/>
      <c r="SS2" s="872"/>
      <c r="ST2" s="872"/>
      <c r="SU2" s="872"/>
      <c r="SV2" s="872"/>
      <c r="SW2" s="872"/>
      <c r="SX2" s="872"/>
      <c r="SY2" s="872"/>
      <c r="SZ2" s="872"/>
      <c r="TA2" s="872"/>
      <c r="TB2" s="872"/>
      <c r="TC2" s="872"/>
      <c r="TD2" s="872"/>
      <c r="TE2" s="872"/>
      <c r="TF2" s="872"/>
      <c r="TG2" s="872"/>
      <c r="TH2" s="872"/>
      <c r="TI2" s="872"/>
      <c r="TJ2" s="872"/>
      <c r="TK2" s="872"/>
      <c r="TL2" s="872"/>
      <c r="TM2" s="872"/>
      <c r="TN2" s="872"/>
      <c r="TO2" s="872"/>
      <c r="TP2" s="872"/>
      <c r="TQ2" s="872"/>
      <c r="TR2" s="872"/>
      <c r="TS2" s="872"/>
      <c r="TT2" s="872"/>
      <c r="TU2" s="872"/>
      <c r="TV2" s="872"/>
      <c r="TW2" s="872"/>
      <c r="TX2" s="872"/>
      <c r="TY2" s="872"/>
      <c r="TZ2" s="872"/>
      <c r="UA2" s="872"/>
      <c r="UB2" s="872"/>
      <c r="UC2" s="872"/>
      <c r="UD2" s="872"/>
      <c r="UE2" s="872"/>
      <c r="UF2" s="872"/>
      <c r="UG2" s="872"/>
      <c r="UH2" s="872"/>
      <c r="UI2" s="872"/>
      <c r="UJ2" s="872"/>
      <c r="UK2" s="872"/>
      <c r="UL2" s="872"/>
      <c r="UM2" s="872"/>
      <c r="UN2" s="872"/>
      <c r="UO2" s="872"/>
      <c r="UP2" s="872"/>
      <c r="UQ2" s="872"/>
      <c r="UR2" s="872"/>
      <c r="US2" s="872"/>
      <c r="UT2" s="872"/>
      <c r="UU2" s="872"/>
      <c r="UV2" s="872"/>
      <c r="UW2" s="872"/>
      <c r="UX2" s="872"/>
      <c r="UY2" s="872"/>
      <c r="UZ2" s="872"/>
      <c r="VA2" s="872"/>
      <c r="VB2" s="872"/>
      <c r="VC2" s="872"/>
      <c r="VD2" s="872"/>
      <c r="VE2" s="872"/>
      <c r="VF2" s="872"/>
      <c r="VG2" s="872"/>
      <c r="VH2" s="872"/>
      <c r="VI2" s="872"/>
      <c r="VJ2" s="872"/>
      <c r="VK2" s="872"/>
      <c r="VL2" s="872"/>
      <c r="VM2" s="872"/>
      <c r="VN2" s="872"/>
      <c r="VO2" s="872"/>
      <c r="VP2" s="872"/>
      <c r="VQ2" s="872"/>
      <c r="VR2" s="872"/>
      <c r="VS2" s="872"/>
      <c r="VT2" s="872"/>
      <c r="VU2" s="872"/>
      <c r="VV2" s="872"/>
      <c r="VW2" s="872"/>
      <c r="VX2" s="872"/>
      <c r="VY2" s="872"/>
      <c r="VZ2" s="872"/>
      <c r="WA2" s="872"/>
      <c r="WB2" s="872"/>
      <c r="WC2" s="872"/>
      <c r="WD2" s="872"/>
      <c r="WE2" s="872"/>
      <c r="WF2" s="872"/>
      <c r="WG2" s="872"/>
      <c r="WH2" s="872"/>
      <c r="WI2" s="872"/>
      <c r="WJ2" s="872"/>
      <c r="WK2" s="872"/>
      <c r="WL2" s="872"/>
      <c r="WM2" s="872"/>
      <c r="WN2" s="872"/>
      <c r="WO2" s="872"/>
      <c r="WP2" s="872"/>
      <c r="WQ2" s="872"/>
      <c r="WR2" s="872"/>
      <c r="WS2" s="872"/>
      <c r="WT2" s="872"/>
      <c r="WU2" s="872"/>
      <c r="WV2" s="872"/>
      <c r="WW2" s="872"/>
      <c r="WX2" s="872"/>
      <c r="WY2" s="872"/>
      <c r="WZ2" s="872"/>
      <c r="XA2" s="872"/>
      <c r="XB2" s="872"/>
      <c r="XC2" s="872"/>
      <c r="XD2" s="872"/>
      <c r="XE2" s="872"/>
      <c r="XF2" s="872"/>
      <c r="XG2" s="872"/>
      <c r="XH2" s="872"/>
      <c r="XI2" s="872"/>
      <c r="XJ2" s="872"/>
      <c r="XK2" s="872"/>
      <c r="XL2" s="872"/>
      <c r="XM2" s="872"/>
      <c r="XN2" s="872"/>
      <c r="XO2" s="872"/>
      <c r="XP2" s="872"/>
      <c r="XQ2" s="872"/>
      <c r="XR2" s="872"/>
      <c r="XS2" s="872"/>
      <c r="XT2" s="872"/>
      <c r="XU2" s="872"/>
      <c r="XV2" s="872"/>
      <c r="XW2" s="872"/>
      <c r="XX2" s="872"/>
      <c r="XY2" s="872"/>
      <c r="XZ2" s="872"/>
      <c r="YA2" s="872"/>
      <c r="YB2" s="872"/>
      <c r="YC2" s="872"/>
      <c r="YD2" s="872"/>
      <c r="YE2" s="872"/>
      <c r="YF2" s="872"/>
      <c r="YG2" s="872"/>
      <c r="YH2" s="872"/>
      <c r="YI2" s="872"/>
      <c r="YJ2" s="872"/>
      <c r="YK2" s="872"/>
      <c r="YL2" s="872"/>
      <c r="YM2" s="872"/>
      <c r="YN2" s="872"/>
      <c r="YO2" s="872"/>
      <c r="YP2" s="872"/>
      <c r="YQ2" s="872"/>
      <c r="YR2" s="872"/>
      <c r="YS2" s="872"/>
      <c r="YT2" s="872"/>
      <c r="YU2" s="872"/>
      <c r="YV2" s="872"/>
      <c r="YW2" s="872"/>
      <c r="YX2" s="872"/>
      <c r="YY2" s="872"/>
      <c r="YZ2" s="872"/>
      <c r="ZA2" s="872"/>
      <c r="ZB2" s="872"/>
      <c r="ZC2" s="872"/>
      <c r="ZD2" s="872"/>
      <c r="ZE2" s="872"/>
      <c r="ZF2" s="872"/>
      <c r="ZG2" s="872"/>
      <c r="ZH2" s="872"/>
      <c r="ZI2" s="872"/>
      <c r="ZJ2" s="872"/>
      <c r="ZK2" s="872"/>
      <c r="ZL2" s="872"/>
      <c r="ZM2" s="872"/>
      <c r="ZN2" s="872"/>
      <c r="ZO2" s="872"/>
      <c r="ZP2" s="872"/>
      <c r="ZQ2" s="872"/>
      <c r="ZR2" s="872"/>
      <c r="ZS2" s="872"/>
      <c r="ZT2" s="872"/>
      <c r="ZU2" s="872"/>
      <c r="ZV2" s="872"/>
      <c r="ZW2" s="872"/>
      <c r="ZX2" s="872"/>
      <c r="ZY2" s="872"/>
      <c r="ZZ2" s="872"/>
      <c r="AAA2" s="872"/>
      <c r="AAB2" s="872"/>
      <c r="AAC2" s="872"/>
      <c r="AAD2" s="872"/>
      <c r="AAE2" s="872"/>
      <c r="AAF2" s="872"/>
      <c r="AAG2" s="872"/>
      <c r="AAH2" s="872"/>
      <c r="AAI2" s="872"/>
      <c r="AAJ2" s="872"/>
      <c r="AAK2" s="872"/>
      <c r="AAL2" s="872"/>
      <c r="AAM2" s="872"/>
      <c r="AAN2" s="872"/>
      <c r="AAO2" s="872"/>
      <c r="AAP2" s="872"/>
      <c r="AAQ2" s="872"/>
      <c r="AAR2" s="872"/>
      <c r="AAS2" s="872"/>
      <c r="AAT2" s="872"/>
      <c r="AAU2" s="872"/>
      <c r="AAV2" s="872"/>
      <c r="AAW2" s="872"/>
      <c r="AAX2" s="872"/>
      <c r="AAY2" s="872"/>
      <c r="AAZ2" s="872"/>
      <c r="ABA2" s="872"/>
      <c r="ABB2" s="872"/>
      <c r="ABC2" s="872"/>
      <c r="ABD2" s="872"/>
      <c r="ABE2" s="872"/>
      <c r="ABF2" s="872"/>
      <c r="ABG2" s="872"/>
      <c r="ABH2" s="872"/>
      <c r="ABI2" s="872"/>
      <c r="ABJ2" s="872"/>
      <c r="ABK2" s="872"/>
      <c r="ABL2" s="872"/>
      <c r="ABM2" s="872"/>
      <c r="ABN2" s="872"/>
      <c r="ABO2" s="872"/>
      <c r="ABP2" s="872"/>
      <c r="ABQ2" s="872"/>
      <c r="ABR2" s="872"/>
      <c r="ABS2" s="872"/>
      <c r="ABT2" s="872"/>
      <c r="ABU2" s="872"/>
      <c r="ABV2" s="872"/>
      <c r="ABW2" s="872"/>
      <c r="ABX2" s="872"/>
      <c r="ABY2" s="872"/>
      <c r="ABZ2" s="872"/>
      <c r="ACA2" s="872"/>
      <c r="ACB2" s="872"/>
      <c r="ACC2" s="872"/>
      <c r="ACD2" s="872"/>
      <c r="ACE2" s="872"/>
      <c r="ACF2" s="872"/>
      <c r="ACG2" s="872"/>
      <c r="ACH2" s="872"/>
      <c r="ACI2" s="872"/>
      <c r="ACJ2" s="872"/>
      <c r="ACK2" s="872"/>
      <c r="ACL2" s="872"/>
      <c r="ACM2" s="872"/>
      <c r="ACN2" s="872"/>
      <c r="ACO2" s="872"/>
      <c r="ACP2" s="872"/>
      <c r="ACQ2" s="872"/>
      <c r="ACR2" s="872"/>
      <c r="ACS2" s="872"/>
      <c r="ACT2" s="872"/>
      <c r="ACU2" s="872"/>
      <c r="ACV2" s="872"/>
      <c r="ACW2" s="872"/>
      <c r="ACX2" s="872"/>
      <c r="ACY2" s="872"/>
      <c r="ACZ2" s="872"/>
      <c r="ADA2" s="872"/>
      <c r="ADB2" s="872"/>
      <c r="ADC2" s="872"/>
      <c r="ADD2" s="872"/>
      <c r="ADE2" s="872"/>
      <c r="ADF2" s="872"/>
      <c r="ADG2" s="872"/>
      <c r="ADH2" s="872"/>
      <c r="ADI2" s="872"/>
      <c r="ADJ2" s="872"/>
      <c r="ADK2" s="872"/>
      <c r="ADL2" s="872"/>
      <c r="ADM2" s="872"/>
      <c r="ADN2" s="872"/>
      <c r="ADO2" s="872"/>
      <c r="ADP2" s="872"/>
      <c r="ADQ2" s="872"/>
      <c r="ADR2" s="872"/>
      <c r="ADS2" s="872"/>
      <c r="ADT2" s="872"/>
      <c r="ADU2" s="872"/>
      <c r="ADV2" s="872"/>
      <c r="ADW2" s="872"/>
      <c r="ADX2" s="872"/>
      <c r="ADY2" s="872"/>
      <c r="ADZ2" s="872"/>
      <c r="AEA2" s="872"/>
      <c r="AEB2" s="872"/>
      <c r="AEC2" s="872"/>
      <c r="AED2" s="872"/>
      <c r="AEE2" s="872"/>
      <c r="AEF2" s="872"/>
      <c r="AEG2" s="872"/>
      <c r="AEH2" s="872"/>
      <c r="AEI2" s="872"/>
      <c r="AEJ2" s="872"/>
      <c r="AEK2" s="872"/>
      <c r="AEL2" s="872"/>
      <c r="AEM2" s="872"/>
      <c r="AEN2" s="872"/>
      <c r="AEO2" s="872"/>
      <c r="AEP2" s="872"/>
      <c r="AEQ2" s="872"/>
      <c r="AER2" s="872"/>
      <c r="AES2" s="872"/>
      <c r="AET2" s="872"/>
      <c r="AEU2" s="872"/>
      <c r="AEV2" s="872"/>
      <c r="AEW2" s="872"/>
      <c r="AEX2" s="872"/>
      <c r="AEY2" s="872"/>
      <c r="AEZ2" s="872"/>
      <c r="AFA2" s="872"/>
      <c r="AFB2" s="872"/>
      <c r="AFC2" s="872"/>
      <c r="AFD2" s="872"/>
      <c r="AFE2" s="872"/>
      <c r="AFF2" s="872"/>
      <c r="AFG2" s="872"/>
      <c r="AFH2" s="872"/>
      <c r="AFI2" s="872"/>
      <c r="AFJ2" s="872"/>
      <c r="AFK2" s="872"/>
      <c r="AFL2" s="872"/>
      <c r="AFM2" s="872"/>
      <c r="AFN2" s="872"/>
      <c r="AFO2" s="872"/>
      <c r="AFP2" s="872"/>
      <c r="AFQ2" s="872"/>
      <c r="AFR2" s="872"/>
      <c r="AFS2" s="872"/>
      <c r="AFT2" s="872"/>
      <c r="AFU2" s="872"/>
      <c r="AFV2" s="872"/>
      <c r="AFW2" s="872"/>
      <c r="AFX2" s="872"/>
      <c r="AFY2" s="872"/>
      <c r="AFZ2" s="872"/>
      <c r="AGA2" s="872"/>
      <c r="AGB2" s="872"/>
      <c r="AGC2" s="872"/>
      <c r="AGD2" s="872"/>
      <c r="AGE2" s="872"/>
      <c r="AGF2" s="872"/>
      <c r="AGG2" s="872"/>
      <c r="AGH2" s="872"/>
      <c r="AGI2" s="872"/>
      <c r="AGJ2" s="872"/>
      <c r="AGK2" s="872"/>
      <c r="AGL2" s="872"/>
      <c r="AGM2" s="872"/>
      <c r="AGN2" s="872"/>
      <c r="AGO2" s="872"/>
      <c r="AGP2" s="872"/>
      <c r="AGQ2" s="872"/>
      <c r="AGR2" s="872"/>
      <c r="AGS2" s="872"/>
      <c r="AGT2" s="872"/>
      <c r="AGU2" s="872"/>
      <c r="AGV2" s="872"/>
      <c r="AGW2" s="872"/>
      <c r="AGX2" s="872"/>
      <c r="AGY2" s="872"/>
      <c r="AGZ2" s="872"/>
      <c r="AHA2" s="872"/>
      <c r="AHB2" s="872"/>
      <c r="AHC2" s="872"/>
      <c r="AHD2" s="872"/>
      <c r="AHE2" s="872"/>
      <c r="AHF2" s="872"/>
      <c r="AHG2" s="872"/>
      <c r="AHH2" s="872"/>
      <c r="AHI2" s="872"/>
      <c r="AHJ2" s="872"/>
      <c r="AHK2" s="872"/>
      <c r="AHL2" s="872"/>
      <c r="AHM2" s="872"/>
      <c r="AHN2" s="872"/>
      <c r="AHO2" s="872"/>
      <c r="AHP2" s="872"/>
      <c r="AHQ2" s="872"/>
      <c r="AHR2" s="872"/>
      <c r="AHS2" s="872"/>
      <c r="AHT2" s="872"/>
      <c r="AHU2" s="872"/>
      <c r="AHV2" s="872"/>
      <c r="AHW2" s="872"/>
      <c r="AHX2" s="872"/>
      <c r="AHY2" s="872"/>
      <c r="AHZ2" s="872"/>
      <c r="AIA2" s="872"/>
      <c r="AIB2" s="872"/>
      <c r="AIC2" s="872"/>
      <c r="AID2" s="872"/>
      <c r="AIE2" s="872"/>
      <c r="AIF2" s="872"/>
      <c r="AIG2" s="872"/>
      <c r="AIH2" s="872"/>
      <c r="AII2" s="872"/>
      <c r="AIJ2" s="872"/>
      <c r="AIK2" s="872"/>
      <c r="AIL2" s="872"/>
      <c r="AIM2" s="872"/>
      <c r="AIN2" s="872"/>
      <c r="AIO2" s="872"/>
      <c r="AIP2" s="872"/>
      <c r="AIQ2" s="872"/>
      <c r="AIR2" s="872"/>
      <c r="AIS2" s="872"/>
      <c r="AIT2" s="872"/>
      <c r="AIU2" s="872"/>
      <c r="AIV2" s="872"/>
      <c r="AIW2" s="872"/>
      <c r="AIX2" s="872"/>
      <c r="AIY2" s="872"/>
      <c r="AIZ2" s="872"/>
      <c r="AJA2" s="872"/>
      <c r="AJB2" s="872"/>
      <c r="AJC2" s="872"/>
      <c r="AJD2" s="872"/>
      <c r="AJE2" s="872"/>
      <c r="AJF2" s="872"/>
      <c r="AJG2" s="872"/>
      <c r="AJH2" s="872"/>
      <c r="AJI2" s="872"/>
      <c r="AJJ2" s="872"/>
      <c r="AJK2" s="872"/>
      <c r="AJL2" s="872"/>
      <c r="AJM2" s="872"/>
      <c r="AJN2" s="872"/>
      <c r="AJO2" s="872"/>
      <c r="AJP2" s="872"/>
      <c r="AJQ2" s="872"/>
      <c r="AJR2" s="872"/>
      <c r="AJS2" s="872"/>
      <c r="AJT2" s="872"/>
      <c r="AJU2" s="872"/>
      <c r="AJV2" s="872"/>
      <c r="AJW2" s="872"/>
      <c r="AJX2" s="872"/>
      <c r="AJY2" s="872"/>
      <c r="AJZ2" s="872"/>
      <c r="AKA2" s="872"/>
      <c r="AKB2" s="872"/>
      <c r="AKC2" s="872"/>
      <c r="AKD2" s="872"/>
      <c r="AKE2" s="872"/>
      <c r="AKF2" s="872"/>
      <c r="AKG2" s="872"/>
      <c r="AKH2" s="872"/>
      <c r="AKI2" s="872"/>
      <c r="AKJ2" s="872"/>
      <c r="AKK2" s="872"/>
      <c r="AKL2" s="872"/>
      <c r="AKM2" s="872"/>
      <c r="AKN2" s="872"/>
      <c r="AKO2" s="872"/>
      <c r="AKP2" s="872"/>
      <c r="AKQ2" s="872"/>
      <c r="AKR2" s="872"/>
      <c r="AKS2" s="872"/>
      <c r="AKT2" s="872"/>
      <c r="AKU2" s="872"/>
      <c r="AKV2" s="872"/>
      <c r="AKW2" s="872"/>
      <c r="AKX2" s="872"/>
      <c r="AKY2" s="872"/>
      <c r="AKZ2" s="872"/>
      <c r="ALA2" s="872"/>
      <c r="ALB2" s="872"/>
      <c r="ALC2" s="872"/>
      <c r="ALD2" s="872"/>
      <c r="ALE2" s="872"/>
      <c r="ALF2" s="872"/>
      <c r="ALG2" s="872"/>
      <c r="ALH2" s="872"/>
      <c r="ALI2" s="872"/>
      <c r="ALJ2" s="872"/>
      <c r="ALK2" s="872"/>
      <c r="ALL2" s="872"/>
      <c r="ALM2" s="872"/>
      <c r="ALN2" s="872"/>
      <c r="ALO2" s="872"/>
      <c r="ALP2" s="872"/>
      <c r="ALQ2" s="872"/>
      <c r="ALR2" s="872"/>
      <c r="ALS2" s="872"/>
      <c r="ALT2" s="872"/>
      <c r="ALU2" s="872"/>
      <c r="ALV2" s="872"/>
      <c r="ALW2" s="872"/>
      <c r="ALX2" s="872"/>
      <c r="ALY2" s="872"/>
      <c r="ALZ2" s="872"/>
      <c r="AMA2" s="872"/>
      <c r="AMB2" s="872"/>
      <c r="AMC2" s="872"/>
      <c r="AMD2" s="872"/>
      <c r="AME2" s="872"/>
      <c r="AMF2" s="872"/>
      <c r="AMG2" s="872"/>
      <c r="AMH2" s="872"/>
      <c r="AMI2" s="872"/>
      <c r="AMJ2" s="872"/>
      <c r="AMK2" s="872"/>
      <c r="AML2" s="872"/>
      <c r="AMM2" s="872"/>
      <c r="AMN2" s="872"/>
      <c r="AMO2" s="872"/>
      <c r="AMP2" s="872"/>
      <c r="AMQ2" s="872"/>
      <c r="AMR2" s="872"/>
      <c r="AMS2" s="872"/>
      <c r="AMT2" s="872"/>
      <c r="AMU2" s="872"/>
      <c r="AMV2" s="872"/>
      <c r="AMW2" s="872"/>
      <c r="AMX2" s="872"/>
      <c r="AMY2" s="872"/>
      <c r="AMZ2" s="872"/>
      <c r="ANA2" s="872"/>
      <c r="ANB2" s="872"/>
      <c r="ANC2" s="872"/>
      <c r="AND2" s="872"/>
      <c r="ANE2" s="872"/>
      <c r="ANF2" s="872"/>
      <c r="ANG2" s="872"/>
      <c r="ANH2" s="872"/>
      <c r="ANI2" s="872"/>
      <c r="ANJ2" s="872"/>
      <c r="ANK2" s="872"/>
      <c r="ANL2" s="872"/>
      <c r="ANM2" s="872"/>
      <c r="ANN2" s="872"/>
      <c r="ANO2" s="872"/>
      <c r="ANP2" s="872"/>
      <c r="ANQ2" s="872"/>
      <c r="ANR2" s="872"/>
      <c r="ANS2" s="872"/>
      <c r="ANT2" s="872"/>
      <c r="ANU2" s="872"/>
      <c r="ANV2" s="872"/>
      <c r="ANW2" s="872"/>
      <c r="ANX2" s="872"/>
      <c r="ANY2" s="872"/>
      <c r="ANZ2" s="872"/>
      <c r="AOA2" s="872"/>
      <c r="AOB2" s="872"/>
      <c r="AOC2" s="872"/>
      <c r="AOD2" s="872"/>
      <c r="AOE2" s="872"/>
      <c r="AOF2" s="872"/>
      <c r="AOG2" s="872"/>
      <c r="AOH2" s="872"/>
      <c r="AOI2" s="872"/>
      <c r="AOJ2" s="872"/>
      <c r="AOK2" s="872"/>
      <c r="AOL2" s="872"/>
      <c r="AOM2" s="872"/>
      <c r="AON2" s="872"/>
      <c r="AOO2" s="872"/>
      <c r="AOP2" s="872"/>
      <c r="AOQ2" s="872"/>
      <c r="AOR2" s="872"/>
      <c r="AOS2" s="872"/>
      <c r="AOT2" s="872"/>
      <c r="AOU2" s="872"/>
      <c r="AOV2" s="872"/>
      <c r="AOW2" s="872"/>
      <c r="AOX2" s="872"/>
      <c r="AOY2" s="872"/>
      <c r="AOZ2" s="872"/>
      <c r="APA2" s="872"/>
      <c r="APB2" s="872"/>
      <c r="APC2" s="872"/>
      <c r="APD2" s="872"/>
      <c r="APE2" s="872"/>
      <c r="APF2" s="872"/>
      <c r="APG2" s="872"/>
      <c r="APH2" s="872"/>
      <c r="API2" s="872"/>
      <c r="APJ2" s="872"/>
      <c r="APK2" s="872"/>
      <c r="APL2" s="872"/>
      <c r="APM2" s="872"/>
      <c r="APN2" s="872"/>
      <c r="APO2" s="872"/>
      <c r="APP2" s="872"/>
      <c r="APQ2" s="872"/>
      <c r="APR2" s="872"/>
      <c r="APS2" s="872"/>
      <c r="APT2" s="872"/>
      <c r="APU2" s="872"/>
      <c r="APV2" s="872"/>
      <c r="APW2" s="872"/>
      <c r="APX2" s="872"/>
      <c r="APY2" s="872"/>
      <c r="APZ2" s="872"/>
      <c r="AQA2" s="872"/>
      <c r="AQB2" s="872"/>
      <c r="AQC2" s="872"/>
      <c r="AQD2" s="872"/>
      <c r="AQE2" s="872"/>
      <c r="AQF2" s="872"/>
      <c r="AQG2" s="872"/>
      <c r="AQH2" s="872"/>
      <c r="AQI2" s="872"/>
      <c r="AQJ2" s="872"/>
      <c r="AQK2" s="872"/>
      <c r="AQL2" s="872"/>
      <c r="AQM2" s="872"/>
      <c r="AQN2" s="872"/>
      <c r="AQO2" s="872"/>
      <c r="AQP2" s="872"/>
      <c r="AQQ2" s="872"/>
      <c r="AQR2" s="872"/>
      <c r="AQS2" s="872"/>
      <c r="AQT2" s="872"/>
      <c r="AQU2" s="872"/>
      <c r="AQV2" s="872"/>
      <c r="AQW2" s="872"/>
      <c r="AQX2" s="872"/>
      <c r="AQY2" s="872"/>
      <c r="AQZ2" s="872"/>
      <c r="ARA2" s="872"/>
      <c r="ARB2" s="872"/>
      <c r="ARC2" s="872"/>
      <c r="ARD2" s="872"/>
      <c r="ARE2" s="872"/>
      <c r="ARF2" s="872"/>
      <c r="ARG2" s="872"/>
      <c r="ARH2" s="872"/>
      <c r="ARI2" s="872"/>
      <c r="ARJ2" s="872"/>
      <c r="ARK2" s="872"/>
      <c r="ARL2" s="872"/>
      <c r="ARM2" s="872"/>
      <c r="ARN2" s="872"/>
      <c r="ARO2" s="872"/>
      <c r="ARP2" s="872"/>
      <c r="ARQ2" s="872"/>
      <c r="ARR2" s="872"/>
      <c r="ARS2" s="872"/>
      <c r="ART2" s="872"/>
      <c r="ARU2" s="872"/>
      <c r="ARV2" s="872"/>
      <c r="ARW2" s="872"/>
      <c r="ARX2" s="872"/>
      <c r="ARY2" s="872"/>
      <c r="ARZ2" s="872"/>
      <c r="ASA2" s="872"/>
      <c r="ASB2" s="872"/>
      <c r="ASC2" s="872"/>
      <c r="ASD2" s="872"/>
      <c r="ASE2" s="872"/>
      <c r="ASF2" s="872"/>
      <c r="ASG2" s="872"/>
      <c r="ASH2" s="872"/>
      <c r="ASI2" s="872"/>
      <c r="ASJ2" s="872"/>
      <c r="ASK2" s="872"/>
      <c r="ASL2" s="872"/>
      <c r="ASM2" s="872"/>
      <c r="ASN2" s="872"/>
      <c r="ASO2" s="872"/>
      <c r="ASP2" s="872"/>
      <c r="ASQ2" s="872"/>
      <c r="ASR2" s="872"/>
      <c r="ASS2" s="872"/>
      <c r="AST2" s="872"/>
      <c r="ASU2" s="872"/>
      <c r="ASV2" s="872"/>
      <c r="ASW2" s="872"/>
      <c r="ASX2" s="872"/>
      <c r="ASY2" s="872"/>
      <c r="ASZ2" s="872"/>
      <c r="ATA2" s="872"/>
      <c r="ATB2" s="872"/>
      <c r="ATC2" s="872"/>
      <c r="ATD2" s="872"/>
      <c r="ATE2" s="872"/>
      <c r="ATF2" s="872"/>
      <c r="ATG2" s="872"/>
      <c r="ATH2" s="872"/>
      <c r="ATI2" s="872"/>
      <c r="ATJ2" s="872"/>
      <c r="ATK2" s="872"/>
      <c r="ATL2" s="872"/>
      <c r="ATM2" s="872"/>
      <c r="ATN2" s="872"/>
      <c r="ATO2" s="872"/>
      <c r="ATP2" s="872"/>
      <c r="ATQ2" s="872"/>
      <c r="ATR2" s="872"/>
      <c r="ATS2" s="872"/>
      <c r="ATT2" s="872"/>
      <c r="ATU2" s="872"/>
      <c r="ATV2" s="872"/>
      <c r="ATW2" s="872"/>
      <c r="ATX2" s="872"/>
      <c r="ATY2" s="872"/>
      <c r="ATZ2" s="872"/>
      <c r="AUA2" s="872"/>
      <c r="AUB2" s="872"/>
      <c r="AUC2" s="872"/>
      <c r="AUD2" s="872"/>
      <c r="AUE2" s="872"/>
      <c r="AUF2" s="872"/>
      <c r="AUG2" s="872"/>
      <c r="AUH2" s="872"/>
      <c r="AUI2" s="872"/>
      <c r="AUJ2" s="872"/>
      <c r="AUK2" s="872"/>
      <c r="AUL2" s="872"/>
      <c r="AUM2" s="872"/>
      <c r="AUN2" s="872"/>
      <c r="AUO2" s="872"/>
      <c r="AUP2" s="872"/>
      <c r="AUQ2" s="872"/>
      <c r="AUR2" s="872"/>
      <c r="AUS2" s="872"/>
      <c r="AUT2" s="872"/>
      <c r="AUU2" s="872"/>
      <c r="AUV2" s="872"/>
      <c r="AUW2" s="872"/>
      <c r="AUX2" s="872"/>
      <c r="AUY2" s="872"/>
      <c r="AUZ2" s="872"/>
      <c r="AVA2" s="872"/>
      <c r="AVB2" s="872"/>
      <c r="AVC2" s="872"/>
      <c r="AVD2" s="872"/>
      <c r="AVE2" s="872"/>
      <c r="AVF2" s="872"/>
      <c r="AVG2" s="872"/>
      <c r="AVH2" s="872"/>
      <c r="AVI2" s="872"/>
      <c r="AVJ2" s="872"/>
      <c r="AVK2" s="872"/>
      <c r="AVL2" s="872"/>
      <c r="AVM2" s="872"/>
      <c r="AVN2" s="872"/>
      <c r="AVO2" s="872"/>
      <c r="AVP2" s="872"/>
      <c r="AVQ2" s="872"/>
      <c r="AVR2" s="872"/>
      <c r="AVS2" s="872"/>
      <c r="AVT2" s="872"/>
      <c r="AVU2" s="872"/>
      <c r="AVV2" s="872"/>
      <c r="AVW2" s="872"/>
      <c r="AVX2" s="872"/>
      <c r="AVY2" s="872"/>
      <c r="AVZ2" s="872"/>
      <c r="AWA2" s="872"/>
      <c r="AWB2" s="872"/>
      <c r="AWC2" s="872"/>
      <c r="AWD2" s="872"/>
      <c r="AWE2" s="872"/>
      <c r="AWF2" s="872"/>
      <c r="AWG2" s="872"/>
      <c r="AWH2" s="872"/>
      <c r="AWI2" s="872"/>
      <c r="AWJ2" s="872"/>
      <c r="AWK2" s="872"/>
      <c r="AWL2" s="872"/>
      <c r="AWM2" s="872"/>
      <c r="AWN2" s="872"/>
      <c r="AWO2" s="872"/>
      <c r="AWP2" s="872"/>
      <c r="AWQ2" s="872"/>
      <c r="AWR2" s="872"/>
      <c r="AWS2" s="872"/>
      <c r="AWT2" s="872"/>
      <c r="AWU2" s="872"/>
      <c r="AWV2" s="872"/>
      <c r="AWW2" s="872"/>
      <c r="AWX2" s="872"/>
      <c r="AWY2" s="872"/>
      <c r="AWZ2" s="872"/>
      <c r="AXA2" s="872"/>
      <c r="AXB2" s="872"/>
      <c r="AXC2" s="872"/>
      <c r="AXD2" s="872"/>
      <c r="AXE2" s="872"/>
      <c r="AXF2" s="872"/>
      <c r="AXG2" s="872"/>
      <c r="AXH2" s="872"/>
      <c r="AXI2" s="872"/>
      <c r="AXJ2" s="872"/>
      <c r="AXK2" s="872"/>
      <c r="AXL2" s="872"/>
      <c r="AXM2" s="872"/>
      <c r="AXN2" s="872"/>
      <c r="AXO2" s="872"/>
      <c r="AXP2" s="872"/>
      <c r="AXQ2" s="872"/>
      <c r="AXR2" s="872"/>
      <c r="AXS2" s="872"/>
      <c r="AXT2" s="872"/>
      <c r="AXU2" s="872"/>
      <c r="AXV2" s="872"/>
      <c r="AXW2" s="872"/>
      <c r="AXX2" s="872"/>
      <c r="AXY2" s="872"/>
      <c r="AXZ2" s="872"/>
      <c r="AYA2" s="872"/>
      <c r="AYB2" s="872"/>
      <c r="AYC2" s="872"/>
      <c r="AYD2" s="872"/>
      <c r="AYE2" s="872"/>
      <c r="AYF2" s="872"/>
      <c r="AYG2" s="872"/>
      <c r="AYH2" s="872"/>
      <c r="AYI2" s="872"/>
      <c r="AYJ2" s="872"/>
      <c r="AYK2" s="872"/>
      <c r="AYL2" s="872"/>
      <c r="AYM2" s="872"/>
      <c r="AYN2" s="872"/>
      <c r="AYO2" s="872"/>
      <c r="AYP2" s="872"/>
      <c r="AYQ2" s="872"/>
      <c r="AYR2" s="872"/>
      <c r="AYS2" s="872"/>
      <c r="AYT2" s="872"/>
      <c r="AYU2" s="872"/>
      <c r="AYV2" s="872"/>
      <c r="AYW2" s="872"/>
      <c r="AYX2" s="872"/>
      <c r="AYY2" s="872"/>
      <c r="AYZ2" s="872"/>
      <c r="AZA2" s="872"/>
      <c r="AZB2" s="872"/>
      <c r="AZC2" s="872"/>
      <c r="AZD2" s="872"/>
      <c r="AZE2" s="872"/>
      <c r="AZF2" s="872"/>
      <c r="AZG2" s="872"/>
      <c r="AZH2" s="872"/>
      <c r="AZI2" s="872"/>
      <c r="AZJ2" s="872"/>
      <c r="AZK2" s="872"/>
      <c r="AZL2" s="872"/>
      <c r="AZM2" s="872"/>
      <c r="AZN2" s="872"/>
      <c r="AZO2" s="872"/>
      <c r="AZP2" s="872"/>
      <c r="AZQ2" s="872"/>
      <c r="AZR2" s="872"/>
      <c r="AZS2" s="872"/>
      <c r="AZT2" s="872"/>
      <c r="AZU2" s="872"/>
      <c r="AZV2" s="872"/>
      <c r="AZW2" s="872"/>
      <c r="AZX2" s="872"/>
      <c r="AZY2" s="872"/>
      <c r="AZZ2" s="872"/>
      <c r="BAA2" s="872"/>
      <c r="BAB2" s="872"/>
      <c r="BAC2" s="872"/>
      <c r="BAD2" s="872"/>
      <c r="BAE2" s="872"/>
      <c r="BAF2" s="872"/>
      <c r="BAG2" s="872"/>
      <c r="BAH2" s="872"/>
      <c r="BAI2" s="872"/>
      <c r="BAJ2" s="872"/>
      <c r="BAK2" s="872"/>
      <c r="BAL2" s="872"/>
      <c r="BAM2" s="872"/>
      <c r="BAN2" s="872"/>
      <c r="BAO2" s="872"/>
      <c r="BAP2" s="872"/>
      <c r="BAQ2" s="872"/>
      <c r="BAR2" s="872"/>
      <c r="BAS2" s="872"/>
      <c r="BAT2" s="872"/>
      <c r="BAU2" s="872"/>
      <c r="BAV2" s="872"/>
      <c r="BAW2" s="872"/>
      <c r="BAX2" s="872"/>
      <c r="BAY2" s="872"/>
      <c r="BAZ2" s="872"/>
      <c r="BBA2" s="872"/>
      <c r="BBB2" s="872"/>
      <c r="BBC2" s="872"/>
      <c r="BBD2" s="872"/>
      <c r="BBE2" s="872"/>
      <c r="BBF2" s="872"/>
      <c r="BBG2" s="872"/>
      <c r="BBH2" s="872"/>
      <c r="BBI2" s="872"/>
      <c r="BBJ2" s="872"/>
      <c r="BBK2" s="872"/>
      <c r="BBL2" s="872"/>
      <c r="BBM2" s="872"/>
      <c r="BBN2" s="872"/>
      <c r="BBO2" s="872"/>
      <c r="BBP2" s="872"/>
      <c r="BBQ2" s="872"/>
      <c r="BBR2" s="872"/>
      <c r="BBS2" s="872"/>
      <c r="BBT2" s="872"/>
      <c r="BBU2" s="872"/>
      <c r="BBV2" s="872"/>
      <c r="BBW2" s="872"/>
      <c r="BBX2" s="872"/>
      <c r="BBY2" s="872"/>
      <c r="BBZ2" s="872"/>
      <c r="BCA2" s="872"/>
      <c r="BCB2" s="872"/>
      <c r="BCC2" s="872"/>
      <c r="BCD2" s="872"/>
      <c r="BCE2" s="872"/>
      <c r="BCF2" s="872"/>
      <c r="BCG2" s="872"/>
      <c r="BCH2" s="872"/>
      <c r="BCI2" s="872"/>
      <c r="BCJ2" s="872"/>
      <c r="BCK2" s="872"/>
      <c r="BCL2" s="872"/>
      <c r="BCM2" s="872"/>
      <c r="BCN2" s="872"/>
      <c r="BCO2" s="872"/>
      <c r="BCP2" s="872"/>
      <c r="BCQ2" s="872"/>
      <c r="BCR2" s="872"/>
      <c r="BCS2" s="872"/>
      <c r="BCT2" s="872"/>
      <c r="BCU2" s="872"/>
      <c r="BCV2" s="872"/>
      <c r="BCW2" s="872"/>
      <c r="BCX2" s="872"/>
      <c r="BCY2" s="872"/>
      <c r="BCZ2" s="872"/>
      <c r="BDA2" s="872"/>
      <c r="BDB2" s="872"/>
      <c r="BDC2" s="872"/>
      <c r="BDD2" s="872"/>
      <c r="BDE2" s="872"/>
      <c r="BDF2" s="872"/>
      <c r="BDG2" s="872"/>
      <c r="BDH2" s="872"/>
      <c r="BDI2" s="872"/>
      <c r="BDJ2" s="872"/>
      <c r="BDK2" s="872"/>
      <c r="BDL2" s="872"/>
      <c r="BDM2" s="872"/>
      <c r="BDN2" s="872"/>
      <c r="BDO2" s="872"/>
      <c r="BDP2" s="872"/>
      <c r="BDQ2" s="872"/>
      <c r="BDR2" s="872"/>
      <c r="BDS2" s="872"/>
      <c r="BDT2" s="872"/>
      <c r="BDU2" s="872"/>
      <c r="BDV2" s="872"/>
      <c r="BDW2" s="872"/>
      <c r="BDX2" s="872"/>
      <c r="BDY2" s="872"/>
      <c r="BDZ2" s="872"/>
      <c r="BEA2" s="872"/>
      <c r="BEB2" s="872"/>
      <c r="BEC2" s="872"/>
      <c r="BED2" s="872"/>
      <c r="BEE2" s="872"/>
      <c r="BEF2" s="872"/>
      <c r="BEG2" s="872"/>
      <c r="BEH2" s="872"/>
      <c r="BEI2" s="872"/>
      <c r="BEJ2" s="872"/>
      <c r="BEK2" s="872"/>
      <c r="BEL2" s="872"/>
      <c r="BEM2" s="872"/>
      <c r="BEN2" s="872"/>
      <c r="BEO2" s="872"/>
      <c r="BEP2" s="872"/>
      <c r="BEQ2" s="872"/>
      <c r="BER2" s="872"/>
      <c r="BES2" s="872"/>
      <c r="BET2" s="872"/>
      <c r="BEU2" s="872"/>
      <c r="BEV2" s="872"/>
      <c r="BEW2" s="872"/>
      <c r="BEX2" s="872"/>
      <c r="BEY2" s="872"/>
      <c r="BEZ2" s="872"/>
      <c r="BFA2" s="872"/>
      <c r="BFB2" s="872"/>
      <c r="BFC2" s="872"/>
      <c r="BFD2" s="872"/>
      <c r="BFE2" s="872"/>
      <c r="BFF2" s="872"/>
      <c r="BFG2" s="872"/>
      <c r="BFH2" s="872"/>
      <c r="BFI2" s="872"/>
      <c r="BFJ2" s="872"/>
      <c r="BFK2" s="872"/>
      <c r="BFL2" s="872"/>
      <c r="BFM2" s="872"/>
      <c r="BFN2" s="872"/>
      <c r="BFO2" s="872"/>
      <c r="BFP2" s="872"/>
      <c r="BFQ2" s="872"/>
      <c r="BFR2" s="872"/>
      <c r="BFS2" s="872"/>
      <c r="BFT2" s="872"/>
      <c r="BFU2" s="872"/>
      <c r="BFV2" s="872"/>
      <c r="BFW2" s="872"/>
      <c r="BFX2" s="872"/>
      <c r="BFY2" s="872"/>
      <c r="BFZ2" s="872"/>
      <c r="BGA2" s="872"/>
      <c r="BGB2" s="872"/>
      <c r="BGC2" s="872"/>
      <c r="BGD2" s="872"/>
      <c r="BGE2" s="872"/>
      <c r="BGF2" s="872"/>
      <c r="BGG2" s="872"/>
      <c r="BGH2" s="872"/>
      <c r="BGI2" s="872"/>
      <c r="BGJ2" s="872"/>
      <c r="BGK2" s="872"/>
      <c r="BGL2" s="872"/>
      <c r="BGM2" s="872"/>
      <c r="BGN2" s="872"/>
      <c r="BGO2" s="872"/>
      <c r="BGP2" s="872"/>
      <c r="BGQ2" s="872"/>
      <c r="BGR2" s="872"/>
      <c r="BGS2" s="872"/>
      <c r="BGT2" s="872"/>
      <c r="BGU2" s="872"/>
      <c r="BGV2" s="872"/>
      <c r="BGW2" s="872"/>
      <c r="BGX2" s="872"/>
      <c r="BGY2" s="872"/>
      <c r="BGZ2" s="872"/>
      <c r="BHA2" s="872"/>
      <c r="BHB2" s="872"/>
      <c r="BHC2" s="872"/>
      <c r="BHD2" s="872"/>
      <c r="BHE2" s="872"/>
      <c r="BHF2" s="872"/>
      <c r="BHG2" s="872"/>
      <c r="BHH2" s="872"/>
      <c r="BHI2" s="872"/>
      <c r="BHJ2" s="872"/>
      <c r="BHK2" s="872"/>
      <c r="BHL2" s="872"/>
      <c r="BHM2" s="872"/>
      <c r="BHN2" s="872"/>
      <c r="BHO2" s="872"/>
      <c r="BHP2" s="872"/>
      <c r="BHQ2" s="872"/>
      <c r="BHR2" s="872"/>
      <c r="BHS2" s="872"/>
      <c r="BHT2" s="872"/>
      <c r="BHU2" s="872"/>
      <c r="BHV2" s="872"/>
      <c r="BHW2" s="872"/>
      <c r="BHX2" s="872"/>
      <c r="BHY2" s="872"/>
      <c r="BHZ2" s="872"/>
      <c r="BIA2" s="872"/>
      <c r="BIB2" s="872"/>
      <c r="BIC2" s="872"/>
      <c r="BID2" s="872"/>
      <c r="BIE2" s="872"/>
      <c r="BIF2" s="872"/>
      <c r="BIG2" s="872"/>
      <c r="BIH2" s="872"/>
      <c r="BII2" s="872"/>
      <c r="BIJ2" s="872"/>
      <c r="BIK2" s="872"/>
      <c r="BIL2" s="872"/>
      <c r="BIM2" s="872"/>
      <c r="BIN2" s="872"/>
      <c r="BIO2" s="872"/>
      <c r="BIP2" s="872"/>
      <c r="BIQ2" s="872"/>
      <c r="BIR2" s="872"/>
      <c r="BIS2" s="872"/>
      <c r="BIT2" s="872"/>
      <c r="BIU2" s="872"/>
      <c r="BIV2" s="872"/>
      <c r="BIW2" s="872"/>
      <c r="BIX2" s="872"/>
      <c r="BIY2" s="872"/>
      <c r="BIZ2" s="872"/>
      <c r="BJA2" s="872"/>
      <c r="BJB2" s="872"/>
      <c r="BJC2" s="872"/>
      <c r="BJD2" s="872"/>
      <c r="BJE2" s="872"/>
      <c r="BJF2" s="872"/>
      <c r="BJG2" s="872"/>
      <c r="BJH2" s="872"/>
      <c r="BJI2" s="872"/>
      <c r="BJJ2" s="872"/>
      <c r="BJK2" s="872"/>
      <c r="BJL2" s="872"/>
      <c r="BJM2" s="872"/>
      <c r="BJN2" s="872"/>
      <c r="BJO2" s="872"/>
      <c r="BJP2" s="872"/>
      <c r="BJQ2" s="872"/>
      <c r="BJR2" s="872"/>
      <c r="BJS2" s="872"/>
      <c r="BJT2" s="872"/>
      <c r="BJU2" s="872"/>
      <c r="BJV2" s="872"/>
      <c r="BJW2" s="872"/>
      <c r="BJX2" s="872"/>
      <c r="BJY2" s="872"/>
      <c r="BJZ2" s="872"/>
      <c r="BKA2" s="872"/>
      <c r="BKB2" s="872"/>
      <c r="BKC2" s="872"/>
      <c r="BKD2" s="872"/>
      <c r="BKE2" s="872"/>
      <c r="BKF2" s="872"/>
      <c r="BKG2" s="872"/>
      <c r="BKH2" s="872"/>
      <c r="BKI2" s="872"/>
      <c r="BKJ2" s="872"/>
      <c r="BKK2" s="872"/>
      <c r="BKL2" s="872"/>
      <c r="BKM2" s="872"/>
      <c r="BKN2" s="872"/>
      <c r="BKO2" s="872"/>
      <c r="BKP2" s="872"/>
      <c r="BKQ2" s="872"/>
      <c r="BKR2" s="872"/>
      <c r="BKS2" s="872"/>
      <c r="BKT2" s="872"/>
      <c r="BKU2" s="872"/>
      <c r="BKV2" s="872"/>
      <c r="BKW2" s="872"/>
      <c r="BKX2" s="872"/>
      <c r="BKY2" s="872"/>
      <c r="BKZ2" s="872"/>
      <c r="BLA2" s="872"/>
      <c r="BLB2" s="872"/>
      <c r="BLC2" s="872"/>
      <c r="BLD2" s="872"/>
      <c r="BLE2" s="872"/>
      <c r="BLF2" s="872"/>
      <c r="BLG2" s="872"/>
      <c r="BLH2" s="872"/>
      <c r="BLI2" s="872"/>
      <c r="BLJ2" s="872"/>
      <c r="BLK2" s="872"/>
      <c r="BLL2" s="872"/>
      <c r="BLM2" s="872"/>
      <c r="BLN2" s="872"/>
      <c r="BLO2" s="872"/>
      <c r="BLP2" s="872"/>
      <c r="BLQ2" s="872"/>
      <c r="BLR2" s="872"/>
      <c r="BLS2" s="872"/>
      <c r="BLT2" s="872"/>
      <c r="BLU2" s="872"/>
      <c r="BLV2" s="872"/>
      <c r="BLW2" s="872"/>
      <c r="BLX2" s="872"/>
      <c r="BLY2" s="872"/>
      <c r="BLZ2" s="872"/>
      <c r="BMA2" s="872"/>
      <c r="BMB2" s="872"/>
      <c r="BMC2" s="872"/>
      <c r="BMD2" s="872"/>
      <c r="BME2" s="872"/>
      <c r="BMF2" s="872"/>
      <c r="BMG2" s="872"/>
      <c r="BMH2" s="872"/>
      <c r="BMI2" s="872"/>
      <c r="BMJ2" s="872"/>
      <c r="BMK2" s="872"/>
      <c r="BML2" s="872"/>
      <c r="BMM2" s="872"/>
      <c r="BMN2" s="872"/>
      <c r="BMO2" s="872"/>
      <c r="BMP2" s="872"/>
      <c r="BMQ2" s="872"/>
      <c r="BMR2" s="872"/>
      <c r="BMS2" s="872"/>
      <c r="BMT2" s="872"/>
      <c r="BMU2" s="872"/>
      <c r="BMV2" s="872"/>
      <c r="BMW2" s="872"/>
      <c r="BMX2" s="872"/>
      <c r="BMY2" s="872"/>
      <c r="BMZ2" s="872"/>
      <c r="BNA2" s="872"/>
      <c r="BNB2" s="872"/>
      <c r="BNC2" s="872"/>
      <c r="BND2" s="872"/>
      <c r="BNE2" s="872"/>
      <c r="BNF2" s="872"/>
      <c r="BNG2" s="872"/>
      <c r="BNH2" s="872"/>
      <c r="BNI2" s="872"/>
      <c r="BNJ2" s="872"/>
      <c r="BNK2" s="872"/>
      <c r="BNL2" s="872"/>
      <c r="BNM2" s="872"/>
      <c r="BNN2" s="872"/>
      <c r="BNO2" s="872"/>
      <c r="BNP2" s="872"/>
      <c r="BNQ2" s="872"/>
      <c r="BNR2" s="872"/>
      <c r="BNS2" s="872"/>
      <c r="BNT2" s="872"/>
      <c r="BNU2" s="872"/>
      <c r="BNV2" s="872"/>
      <c r="BNW2" s="872"/>
      <c r="BNX2" s="872"/>
      <c r="BNY2" s="872"/>
      <c r="BNZ2" s="872"/>
      <c r="BOA2" s="872"/>
      <c r="BOB2" s="872"/>
      <c r="BOC2" s="872"/>
      <c r="BOD2" s="872"/>
      <c r="BOE2" s="872"/>
      <c r="BOF2" s="872"/>
      <c r="BOG2" s="872"/>
      <c r="BOH2" s="872"/>
      <c r="BOI2" s="872"/>
      <c r="BOJ2" s="872"/>
      <c r="BOK2" s="872"/>
      <c r="BOL2" s="872"/>
      <c r="BOM2" s="872"/>
      <c r="BON2" s="872"/>
      <c r="BOO2" s="872"/>
      <c r="BOP2" s="872"/>
      <c r="BOQ2" s="872"/>
      <c r="BOR2" s="872"/>
      <c r="BOS2" s="872"/>
      <c r="BOT2" s="872"/>
      <c r="BOU2" s="872"/>
      <c r="BOV2" s="872"/>
      <c r="BOW2" s="872"/>
      <c r="BOX2" s="872"/>
      <c r="BOY2" s="872"/>
      <c r="BOZ2" s="872"/>
      <c r="BPA2" s="872"/>
      <c r="BPB2" s="872"/>
      <c r="BPC2" s="872"/>
      <c r="BPD2" s="872"/>
      <c r="BPE2" s="872"/>
      <c r="BPF2" s="872"/>
      <c r="BPG2" s="872"/>
      <c r="BPH2" s="872"/>
      <c r="BPI2" s="872"/>
      <c r="BPJ2" s="872"/>
      <c r="BPK2" s="872"/>
      <c r="BPL2" s="872"/>
      <c r="BPM2" s="872"/>
      <c r="BPN2" s="872"/>
      <c r="BPO2" s="872"/>
      <c r="BPP2" s="872"/>
      <c r="BPQ2" s="872"/>
      <c r="BPR2" s="872"/>
      <c r="BPS2" s="872"/>
      <c r="BPT2" s="872"/>
      <c r="BPU2" s="872"/>
      <c r="BPV2" s="872"/>
      <c r="BPW2" s="872"/>
      <c r="BPX2" s="872"/>
      <c r="BPY2" s="872"/>
      <c r="BPZ2" s="872"/>
      <c r="BQA2" s="872"/>
      <c r="BQB2" s="872"/>
      <c r="BQC2" s="872"/>
      <c r="BQD2" s="872"/>
      <c r="BQE2" s="872"/>
      <c r="BQF2" s="872"/>
      <c r="BQG2" s="872"/>
      <c r="BQH2" s="872"/>
      <c r="BQI2" s="872"/>
      <c r="BQJ2" s="872"/>
      <c r="BQK2" s="872"/>
      <c r="BQL2" s="872"/>
      <c r="BQM2" s="872"/>
      <c r="BQN2" s="872"/>
      <c r="BQO2" s="872"/>
      <c r="BQP2" s="872"/>
      <c r="BQQ2" s="872"/>
      <c r="BQR2" s="872"/>
      <c r="BQS2" s="872"/>
      <c r="BQT2" s="872"/>
      <c r="BQU2" s="872"/>
      <c r="BQV2" s="872"/>
      <c r="BQW2" s="872"/>
      <c r="BQX2" s="872"/>
      <c r="BQY2" s="872"/>
      <c r="BQZ2" s="872"/>
      <c r="BRA2" s="872"/>
      <c r="BRB2" s="872"/>
      <c r="BRC2" s="872"/>
      <c r="BRD2" s="872"/>
      <c r="BRE2" s="872"/>
      <c r="BRF2" s="872"/>
      <c r="BRG2" s="872"/>
      <c r="BRH2" s="872"/>
      <c r="BRI2" s="872"/>
      <c r="BRJ2" s="872"/>
      <c r="BRK2" s="872"/>
      <c r="BRL2" s="872"/>
      <c r="BRM2" s="872"/>
      <c r="BRN2" s="872"/>
      <c r="BRO2" s="872"/>
      <c r="BRP2" s="872"/>
      <c r="BRQ2" s="872"/>
      <c r="BRR2" s="872"/>
      <c r="BRS2" s="872"/>
      <c r="BRT2" s="872"/>
      <c r="BRU2" s="872"/>
      <c r="BRV2" s="872"/>
      <c r="BRW2" s="872"/>
      <c r="BRX2" s="872"/>
      <c r="BRY2" s="872"/>
      <c r="BRZ2" s="872"/>
      <c r="BSA2" s="872"/>
      <c r="BSB2" s="872"/>
      <c r="BSC2" s="872"/>
      <c r="BSD2" s="872"/>
      <c r="BSE2" s="872"/>
      <c r="BSF2" s="872"/>
      <c r="BSG2" s="872"/>
      <c r="BSH2" s="872"/>
      <c r="BSI2" s="872"/>
      <c r="BSJ2" s="872"/>
      <c r="BSK2" s="872"/>
      <c r="BSL2" s="872"/>
      <c r="BSM2" s="872"/>
      <c r="BSN2" s="872"/>
      <c r="BSO2" s="872"/>
      <c r="BSP2" s="872"/>
      <c r="BSQ2" s="872"/>
      <c r="BSR2" s="872"/>
      <c r="BSS2" s="872"/>
      <c r="BST2" s="872"/>
      <c r="BSU2" s="872"/>
      <c r="BSV2" s="872"/>
      <c r="BSW2" s="872"/>
      <c r="BSX2" s="872"/>
      <c r="BSY2" s="872"/>
      <c r="BSZ2" s="872"/>
      <c r="BTA2" s="872"/>
      <c r="BTB2" s="872"/>
      <c r="BTC2" s="872"/>
      <c r="BTD2" s="872"/>
      <c r="BTE2" s="872"/>
      <c r="BTF2" s="872"/>
      <c r="BTG2" s="872"/>
      <c r="BTH2" s="872"/>
      <c r="BTI2" s="872"/>
      <c r="BTJ2" s="872"/>
      <c r="BTK2" s="872"/>
      <c r="BTL2" s="872"/>
      <c r="BTM2" s="872"/>
      <c r="BTN2" s="872"/>
      <c r="BTO2" s="872"/>
      <c r="BTP2" s="872"/>
      <c r="BTQ2" s="872"/>
      <c r="BTR2" s="872"/>
      <c r="BTS2" s="872"/>
      <c r="BTT2" s="872"/>
      <c r="BTU2" s="872"/>
      <c r="BTV2" s="872"/>
      <c r="BTW2" s="872"/>
      <c r="BTX2" s="872"/>
      <c r="BTY2" s="872"/>
      <c r="BTZ2" s="872"/>
      <c r="BUA2" s="872"/>
      <c r="BUB2" s="872"/>
      <c r="BUC2" s="872"/>
      <c r="BUD2" s="872"/>
      <c r="BUE2" s="872"/>
      <c r="BUF2" s="872"/>
      <c r="BUG2" s="872"/>
      <c r="BUH2" s="872"/>
      <c r="BUI2" s="872"/>
      <c r="BUJ2" s="872"/>
      <c r="BUK2" s="872"/>
      <c r="BUL2" s="872"/>
      <c r="BUM2" s="872"/>
      <c r="BUN2" s="872"/>
      <c r="BUO2" s="872"/>
      <c r="BUP2" s="872"/>
      <c r="BUQ2" s="872"/>
      <c r="BUR2" s="872"/>
      <c r="BUS2" s="872"/>
      <c r="BUT2" s="872"/>
      <c r="BUU2" s="872"/>
      <c r="BUV2" s="872"/>
      <c r="BUW2" s="872"/>
      <c r="BUX2" s="872"/>
      <c r="BUY2" s="872"/>
      <c r="BUZ2" s="872"/>
      <c r="BVA2" s="872"/>
      <c r="BVB2" s="872"/>
      <c r="BVC2" s="872"/>
      <c r="BVD2" s="872"/>
      <c r="BVE2" s="872"/>
      <c r="BVF2" s="872"/>
      <c r="BVG2" s="872"/>
      <c r="BVH2" s="872"/>
      <c r="BVI2" s="872"/>
      <c r="BVJ2" s="872"/>
      <c r="BVK2" s="872"/>
      <c r="BVL2" s="872"/>
      <c r="BVM2" s="872"/>
      <c r="BVN2" s="872"/>
      <c r="BVO2" s="872"/>
      <c r="BVP2" s="872"/>
      <c r="BVQ2" s="872"/>
      <c r="BVR2" s="872"/>
      <c r="BVS2" s="872"/>
      <c r="BVT2" s="872"/>
      <c r="BVU2" s="872"/>
      <c r="BVV2" s="872"/>
      <c r="BVW2" s="872"/>
      <c r="BVX2" s="872"/>
      <c r="BVY2" s="872"/>
      <c r="BVZ2" s="872"/>
      <c r="BWA2" s="872"/>
      <c r="BWB2" s="872"/>
      <c r="BWC2" s="872"/>
      <c r="BWD2" s="872"/>
      <c r="BWE2" s="872"/>
      <c r="BWF2" s="872"/>
      <c r="BWG2" s="872"/>
      <c r="BWH2" s="872"/>
      <c r="BWI2" s="872"/>
      <c r="BWJ2" s="872"/>
      <c r="BWK2" s="872"/>
      <c r="BWL2" s="872"/>
      <c r="BWM2" s="872"/>
      <c r="BWN2" s="872"/>
      <c r="BWO2" s="872"/>
      <c r="BWP2" s="872"/>
      <c r="BWQ2" s="872"/>
      <c r="BWR2" s="872"/>
      <c r="BWS2" s="872"/>
      <c r="BWT2" s="872"/>
      <c r="BWU2" s="872"/>
      <c r="BWV2" s="872"/>
      <c r="BWW2" s="872"/>
      <c r="BWX2" s="872"/>
      <c r="BWY2" s="872"/>
      <c r="BWZ2" s="872"/>
      <c r="BXA2" s="872"/>
      <c r="BXB2" s="872"/>
      <c r="BXC2" s="872"/>
      <c r="BXD2" s="872"/>
      <c r="BXE2" s="872"/>
      <c r="BXF2" s="872"/>
      <c r="BXG2" s="872"/>
      <c r="BXH2" s="872"/>
      <c r="BXI2" s="872"/>
      <c r="BXJ2" s="872"/>
      <c r="BXK2" s="872"/>
      <c r="BXL2" s="872"/>
      <c r="BXM2" s="872"/>
      <c r="BXN2" s="872"/>
      <c r="BXO2" s="872"/>
      <c r="BXP2" s="872"/>
      <c r="BXQ2" s="872"/>
      <c r="BXR2" s="872"/>
      <c r="BXS2" s="872"/>
      <c r="BXT2" s="872"/>
      <c r="BXU2" s="872"/>
      <c r="BXV2" s="872"/>
      <c r="BXW2" s="872"/>
      <c r="BXX2" s="872"/>
      <c r="BXY2" s="872"/>
      <c r="BXZ2" s="872"/>
      <c r="BYA2" s="872"/>
      <c r="BYB2" s="872"/>
      <c r="BYC2" s="872"/>
      <c r="BYD2" s="872"/>
      <c r="BYE2" s="872"/>
      <c r="BYF2" s="872"/>
      <c r="BYG2" s="872"/>
      <c r="BYH2" s="872"/>
      <c r="BYI2" s="872"/>
      <c r="BYJ2" s="872"/>
      <c r="BYK2" s="872"/>
      <c r="BYL2" s="872"/>
      <c r="BYM2" s="872"/>
      <c r="BYN2" s="872"/>
      <c r="BYO2" s="872"/>
      <c r="BYP2" s="872"/>
      <c r="BYQ2" s="872"/>
      <c r="BYR2" s="872"/>
      <c r="BYS2" s="872"/>
      <c r="BYT2" s="872"/>
      <c r="BYU2" s="872"/>
      <c r="BYV2" s="872"/>
      <c r="BYW2" s="872"/>
      <c r="BYX2" s="872"/>
      <c r="BYY2" s="872"/>
      <c r="BYZ2" s="872"/>
      <c r="BZA2" s="872"/>
      <c r="BZB2" s="872"/>
      <c r="BZC2" s="872"/>
      <c r="BZD2" s="872"/>
      <c r="BZE2" s="872"/>
      <c r="BZF2" s="872"/>
      <c r="BZG2" s="872"/>
      <c r="BZH2" s="872"/>
      <c r="BZI2" s="872"/>
      <c r="BZJ2" s="872"/>
      <c r="BZK2" s="872"/>
      <c r="BZL2" s="872"/>
      <c r="BZM2" s="872"/>
      <c r="BZN2" s="872"/>
      <c r="BZO2" s="872"/>
      <c r="BZP2" s="872"/>
      <c r="BZQ2" s="872"/>
      <c r="BZR2" s="872"/>
      <c r="BZS2" s="872"/>
      <c r="BZT2" s="872"/>
      <c r="BZU2" s="872"/>
      <c r="BZV2" s="872"/>
      <c r="BZW2" s="872"/>
      <c r="BZX2" s="872"/>
      <c r="BZY2" s="872"/>
      <c r="BZZ2" s="872"/>
      <c r="CAA2" s="872"/>
      <c r="CAB2" s="872"/>
      <c r="CAC2" s="872"/>
      <c r="CAD2" s="872"/>
      <c r="CAE2" s="872"/>
      <c r="CAF2" s="872"/>
      <c r="CAG2" s="872"/>
      <c r="CAH2" s="872"/>
      <c r="CAI2" s="872"/>
      <c r="CAJ2" s="872"/>
      <c r="CAK2" s="872"/>
      <c r="CAL2" s="872"/>
      <c r="CAM2" s="872"/>
      <c r="CAN2" s="872"/>
      <c r="CAO2" s="872"/>
      <c r="CAP2" s="872"/>
      <c r="CAQ2" s="872"/>
      <c r="CAR2" s="872"/>
      <c r="CAS2" s="872"/>
      <c r="CAT2" s="872"/>
      <c r="CAU2" s="872"/>
      <c r="CAV2" s="872"/>
      <c r="CAW2" s="872"/>
      <c r="CAX2" s="872"/>
      <c r="CAY2" s="872"/>
      <c r="CAZ2" s="872"/>
      <c r="CBA2" s="872"/>
      <c r="CBB2" s="872"/>
      <c r="CBC2" s="872"/>
      <c r="CBD2" s="872"/>
      <c r="CBE2" s="872"/>
      <c r="CBF2" s="872"/>
      <c r="CBG2" s="872"/>
      <c r="CBH2" s="872"/>
      <c r="CBI2" s="872"/>
      <c r="CBJ2" s="872"/>
      <c r="CBK2" s="872"/>
      <c r="CBL2" s="872"/>
      <c r="CBM2" s="872"/>
      <c r="CBN2" s="872"/>
      <c r="CBO2" s="872"/>
      <c r="CBP2" s="872"/>
      <c r="CBQ2" s="872"/>
      <c r="CBR2" s="872"/>
      <c r="CBS2" s="872"/>
      <c r="CBT2" s="872"/>
      <c r="CBU2" s="872"/>
      <c r="CBV2" s="872"/>
      <c r="CBW2" s="872"/>
      <c r="CBX2" s="872"/>
      <c r="CBY2" s="872"/>
      <c r="CBZ2" s="872"/>
      <c r="CCA2" s="872"/>
      <c r="CCB2" s="872"/>
      <c r="CCC2" s="872"/>
      <c r="CCD2" s="872"/>
      <c r="CCE2" s="872"/>
      <c r="CCF2" s="872"/>
      <c r="CCG2" s="872"/>
      <c r="CCH2" s="872"/>
      <c r="CCI2" s="872"/>
      <c r="CCJ2" s="872"/>
      <c r="CCK2" s="872"/>
      <c r="CCL2" s="872"/>
      <c r="CCM2" s="872"/>
      <c r="CCN2" s="872"/>
      <c r="CCO2" s="872"/>
      <c r="CCP2" s="872"/>
      <c r="CCQ2" s="872"/>
      <c r="CCR2" s="872"/>
      <c r="CCS2" s="872"/>
      <c r="CCT2" s="872"/>
      <c r="CCU2" s="872"/>
      <c r="CCV2" s="872"/>
      <c r="CCW2" s="872"/>
      <c r="CCX2" s="872"/>
      <c r="CCY2" s="872"/>
      <c r="CCZ2" s="872"/>
      <c r="CDA2" s="872"/>
      <c r="CDB2" s="872"/>
      <c r="CDC2" s="872"/>
      <c r="CDD2" s="872"/>
      <c r="CDE2" s="872"/>
      <c r="CDF2" s="872"/>
      <c r="CDG2" s="872"/>
      <c r="CDH2" s="872"/>
      <c r="CDI2" s="872"/>
      <c r="CDJ2" s="872"/>
      <c r="CDK2" s="872"/>
      <c r="CDL2" s="872"/>
      <c r="CDM2" s="872"/>
      <c r="CDN2" s="872"/>
      <c r="CDO2" s="872"/>
      <c r="CDP2" s="872"/>
      <c r="CDQ2" s="872"/>
      <c r="CDR2" s="872"/>
      <c r="CDS2" s="872"/>
      <c r="CDT2" s="872"/>
      <c r="CDU2" s="872"/>
      <c r="CDV2" s="872"/>
      <c r="CDW2" s="872"/>
      <c r="CDX2" s="872"/>
      <c r="CDY2" s="872"/>
      <c r="CDZ2" s="872"/>
      <c r="CEA2" s="872"/>
      <c r="CEB2" s="872"/>
      <c r="CEC2" s="872"/>
      <c r="CED2" s="872"/>
      <c r="CEE2" s="872"/>
      <c r="CEF2" s="872"/>
      <c r="CEG2" s="872"/>
      <c r="CEH2" s="872"/>
      <c r="CEI2" s="872"/>
      <c r="CEJ2" s="872"/>
      <c r="CEK2" s="872"/>
      <c r="CEL2" s="872"/>
      <c r="CEM2" s="872"/>
      <c r="CEN2" s="872"/>
      <c r="CEO2" s="872"/>
      <c r="CEP2" s="872"/>
      <c r="CEQ2" s="872"/>
      <c r="CER2" s="872"/>
      <c r="CES2" s="872"/>
      <c r="CET2" s="872"/>
      <c r="CEU2" s="872"/>
      <c r="CEV2" s="872"/>
      <c r="CEW2" s="872"/>
      <c r="CEX2" s="872"/>
      <c r="CEY2" s="872"/>
      <c r="CEZ2" s="872"/>
      <c r="CFA2" s="872"/>
      <c r="CFB2" s="872"/>
      <c r="CFC2" s="872"/>
      <c r="CFD2" s="872"/>
      <c r="CFE2" s="872"/>
      <c r="CFF2" s="872"/>
      <c r="CFG2" s="872"/>
      <c r="CFH2" s="872"/>
      <c r="CFI2" s="872"/>
      <c r="CFJ2" s="872"/>
      <c r="CFK2" s="872"/>
      <c r="CFL2" s="872"/>
      <c r="CFM2" s="872"/>
      <c r="CFN2" s="872"/>
      <c r="CFO2" s="872"/>
      <c r="CFP2" s="872"/>
      <c r="CFQ2" s="872"/>
      <c r="CFR2" s="872"/>
      <c r="CFS2" s="872"/>
      <c r="CFT2" s="872"/>
      <c r="CFU2" s="872"/>
      <c r="CFV2" s="872"/>
      <c r="CFW2" s="872"/>
      <c r="CFX2" s="872"/>
      <c r="CFY2" s="872"/>
      <c r="CFZ2" s="872"/>
      <c r="CGA2" s="872"/>
      <c r="CGB2" s="872"/>
      <c r="CGC2" s="872"/>
      <c r="CGD2" s="872"/>
      <c r="CGE2" s="872"/>
      <c r="CGF2" s="872"/>
      <c r="CGG2" s="872"/>
      <c r="CGH2" s="872"/>
      <c r="CGI2" s="872"/>
      <c r="CGJ2" s="872"/>
      <c r="CGK2" s="872"/>
      <c r="CGL2" s="872"/>
      <c r="CGM2" s="872"/>
      <c r="CGN2" s="872"/>
      <c r="CGO2" s="872"/>
      <c r="CGP2" s="872"/>
      <c r="CGQ2" s="872"/>
      <c r="CGR2" s="872"/>
      <c r="CGS2" s="872"/>
      <c r="CGT2" s="872"/>
      <c r="CGU2" s="872"/>
      <c r="CGV2" s="872"/>
      <c r="CGW2" s="872"/>
      <c r="CGX2" s="872"/>
      <c r="CGY2" s="872"/>
      <c r="CGZ2" s="872"/>
      <c r="CHA2" s="872"/>
      <c r="CHB2" s="872"/>
      <c r="CHC2" s="872"/>
      <c r="CHD2" s="872"/>
      <c r="CHE2" s="872"/>
      <c r="CHF2" s="872"/>
      <c r="CHG2" s="872"/>
      <c r="CHH2" s="872"/>
      <c r="CHI2" s="872"/>
      <c r="CHJ2" s="872"/>
      <c r="CHK2" s="872"/>
      <c r="CHL2" s="872"/>
      <c r="CHM2" s="872"/>
      <c r="CHN2" s="872"/>
      <c r="CHO2" s="872"/>
      <c r="CHP2" s="872"/>
      <c r="CHQ2" s="872"/>
      <c r="CHR2" s="872"/>
      <c r="CHS2" s="872"/>
      <c r="CHT2" s="872"/>
      <c r="CHU2" s="872"/>
      <c r="CHV2" s="872"/>
      <c r="CHW2" s="872"/>
      <c r="CHX2" s="872"/>
      <c r="CHY2" s="872"/>
      <c r="CHZ2" s="872"/>
      <c r="CIA2" s="872"/>
      <c r="CIB2" s="872"/>
      <c r="CIC2" s="872"/>
      <c r="CID2" s="872"/>
      <c r="CIE2" s="872"/>
      <c r="CIF2" s="872"/>
      <c r="CIG2" s="872"/>
      <c r="CIH2" s="872"/>
      <c r="CII2" s="872"/>
      <c r="CIJ2" s="872"/>
      <c r="CIK2" s="872"/>
      <c r="CIL2" s="872"/>
      <c r="CIM2" s="872"/>
      <c r="CIN2" s="872"/>
      <c r="CIO2" s="872"/>
      <c r="CIP2" s="872"/>
      <c r="CIQ2" s="872"/>
      <c r="CIR2" s="872"/>
      <c r="CIS2" s="872"/>
      <c r="CIT2" s="872"/>
      <c r="CIU2" s="872"/>
      <c r="CIV2" s="872"/>
      <c r="CIW2" s="872"/>
      <c r="CIX2" s="872"/>
      <c r="CIY2" s="872"/>
      <c r="CIZ2" s="872"/>
      <c r="CJA2" s="872"/>
      <c r="CJB2" s="872"/>
      <c r="CJC2" s="872"/>
      <c r="CJD2" s="872"/>
      <c r="CJE2" s="872"/>
      <c r="CJF2" s="872"/>
      <c r="CJG2" s="872"/>
      <c r="CJH2" s="872"/>
      <c r="CJI2" s="872"/>
      <c r="CJJ2" s="872"/>
      <c r="CJK2" s="872"/>
      <c r="CJL2" s="872"/>
      <c r="CJM2" s="872"/>
      <c r="CJN2" s="872"/>
      <c r="CJO2" s="872"/>
      <c r="CJP2" s="872"/>
      <c r="CJQ2" s="872"/>
      <c r="CJR2" s="872"/>
      <c r="CJS2" s="872"/>
      <c r="CJT2" s="872"/>
      <c r="CJU2" s="872"/>
      <c r="CJV2" s="872"/>
      <c r="CJW2" s="872"/>
      <c r="CJX2" s="872"/>
      <c r="CJY2" s="872"/>
      <c r="CJZ2" s="872"/>
      <c r="CKA2" s="872"/>
      <c r="CKB2" s="872"/>
      <c r="CKC2" s="872"/>
      <c r="CKD2" s="872"/>
      <c r="CKE2" s="872"/>
      <c r="CKF2" s="872"/>
      <c r="CKG2" s="872"/>
      <c r="CKH2" s="872"/>
      <c r="CKI2" s="872"/>
      <c r="CKJ2" s="872"/>
      <c r="CKK2" s="872"/>
      <c r="CKL2" s="872"/>
      <c r="CKM2" s="872"/>
      <c r="CKN2" s="872"/>
      <c r="CKO2" s="872"/>
      <c r="CKP2" s="872"/>
      <c r="CKQ2" s="872"/>
      <c r="CKR2" s="872"/>
      <c r="CKS2" s="872"/>
      <c r="CKT2" s="872"/>
      <c r="CKU2" s="872"/>
      <c r="CKV2" s="872"/>
      <c r="CKW2" s="872"/>
      <c r="CKX2" s="872"/>
      <c r="CKY2" s="872"/>
      <c r="CKZ2" s="872"/>
      <c r="CLA2" s="872"/>
      <c r="CLB2" s="872"/>
      <c r="CLC2" s="872"/>
      <c r="CLD2" s="872"/>
      <c r="CLE2" s="872"/>
      <c r="CLF2" s="872"/>
      <c r="CLG2" s="872"/>
      <c r="CLH2" s="872"/>
      <c r="CLI2" s="872"/>
      <c r="CLJ2" s="872"/>
      <c r="CLK2" s="872"/>
      <c r="CLL2" s="872"/>
      <c r="CLM2" s="872"/>
      <c r="CLN2" s="872"/>
      <c r="CLO2" s="872"/>
      <c r="CLP2" s="872"/>
      <c r="CLQ2" s="872"/>
      <c r="CLR2" s="872"/>
      <c r="CLS2" s="872"/>
      <c r="CLT2" s="872"/>
      <c r="CLU2" s="872"/>
      <c r="CLV2" s="872"/>
      <c r="CLW2" s="872"/>
      <c r="CLX2" s="872"/>
      <c r="CLY2" s="872"/>
      <c r="CLZ2" s="872"/>
      <c r="CMA2" s="872"/>
      <c r="CMB2" s="872"/>
      <c r="CMC2" s="872"/>
      <c r="CMD2" s="872"/>
      <c r="CME2" s="872"/>
      <c r="CMF2" s="872"/>
      <c r="CMG2" s="872"/>
      <c r="CMH2" s="872"/>
      <c r="CMI2" s="872"/>
      <c r="CMJ2" s="872"/>
      <c r="CMK2" s="872"/>
      <c r="CML2" s="872"/>
      <c r="CMM2" s="872"/>
      <c r="CMN2" s="872"/>
      <c r="CMO2" s="872"/>
      <c r="CMP2" s="872"/>
      <c r="CMQ2" s="872"/>
      <c r="CMR2" s="872"/>
      <c r="CMS2" s="872"/>
      <c r="CMT2" s="872"/>
      <c r="CMU2" s="872"/>
      <c r="CMV2" s="872"/>
      <c r="CMW2" s="872"/>
      <c r="CMX2" s="872"/>
      <c r="CMY2" s="872"/>
      <c r="CMZ2" s="872"/>
      <c r="CNA2" s="872"/>
      <c r="CNB2" s="872"/>
      <c r="CNC2" s="872"/>
      <c r="CND2" s="872"/>
      <c r="CNE2" s="872"/>
      <c r="CNF2" s="872"/>
      <c r="CNG2" s="872"/>
      <c r="CNH2" s="872"/>
      <c r="CNI2" s="872"/>
      <c r="CNJ2" s="872"/>
      <c r="CNK2" s="872"/>
      <c r="CNL2" s="872"/>
      <c r="CNM2" s="872"/>
      <c r="CNN2" s="872"/>
      <c r="CNO2" s="872"/>
      <c r="CNP2" s="872"/>
      <c r="CNQ2" s="872"/>
      <c r="CNR2" s="872"/>
      <c r="CNS2" s="872"/>
      <c r="CNT2" s="872"/>
      <c r="CNU2" s="872"/>
      <c r="CNV2" s="872"/>
      <c r="CNW2" s="872"/>
      <c r="CNX2" s="872"/>
      <c r="CNY2" s="872"/>
      <c r="CNZ2" s="872"/>
      <c r="COA2" s="872"/>
      <c r="COB2" s="872"/>
      <c r="COC2" s="872"/>
      <c r="COD2" s="872"/>
      <c r="COE2" s="872"/>
      <c r="COF2" s="872"/>
      <c r="COG2" s="872"/>
      <c r="COH2" s="872"/>
      <c r="COI2" s="872"/>
      <c r="COJ2" s="872"/>
      <c r="COK2" s="872"/>
      <c r="COL2" s="872"/>
      <c r="COM2" s="872"/>
      <c r="CON2" s="872"/>
      <c r="COO2" s="872"/>
      <c r="COP2" s="872"/>
      <c r="COQ2" s="872"/>
      <c r="COR2" s="872"/>
      <c r="COS2" s="872"/>
      <c r="COT2" s="872"/>
      <c r="COU2" s="872"/>
      <c r="COV2" s="872"/>
      <c r="COW2" s="872"/>
      <c r="COX2" s="872"/>
      <c r="COY2" s="872"/>
      <c r="COZ2" s="872"/>
      <c r="CPA2" s="872"/>
      <c r="CPB2" s="872"/>
      <c r="CPC2" s="872"/>
      <c r="CPD2" s="872"/>
      <c r="CPE2" s="872"/>
      <c r="CPF2" s="872"/>
      <c r="CPG2" s="872"/>
      <c r="CPH2" s="872"/>
      <c r="CPI2" s="872"/>
      <c r="CPJ2" s="872"/>
      <c r="CPK2" s="872"/>
      <c r="CPL2" s="872"/>
      <c r="CPM2" s="872"/>
      <c r="CPN2" s="872"/>
      <c r="CPO2" s="872"/>
      <c r="CPP2" s="872"/>
      <c r="CPQ2" s="872"/>
      <c r="CPR2" s="872"/>
      <c r="CPS2" s="872"/>
      <c r="CPT2" s="872"/>
      <c r="CPU2" s="872"/>
      <c r="CPV2" s="872"/>
      <c r="CPW2" s="872"/>
      <c r="CPX2" s="872"/>
      <c r="CPY2" s="872"/>
      <c r="CPZ2" s="872"/>
      <c r="CQA2" s="872"/>
      <c r="CQB2" s="872"/>
      <c r="CQC2" s="872"/>
      <c r="CQD2" s="872"/>
      <c r="CQE2" s="872"/>
      <c r="CQF2" s="872"/>
      <c r="CQG2" s="872"/>
      <c r="CQH2" s="872"/>
      <c r="CQI2" s="872"/>
      <c r="CQJ2" s="872"/>
      <c r="CQK2" s="872"/>
      <c r="CQL2" s="872"/>
      <c r="CQM2" s="872"/>
      <c r="CQN2" s="872"/>
      <c r="CQO2" s="872"/>
      <c r="CQP2" s="872"/>
      <c r="CQQ2" s="872"/>
      <c r="CQR2" s="872"/>
      <c r="CQS2" s="872"/>
      <c r="CQT2" s="872"/>
      <c r="CQU2" s="872"/>
      <c r="CQV2" s="872"/>
      <c r="CQW2" s="872"/>
      <c r="CQX2" s="872"/>
      <c r="CQY2" s="872"/>
      <c r="CQZ2" s="872"/>
      <c r="CRA2" s="872"/>
      <c r="CRB2" s="872"/>
      <c r="CRC2" s="872"/>
      <c r="CRD2" s="872"/>
      <c r="CRE2" s="872"/>
      <c r="CRF2" s="872"/>
      <c r="CRG2" s="872"/>
      <c r="CRH2" s="872"/>
      <c r="CRI2" s="872"/>
      <c r="CRJ2" s="872"/>
      <c r="CRK2" s="872"/>
      <c r="CRL2" s="872"/>
      <c r="CRM2" s="872"/>
      <c r="CRN2" s="872"/>
      <c r="CRO2" s="872"/>
      <c r="CRP2" s="872"/>
      <c r="CRQ2" s="872"/>
      <c r="CRR2" s="872"/>
      <c r="CRS2" s="872"/>
      <c r="CRT2" s="872"/>
      <c r="CRU2" s="872"/>
      <c r="CRV2" s="872"/>
      <c r="CRW2" s="872"/>
      <c r="CRX2" s="872"/>
      <c r="CRY2" s="872"/>
      <c r="CRZ2" s="872"/>
      <c r="CSA2" s="872"/>
      <c r="CSB2" s="872"/>
      <c r="CSC2" s="872"/>
      <c r="CSD2" s="872"/>
      <c r="CSE2" s="872"/>
      <c r="CSF2" s="872"/>
      <c r="CSG2" s="872"/>
      <c r="CSH2" s="872"/>
      <c r="CSI2" s="872"/>
      <c r="CSJ2" s="872"/>
      <c r="CSK2" s="872"/>
      <c r="CSL2" s="872"/>
      <c r="CSM2" s="872"/>
      <c r="CSN2" s="872"/>
      <c r="CSO2" s="872"/>
      <c r="CSP2" s="872"/>
      <c r="CSQ2" s="872"/>
      <c r="CSR2" s="872"/>
      <c r="CSS2" s="872"/>
      <c r="CST2" s="872"/>
      <c r="CSU2" s="872"/>
      <c r="CSV2" s="872"/>
      <c r="CSW2" s="872"/>
      <c r="CSX2" s="872"/>
      <c r="CSY2" s="872"/>
      <c r="CSZ2" s="872"/>
      <c r="CTA2" s="872"/>
      <c r="CTB2" s="872"/>
      <c r="CTC2" s="872"/>
      <c r="CTD2" s="872"/>
      <c r="CTE2" s="872"/>
      <c r="CTF2" s="872"/>
      <c r="CTG2" s="872"/>
      <c r="CTH2" s="872"/>
      <c r="CTI2" s="872"/>
      <c r="CTJ2" s="872"/>
      <c r="CTK2" s="872"/>
      <c r="CTL2" s="872"/>
      <c r="CTM2" s="872"/>
      <c r="CTN2" s="872"/>
      <c r="CTO2" s="872"/>
      <c r="CTP2" s="872"/>
      <c r="CTQ2" s="872"/>
      <c r="CTR2" s="872"/>
      <c r="CTS2" s="872"/>
      <c r="CTT2" s="872"/>
      <c r="CTU2" s="872"/>
      <c r="CTV2" s="872"/>
      <c r="CTW2" s="872"/>
      <c r="CTX2" s="872"/>
      <c r="CTY2" s="872"/>
      <c r="CTZ2" s="872"/>
      <c r="CUA2" s="872"/>
      <c r="CUB2" s="872"/>
      <c r="CUC2" s="872"/>
      <c r="CUD2" s="872"/>
      <c r="CUE2" s="872"/>
      <c r="CUF2" s="872"/>
      <c r="CUG2" s="872"/>
      <c r="CUH2" s="872"/>
      <c r="CUI2" s="872"/>
      <c r="CUJ2" s="872"/>
      <c r="CUK2" s="872"/>
      <c r="CUL2" s="872"/>
      <c r="CUM2" s="872"/>
      <c r="CUN2" s="872"/>
      <c r="CUO2" s="872"/>
      <c r="CUP2" s="872"/>
      <c r="CUQ2" s="872"/>
      <c r="CUR2" s="872"/>
      <c r="CUS2" s="872"/>
      <c r="CUT2" s="872"/>
      <c r="CUU2" s="872"/>
      <c r="CUV2" s="872"/>
      <c r="CUW2" s="872"/>
      <c r="CUX2" s="872"/>
      <c r="CUY2" s="872"/>
      <c r="CUZ2" s="872"/>
      <c r="CVA2" s="872"/>
      <c r="CVB2" s="872"/>
      <c r="CVC2" s="872"/>
      <c r="CVD2" s="872"/>
      <c r="CVE2" s="872"/>
      <c r="CVF2" s="872"/>
      <c r="CVG2" s="872"/>
      <c r="CVH2" s="872"/>
      <c r="CVI2" s="872"/>
      <c r="CVJ2" s="872"/>
      <c r="CVK2" s="872"/>
      <c r="CVL2" s="872"/>
      <c r="CVM2" s="872"/>
      <c r="CVN2" s="872"/>
      <c r="CVO2" s="872"/>
      <c r="CVP2" s="872"/>
      <c r="CVQ2" s="872"/>
      <c r="CVR2" s="872"/>
      <c r="CVS2" s="872"/>
      <c r="CVT2" s="872"/>
      <c r="CVU2" s="872"/>
      <c r="CVV2" s="872"/>
      <c r="CVW2" s="872"/>
      <c r="CVX2" s="872"/>
      <c r="CVY2" s="872"/>
      <c r="CVZ2" s="872"/>
      <c r="CWA2" s="872"/>
      <c r="CWB2" s="872"/>
      <c r="CWC2" s="872"/>
      <c r="CWD2" s="872"/>
      <c r="CWE2" s="872"/>
      <c r="CWF2" s="872"/>
      <c r="CWG2" s="872"/>
      <c r="CWH2" s="872"/>
      <c r="CWI2" s="872"/>
      <c r="CWJ2" s="872"/>
      <c r="CWK2" s="872"/>
      <c r="CWL2" s="872"/>
      <c r="CWM2" s="872"/>
      <c r="CWN2" s="872"/>
      <c r="CWO2" s="872"/>
      <c r="CWP2" s="872"/>
      <c r="CWQ2" s="872"/>
      <c r="CWR2" s="872"/>
      <c r="CWS2" s="872"/>
      <c r="CWT2" s="872"/>
      <c r="CWU2" s="872"/>
      <c r="CWV2" s="872"/>
      <c r="CWW2" s="872"/>
      <c r="CWX2" s="872"/>
      <c r="CWY2" s="872"/>
      <c r="CWZ2" s="872"/>
      <c r="CXA2" s="872"/>
      <c r="CXB2" s="872"/>
      <c r="CXC2" s="872"/>
      <c r="CXD2" s="872"/>
      <c r="CXE2" s="872"/>
      <c r="CXF2" s="872"/>
      <c r="CXG2" s="872"/>
      <c r="CXH2" s="872"/>
      <c r="CXI2" s="872"/>
      <c r="CXJ2" s="872"/>
      <c r="CXK2" s="872"/>
      <c r="CXL2" s="872"/>
      <c r="CXM2" s="872"/>
      <c r="CXN2" s="872"/>
      <c r="CXO2" s="872"/>
      <c r="CXP2" s="872"/>
      <c r="CXQ2" s="872"/>
      <c r="CXR2" s="872"/>
      <c r="CXS2" s="872"/>
      <c r="CXT2" s="872"/>
      <c r="CXU2" s="872"/>
      <c r="CXV2" s="872"/>
      <c r="CXW2" s="872"/>
      <c r="CXX2" s="872"/>
      <c r="CXY2" s="872"/>
      <c r="CXZ2" s="872"/>
      <c r="CYA2" s="872"/>
      <c r="CYB2" s="872"/>
      <c r="CYC2" s="872"/>
      <c r="CYD2" s="872"/>
      <c r="CYE2" s="872"/>
      <c r="CYF2" s="872"/>
      <c r="CYG2" s="872"/>
      <c r="CYH2" s="872"/>
      <c r="CYI2" s="872"/>
      <c r="CYJ2" s="872"/>
      <c r="CYK2" s="872"/>
      <c r="CYL2" s="872"/>
      <c r="CYM2" s="872"/>
      <c r="CYN2" s="872"/>
      <c r="CYO2" s="872"/>
      <c r="CYP2" s="872"/>
      <c r="CYQ2" s="872"/>
      <c r="CYR2" s="872"/>
      <c r="CYS2" s="872"/>
      <c r="CYT2" s="872"/>
      <c r="CYU2" s="872"/>
      <c r="CYV2" s="872"/>
      <c r="CYW2" s="872"/>
      <c r="CYX2" s="872"/>
      <c r="CYY2" s="872"/>
      <c r="CYZ2" s="872"/>
      <c r="CZA2" s="872"/>
      <c r="CZB2" s="872"/>
      <c r="CZC2" s="872"/>
      <c r="CZD2" s="872"/>
      <c r="CZE2" s="872"/>
      <c r="CZF2" s="872"/>
      <c r="CZG2" s="872"/>
      <c r="CZH2" s="872"/>
      <c r="CZI2" s="872"/>
      <c r="CZJ2" s="872"/>
      <c r="CZK2" s="872"/>
      <c r="CZL2" s="872"/>
      <c r="CZM2" s="872"/>
      <c r="CZN2" s="872"/>
      <c r="CZO2" s="872"/>
      <c r="CZP2" s="872"/>
      <c r="CZQ2" s="872"/>
      <c r="CZR2" s="872"/>
      <c r="CZS2" s="872"/>
      <c r="CZT2" s="872"/>
      <c r="CZU2" s="872"/>
      <c r="CZV2" s="872"/>
      <c r="CZW2" s="872"/>
      <c r="CZX2" s="872"/>
      <c r="CZY2" s="872"/>
      <c r="CZZ2" s="872"/>
      <c r="DAA2" s="872"/>
      <c r="DAB2" s="872"/>
      <c r="DAC2" s="872"/>
      <c r="DAD2" s="872"/>
      <c r="DAE2" s="872"/>
      <c r="DAF2" s="872"/>
      <c r="DAG2" s="872"/>
      <c r="DAH2" s="872"/>
      <c r="DAI2" s="872"/>
      <c r="DAJ2" s="872"/>
      <c r="DAK2" s="872"/>
      <c r="DAL2" s="872"/>
      <c r="DAM2" s="872"/>
      <c r="DAN2" s="872"/>
      <c r="DAO2" s="872"/>
      <c r="DAP2" s="872"/>
      <c r="DAQ2" s="872"/>
      <c r="DAR2" s="872"/>
      <c r="DAS2" s="872"/>
      <c r="DAT2" s="872"/>
      <c r="DAU2" s="872"/>
      <c r="DAV2" s="872"/>
      <c r="DAW2" s="872"/>
      <c r="DAX2" s="872"/>
      <c r="DAY2" s="872"/>
      <c r="DAZ2" s="872"/>
      <c r="DBA2" s="872"/>
      <c r="DBB2" s="872"/>
      <c r="DBC2" s="872"/>
      <c r="DBD2" s="872"/>
      <c r="DBE2" s="872"/>
      <c r="DBF2" s="872"/>
      <c r="DBG2" s="872"/>
      <c r="DBH2" s="872"/>
      <c r="DBI2" s="872"/>
      <c r="DBJ2" s="872"/>
      <c r="DBK2" s="872"/>
      <c r="DBL2" s="872"/>
      <c r="DBM2" s="872"/>
      <c r="DBN2" s="872"/>
      <c r="DBO2" s="872"/>
      <c r="DBP2" s="872"/>
      <c r="DBQ2" s="872"/>
      <c r="DBR2" s="872"/>
      <c r="DBS2" s="872"/>
      <c r="DBT2" s="872"/>
      <c r="DBU2" s="872"/>
      <c r="DBV2" s="872"/>
      <c r="DBW2" s="872"/>
      <c r="DBX2" s="872"/>
      <c r="DBY2" s="872"/>
      <c r="DBZ2" s="872"/>
      <c r="DCA2" s="872"/>
      <c r="DCB2" s="872"/>
      <c r="DCC2" s="872"/>
      <c r="DCD2" s="872"/>
      <c r="DCE2" s="872"/>
      <c r="DCF2" s="872"/>
      <c r="DCG2" s="872"/>
      <c r="DCH2" s="872"/>
      <c r="DCI2" s="872"/>
      <c r="DCJ2" s="872"/>
      <c r="DCK2" s="872"/>
      <c r="DCL2" s="872"/>
      <c r="DCM2" s="872"/>
      <c r="DCN2" s="872"/>
      <c r="DCO2" s="872"/>
      <c r="DCP2" s="872"/>
      <c r="DCQ2" s="872"/>
      <c r="DCR2" s="872"/>
      <c r="DCS2" s="872"/>
      <c r="DCT2" s="872"/>
      <c r="DCU2" s="872"/>
      <c r="DCV2" s="872"/>
      <c r="DCW2" s="872"/>
      <c r="DCX2" s="872"/>
      <c r="DCY2" s="872"/>
      <c r="DCZ2" s="872"/>
      <c r="DDA2" s="872"/>
      <c r="DDB2" s="872"/>
      <c r="DDC2" s="872"/>
      <c r="DDD2" s="872"/>
      <c r="DDE2" s="872"/>
      <c r="DDF2" s="872"/>
      <c r="DDG2" s="872"/>
      <c r="DDH2" s="872"/>
      <c r="DDI2" s="872"/>
      <c r="DDJ2" s="872"/>
      <c r="DDK2" s="872"/>
      <c r="DDL2" s="872"/>
      <c r="DDM2" s="872"/>
      <c r="DDN2" s="872"/>
      <c r="DDO2" s="872"/>
      <c r="DDP2" s="872"/>
      <c r="DDQ2" s="872"/>
      <c r="DDR2" s="872"/>
      <c r="DDS2" s="872"/>
      <c r="DDT2" s="872"/>
      <c r="DDU2" s="872"/>
      <c r="DDV2" s="872"/>
      <c r="DDW2" s="872"/>
      <c r="DDX2" s="872"/>
      <c r="DDY2" s="872"/>
      <c r="DDZ2" s="872"/>
      <c r="DEA2" s="872"/>
      <c r="DEB2" s="872"/>
      <c r="DEC2" s="872"/>
      <c r="DED2" s="872"/>
      <c r="DEE2" s="872"/>
      <c r="DEF2" s="872"/>
      <c r="DEG2" s="872"/>
      <c r="DEH2" s="872"/>
      <c r="DEI2" s="872"/>
      <c r="DEJ2" s="872"/>
      <c r="DEK2" s="872"/>
      <c r="DEL2" s="872"/>
      <c r="DEM2" s="872"/>
      <c r="DEN2" s="872"/>
      <c r="DEO2" s="872"/>
      <c r="DEP2" s="872"/>
      <c r="DEQ2" s="872"/>
      <c r="DER2" s="872"/>
      <c r="DES2" s="872"/>
      <c r="DET2" s="872"/>
      <c r="DEU2" s="872"/>
      <c r="DEV2" s="872"/>
      <c r="DEW2" s="872"/>
      <c r="DEX2" s="872"/>
      <c r="DEY2" s="872"/>
      <c r="DEZ2" s="872"/>
      <c r="DFA2" s="872"/>
      <c r="DFB2" s="872"/>
      <c r="DFC2" s="872"/>
      <c r="DFD2" s="872"/>
      <c r="DFE2" s="872"/>
      <c r="DFF2" s="872"/>
      <c r="DFG2" s="872"/>
      <c r="DFH2" s="872"/>
      <c r="DFI2" s="872"/>
      <c r="DFJ2" s="872"/>
      <c r="DFK2" s="872"/>
      <c r="DFL2" s="872"/>
      <c r="DFM2" s="872"/>
      <c r="DFN2" s="872"/>
      <c r="DFO2" s="872"/>
      <c r="DFP2" s="872"/>
      <c r="DFQ2" s="872"/>
      <c r="DFR2" s="872"/>
      <c r="DFS2" s="872"/>
      <c r="DFT2" s="872"/>
      <c r="DFU2" s="872"/>
      <c r="DFV2" s="872"/>
      <c r="DFW2" s="872"/>
      <c r="DFX2" s="872"/>
      <c r="DFY2" s="872"/>
      <c r="DFZ2" s="872"/>
      <c r="DGA2" s="872"/>
      <c r="DGB2" s="872"/>
      <c r="DGC2" s="872"/>
      <c r="DGD2" s="872"/>
      <c r="DGE2" s="872"/>
      <c r="DGF2" s="872"/>
      <c r="DGG2" s="872"/>
      <c r="DGH2" s="872"/>
      <c r="DGI2" s="872"/>
      <c r="DGJ2" s="872"/>
      <c r="DGK2" s="872"/>
      <c r="DGL2" s="872"/>
      <c r="DGM2" s="872"/>
      <c r="DGN2" s="872"/>
      <c r="DGO2" s="872"/>
      <c r="DGP2" s="872"/>
      <c r="DGQ2" s="872"/>
      <c r="DGR2" s="872"/>
      <c r="DGS2" s="872"/>
      <c r="DGT2" s="872"/>
      <c r="DGU2" s="872"/>
      <c r="DGV2" s="872"/>
      <c r="DGW2" s="872"/>
      <c r="DGX2" s="872"/>
      <c r="DGY2" s="872"/>
      <c r="DGZ2" s="872"/>
      <c r="DHA2" s="872"/>
      <c r="DHB2" s="872"/>
      <c r="DHC2" s="872"/>
      <c r="DHD2" s="872"/>
      <c r="DHE2" s="872"/>
      <c r="DHF2" s="872"/>
      <c r="DHG2" s="872"/>
      <c r="DHH2" s="872"/>
      <c r="DHI2" s="872"/>
      <c r="DHJ2" s="872"/>
      <c r="DHK2" s="872"/>
      <c r="DHL2" s="872"/>
      <c r="DHM2" s="872"/>
      <c r="DHN2" s="872"/>
      <c r="DHO2" s="872"/>
      <c r="DHP2" s="872"/>
      <c r="DHQ2" s="872"/>
      <c r="DHR2" s="872"/>
      <c r="DHS2" s="872"/>
      <c r="DHT2" s="872"/>
      <c r="DHU2" s="872"/>
      <c r="DHV2" s="872"/>
      <c r="DHW2" s="872"/>
      <c r="DHX2" s="872"/>
      <c r="DHY2" s="872"/>
      <c r="DHZ2" s="872"/>
      <c r="DIA2" s="872"/>
      <c r="DIB2" s="872"/>
      <c r="DIC2" s="872"/>
      <c r="DID2" s="872"/>
      <c r="DIE2" s="872"/>
      <c r="DIF2" s="872"/>
      <c r="DIG2" s="872"/>
      <c r="DIH2" s="872"/>
      <c r="DII2" s="872"/>
      <c r="DIJ2" s="872"/>
      <c r="DIK2" s="872"/>
      <c r="DIL2" s="872"/>
      <c r="DIM2" s="872"/>
      <c r="DIN2" s="872"/>
      <c r="DIO2" s="872"/>
      <c r="DIP2" s="872"/>
      <c r="DIQ2" s="872"/>
      <c r="DIR2" s="872"/>
      <c r="DIS2" s="872"/>
      <c r="DIT2" s="872"/>
      <c r="DIU2" s="872"/>
      <c r="DIV2" s="872"/>
      <c r="DIW2" s="872"/>
      <c r="DIX2" s="872"/>
      <c r="DIY2" s="872"/>
      <c r="DIZ2" s="872"/>
      <c r="DJA2" s="872"/>
      <c r="DJB2" s="872"/>
      <c r="DJC2" s="872"/>
      <c r="DJD2" s="872"/>
      <c r="DJE2" s="872"/>
      <c r="DJF2" s="872"/>
      <c r="DJG2" s="872"/>
      <c r="DJH2" s="872"/>
      <c r="DJI2" s="872"/>
      <c r="DJJ2" s="872"/>
      <c r="DJK2" s="872"/>
      <c r="DJL2" s="872"/>
      <c r="DJM2" s="872"/>
      <c r="DJN2" s="872"/>
      <c r="DJO2" s="872"/>
      <c r="DJP2" s="872"/>
      <c r="DJQ2" s="872"/>
      <c r="DJR2" s="872"/>
      <c r="DJS2" s="872"/>
      <c r="DJT2" s="872"/>
      <c r="DJU2" s="872"/>
      <c r="DJV2" s="872"/>
      <c r="DJW2" s="872"/>
      <c r="DJX2" s="872"/>
      <c r="DJY2" s="872"/>
      <c r="DJZ2" s="872"/>
      <c r="DKA2" s="872"/>
      <c r="DKB2" s="872"/>
      <c r="DKC2" s="872"/>
      <c r="DKD2" s="872"/>
      <c r="DKE2" s="872"/>
      <c r="DKF2" s="872"/>
      <c r="DKG2" s="872"/>
      <c r="DKH2" s="872"/>
      <c r="DKI2" s="872"/>
      <c r="DKJ2" s="872"/>
      <c r="DKK2" s="872"/>
      <c r="DKL2" s="872"/>
      <c r="DKM2" s="872"/>
      <c r="DKN2" s="872"/>
      <c r="DKO2" s="872"/>
      <c r="DKP2" s="872"/>
      <c r="DKQ2" s="872"/>
      <c r="DKR2" s="872"/>
      <c r="DKS2" s="872"/>
      <c r="DKT2" s="872"/>
      <c r="DKU2" s="872"/>
      <c r="DKV2" s="872"/>
      <c r="DKW2" s="872"/>
      <c r="DKX2" s="872"/>
      <c r="DKY2" s="872"/>
      <c r="DKZ2" s="872"/>
      <c r="DLA2" s="872"/>
      <c r="DLB2" s="872"/>
      <c r="DLC2" s="872"/>
      <c r="DLD2" s="872"/>
      <c r="DLE2" s="872"/>
      <c r="DLF2" s="872"/>
      <c r="DLG2" s="872"/>
      <c r="DLH2" s="872"/>
      <c r="DLI2" s="872"/>
      <c r="DLJ2" s="872"/>
      <c r="DLK2" s="872"/>
      <c r="DLL2" s="872"/>
      <c r="DLM2" s="872"/>
      <c r="DLN2" s="872"/>
      <c r="DLO2" s="872"/>
      <c r="DLP2" s="872"/>
      <c r="DLQ2" s="872"/>
      <c r="DLR2" s="872"/>
      <c r="DLS2" s="872"/>
      <c r="DLT2" s="872"/>
      <c r="DLU2" s="872"/>
      <c r="DLV2" s="872"/>
      <c r="DLW2" s="872"/>
      <c r="DLX2" s="872"/>
      <c r="DLY2" s="872"/>
      <c r="DLZ2" s="872"/>
      <c r="DMA2" s="872"/>
      <c r="DMB2" s="872"/>
      <c r="DMC2" s="872"/>
      <c r="DMD2" s="872"/>
      <c r="DME2" s="872"/>
      <c r="DMF2" s="872"/>
      <c r="DMG2" s="872"/>
      <c r="DMH2" s="872"/>
      <c r="DMI2" s="872"/>
      <c r="DMJ2" s="872"/>
      <c r="DMK2" s="872"/>
      <c r="DML2" s="872"/>
      <c r="DMM2" s="872"/>
      <c r="DMN2" s="872"/>
      <c r="DMO2" s="872"/>
      <c r="DMP2" s="872"/>
      <c r="DMQ2" s="872"/>
      <c r="DMR2" s="872"/>
      <c r="DMS2" s="872"/>
      <c r="DMT2" s="872"/>
      <c r="DMU2" s="872"/>
      <c r="DMV2" s="872"/>
      <c r="DMW2" s="872"/>
      <c r="DMX2" s="872"/>
      <c r="DMY2" s="872"/>
      <c r="DMZ2" s="872"/>
      <c r="DNA2" s="872"/>
      <c r="DNB2" s="872"/>
      <c r="DNC2" s="872"/>
      <c r="DND2" s="872"/>
      <c r="DNE2" s="872"/>
      <c r="DNF2" s="872"/>
      <c r="DNG2" s="872"/>
      <c r="DNH2" s="872"/>
      <c r="DNI2" s="872"/>
      <c r="DNJ2" s="872"/>
      <c r="DNK2" s="872"/>
      <c r="DNL2" s="872"/>
      <c r="DNM2" s="872"/>
      <c r="DNN2" s="872"/>
      <c r="DNO2" s="872"/>
      <c r="DNP2" s="872"/>
      <c r="DNQ2" s="872"/>
      <c r="DNR2" s="872"/>
      <c r="DNS2" s="872"/>
      <c r="DNT2" s="872"/>
      <c r="DNU2" s="872"/>
      <c r="DNV2" s="872"/>
      <c r="DNW2" s="872"/>
      <c r="DNX2" s="872"/>
      <c r="DNY2" s="872"/>
      <c r="DNZ2" s="872"/>
      <c r="DOA2" s="872"/>
      <c r="DOB2" s="872"/>
      <c r="DOC2" s="872"/>
      <c r="DOD2" s="872"/>
      <c r="DOE2" s="872"/>
      <c r="DOF2" s="872"/>
      <c r="DOG2" s="872"/>
      <c r="DOH2" s="872"/>
      <c r="DOI2" s="872"/>
      <c r="DOJ2" s="872"/>
      <c r="DOK2" s="872"/>
      <c r="DOL2" s="872"/>
      <c r="DOM2" s="872"/>
      <c r="DON2" s="872"/>
      <c r="DOO2" s="872"/>
      <c r="DOP2" s="872"/>
      <c r="DOQ2" s="872"/>
      <c r="DOR2" s="872"/>
      <c r="DOS2" s="872"/>
      <c r="DOT2" s="872"/>
      <c r="DOU2" s="872"/>
      <c r="DOV2" s="872"/>
      <c r="DOW2" s="872"/>
      <c r="DOX2" s="872"/>
      <c r="DOY2" s="872"/>
      <c r="DOZ2" s="872"/>
      <c r="DPA2" s="872"/>
      <c r="DPB2" s="872"/>
      <c r="DPC2" s="872"/>
      <c r="DPD2" s="872"/>
      <c r="DPE2" s="872"/>
      <c r="DPF2" s="872"/>
      <c r="DPG2" s="872"/>
      <c r="DPH2" s="872"/>
      <c r="DPI2" s="872"/>
      <c r="DPJ2" s="872"/>
      <c r="DPK2" s="872"/>
      <c r="DPL2" s="872"/>
      <c r="DPM2" s="872"/>
      <c r="DPN2" s="872"/>
      <c r="DPO2" s="872"/>
      <c r="DPP2" s="872"/>
      <c r="DPQ2" s="872"/>
      <c r="DPR2" s="872"/>
      <c r="DPS2" s="872"/>
      <c r="DPT2" s="872"/>
      <c r="DPU2" s="872"/>
      <c r="DPV2" s="872"/>
      <c r="DPW2" s="872"/>
      <c r="DPX2" s="872"/>
      <c r="DPY2" s="872"/>
      <c r="DPZ2" s="872"/>
      <c r="DQA2" s="872"/>
      <c r="DQB2" s="872"/>
      <c r="DQC2" s="872"/>
      <c r="DQD2" s="872"/>
      <c r="DQE2" s="872"/>
      <c r="DQF2" s="872"/>
      <c r="DQG2" s="872"/>
      <c r="DQH2" s="872"/>
      <c r="DQI2" s="872"/>
      <c r="DQJ2" s="872"/>
      <c r="DQK2" s="872"/>
      <c r="DQL2" s="872"/>
      <c r="DQM2" s="872"/>
      <c r="DQN2" s="872"/>
      <c r="DQO2" s="872"/>
      <c r="DQP2" s="872"/>
      <c r="DQQ2" s="872"/>
      <c r="DQR2" s="872"/>
      <c r="DQS2" s="872"/>
      <c r="DQT2" s="872"/>
      <c r="DQU2" s="872"/>
      <c r="DQV2" s="872"/>
      <c r="DQW2" s="872"/>
      <c r="DQX2" s="872"/>
      <c r="DQY2" s="872"/>
      <c r="DQZ2" s="872"/>
      <c r="DRA2" s="872"/>
      <c r="DRB2" s="872"/>
      <c r="DRC2" s="872"/>
      <c r="DRD2" s="872"/>
      <c r="DRE2" s="872"/>
      <c r="DRF2" s="872"/>
      <c r="DRG2" s="872"/>
      <c r="DRH2" s="872"/>
      <c r="DRI2" s="872"/>
      <c r="DRJ2" s="872"/>
      <c r="DRK2" s="872"/>
      <c r="DRL2" s="872"/>
      <c r="DRM2" s="872"/>
      <c r="DRN2" s="872"/>
      <c r="DRO2" s="872"/>
      <c r="DRP2" s="872"/>
      <c r="DRQ2" s="872"/>
      <c r="DRR2" s="872"/>
      <c r="DRS2" s="872"/>
      <c r="DRT2" s="872"/>
      <c r="DRU2" s="872"/>
      <c r="DRV2" s="872"/>
      <c r="DRW2" s="872"/>
      <c r="DRX2" s="872"/>
      <c r="DRY2" s="872"/>
      <c r="DRZ2" s="872"/>
      <c r="DSA2" s="872"/>
      <c r="DSB2" s="872"/>
      <c r="DSC2" s="872"/>
      <c r="DSD2" s="872"/>
      <c r="DSE2" s="872"/>
      <c r="DSF2" s="872"/>
      <c r="DSG2" s="872"/>
      <c r="DSH2" s="872"/>
      <c r="DSI2" s="872"/>
      <c r="DSJ2" s="872"/>
      <c r="DSK2" s="872"/>
      <c r="DSL2" s="872"/>
      <c r="DSM2" s="872"/>
      <c r="DSN2" s="872"/>
      <c r="DSO2" s="872"/>
      <c r="DSP2" s="872"/>
      <c r="DSQ2" s="872"/>
      <c r="DSR2" s="872"/>
      <c r="DSS2" s="872"/>
      <c r="DST2" s="872"/>
      <c r="DSU2" s="872"/>
      <c r="DSV2" s="872"/>
      <c r="DSW2" s="872"/>
      <c r="DSX2" s="872"/>
      <c r="DSY2" s="872"/>
      <c r="DSZ2" s="872"/>
      <c r="DTA2" s="872"/>
      <c r="DTB2" s="872"/>
      <c r="DTC2" s="872"/>
      <c r="DTD2" s="872"/>
      <c r="DTE2" s="872"/>
      <c r="DTF2" s="872"/>
      <c r="DTG2" s="872"/>
      <c r="DTH2" s="872"/>
      <c r="DTI2" s="872"/>
      <c r="DTJ2" s="872"/>
      <c r="DTK2" s="872"/>
      <c r="DTL2" s="872"/>
      <c r="DTM2" s="872"/>
      <c r="DTN2" s="872"/>
      <c r="DTO2" s="872"/>
      <c r="DTP2" s="872"/>
      <c r="DTQ2" s="872"/>
      <c r="DTR2" s="872"/>
      <c r="DTS2" s="872"/>
      <c r="DTT2" s="872"/>
      <c r="DTU2" s="872"/>
      <c r="DTV2" s="872"/>
      <c r="DTW2" s="872"/>
      <c r="DTX2" s="872"/>
      <c r="DTY2" s="872"/>
      <c r="DTZ2" s="872"/>
      <c r="DUA2" s="872"/>
      <c r="DUB2" s="872"/>
      <c r="DUC2" s="872"/>
      <c r="DUD2" s="872"/>
      <c r="DUE2" s="872"/>
      <c r="DUF2" s="872"/>
      <c r="DUG2" s="872"/>
      <c r="DUH2" s="872"/>
      <c r="DUI2" s="872"/>
      <c r="DUJ2" s="872"/>
      <c r="DUK2" s="872"/>
      <c r="DUL2" s="872"/>
      <c r="DUM2" s="872"/>
      <c r="DUN2" s="872"/>
      <c r="DUO2" s="872"/>
      <c r="DUP2" s="872"/>
      <c r="DUQ2" s="872"/>
      <c r="DUR2" s="872"/>
      <c r="DUS2" s="872"/>
      <c r="DUT2" s="872"/>
      <c r="DUU2" s="872"/>
      <c r="DUV2" s="872"/>
      <c r="DUW2" s="872"/>
      <c r="DUX2" s="872"/>
      <c r="DUY2" s="872"/>
      <c r="DUZ2" s="872"/>
      <c r="DVA2" s="872"/>
      <c r="DVB2" s="872"/>
      <c r="DVC2" s="872"/>
      <c r="DVD2" s="872"/>
      <c r="DVE2" s="872"/>
      <c r="DVF2" s="872"/>
      <c r="DVG2" s="872"/>
      <c r="DVH2" s="872"/>
      <c r="DVI2" s="872"/>
      <c r="DVJ2" s="872"/>
      <c r="DVK2" s="872"/>
      <c r="DVL2" s="872"/>
      <c r="DVM2" s="872"/>
      <c r="DVN2" s="872"/>
      <c r="DVO2" s="872"/>
      <c r="DVP2" s="872"/>
      <c r="DVQ2" s="872"/>
      <c r="DVR2" s="872"/>
      <c r="DVS2" s="872"/>
      <c r="DVT2" s="872"/>
      <c r="DVU2" s="872"/>
      <c r="DVV2" s="872"/>
      <c r="DVW2" s="872"/>
      <c r="DVX2" s="872"/>
      <c r="DVY2" s="872"/>
      <c r="DVZ2" s="872"/>
      <c r="DWA2" s="872"/>
      <c r="DWB2" s="872"/>
      <c r="DWC2" s="872"/>
      <c r="DWD2" s="872"/>
      <c r="DWE2" s="872"/>
      <c r="DWF2" s="872"/>
      <c r="DWG2" s="872"/>
      <c r="DWH2" s="872"/>
      <c r="DWI2" s="872"/>
      <c r="DWJ2" s="872"/>
      <c r="DWK2" s="872"/>
      <c r="DWL2" s="872"/>
      <c r="DWM2" s="872"/>
      <c r="DWN2" s="872"/>
      <c r="DWO2" s="872"/>
      <c r="DWP2" s="872"/>
      <c r="DWQ2" s="872"/>
      <c r="DWR2" s="872"/>
      <c r="DWS2" s="872"/>
      <c r="DWT2" s="872"/>
      <c r="DWU2" s="872"/>
      <c r="DWV2" s="872"/>
      <c r="DWW2" s="872"/>
      <c r="DWX2" s="872"/>
      <c r="DWY2" s="872"/>
      <c r="DWZ2" s="872"/>
      <c r="DXA2" s="872"/>
      <c r="DXB2" s="872"/>
      <c r="DXC2" s="872"/>
      <c r="DXD2" s="872"/>
      <c r="DXE2" s="872"/>
      <c r="DXF2" s="872"/>
      <c r="DXG2" s="872"/>
      <c r="DXH2" s="872"/>
      <c r="DXI2" s="872"/>
      <c r="DXJ2" s="872"/>
      <c r="DXK2" s="872"/>
      <c r="DXL2" s="872"/>
      <c r="DXM2" s="872"/>
      <c r="DXN2" s="872"/>
      <c r="DXO2" s="872"/>
      <c r="DXP2" s="872"/>
      <c r="DXQ2" s="872"/>
      <c r="DXR2" s="872"/>
      <c r="DXS2" s="872"/>
      <c r="DXT2" s="872"/>
      <c r="DXU2" s="872"/>
      <c r="DXV2" s="872"/>
      <c r="DXW2" s="872"/>
      <c r="DXX2" s="872"/>
      <c r="DXY2" s="872"/>
      <c r="DXZ2" s="872"/>
      <c r="DYA2" s="872"/>
      <c r="DYB2" s="872"/>
      <c r="DYC2" s="872"/>
      <c r="DYD2" s="872"/>
      <c r="DYE2" s="872"/>
      <c r="DYF2" s="872"/>
      <c r="DYG2" s="872"/>
      <c r="DYH2" s="872"/>
      <c r="DYI2" s="872"/>
      <c r="DYJ2" s="872"/>
      <c r="DYK2" s="872"/>
      <c r="DYL2" s="872"/>
      <c r="DYM2" s="872"/>
      <c r="DYN2" s="872"/>
      <c r="DYO2" s="872"/>
      <c r="DYP2" s="872"/>
      <c r="DYQ2" s="872"/>
      <c r="DYR2" s="872"/>
      <c r="DYS2" s="872"/>
      <c r="DYT2" s="872"/>
      <c r="DYU2" s="872"/>
      <c r="DYV2" s="872"/>
      <c r="DYW2" s="872"/>
      <c r="DYX2" s="872"/>
      <c r="DYY2" s="872"/>
      <c r="DYZ2" s="872"/>
      <c r="DZA2" s="872"/>
      <c r="DZB2" s="872"/>
      <c r="DZC2" s="872"/>
      <c r="DZD2" s="872"/>
      <c r="DZE2" s="872"/>
      <c r="DZF2" s="872"/>
      <c r="DZG2" s="872"/>
      <c r="DZH2" s="872"/>
      <c r="DZI2" s="872"/>
      <c r="DZJ2" s="872"/>
      <c r="DZK2" s="872"/>
      <c r="DZL2" s="872"/>
      <c r="DZM2" s="872"/>
      <c r="DZN2" s="872"/>
      <c r="DZO2" s="872"/>
      <c r="DZP2" s="872"/>
      <c r="DZQ2" s="872"/>
      <c r="DZR2" s="872"/>
      <c r="DZS2" s="872"/>
      <c r="DZT2" s="872"/>
      <c r="DZU2" s="872"/>
      <c r="DZV2" s="872"/>
      <c r="DZW2" s="872"/>
      <c r="DZX2" s="872"/>
      <c r="DZY2" s="872"/>
      <c r="DZZ2" s="872"/>
      <c r="EAA2" s="872"/>
      <c r="EAB2" s="872"/>
      <c r="EAC2" s="872"/>
      <c r="EAD2" s="872"/>
      <c r="EAE2" s="872"/>
      <c r="EAF2" s="872"/>
      <c r="EAG2" s="872"/>
      <c r="EAH2" s="872"/>
      <c r="EAI2" s="872"/>
      <c r="EAJ2" s="872"/>
      <c r="EAK2" s="872"/>
      <c r="EAL2" s="872"/>
      <c r="EAM2" s="872"/>
      <c r="EAN2" s="872"/>
      <c r="EAO2" s="872"/>
      <c r="EAP2" s="872"/>
      <c r="EAQ2" s="872"/>
      <c r="EAR2" s="872"/>
      <c r="EAS2" s="872"/>
      <c r="EAT2" s="872"/>
      <c r="EAU2" s="872"/>
      <c r="EAV2" s="872"/>
      <c r="EAW2" s="872"/>
      <c r="EAX2" s="872"/>
      <c r="EAY2" s="872"/>
      <c r="EAZ2" s="872"/>
      <c r="EBA2" s="872"/>
      <c r="EBB2" s="872"/>
      <c r="EBC2" s="872"/>
      <c r="EBD2" s="872"/>
      <c r="EBE2" s="872"/>
      <c r="EBF2" s="872"/>
      <c r="EBG2" s="872"/>
      <c r="EBH2" s="872"/>
      <c r="EBI2" s="872"/>
      <c r="EBJ2" s="872"/>
      <c r="EBK2" s="872"/>
      <c r="EBL2" s="872"/>
      <c r="EBM2" s="872"/>
      <c r="EBN2" s="872"/>
      <c r="EBO2" s="872"/>
      <c r="EBP2" s="872"/>
      <c r="EBQ2" s="872"/>
      <c r="EBR2" s="872"/>
      <c r="EBS2" s="872"/>
      <c r="EBT2" s="872"/>
      <c r="EBU2" s="872"/>
      <c r="EBV2" s="872"/>
      <c r="EBW2" s="872"/>
      <c r="EBX2" s="872"/>
      <c r="EBY2" s="872"/>
      <c r="EBZ2" s="872"/>
      <c r="ECA2" s="872"/>
      <c r="ECB2" s="872"/>
      <c r="ECC2" s="872"/>
      <c r="ECD2" s="872"/>
      <c r="ECE2" s="872"/>
      <c r="ECF2" s="872"/>
      <c r="ECG2" s="872"/>
      <c r="ECH2" s="872"/>
      <c r="ECI2" s="872"/>
      <c r="ECJ2" s="872"/>
      <c r="ECK2" s="872"/>
      <c r="ECL2" s="872"/>
      <c r="ECM2" s="872"/>
      <c r="ECN2" s="872"/>
      <c r="ECO2" s="872"/>
      <c r="ECP2" s="872"/>
      <c r="ECQ2" s="872"/>
      <c r="ECR2" s="872"/>
      <c r="ECS2" s="872"/>
      <c r="ECT2" s="872"/>
      <c r="ECU2" s="872"/>
      <c r="ECV2" s="872"/>
      <c r="ECW2" s="872"/>
      <c r="ECX2" s="872"/>
      <c r="ECY2" s="872"/>
      <c r="ECZ2" s="872"/>
      <c r="EDA2" s="872"/>
      <c r="EDB2" s="872"/>
      <c r="EDC2" s="872"/>
      <c r="EDD2" s="872"/>
      <c r="EDE2" s="872"/>
      <c r="EDF2" s="872"/>
      <c r="EDG2" s="872"/>
      <c r="EDH2" s="872"/>
      <c r="EDI2" s="872"/>
      <c r="EDJ2" s="872"/>
      <c r="EDK2" s="872"/>
      <c r="EDL2" s="872"/>
      <c r="EDM2" s="872"/>
      <c r="EDN2" s="872"/>
      <c r="EDO2" s="872"/>
      <c r="EDP2" s="872"/>
      <c r="EDQ2" s="872"/>
      <c r="EDR2" s="872"/>
      <c r="EDS2" s="872"/>
      <c r="EDT2" s="872"/>
      <c r="EDU2" s="872"/>
      <c r="EDV2" s="872"/>
      <c r="EDW2" s="872"/>
      <c r="EDX2" s="872"/>
      <c r="EDY2" s="872"/>
      <c r="EDZ2" s="872"/>
      <c r="EEA2" s="872"/>
      <c r="EEB2" s="872"/>
      <c r="EEC2" s="872"/>
      <c r="EED2" s="872"/>
      <c r="EEE2" s="872"/>
      <c r="EEF2" s="872"/>
      <c r="EEG2" s="872"/>
      <c r="EEH2" s="872"/>
      <c r="EEI2" s="872"/>
      <c r="EEJ2" s="872"/>
      <c r="EEK2" s="872"/>
      <c r="EEL2" s="872"/>
      <c r="EEM2" s="872"/>
      <c r="EEN2" s="872"/>
      <c r="EEO2" s="872"/>
      <c r="EEP2" s="872"/>
      <c r="EEQ2" s="872"/>
      <c r="EER2" s="872"/>
      <c r="EES2" s="872"/>
      <c r="EET2" s="872"/>
      <c r="EEU2" s="872"/>
      <c r="EEV2" s="872"/>
      <c r="EEW2" s="872"/>
      <c r="EEX2" s="872"/>
      <c r="EEY2" s="872"/>
      <c r="EEZ2" s="872"/>
      <c r="EFA2" s="872"/>
      <c r="EFB2" s="872"/>
      <c r="EFC2" s="872"/>
      <c r="EFD2" s="872"/>
      <c r="EFE2" s="872"/>
      <c r="EFF2" s="872"/>
      <c r="EFG2" s="872"/>
      <c r="EFH2" s="872"/>
      <c r="EFI2" s="872"/>
      <c r="EFJ2" s="872"/>
      <c r="EFK2" s="872"/>
      <c r="EFL2" s="872"/>
      <c r="EFM2" s="872"/>
      <c r="EFN2" s="872"/>
      <c r="EFO2" s="872"/>
      <c r="EFP2" s="872"/>
      <c r="EFQ2" s="872"/>
      <c r="EFR2" s="872"/>
      <c r="EFS2" s="872"/>
      <c r="EFT2" s="872"/>
      <c r="EFU2" s="872"/>
      <c r="EFV2" s="872"/>
      <c r="EFW2" s="872"/>
      <c r="EFX2" s="872"/>
      <c r="EFY2" s="872"/>
      <c r="EFZ2" s="872"/>
      <c r="EGA2" s="872"/>
      <c r="EGB2" s="872"/>
      <c r="EGC2" s="872"/>
      <c r="EGD2" s="872"/>
      <c r="EGE2" s="872"/>
      <c r="EGF2" s="872"/>
      <c r="EGG2" s="872"/>
      <c r="EGH2" s="872"/>
      <c r="EGI2" s="872"/>
      <c r="EGJ2" s="872"/>
      <c r="EGK2" s="872"/>
      <c r="EGL2" s="872"/>
      <c r="EGM2" s="872"/>
      <c r="EGN2" s="872"/>
      <c r="EGO2" s="872"/>
      <c r="EGP2" s="872"/>
      <c r="EGQ2" s="872"/>
      <c r="EGR2" s="872"/>
      <c r="EGS2" s="872"/>
      <c r="EGT2" s="872"/>
      <c r="EGU2" s="872"/>
      <c r="EGV2" s="872"/>
      <c r="EGW2" s="872"/>
      <c r="EGX2" s="872"/>
      <c r="EGY2" s="872"/>
      <c r="EGZ2" s="872"/>
      <c r="EHA2" s="872"/>
      <c r="EHB2" s="872"/>
      <c r="EHC2" s="872"/>
      <c r="EHD2" s="872"/>
      <c r="EHE2" s="872"/>
      <c r="EHF2" s="872"/>
      <c r="EHG2" s="872"/>
      <c r="EHH2" s="872"/>
      <c r="EHI2" s="872"/>
      <c r="EHJ2" s="872"/>
      <c r="EHK2" s="872"/>
      <c r="EHL2" s="872"/>
      <c r="EHM2" s="872"/>
      <c r="EHN2" s="872"/>
      <c r="EHO2" s="872"/>
      <c r="EHP2" s="872"/>
      <c r="EHQ2" s="872"/>
      <c r="EHR2" s="872"/>
      <c r="EHS2" s="872"/>
      <c r="EHT2" s="872"/>
      <c r="EHU2" s="872"/>
      <c r="EHV2" s="872"/>
      <c r="EHW2" s="872"/>
      <c r="EHX2" s="872"/>
      <c r="EHY2" s="872"/>
      <c r="EHZ2" s="872"/>
      <c r="EIA2" s="872"/>
      <c r="EIB2" s="872"/>
      <c r="EIC2" s="872"/>
      <c r="EID2" s="872"/>
      <c r="EIE2" s="872"/>
      <c r="EIF2" s="872"/>
      <c r="EIG2" s="872"/>
      <c r="EIH2" s="872"/>
      <c r="EII2" s="872"/>
      <c r="EIJ2" s="872"/>
      <c r="EIK2" s="872"/>
      <c r="EIL2" s="872"/>
      <c r="EIM2" s="872"/>
      <c r="EIN2" s="872"/>
      <c r="EIO2" s="872"/>
      <c r="EIP2" s="872"/>
      <c r="EIQ2" s="872"/>
      <c r="EIR2" s="872"/>
      <c r="EIS2" s="872"/>
      <c r="EIT2" s="872"/>
      <c r="EIU2" s="872"/>
      <c r="EIV2" s="872"/>
      <c r="EIW2" s="872"/>
      <c r="EIX2" s="872"/>
      <c r="EIY2" s="872"/>
      <c r="EIZ2" s="872"/>
      <c r="EJA2" s="872"/>
      <c r="EJB2" s="872"/>
      <c r="EJC2" s="872"/>
      <c r="EJD2" s="872"/>
      <c r="EJE2" s="872"/>
      <c r="EJF2" s="872"/>
      <c r="EJG2" s="872"/>
      <c r="EJH2" s="872"/>
      <c r="EJI2" s="872"/>
      <c r="EJJ2" s="872"/>
      <c r="EJK2" s="872"/>
      <c r="EJL2" s="872"/>
      <c r="EJM2" s="872"/>
      <c r="EJN2" s="872"/>
      <c r="EJO2" s="872"/>
      <c r="EJP2" s="872"/>
      <c r="EJQ2" s="872"/>
      <c r="EJR2" s="872"/>
      <c r="EJS2" s="872"/>
      <c r="EJT2" s="872"/>
      <c r="EJU2" s="872"/>
      <c r="EJV2" s="872"/>
      <c r="EJW2" s="872"/>
      <c r="EJX2" s="872"/>
      <c r="EJY2" s="872"/>
      <c r="EJZ2" s="872"/>
      <c r="EKA2" s="872"/>
      <c r="EKB2" s="872"/>
      <c r="EKC2" s="872"/>
      <c r="EKD2" s="872"/>
      <c r="EKE2" s="872"/>
      <c r="EKF2" s="872"/>
      <c r="EKG2" s="872"/>
      <c r="EKH2" s="872"/>
      <c r="EKI2" s="872"/>
      <c r="EKJ2" s="872"/>
      <c r="EKK2" s="872"/>
      <c r="EKL2" s="872"/>
      <c r="EKM2" s="872"/>
      <c r="EKN2" s="872"/>
      <c r="EKO2" s="872"/>
      <c r="EKP2" s="872"/>
      <c r="EKQ2" s="872"/>
      <c r="EKR2" s="872"/>
      <c r="EKS2" s="872"/>
      <c r="EKT2" s="872"/>
      <c r="EKU2" s="872"/>
      <c r="EKV2" s="872"/>
      <c r="EKW2" s="872"/>
      <c r="EKX2" s="872"/>
      <c r="EKY2" s="872"/>
      <c r="EKZ2" s="872"/>
      <c r="ELA2" s="872"/>
      <c r="ELB2" s="872"/>
      <c r="ELC2" s="872"/>
      <c r="ELD2" s="872"/>
      <c r="ELE2" s="872"/>
      <c r="ELF2" s="872"/>
      <c r="ELG2" s="872"/>
      <c r="ELH2" s="872"/>
      <c r="ELI2" s="872"/>
      <c r="ELJ2" s="872"/>
      <c r="ELK2" s="872"/>
      <c r="ELL2" s="872"/>
      <c r="ELM2" s="872"/>
      <c r="ELN2" s="872"/>
      <c r="ELO2" s="872"/>
      <c r="ELP2" s="872"/>
      <c r="ELQ2" s="872"/>
      <c r="ELR2" s="872"/>
      <c r="ELS2" s="872"/>
      <c r="ELT2" s="872"/>
      <c r="ELU2" s="872"/>
      <c r="ELV2" s="872"/>
      <c r="ELW2" s="872"/>
      <c r="ELX2" s="872"/>
      <c r="ELY2" s="872"/>
      <c r="ELZ2" s="872"/>
      <c r="EMA2" s="872"/>
      <c r="EMB2" s="872"/>
      <c r="EMC2" s="872"/>
      <c r="EMD2" s="872"/>
      <c r="EME2" s="872"/>
      <c r="EMF2" s="872"/>
      <c r="EMG2" s="872"/>
      <c r="EMH2" s="872"/>
      <c r="EMI2" s="872"/>
      <c r="EMJ2" s="872"/>
      <c r="EMK2" s="872"/>
      <c r="EML2" s="872"/>
      <c r="EMM2" s="872"/>
      <c r="EMN2" s="872"/>
      <c r="EMO2" s="872"/>
      <c r="EMP2" s="872"/>
      <c r="EMQ2" s="872"/>
      <c r="EMR2" s="872"/>
      <c r="EMS2" s="872"/>
      <c r="EMT2" s="872"/>
      <c r="EMU2" s="872"/>
      <c r="EMV2" s="872"/>
      <c r="EMW2" s="872"/>
      <c r="EMX2" s="872"/>
      <c r="EMY2" s="872"/>
      <c r="EMZ2" s="872"/>
      <c r="ENA2" s="872"/>
      <c r="ENB2" s="872"/>
      <c r="ENC2" s="872"/>
      <c r="END2" s="872"/>
      <c r="ENE2" s="872"/>
      <c r="ENF2" s="872"/>
      <c r="ENG2" s="872"/>
      <c r="ENH2" s="872"/>
      <c r="ENI2" s="872"/>
      <c r="ENJ2" s="872"/>
      <c r="ENK2" s="872"/>
      <c r="ENL2" s="872"/>
      <c r="ENM2" s="872"/>
      <c r="ENN2" s="872"/>
      <c r="ENO2" s="872"/>
      <c r="ENP2" s="872"/>
      <c r="ENQ2" s="872"/>
      <c r="ENR2" s="872"/>
      <c r="ENS2" s="872"/>
      <c r="ENT2" s="872"/>
      <c r="ENU2" s="872"/>
      <c r="ENV2" s="872"/>
      <c r="ENW2" s="872"/>
      <c r="ENX2" s="872"/>
      <c r="ENY2" s="872"/>
      <c r="ENZ2" s="872"/>
      <c r="EOA2" s="872"/>
      <c r="EOB2" s="872"/>
      <c r="EOC2" s="872"/>
      <c r="EOD2" s="872"/>
      <c r="EOE2" s="872"/>
      <c r="EOF2" s="872"/>
      <c r="EOG2" s="872"/>
      <c r="EOH2" s="872"/>
      <c r="EOI2" s="872"/>
      <c r="EOJ2" s="872"/>
      <c r="EOK2" s="872"/>
      <c r="EOL2" s="872"/>
      <c r="EOM2" s="872"/>
      <c r="EON2" s="872"/>
      <c r="EOO2" s="872"/>
      <c r="EOP2" s="872"/>
      <c r="EOQ2" s="872"/>
      <c r="EOR2" s="872"/>
      <c r="EOS2" s="872"/>
      <c r="EOT2" s="872"/>
      <c r="EOU2" s="872"/>
      <c r="EOV2" s="872"/>
      <c r="EOW2" s="872"/>
      <c r="EOX2" s="872"/>
      <c r="EOY2" s="872"/>
      <c r="EOZ2" s="872"/>
      <c r="EPA2" s="872"/>
      <c r="EPB2" s="872"/>
      <c r="EPC2" s="872"/>
      <c r="EPD2" s="872"/>
      <c r="EPE2" s="872"/>
      <c r="EPF2" s="872"/>
      <c r="EPG2" s="872"/>
      <c r="EPH2" s="872"/>
      <c r="EPI2" s="872"/>
      <c r="EPJ2" s="872"/>
      <c r="EPK2" s="872"/>
      <c r="EPL2" s="872"/>
      <c r="EPM2" s="872"/>
      <c r="EPN2" s="872"/>
      <c r="EPO2" s="872"/>
      <c r="EPP2" s="872"/>
      <c r="EPQ2" s="872"/>
      <c r="EPR2" s="872"/>
      <c r="EPS2" s="872"/>
      <c r="EPT2" s="872"/>
      <c r="EPU2" s="872"/>
      <c r="EPV2" s="872"/>
      <c r="EPW2" s="872"/>
      <c r="EPX2" s="872"/>
      <c r="EPY2" s="872"/>
      <c r="EPZ2" s="872"/>
      <c r="EQA2" s="872"/>
      <c r="EQB2" s="872"/>
      <c r="EQC2" s="872"/>
      <c r="EQD2" s="872"/>
      <c r="EQE2" s="872"/>
      <c r="EQF2" s="872"/>
      <c r="EQG2" s="872"/>
      <c r="EQH2" s="872"/>
      <c r="EQI2" s="872"/>
      <c r="EQJ2" s="872"/>
      <c r="EQK2" s="872"/>
      <c r="EQL2" s="872"/>
      <c r="EQM2" s="872"/>
      <c r="EQN2" s="872"/>
      <c r="EQO2" s="872"/>
      <c r="EQP2" s="872"/>
      <c r="EQQ2" s="872"/>
      <c r="EQR2" s="872"/>
      <c r="EQS2" s="872"/>
      <c r="EQT2" s="872"/>
      <c r="EQU2" s="872"/>
      <c r="EQV2" s="872"/>
      <c r="EQW2" s="872"/>
      <c r="EQX2" s="872"/>
      <c r="EQY2" s="872"/>
      <c r="EQZ2" s="872"/>
      <c r="ERA2" s="872"/>
      <c r="ERB2" s="872"/>
      <c r="ERC2" s="872"/>
      <c r="ERD2" s="872"/>
      <c r="ERE2" s="872"/>
      <c r="ERF2" s="872"/>
      <c r="ERG2" s="872"/>
      <c r="ERH2" s="872"/>
      <c r="ERI2" s="872"/>
      <c r="ERJ2" s="872"/>
      <c r="ERK2" s="872"/>
      <c r="ERL2" s="872"/>
      <c r="ERM2" s="872"/>
      <c r="ERN2" s="872"/>
      <c r="ERO2" s="872"/>
      <c r="ERP2" s="872"/>
      <c r="ERQ2" s="872"/>
      <c r="ERR2" s="872"/>
      <c r="ERS2" s="872"/>
      <c r="ERT2" s="872"/>
      <c r="ERU2" s="872"/>
      <c r="ERV2" s="872"/>
      <c r="ERW2" s="872"/>
      <c r="ERX2" s="872"/>
      <c r="ERY2" s="872"/>
      <c r="ERZ2" s="872"/>
      <c r="ESA2" s="872"/>
      <c r="ESB2" s="872"/>
      <c r="ESC2" s="872"/>
      <c r="ESD2" s="872"/>
      <c r="ESE2" s="872"/>
      <c r="ESF2" s="872"/>
      <c r="ESG2" s="872"/>
      <c r="ESH2" s="872"/>
      <c r="ESI2" s="872"/>
      <c r="ESJ2" s="872"/>
      <c r="ESK2" s="872"/>
      <c r="ESL2" s="872"/>
      <c r="ESM2" s="872"/>
      <c r="ESN2" s="872"/>
      <c r="ESO2" s="872"/>
      <c r="ESP2" s="872"/>
      <c r="ESQ2" s="872"/>
      <c r="ESR2" s="872"/>
      <c r="ESS2" s="872"/>
      <c r="EST2" s="872"/>
      <c r="ESU2" s="872"/>
      <c r="ESV2" s="872"/>
      <c r="ESW2" s="872"/>
      <c r="ESX2" s="872"/>
      <c r="ESY2" s="872"/>
      <c r="ESZ2" s="872"/>
      <c r="ETA2" s="872"/>
      <c r="ETB2" s="872"/>
      <c r="ETC2" s="872"/>
      <c r="ETD2" s="872"/>
      <c r="ETE2" s="872"/>
      <c r="ETF2" s="872"/>
      <c r="ETG2" s="872"/>
      <c r="ETH2" s="872"/>
      <c r="ETI2" s="872"/>
      <c r="ETJ2" s="872"/>
      <c r="ETK2" s="872"/>
      <c r="ETL2" s="872"/>
      <c r="ETM2" s="872"/>
      <c r="ETN2" s="872"/>
      <c r="ETO2" s="872"/>
      <c r="ETP2" s="872"/>
      <c r="ETQ2" s="872"/>
      <c r="ETR2" s="872"/>
      <c r="ETS2" s="872"/>
      <c r="ETT2" s="872"/>
      <c r="ETU2" s="872"/>
      <c r="ETV2" s="872"/>
      <c r="ETW2" s="872"/>
      <c r="ETX2" s="872"/>
      <c r="ETY2" s="872"/>
      <c r="ETZ2" s="872"/>
      <c r="EUA2" s="872"/>
      <c r="EUB2" s="872"/>
      <c r="EUC2" s="872"/>
      <c r="EUD2" s="872"/>
      <c r="EUE2" s="872"/>
      <c r="EUF2" s="872"/>
      <c r="EUG2" s="872"/>
      <c r="EUH2" s="872"/>
      <c r="EUI2" s="872"/>
      <c r="EUJ2" s="872"/>
      <c r="EUK2" s="872"/>
      <c r="EUL2" s="872"/>
      <c r="EUM2" s="872"/>
      <c r="EUN2" s="872"/>
      <c r="EUO2" s="872"/>
      <c r="EUP2" s="872"/>
      <c r="EUQ2" s="872"/>
      <c r="EUR2" s="872"/>
      <c r="EUS2" s="872"/>
      <c r="EUT2" s="872"/>
      <c r="EUU2" s="872"/>
      <c r="EUV2" s="872"/>
      <c r="EUW2" s="872"/>
      <c r="EUX2" s="872"/>
      <c r="EUY2" s="872"/>
      <c r="EUZ2" s="872"/>
      <c r="EVA2" s="872"/>
      <c r="EVB2" s="872"/>
      <c r="EVC2" s="872"/>
      <c r="EVD2" s="872"/>
      <c r="EVE2" s="872"/>
      <c r="EVF2" s="872"/>
      <c r="EVG2" s="872"/>
      <c r="EVH2" s="872"/>
      <c r="EVI2" s="872"/>
      <c r="EVJ2" s="872"/>
      <c r="EVK2" s="872"/>
      <c r="EVL2" s="872"/>
      <c r="EVM2" s="872"/>
      <c r="EVN2" s="872"/>
      <c r="EVO2" s="872"/>
      <c r="EVP2" s="872"/>
      <c r="EVQ2" s="872"/>
      <c r="EVR2" s="872"/>
      <c r="EVS2" s="872"/>
      <c r="EVT2" s="872"/>
      <c r="EVU2" s="872"/>
      <c r="EVV2" s="872"/>
      <c r="EVW2" s="872"/>
      <c r="EVX2" s="872"/>
      <c r="EVY2" s="872"/>
      <c r="EVZ2" s="872"/>
      <c r="EWA2" s="872"/>
      <c r="EWB2" s="872"/>
      <c r="EWC2" s="872"/>
      <c r="EWD2" s="872"/>
      <c r="EWE2" s="872"/>
      <c r="EWF2" s="872"/>
      <c r="EWG2" s="872"/>
      <c r="EWH2" s="872"/>
      <c r="EWI2" s="872"/>
      <c r="EWJ2" s="872"/>
      <c r="EWK2" s="872"/>
      <c r="EWL2" s="872"/>
      <c r="EWM2" s="872"/>
      <c r="EWN2" s="872"/>
      <c r="EWO2" s="872"/>
      <c r="EWP2" s="872"/>
      <c r="EWQ2" s="872"/>
      <c r="EWR2" s="872"/>
      <c r="EWS2" s="872"/>
      <c r="EWT2" s="872"/>
      <c r="EWU2" s="872"/>
      <c r="EWV2" s="872"/>
      <c r="EWW2" s="872"/>
      <c r="EWX2" s="872"/>
      <c r="EWY2" s="872"/>
      <c r="EWZ2" s="872"/>
      <c r="EXA2" s="872"/>
      <c r="EXB2" s="872"/>
      <c r="EXC2" s="872"/>
      <c r="EXD2" s="872"/>
      <c r="EXE2" s="872"/>
      <c r="EXF2" s="872"/>
      <c r="EXG2" s="872"/>
      <c r="EXH2" s="872"/>
      <c r="EXI2" s="872"/>
      <c r="EXJ2" s="872"/>
      <c r="EXK2" s="872"/>
      <c r="EXL2" s="872"/>
      <c r="EXM2" s="872"/>
      <c r="EXN2" s="872"/>
      <c r="EXO2" s="872"/>
      <c r="EXP2" s="872"/>
      <c r="EXQ2" s="872"/>
      <c r="EXR2" s="872"/>
      <c r="EXS2" s="872"/>
      <c r="EXT2" s="872"/>
      <c r="EXU2" s="872"/>
      <c r="EXV2" s="872"/>
      <c r="EXW2" s="872"/>
      <c r="EXX2" s="872"/>
      <c r="EXY2" s="872"/>
      <c r="EXZ2" s="872"/>
      <c r="EYA2" s="872"/>
      <c r="EYB2" s="872"/>
      <c r="EYC2" s="872"/>
      <c r="EYD2" s="872"/>
      <c r="EYE2" s="872"/>
      <c r="EYF2" s="872"/>
      <c r="EYG2" s="872"/>
      <c r="EYH2" s="872"/>
      <c r="EYI2" s="872"/>
      <c r="EYJ2" s="872"/>
      <c r="EYK2" s="872"/>
      <c r="EYL2" s="872"/>
      <c r="EYM2" s="872"/>
      <c r="EYN2" s="872"/>
      <c r="EYO2" s="872"/>
      <c r="EYP2" s="872"/>
      <c r="EYQ2" s="872"/>
      <c r="EYR2" s="872"/>
      <c r="EYS2" s="872"/>
      <c r="EYT2" s="872"/>
      <c r="EYU2" s="872"/>
      <c r="EYV2" s="872"/>
      <c r="EYW2" s="872"/>
      <c r="EYX2" s="872"/>
      <c r="EYY2" s="872"/>
      <c r="EYZ2" s="872"/>
      <c r="EZA2" s="872"/>
      <c r="EZB2" s="872"/>
      <c r="EZC2" s="872"/>
      <c r="EZD2" s="872"/>
      <c r="EZE2" s="872"/>
      <c r="EZF2" s="872"/>
      <c r="EZG2" s="872"/>
      <c r="EZH2" s="872"/>
      <c r="EZI2" s="872"/>
      <c r="EZJ2" s="872"/>
      <c r="EZK2" s="872"/>
      <c r="EZL2" s="872"/>
      <c r="EZM2" s="872"/>
      <c r="EZN2" s="872"/>
      <c r="EZO2" s="872"/>
      <c r="EZP2" s="872"/>
      <c r="EZQ2" s="872"/>
      <c r="EZR2" s="872"/>
      <c r="EZS2" s="872"/>
      <c r="EZT2" s="872"/>
      <c r="EZU2" s="872"/>
      <c r="EZV2" s="872"/>
      <c r="EZW2" s="872"/>
      <c r="EZX2" s="872"/>
      <c r="EZY2" s="872"/>
      <c r="EZZ2" s="872"/>
      <c r="FAA2" s="872"/>
      <c r="FAB2" s="872"/>
      <c r="FAC2" s="872"/>
      <c r="FAD2" s="872"/>
      <c r="FAE2" s="872"/>
      <c r="FAF2" s="872"/>
      <c r="FAG2" s="872"/>
      <c r="FAH2" s="872"/>
      <c r="FAI2" s="872"/>
      <c r="FAJ2" s="872"/>
      <c r="FAK2" s="872"/>
      <c r="FAL2" s="872"/>
      <c r="FAM2" s="872"/>
      <c r="FAN2" s="872"/>
      <c r="FAO2" s="872"/>
      <c r="FAP2" s="872"/>
      <c r="FAQ2" s="872"/>
      <c r="FAR2" s="872"/>
      <c r="FAS2" s="872"/>
      <c r="FAT2" s="872"/>
      <c r="FAU2" s="872"/>
      <c r="FAV2" s="872"/>
      <c r="FAW2" s="872"/>
      <c r="FAX2" s="872"/>
      <c r="FAY2" s="872"/>
      <c r="FAZ2" s="872"/>
      <c r="FBA2" s="872"/>
      <c r="FBB2" s="872"/>
      <c r="FBC2" s="872"/>
      <c r="FBD2" s="872"/>
      <c r="FBE2" s="872"/>
      <c r="FBF2" s="872"/>
      <c r="FBG2" s="872"/>
      <c r="FBH2" s="872"/>
      <c r="FBI2" s="872"/>
      <c r="FBJ2" s="872"/>
      <c r="FBK2" s="872"/>
      <c r="FBL2" s="872"/>
      <c r="FBM2" s="872"/>
      <c r="FBN2" s="872"/>
      <c r="FBO2" s="872"/>
      <c r="FBP2" s="872"/>
      <c r="FBQ2" s="872"/>
      <c r="FBR2" s="872"/>
      <c r="FBS2" s="872"/>
      <c r="FBT2" s="872"/>
      <c r="FBU2" s="872"/>
      <c r="FBV2" s="872"/>
      <c r="FBW2" s="872"/>
      <c r="FBX2" s="872"/>
      <c r="FBY2" s="872"/>
      <c r="FBZ2" s="872"/>
      <c r="FCA2" s="872"/>
      <c r="FCB2" s="872"/>
      <c r="FCC2" s="872"/>
      <c r="FCD2" s="872"/>
      <c r="FCE2" s="872"/>
      <c r="FCF2" s="872"/>
      <c r="FCG2" s="872"/>
      <c r="FCH2" s="872"/>
      <c r="FCI2" s="872"/>
      <c r="FCJ2" s="872"/>
      <c r="FCK2" s="872"/>
      <c r="FCL2" s="872"/>
      <c r="FCM2" s="872"/>
      <c r="FCN2" s="872"/>
      <c r="FCO2" s="872"/>
      <c r="FCP2" s="872"/>
      <c r="FCQ2" s="872"/>
      <c r="FCR2" s="872"/>
      <c r="FCS2" s="872"/>
      <c r="FCT2" s="872"/>
      <c r="FCU2" s="872"/>
      <c r="FCV2" s="872"/>
      <c r="FCW2" s="872"/>
      <c r="FCX2" s="872"/>
      <c r="FCY2" s="872"/>
      <c r="FCZ2" s="872"/>
      <c r="FDA2" s="872"/>
      <c r="FDB2" s="872"/>
      <c r="FDC2" s="872"/>
      <c r="FDD2" s="872"/>
      <c r="FDE2" s="872"/>
      <c r="FDF2" s="872"/>
      <c r="FDG2" s="872"/>
      <c r="FDH2" s="872"/>
      <c r="FDI2" s="872"/>
      <c r="FDJ2" s="872"/>
      <c r="FDK2" s="872"/>
      <c r="FDL2" s="872"/>
      <c r="FDM2" s="872"/>
      <c r="FDN2" s="872"/>
      <c r="FDO2" s="872"/>
      <c r="FDP2" s="872"/>
      <c r="FDQ2" s="872"/>
      <c r="FDR2" s="872"/>
      <c r="FDS2" s="872"/>
      <c r="FDT2" s="872"/>
      <c r="FDU2" s="872"/>
      <c r="FDV2" s="872"/>
      <c r="FDW2" s="872"/>
      <c r="FDX2" s="872"/>
      <c r="FDY2" s="872"/>
      <c r="FDZ2" s="872"/>
      <c r="FEA2" s="872"/>
      <c r="FEB2" s="872"/>
      <c r="FEC2" s="872"/>
      <c r="FED2" s="872"/>
      <c r="FEE2" s="872"/>
      <c r="FEF2" s="872"/>
      <c r="FEG2" s="872"/>
      <c r="FEH2" s="872"/>
      <c r="FEI2" s="872"/>
      <c r="FEJ2" s="872"/>
      <c r="FEK2" s="872"/>
      <c r="FEL2" s="872"/>
      <c r="FEM2" s="872"/>
      <c r="FEN2" s="872"/>
      <c r="FEO2" s="872"/>
      <c r="FEP2" s="872"/>
      <c r="FEQ2" s="872"/>
      <c r="FER2" s="872"/>
      <c r="FES2" s="872"/>
      <c r="FET2" s="872"/>
      <c r="FEU2" s="872"/>
      <c r="FEV2" s="872"/>
      <c r="FEW2" s="872"/>
      <c r="FEX2" s="872"/>
      <c r="FEY2" s="872"/>
      <c r="FEZ2" s="872"/>
      <c r="FFA2" s="872"/>
      <c r="FFB2" s="872"/>
      <c r="FFC2" s="872"/>
      <c r="FFD2" s="872"/>
      <c r="FFE2" s="872"/>
      <c r="FFF2" s="872"/>
      <c r="FFG2" s="872"/>
      <c r="FFH2" s="872"/>
      <c r="FFI2" s="872"/>
      <c r="FFJ2" s="872"/>
      <c r="FFK2" s="872"/>
      <c r="FFL2" s="872"/>
      <c r="FFM2" s="872"/>
      <c r="FFN2" s="872"/>
      <c r="FFO2" s="872"/>
      <c r="FFP2" s="872"/>
      <c r="FFQ2" s="872"/>
      <c r="FFR2" s="872"/>
      <c r="FFS2" s="872"/>
      <c r="FFT2" s="872"/>
      <c r="FFU2" s="872"/>
      <c r="FFV2" s="872"/>
      <c r="FFW2" s="872"/>
      <c r="FFX2" s="872"/>
      <c r="FFY2" s="872"/>
      <c r="FFZ2" s="872"/>
      <c r="FGA2" s="872"/>
      <c r="FGB2" s="872"/>
      <c r="FGC2" s="872"/>
      <c r="FGD2" s="872"/>
      <c r="FGE2" s="872"/>
      <c r="FGF2" s="872"/>
      <c r="FGG2" s="872"/>
      <c r="FGH2" s="872"/>
      <c r="FGI2" s="872"/>
      <c r="FGJ2" s="872"/>
      <c r="FGK2" s="872"/>
      <c r="FGL2" s="872"/>
      <c r="FGM2" s="872"/>
      <c r="FGN2" s="872"/>
      <c r="FGO2" s="872"/>
      <c r="FGP2" s="872"/>
      <c r="FGQ2" s="872"/>
      <c r="FGR2" s="872"/>
      <c r="FGS2" s="872"/>
      <c r="FGT2" s="872"/>
      <c r="FGU2" s="872"/>
      <c r="FGV2" s="872"/>
      <c r="FGW2" s="872"/>
      <c r="FGX2" s="872"/>
      <c r="FGY2" s="872"/>
      <c r="FGZ2" s="872"/>
      <c r="FHA2" s="872"/>
      <c r="FHB2" s="872"/>
      <c r="FHC2" s="872"/>
      <c r="FHD2" s="872"/>
      <c r="FHE2" s="872"/>
      <c r="FHF2" s="872"/>
      <c r="FHG2" s="872"/>
      <c r="FHH2" s="872"/>
      <c r="FHI2" s="872"/>
      <c r="FHJ2" s="872"/>
      <c r="FHK2" s="872"/>
      <c r="FHL2" s="872"/>
      <c r="FHM2" s="872"/>
      <c r="FHN2" s="872"/>
      <c r="FHO2" s="872"/>
      <c r="FHP2" s="872"/>
      <c r="FHQ2" s="872"/>
      <c r="FHR2" s="872"/>
      <c r="FHS2" s="872"/>
      <c r="FHT2" s="872"/>
      <c r="FHU2" s="872"/>
      <c r="FHV2" s="872"/>
      <c r="FHW2" s="872"/>
      <c r="FHX2" s="872"/>
      <c r="FHY2" s="872"/>
      <c r="FHZ2" s="872"/>
      <c r="FIA2" s="872"/>
      <c r="FIB2" s="872"/>
      <c r="FIC2" s="872"/>
      <c r="FID2" s="872"/>
      <c r="FIE2" s="872"/>
      <c r="FIF2" s="872"/>
      <c r="FIG2" s="872"/>
      <c r="FIH2" s="872"/>
      <c r="FII2" s="872"/>
      <c r="FIJ2" s="872"/>
      <c r="FIK2" s="872"/>
      <c r="FIL2" s="872"/>
      <c r="FIM2" s="872"/>
      <c r="FIN2" s="872"/>
      <c r="FIO2" s="872"/>
      <c r="FIP2" s="872"/>
      <c r="FIQ2" s="872"/>
      <c r="FIR2" s="872"/>
      <c r="FIS2" s="872"/>
      <c r="FIT2" s="872"/>
      <c r="FIU2" s="872"/>
      <c r="FIV2" s="872"/>
      <c r="FIW2" s="872"/>
      <c r="FIX2" s="872"/>
      <c r="FIY2" s="872"/>
      <c r="FIZ2" s="872"/>
      <c r="FJA2" s="872"/>
      <c r="FJB2" s="872"/>
      <c r="FJC2" s="872"/>
      <c r="FJD2" s="872"/>
      <c r="FJE2" s="872"/>
      <c r="FJF2" s="872"/>
      <c r="FJG2" s="872"/>
      <c r="FJH2" s="872"/>
      <c r="FJI2" s="872"/>
      <c r="FJJ2" s="872"/>
      <c r="FJK2" s="872"/>
      <c r="FJL2" s="872"/>
      <c r="FJM2" s="872"/>
      <c r="FJN2" s="872"/>
      <c r="FJO2" s="872"/>
      <c r="FJP2" s="872"/>
      <c r="FJQ2" s="872"/>
      <c r="FJR2" s="872"/>
      <c r="FJS2" s="872"/>
      <c r="FJT2" s="872"/>
      <c r="FJU2" s="872"/>
      <c r="FJV2" s="872"/>
      <c r="FJW2" s="872"/>
      <c r="FJX2" s="872"/>
      <c r="FJY2" s="872"/>
      <c r="FJZ2" s="872"/>
      <c r="FKA2" s="872"/>
      <c r="FKB2" s="872"/>
      <c r="FKC2" s="872"/>
      <c r="FKD2" s="872"/>
      <c r="FKE2" s="872"/>
      <c r="FKF2" s="872"/>
      <c r="FKG2" s="872"/>
      <c r="FKH2" s="872"/>
      <c r="FKI2" s="872"/>
      <c r="FKJ2" s="872"/>
      <c r="FKK2" s="872"/>
      <c r="FKL2" s="872"/>
      <c r="FKM2" s="872"/>
      <c r="FKN2" s="872"/>
      <c r="FKO2" s="872"/>
      <c r="FKP2" s="872"/>
      <c r="FKQ2" s="872"/>
      <c r="FKR2" s="872"/>
      <c r="FKS2" s="872"/>
      <c r="FKT2" s="872"/>
      <c r="FKU2" s="872"/>
      <c r="FKV2" s="872"/>
      <c r="FKW2" s="872"/>
      <c r="FKX2" s="872"/>
      <c r="FKY2" s="872"/>
      <c r="FKZ2" s="872"/>
      <c r="FLA2" s="872"/>
      <c r="FLB2" s="872"/>
      <c r="FLC2" s="872"/>
      <c r="FLD2" s="872"/>
      <c r="FLE2" s="872"/>
      <c r="FLF2" s="872"/>
      <c r="FLG2" s="872"/>
      <c r="FLH2" s="872"/>
      <c r="FLI2" s="872"/>
      <c r="FLJ2" s="872"/>
      <c r="FLK2" s="872"/>
      <c r="FLL2" s="872"/>
      <c r="FLM2" s="872"/>
      <c r="FLN2" s="872"/>
      <c r="FLO2" s="872"/>
      <c r="FLP2" s="872"/>
      <c r="FLQ2" s="872"/>
      <c r="FLR2" s="872"/>
      <c r="FLS2" s="872"/>
      <c r="FLT2" s="872"/>
      <c r="FLU2" s="872"/>
      <c r="FLV2" s="872"/>
      <c r="FLW2" s="872"/>
      <c r="FLX2" s="872"/>
      <c r="FLY2" s="872"/>
      <c r="FLZ2" s="872"/>
      <c r="FMA2" s="872"/>
      <c r="FMB2" s="872"/>
      <c r="FMC2" s="872"/>
      <c r="FMD2" s="872"/>
      <c r="FME2" s="872"/>
      <c r="FMF2" s="872"/>
      <c r="FMG2" s="872"/>
      <c r="FMH2" s="872"/>
      <c r="FMI2" s="872"/>
      <c r="FMJ2" s="872"/>
      <c r="FMK2" s="872"/>
      <c r="FML2" s="872"/>
      <c r="FMM2" s="872"/>
      <c r="FMN2" s="872"/>
      <c r="FMO2" s="872"/>
      <c r="FMP2" s="872"/>
      <c r="FMQ2" s="872"/>
      <c r="FMR2" s="872"/>
      <c r="FMS2" s="872"/>
      <c r="FMT2" s="872"/>
      <c r="FMU2" s="872"/>
      <c r="FMV2" s="872"/>
      <c r="FMW2" s="872"/>
      <c r="FMX2" s="872"/>
      <c r="FMY2" s="872"/>
      <c r="FMZ2" s="872"/>
      <c r="FNA2" s="872"/>
      <c r="FNB2" s="872"/>
      <c r="FNC2" s="872"/>
      <c r="FND2" s="872"/>
      <c r="FNE2" s="872"/>
      <c r="FNF2" s="872"/>
      <c r="FNG2" s="872"/>
      <c r="FNH2" s="872"/>
      <c r="FNI2" s="872"/>
      <c r="FNJ2" s="872"/>
      <c r="FNK2" s="872"/>
      <c r="FNL2" s="872"/>
      <c r="FNM2" s="872"/>
      <c r="FNN2" s="872"/>
      <c r="FNO2" s="872"/>
      <c r="FNP2" s="872"/>
      <c r="FNQ2" s="872"/>
      <c r="FNR2" s="872"/>
      <c r="FNS2" s="872"/>
      <c r="FNT2" s="872"/>
      <c r="FNU2" s="872"/>
      <c r="FNV2" s="872"/>
      <c r="FNW2" s="872"/>
      <c r="FNX2" s="872"/>
      <c r="FNY2" s="872"/>
      <c r="FNZ2" s="872"/>
      <c r="FOA2" s="872"/>
      <c r="FOB2" s="872"/>
      <c r="FOC2" s="872"/>
      <c r="FOD2" s="872"/>
      <c r="FOE2" s="872"/>
      <c r="FOF2" s="872"/>
      <c r="FOG2" s="872"/>
      <c r="FOH2" s="872"/>
      <c r="FOI2" s="872"/>
      <c r="FOJ2" s="872"/>
      <c r="FOK2" s="872"/>
      <c r="FOL2" s="872"/>
      <c r="FOM2" s="872"/>
      <c r="FON2" s="872"/>
      <c r="FOO2" s="872"/>
      <c r="FOP2" s="872"/>
      <c r="FOQ2" s="872"/>
      <c r="FOR2" s="872"/>
      <c r="FOS2" s="872"/>
      <c r="FOT2" s="872"/>
      <c r="FOU2" s="872"/>
      <c r="FOV2" s="872"/>
      <c r="FOW2" s="872"/>
      <c r="FOX2" s="872"/>
      <c r="FOY2" s="872"/>
      <c r="FOZ2" s="872"/>
      <c r="FPA2" s="872"/>
      <c r="FPB2" s="872"/>
      <c r="FPC2" s="872"/>
      <c r="FPD2" s="872"/>
      <c r="FPE2" s="872"/>
      <c r="FPF2" s="872"/>
      <c r="FPG2" s="872"/>
      <c r="FPH2" s="872"/>
      <c r="FPI2" s="872"/>
      <c r="FPJ2" s="872"/>
      <c r="FPK2" s="872"/>
      <c r="FPL2" s="872"/>
      <c r="FPM2" s="872"/>
      <c r="FPN2" s="872"/>
      <c r="FPO2" s="872"/>
      <c r="FPP2" s="872"/>
      <c r="FPQ2" s="872"/>
      <c r="FPR2" s="872"/>
      <c r="FPS2" s="872"/>
      <c r="FPT2" s="872"/>
      <c r="FPU2" s="872"/>
      <c r="FPV2" s="872"/>
      <c r="FPW2" s="872"/>
      <c r="FPX2" s="872"/>
      <c r="FPY2" s="872"/>
      <c r="FPZ2" s="872"/>
      <c r="FQA2" s="872"/>
      <c r="FQB2" s="872"/>
      <c r="FQC2" s="872"/>
      <c r="FQD2" s="872"/>
      <c r="FQE2" s="872"/>
      <c r="FQF2" s="872"/>
      <c r="FQG2" s="872"/>
      <c r="FQH2" s="872"/>
      <c r="FQI2" s="872"/>
      <c r="FQJ2" s="872"/>
      <c r="FQK2" s="872"/>
      <c r="FQL2" s="872"/>
      <c r="FQM2" s="872"/>
      <c r="FQN2" s="872"/>
      <c r="FQO2" s="872"/>
      <c r="FQP2" s="872"/>
      <c r="FQQ2" s="872"/>
      <c r="FQR2" s="872"/>
      <c r="FQS2" s="872"/>
      <c r="FQT2" s="872"/>
      <c r="FQU2" s="872"/>
      <c r="FQV2" s="872"/>
      <c r="FQW2" s="872"/>
      <c r="FQX2" s="872"/>
      <c r="FQY2" s="872"/>
      <c r="FQZ2" s="872"/>
      <c r="FRA2" s="872"/>
      <c r="FRB2" s="872"/>
      <c r="FRC2" s="872"/>
      <c r="FRD2" s="872"/>
      <c r="FRE2" s="872"/>
      <c r="FRF2" s="872"/>
      <c r="FRG2" s="872"/>
      <c r="FRH2" s="872"/>
      <c r="FRI2" s="872"/>
      <c r="FRJ2" s="872"/>
      <c r="FRK2" s="872"/>
      <c r="FRL2" s="872"/>
      <c r="FRM2" s="872"/>
      <c r="FRN2" s="872"/>
      <c r="FRO2" s="872"/>
      <c r="FRP2" s="872"/>
      <c r="FRQ2" s="872"/>
      <c r="FRR2" s="872"/>
      <c r="FRS2" s="872"/>
      <c r="FRT2" s="872"/>
      <c r="FRU2" s="872"/>
      <c r="FRV2" s="872"/>
      <c r="FRW2" s="872"/>
      <c r="FRX2" s="872"/>
      <c r="FRY2" s="872"/>
      <c r="FRZ2" s="872"/>
      <c r="FSA2" s="872"/>
      <c r="FSB2" s="872"/>
      <c r="FSC2" s="872"/>
      <c r="FSD2" s="872"/>
      <c r="FSE2" s="872"/>
      <c r="FSF2" s="872"/>
      <c r="FSG2" s="872"/>
      <c r="FSH2" s="872"/>
      <c r="FSI2" s="872"/>
      <c r="FSJ2" s="872"/>
      <c r="FSK2" s="872"/>
      <c r="FSL2" s="872"/>
      <c r="FSM2" s="872"/>
      <c r="FSN2" s="872"/>
      <c r="FSO2" s="872"/>
      <c r="FSP2" s="872"/>
      <c r="FSQ2" s="872"/>
      <c r="FSR2" s="872"/>
      <c r="FSS2" s="872"/>
      <c r="FST2" s="872"/>
      <c r="FSU2" s="872"/>
      <c r="FSV2" s="872"/>
      <c r="FSW2" s="872"/>
      <c r="FSX2" s="872"/>
      <c r="FSY2" s="872"/>
      <c r="FSZ2" s="872"/>
      <c r="FTA2" s="872"/>
      <c r="FTB2" s="872"/>
      <c r="FTC2" s="872"/>
      <c r="FTD2" s="872"/>
      <c r="FTE2" s="872"/>
      <c r="FTF2" s="872"/>
      <c r="FTG2" s="872"/>
      <c r="FTH2" s="872"/>
      <c r="FTI2" s="872"/>
      <c r="FTJ2" s="872"/>
      <c r="FTK2" s="872"/>
      <c r="FTL2" s="872"/>
      <c r="FTM2" s="872"/>
      <c r="FTN2" s="872"/>
      <c r="FTO2" s="872"/>
      <c r="FTP2" s="872"/>
      <c r="FTQ2" s="872"/>
      <c r="FTR2" s="872"/>
      <c r="FTS2" s="872"/>
      <c r="FTT2" s="872"/>
      <c r="FTU2" s="872"/>
      <c r="FTV2" s="872"/>
      <c r="FTW2" s="872"/>
      <c r="FTX2" s="872"/>
      <c r="FTY2" s="872"/>
      <c r="FTZ2" s="872"/>
      <c r="FUA2" s="872"/>
      <c r="FUB2" s="872"/>
      <c r="FUC2" s="872"/>
      <c r="FUD2" s="872"/>
      <c r="FUE2" s="872"/>
      <c r="FUF2" s="872"/>
      <c r="FUG2" s="872"/>
      <c r="FUH2" s="872"/>
      <c r="FUI2" s="872"/>
      <c r="FUJ2" s="872"/>
      <c r="FUK2" s="872"/>
      <c r="FUL2" s="872"/>
      <c r="FUM2" s="872"/>
      <c r="FUN2" s="872"/>
      <c r="FUO2" s="872"/>
      <c r="FUP2" s="872"/>
      <c r="FUQ2" s="872"/>
      <c r="FUR2" s="872"/>
      <c r="FUS2" s="872"/>
      <c r="FUT2" s="872"/>
      <c r="FUU2" s="872"/>
      <c r="FUV2" s="872"/>
      <c r="FUW2" s="872"/>
      <c r="FUX2" s="872"/>
      <c r="FUY2" s="872"/>
      <c r="FUZ2" s="872"/>
      <c r="FVA2" s="872"/>
      <c r="FVB2" s="872"/>
      <c r="FVC2" s="872"/>
      <c r="FVD2" s="872"/>
      <c r="FVE2" s="872"/>
      <c r="FVF2" s="872"/>
      <c r="FVG2" s="872"/>
      <c r="FVH2" s="872"/>
      <c r="FVI2" s="872"/>
      <c r="FVJ2" s="872"/>
      <c r="FVK2" s="872"/>
      <c r="FVL2" s="872"/>
      <c r="FVM2" s="872"/>
      <c r="FVN2" s="872"/>
      <c r="FVO2" s="872"/>
      <c r="FVP2" s="872"/>
      <c r="FVQ2" s="872"/>
      <c r="FVR2" s="872"/>
      <c r="FVS2" s="872"/>
      <c r="FVT2" s="872"/>
      <c r="FVU2" s="872"/>
      <c r="FVV2" s="872"/>
      <c r="FVW2" s="872"/>
      <c r="FVX2" s="872"/>
      <c r="FVY2" s="872"/>
      <c r="FVZ2" s="872"/>
      <c r="FWA2" s="872"/>
      <c r="FWB2" s="872"/>
      <c r="FWC2" s="872"/>
      <c r="FWD2" s="872"/>
      <c r="FWE2" s="872"/>
      <c r="FWF2" s="872"/>
      <c r="FWG2" s="872"/>
      <c r="FWH2" s="872"/>
      <c r="FWI2" s="872"/>
      <c r="FWJ2" s="872"/>
      <c r="FWK2" s="872"/>
      <c r="FWL2" s="872"/>
      <c r="FWM2" s="872"/>
      <c r="FWN2" s="872"/>
      <c r="FWO2" s="872"/>
      <c r="FWP2" s="872"/>
      <c r="FWQ2" s="872"/>
      <c r="FWR2" s="872"/>
      <c r="FWS2" s="872"/>
      <c r="FWT2" s="872"/>
      <c r="FWU2" s="872"/>
      <c r="FWV2" s="872"/>
      <c r="FWW2" s="872"/>
      <c r="FWX2" s="872"/>
      <c r="FWY2" s="872"/>
      <c r="FWZ2" s="872"/>
      <c r="FXA2" s="872"/>
      <c r="FXB2" s="872"/>
      <c r="FXC2" s="872"/>
      <c r="FXD2" s="872"/>
      <c r="FXE2" s="872"/>
      <c r="FXF2" s="872"/>
      <c r="FXG2" s="872"/>
      <c r="FXH2" s="872"/>
      <c r="FXI2" s="872"/>
      <c r="FXJ2" s="872"/>
      <c r="FXK2" s="872"/>
      <c r="FXL2" s="872"/>
      <c r="FXM2" s="872"/>
      <c r="FXN2" s="872"/>
      <c r="FXO2" s="872"/>
      <c r="FXP2" s="872"/>
      <c r="FXQ2" s="872"/>
      <c r="FXR2" s="872"/>
      <c r="FXS2" s="872"/>
      <c r="FXT2" s="872"/>
      <c r="FXU2" s="872"/>
      <c r="FXV2" s="872"/>
      <c r="FXW2" s="872"/>
      <c r="FXX2" s="872"/>
      <c r="FXY2" s="872"/>
      <c r="FXZ2" s="872"/>
      <c r="FYA2" s="872"/>
      <c r="FYB2" s="872"/>
      <c r="FYC2" s="872"/>
      <c r="FYD2" s="872"/>
      <c r="FYE2" s="872"/>
      <c r="FYF2" s="872"/>
      <c r="FYG2" s="872"/>
      <c r="FYH2" s="872"/>
      <c r="FYI2" s="872"/>
      <c r="FYJ2" s="872"/>
      <c r="FYK2" s="872"/>
      <c r="FYL2" s="872"/>
      <c r="FYM2" s="872"/>
      <c r="FYN2" s="872"/>
      <c r="FYO2" s="872"/>
      <c r="FYP2" s="872"/>
      <c r="FYQ2" s="872"/>
      <c r="FYR2" s="872"/>
      <c r="FYS2" s="872"/>
      <c r="FYT2" s="872"/>
      <c r="FYU2" s="872"/>
      <c r="FYV2" s="872"/>
      <c r="FYW2" s="872"/>
      <c r="FYX2" s="872"/>
      <c r="FYY2" s="872"/>
      <c r="FYZ2" s="872"/>
      <c r="FZA2" s="872"/>
      <c r="FZB2" s="872"/>
      <c r="FZC2" s="872"/>
      <c r="FZD2" s="872"/>
      <c r="FZE2" s="872"/>
      <c r="FZF2" s="872"/>
      <c r="FZG2" s="872"/>
      <c r="FZH2" s="872"/>
      <c r="FZI2" s="872"/>
      <c r="FZJ2" s="872"/>
      <c r="FZK2" s="872"/>
      <c r="FZL2" s="872"/>
      <c r="FZM2" s="872"/>
      <c r="FZN2" s="872"/>
      <c r="FZO2" s="872"/>
      <c r="FZP2" s="872"/>
      <c r="FZQ2" s="872"/>
      <c r="FZR2" s="872"/>
      <c r="FZS2" s="872"/>
      <c r="FZT2" s="872"/>
      <c r="FZU2" s="872"/>
      <c r="FZV2" s="872"/>
      <c r="FZW2" s="872"/>
      <c r="FZX2" s="872"/>
      <c r="FZY2" s="872"/>
      <c r="FZZ2" s="872"/>
      <c r="GAA2" s="872"/>
      <c r="GAB2" s="872"/>
      <c r="GAC2" s="872"/>
      <c r="GAD2" s="872"/>
      <c r="GAE2" s="872"/>
      <c r="GAF2" s="872"/>
      <c r="GAG2" s="872"/>
      <c r="GAH2" s="872"/>
      <c r="GAI2" s="872"/>
      <c r="GAJ2" s="872"/>
      <c r="GAK2" s="872"/>
      <c r="GAL2" s="872"/>
      <c r="GAM2" s="872"/>
      <c r="GAN2" s="872"/>
      <c r="GAO2" s="872"/>
      <c r="GAP2" s="872"/>
      <c r="GAQ2" s="872"/>
      <c r="GAR2" s="872"/>
      <c r="GAS2" s="872"/>
      <c r="GAT2" s="872"/>
      <c r="GAU2" s="872"/>
      <c r="GAV2" s="872"/>
      <c r="GAW2" s="872"/>
      <c r="GAX2" s="872"/>
      <c r="GAY2" s="872"/>
      <c r="GAZ2" s="872"/>
      <c r="GBA2" s="872"/>
      <c r="GBB2" s="872"/>
      <c r="GBC2" s="872"/>
      <c r="GBD2" s="872"/>
      <c r="GBE2" s="872"/>
      <c r="GBF2" s="872"/>
      <c r="GBG2" s="872"/>
      <c r="GBH2" s="872"/>
      <c r="GBI2" s="872"/>
      <c r="GBJ2" s="872"/>
      <c r="GBK2" s="872"/>
      <c r="GBL2" s="872"/>
      <c r="GBM2" s="872"/>
      <c r="GBN2" s="872"/>
      <c r="GBO2" s="872"/>
      <c r="GBP2" s="872"/>
      <c r="GBQ2" s="872"/>
      <c r="GBR2" s="872"/>
      <c r="GBS2" s="872"/>
      <c r="GBT2" s="872"/>
      <c r="GBU2" s="872"/>
      <c r="GBV2" s="872"/>
      <c r="GBW2" s="872"/>
      <c r="GBX2" s="872"/>
      <c r="GBY2" s="872"/>
      <c r="GBZ2" s="872"/>
      <c r="GCA2" s="872"/>
      <c r="GCB2" s="872"/>
      <c r="GCC2" s="872"/>
      <c r="GCD2" s="872"/>
      <c r="GCE2" s="872"/>
      <c r="GCF2" s="872"/>
      <c r="GCG2" s="872"/>
      <c r="GCH2" s="872"/>
      <c r="GCI2" s="872"/>
      <c r="GCJ2" s="872"/>
      <c r="GCK2" s="872"/>
      <c r="GCL2" s="872"/>
      <c r="GCM2" s="872"/>
      <c r="GCN2" s="872"/>
      <c r="GCO2" s="872"/>
      <c r="GCP2" s="872"/>
      <c r="GCQ2" s="872"/>
      <c r="GCR2" s="872"/>
      <c r="GCS2" s="872"/>
      <c r="GCT2" s="872"/>
      <c r="GCU2" s="872"/>
      <c r="GCV2" s="872"/>
      <c r="GCW2" s="872"/>
      <c r="GCX2" s="872"/>
      <c r="GCY2" s="872"/>
      <c r="GCZ2" s="872"/>
      <c r="GDA2" s="872"/>
      <c r="GDB2" s="872"/>
      <c r="GDC2" s="872"/>
      <c r="GDD2" s="872"/>
      <c r="GDE2" s="872"/>
      <c r="GDF2" s="872"/>
      <c r="GDG2" s="872"/>
      <c r="GDH2" s="872"/>
      <c r="GDI2" s="872"/>
      <c r="GDJ2" s="872"/>
      <c r="GDK2" s="872"/>
      <c r="GDL2" s="872"/>
      <c r="GDM2" s="872"/>
      <c r="GDN2" s="872"/>
      <c r="GDO2" s="872"/>
      <c r="GDP2" s="872"/>
      <c r="GDQ2" s="872"/>
      <c r="GDR2" s="872"/>
      <c r="GDS2" s="872"/>
      <c r="GDT2" s="872"/>
      <c r="GDU2" s="872"/>
      <c r="GDV2" s="872"/>
      <c r="GDW2" s="872"/>
      <c r="GDX2" s="872"/>
      <c r="GDY2" s="872"/>
      <c r="GDZ2" s="872"/>
      <c r="GEA2" s="872"/>
      <c r="GEB2" s="872"/>
      <c r="GEC2" s="872"/>
      <c r="GED2" s="872"/>
      <c r="GEE2" s="872"/>
      <c r="GEF2" s="872"/>
      <c r="GEG2" s="872"/>
      <c r="GEH2" s="872"/>
      <c r="GEI2" s="872"/>
      <c r="GEJ2" s="872"/>
      <c r="GEK2" s="872"/>
      <c r="GEL2" s="872"/>
      <c r="GEM2" s="872"/>
      <c r="GEN2" s="872"/>
      <c r="GEO2" s="872"/>
      <c r="GEP2" s="872"/>
      <c r="GEQ2" s="872"/>
      <c r="GER2" s="872"/>
      <c r="GES2" s="872"/>
      <c r="GET2" s="872"/>
      <c r="GEU2" s="872"/>
      <c r="GEV2" s="872"/>
      <c r="GEW2" s="872"/>
      <c r="GEX2" s="872"/>
      <c r="GEY2" s="872"/>
      <c r="GEZ2" s="872"/>
      <c r="GFA2" s="872"/>
      <c r="GFB2" s="872"/>
      <c r="GFC2" s="872"/>
      <c r="GFD2" s="872"/>
      <c r="GFE2" s="872"/>
      <c r="GFF2" s="872"/>
      <c r="GFG2" s="872"/>
      <c r="GFH2" s="872"/>
      <c r="GFI2" s="872"/>
      <c r="GFJ2" s="872"/>
      <c r="GFK2" s="872"/>
      <c r="GFL2" s="872"/>
      <c r="GFM2" s="872"/>
      <c r="GFN2" s="872"/>
      <c r="GFO2" s="872"/>
      <c r="GFP2" s="872"/>
      <c r="GFQ2" s="872"/>
      <c r="GFR2" s="872"/>
      <c r="GFS2" s="872"/>
      <c r="GFT2" s="872"/>
      <c r="GFU2" s="872"/>
      <c r="GFV2" s="872"/>
      <c r="GFW2" s="872"/>
      <c r="GFX2" s="872"/>
      <c r="GFY2" s="872"/>
      <c r="GFZ2" s="872"/>
      <c r="GGA2" s="872"/>
      <c r="GGB2" s="872"/>
      <c r="GGC2" s="872"/>
      <c r="GGD2" s="872"/>
      <c r="GGE2" s="872"/>
      <c r="GGF2" s="872"/>
      <c r="GGG2" s="872"/>
      <c r="GGH2" s="872"/>
      <c r="GGI2" s="872"/>
      <c r="GGJ2" s="872"/>
      <c r="GGK2" s="872"/>
      <c r="GGL2" s="872"/>
      <c r="GGM2" s="872"/>
      <c r="GGN2" s="872"/>
      <c r="GGO2" s="872"/>
      <c r="GGP2" s="872"/>
      <c r="GGQ2" s="872"/>
      <c r="GGR2" s="872"/>
      <c r="GGS2" s="872"/>
      <c r="GGT2" s="872"/>
      <c r="GGU2" s="872"/>
      <c r="GGV2" s="872"/>
      <c r="GGW2" s="872"/>
      <c r="GGX2" s="872"/>
      <c r="GGY2" s="872"/>
      <c r="GGZ2" s="872"/>
      <c r="GHA2" s="872"/>
      <c r="GHB2" s="872"/>
      <c r="GHC2" s="872"/>
      <c r="GHD2" s="872"/>
      <c r="GHE2" s="872"/>
      <c r="GHF2" s="872"/>
      <c r="GHG2" s="872"/>
      <c r="GHH2" s="872"/>
      <c r="GHI2" s="872"/>
      <c r="GHJ2" s="872"/>
      <c r="GHK2" s="872"/>
      <c r="GHL2" s="872"/>
      <c r="GHM2" s="872"/>
      <c r="GHN2" s="872"/>
      <c r="GHO2" s="872"/>
      <c r="GHP2" s="872"/>
      <c r="GHQ2" s="872"/>
      <c r="GHR2" s="872"/>
      <c r="GHS2" s="872"/>
      <c r="GHT2" s="872"/>
      <c r="GHU2" s="872"/>
      <c r="GHV2" s="872"/>
      <c r="GHW2" s="872"/>
      <c r="GHX2" s="872"/>
      <c r="GHY2" s="872"/>
      <c r="GHZ2" s="872"/>
      <c r="GIA2" s="872"/>
      <c r="GIB2" s="872"/>
      <c r="GIC2" s="872"/>
      <c r="GID2" s="872"/>
      <c r="GIE2" s="872"/>
      <c r="GIF2" s="872"/>
      <c r="GIG2" s="872"/>
      <c r="GIH2" s="872"/>
      <c r="GII2" s="872"/>
      <c r="GIJ2" s="872"/>
      <c r="GIK2" s="872"/>
      <c r="GIL2" s="872"/>
      <c r="GIM2" s="872"/>
      <c r="GIN2" s="872"/>
      <c r="GIO2" s="872"/>
      <c r="GIP2" s="872"/>
      <c r="GIQ2" s="872"/>
      <c r="GIR2" s="872"/>
      <c r="GIS2" s="872"/>
      <c r="GIT2" s="872"/>
      <c r="GIU2" s="872"/>
      <c r="GIV2" s="872"/>
      <c r="GIW2" s="872"/>
      <c r="GIX2" s="872"/>
      <c r="GIY2" s="872"/>
      <c r="GIZ2" s="872"/>
      <c r="GJA2" s="872"/>
      <c r="GJB2" s="872"/>
      <c r="GJC2" s="872"/>
      <c r="GJD2" s="872"/>
      <c r="GJE2" s="872"/>
      <c r="GJF2" s="872"/>
      <c r="GJG2" s="872"/>
      <c r="GJH2" s="872"/>
      <c r="GJI2" s="872"/>
      <c r="GJJ2" s="872"/>
      <c r="GJK2" s="872"/>
      <c r="GJL2" s="872"/>
      <c r="GJM2" s="872"/>
      <c r="GJN2" s="872"/>
      <c r="GJO2" s="872"/>
      <c r="GJP2" s="872"/>
      <c r="GJQ2" s="872"/>
      <c r="GJR2" s="872"/>
      <c r="GJS2" s="872"/>
      <c r="GJT2" s="872"/>
      <c r="GJU2" s="872"/>
      <c r="GJV2" s="872"/>
      <c r="GJW2" s="872"/>
      <c r="GJX2" s="872"/>
      <c r="GJY2" s="872"/>
      <c r="GJZ2" s="872"/>
      <c r="GKA2" s="872"/>
      <c r="GKB2" s="872"/>
      <c r="GKC2" s="872"/>
      <c r="GKD2" s="872"/>
      <c r="GKE2" s="872"/>
      <c r="GKF2" s="872"/>
      <c r="GKG2" s="872"/>
      <c r="GKH2" s="872"/>
      <c r="GKI2" s="872"/>
      <c r="GKJ2" s="872"/>
      <c r="GKK2" s="872"/>
      <c r="GKL2" s="872"/>
      <c r="GKM2" s="872"/>
      <c r="GKN2" s="872"/>
      <c r="GKO2" s="872"/>
      <c r="GKP2" s="872"/>
      <c r="GKQ2" s="872"/>
      <c r="GKR2" s="872"/>
      <c r="GKS2" s="872"/>
      <c r="GKT2" s="872"/>
      <c r="GKU2" s="872"/>
      <c r="GKV2" s="872"/>
      <c r="GKW2" s="872"/>
      <c r="GKX2" s="872"/>
      <c r="GKY2" s="872"/>
      <c r="GKZ2" s="872"/>
      <c r="GLA2" s="872"/>
      <c r="GLB2" s="872"/>
      <c r="GLC2" s="872"/>
      <c r="GLD2" s="872"/>
      <c r="GLE2" s="872"/>
      <c r="GLF2" s="872"/>
      <c r="GLG2" s="872"/>
      <c r="GLH2" s="872"/>
      <c r="GLI2" s="872"/>
      <c r="GLJ2" s="872"/>
      <c r="GLK2" s="872"/>
      <c r="GLL2" s="872"/>
      <c r="GLM2" s="872"/>
      <c r="GLN2" s="872"/>
      <c r="GLO2" s="872"/>
      <c r="GLP2" s="872"/>
      <c r="GLQ2" s="872"/>
      <c r="GLR2" s="872"/>
      <c r="GLS2" s="872"/>
      <c r="GLT2" s="872"/>
      <c r="GLU2" s="872"/>
      <c r="GLV2" s="872"/>
      <c r="GLW2" s="872"/>
      <c r="GLX2" s="872"/>
      <c r="GLY2" s="872"/>
      <c r="GLZ2" s="872"/>
      <c r="GMA2" s="872"/>
      <c r="GMB2" s="872"/>
      <c r="GMC2" s="872"/>
      <c r="GMD2" s="872"/>
      <c r="GME2" s="872"/>
      <c r="GMF2" s="872"/>
      <c r="GMG2" s="872"/>
      <c r="GMH2" s="872"/>
      <c r="GMI2" s="872"/>
      <c r="GMJ2" s="872"/>
      <c r="GMK2" s="872"/>
      <c r="GML2" s="872"/>
      <c r="GMM2" s="872"/>
      <c r="GMN2" s="872"/>
      <c r="GMO2" s="872"/>
      <c r="GMP2" s="872"/>
      <c r="GMQ2" s="872"/>
      <c r="GMR2" s="872"/>
      <c r="GMS2" s="872"/>
      <c r="GMT2" s="872"/>
      <c r="GMU2" s="872"/>
      <c r="GMV2" s="872"/>
      <c r="GMW2" s="872"/>
      <c r="GMX2" s="872"/>
      <c r="GMY2" s="872"/>
      <c r="GMZ2" s="872"/>
      <c r="GNA2" s="872"/>
      <c r="GNB2" s="872"/>
      <c r="GNC2" s="872"/>
      <c r="GND2" s="872"/>
      <c r="GNE2" s="872"/>
      <c r="GNF2" s="872"/>
      <c r="GNG2" s="872"/>
      <c r="GNH2" s="872"/>
      <c r="GNI2" s="872"/>
      <c r="GNJ2" s="872"/>
      <c r="GNK2" s="872"/>
      <c r="GNL2" s="872"/>
      <c r="GNM2" s="872"/>
      <c r="GNN2" s="872"/>
      <c r="GNO2" s="872"/>
      <c r="GNP2" s="872"/>
      <c r="GNQ2" s="872"/>
      <c r="GNR2" s="872"/>
      <c r="GNS2" s="872"/>
      <c r="GNT2" s="872"/>
      <c r="GNU2" s="872"/>
      <c r="GNV2" s="872"/>
      <c r="GNW2" s="872"/>
      <c r="GNX2" s="872"/>
      <c r="GNY2" s="872"/>
      <c r="GNZ2" s="872"/>
      <c r="GOA2" s="872"/>
      <c r="GOB2" s="872"/>
      <c r="GOC2" s="872"/>
      <c r="GOD2" s="872"/>
      <c r="GOE2" s="872"/>
      <c r="GOF2" s="872"/>
      <c r="GOG2" s="872"/>
      <c r="GOH2" s="872"/>
      <c r="GOI2" s="872"/>
      <c r="GOJ2" s="872"/>
      <c r="GOK2" s="872"/>
      <c r="GOL2" s="872"/>
      <c r="GOM2" s="872"/>
      <c r="GON2" s="872"/>
      <c r="GOO2" s="872"/>
      <c r="GOP2" s="872"/>
      <c r="GOQ2" s="872"/>
      <c r="GOR2" s="872"/>
      <c r="GOS2" s="872"/>
      <c r="GOT2" s="872"/>
      <c r="GOU2" s="872"/>
      <c r="GOV2" s="872"/>
      <c r="GOW2" s="872"/>
      <c r="GOX2" s="872"/>
      <c r="GOY2" s="872"/>
      <c r="GOZ2" s="872"/>
      <c r="GPA2" s="872"/>
      <c r="GPB2" s="872"/>
      <c r="GPC2" s="872"/>
      <c r="GPD2" s="872"/>
      <c r="GPE2" s="872"/>
      <c r="GPF2" s="872"/>
      <c r="GPG2" s="872"/>
      <c r="GPH2" s="872"/>
      <c r="GPI2" s="872"/>
      <c r="GPJ2" s="872"/>
      <c r="GPK2" s="872"/>
      <c r="GPL2" s="872"/>
      <c r="GPM2" s="872"/>
      <c r="GPN2" s="872"/>
      <c r="GPO2" s="872"/>
      <c r="GPP2" s="872"/>
      <c r="GPQ2" s="872"/>
      <c r="GPR2" s="872"/>
      <c r="GPS2" s="872"/>
      <c r="GPT2" s="872"/>
      <c r="GPU2" s="872"/>
      <c r="GPV2" s="872"/>
      <c r="GPW2" s="872"/>
      <c r="GPX2" s="872"/>
      <c r="GPY2" s="872"/>
      <c r="GPZ2" s="872"/>
      <c r="GQA2" s="872"/>
      <c r="GQB2" s="872"/>
      <c r="GQC2" s="872"/>
      <c r="GQD2" s="872"/>
      <c r="GQE2" s="872"/>
      <c r="GQF2" s="872"/>
      <c r="GQG2" s="872"/>
      <c r="GQH2" s="872"/>
      <c r="GQI2" s="872"/>
      <c r="GQJ2" s="872"/>
      <c r="GQK2" s="872"/>
      <c r="GQL2" s="872"/>
      <c r="GQM2" s="872"/>
      <c r="GQN2" s="872"/>
      <c r="GQO2" s="872"/>
      <c r="GQP2" s="872"/>
      <c r="GQQ2" s="872"/>
      <c r="GQR2" s="872"/>
      <c r="GQS2" s="872"/>
      <c r="GQT2" s="872"/>
      <c r="GQU2" s="872"/>
      <c r="GQV2" s="872"/>
      <c r="GQW2" s="872"/>
      <c r="GQX2" s="872"/>
      <c r="GQY2" s="872"/>
      <c r="GQZ2" s="872"/>
      <c r="GRA2" s="872"/>
      <c r="GRB2" s="872"/>
      <c r="GRC2" s="872"/>
      <c r="GRD2" s="872"/>
      <c r="GRE2" s="872"/>
      <c r="GRF2" s="872"/>
      <c r="GRG2" s="872"/>
      <c r="GRH2" s="872"/>
      <c r="GRI2" s="872"/>
      <c r="GRJ2" s="872"/>
      <c r="GRK2" s="872"/>
      <c r="GRL2" s="872"/>
      <c r="GRM2" s="872"/>
      <c r="GRN2" s="872"/>
      <c r="GRO2" s="872"/>
      <c r="GRP2" s="872"/>
      <c r="GRQ2" s="872"/>
      <c r="GRR2" s="872"/>
      <c r="GRS2" s="872"/>
      <c r="GRT2" s="872"/>
      <c r="GRU2" s="872"/>
      <c r="GRV2" s="872"/>
      <c r="GRW2" s="872"/>
      <c r="GRX2" s="872"/>
      <c r="GRY2" s="872"/>
      <c r="GRZ2" s="872"/>
      <c r="GSA2" s="872"/>
      <c r="GSB2" s="872"/>
      <c r="GSC2" s="872"/>
      <c r="GSD2" s="872"/>
      <c r="GSE2" s="872"/>
      <c r="GSF2" s="872"/>
      <c r="GSG2" s="872"/>
      <c r="GSH2" s="872"/>
      <c r="GSI2" s="872"/>
      <c r="GSJ2" s="872"/>
      <c r="GSK2" s="872"/>
      <c r="GSL2" s="872"/>
      <c r="GSM2" s="872"/>
      <c r="GSN2" s="872"/>
      <c r="GSO2" s="872"/>
      <c r="GSP2" s="872"/>
      <c r="GSQ2" s="872"/>
      <c r="GSR2" s="872"/>
      <c r="GSS2" s="872"/>
      <c r="GST2" s="872"/>
      <c r="GSU2" s="872"/>
      <c r="GSV2" s="872"/>
      <c r="GSW2" s="872"/>
      <c r="GSX2" s="872"/>
      <c r="GSY2" s="872"/>
      <c r="GSZ2" s="872"/>
      <c r="GTA2" s="872"/>
      <c r="GTB2" s="872"/>
      <c r="GTC2" s="872"/>
      <c r="GTD2" s="872"/>
      <c r="GTE2" s="872"/>
      <c r="GTF2" s="872"/>
      <c r="GTG2" s="872"/>
      <c r="GTH2" s="872"/>
      <c r="GTI2" s="872"/>
      <c r="GTJ2" s="872"/>
      <c r="GTK2" s="872"/>
      <c r="GTL2" s="872"/>
      <c r="GTM2" s="872"/>
      <c r="GTN2" s="872"/>
      <c r="GTO2" s="872"/>
      <c r="GTP2" s="872"/>
      <c r="GTQ2" s="872"/>
      <c r="GTR2" s="872"/>
      <c r="GTS2" s="872"/>
      <c r="GTT2" s="872"/>
      <c r="GTU2" s="872"/>
      <c r="GTV2" s="872"/>
      <c r="GTW2" s="872"/>
      <c r="GTX2" s="872"/>
      <c r="GTY2" s="872"/>
      <c r="GTZ2" s="872"/>
      <c r="GUA2" s="872"/>
      <c r="GUB2" s="872"/>
      <c r="GUC2" s="872"/>
      <c r="GUD2" s="872"/>
      <c r="GUE2" s="872"/>
      <c r="GUF2" s="872"/>
      <c r="GUG2" s="872"/>
      <c r="GUH2" s="872"/>
      <c r="GUI2" s="872"/>
      <c r="GUJ2" s="872"/>
      <c r="GUK2" s="872"/>
      <c r="GUL2" s="872"/>
      <c r="GUM2" s="872"/>
      <c r="GUN2" s="872"/>
      <c r="GUO2" s="872"/>
      <c r="GUP2" s="872"/>
      <c r="GUQ2" s="872"/>
      <c r="GUR2" s="872"/>
      <c r="GUS2" s="872"/>
      <c r="GUT2" s="872"/>
      <c r="GUU2" s="872"/>
      <c r="GUV2" s="872"/>
      <c r="GUW2" s="872"/>
      <c r="GUX2" s="872"/>
      <c r="GUY2" s="872"/>
      <c r="GUZ2" s="872"/>
      <c r="GVA2" s="872"/>
      <c r="GVB2" s="872"/>
      <c r="GVC2" s="872"/>
      <c r="GVD2" s="872"/>
      <c r="GVE2" s="872"/>
      <c r="GVF2" s="872"/>
      <c r="GVG2" s="872"/>
      <c r="GVH2" s="872"/>
      <c r="GVI2" s="872"/>
      <c r="GVJ2" s="872"/>
      <c r="GVK2" s="872"/>
      <c r="GVL2" s="872"/>
      <c r="GVM2" s="872"/>
      <c r="GVN2" s="872"/>
      <c r="GVO2" s="872"/>
      <c r="GVP2" s="872"/>
      <c r="GVQ2" s="872"/>
      <c r="GVR2" s="872"/>
      <c r="GVS2" s="872"/>
      <c r="GVT2" s="872"/>
      <c r="GVU2" s="872"/>
      <c r="GVV2" s="872"/>
      <c r="GVW2" s="872"/>
      <c r="GVX2" s="872"/>
      <c r="GVY2" s="872"/>
      <c r="GVZ2" s="872"/>
      <c r="GWA2" s="872"/>
      <c r="GWB2" s="872"/>
      <c r="GWC2" s="872"/>
      <c r="GWD2" s="872"/>
      <c r="GWE2" s="872"/>
      <c r="GWF2" s="872"/>
      <c r="GWG2" s="872"/>
      <c r="GWH2" s="872"/>
      <c r="GWI2" s="872"/>
      <c r="GWJ2" s="872"/>
      <c r="GWK2" s="872"/>
      <c r="GWL2" s="872"/>
      <c r="GWM2" s="872"/>
      <c r="GWN2" s="872"/>
      <c r="GWO2" s="872"/>
      <c r="GWP2" s="872"/>
      <c r="GWQ2" s="872"/>
      <c r="GWR2" s="872"/>
      <c r="GWS2" s="872"/>
      <c r="GWT2" s="872"/>
      <c r="GWU2" s="872"/>
      <c r="GWV2" s="872"/>
      <c r="GWW2" s="872"/>
      <c r="GWX2" s="872"/>
      <c r="GWY2" s="872"/>
      <c r="GWZ2" s="872"/>
      <c r="GXA2" s="872"/>
      <c r="GXB2" s="872"/>
      <c r="GXC2" s="872"/>
      <c r="GXD2" s="872"/>
      <c r="GXE2" s="872"/>
      <c r="GXF2" s="872"/>
      <c r="GXG2" s="872"/>
      <c r="GXH2" s="872"/>
      <c r="GXI2" s="872"/>
      <c r="GXJ2" s="872"/>
      <c r="GXK2" s="872"/>
      <c r="GXL2" s="872"/>
      <c r="GXM2" s="872"/>
      <c r="GXN2" s="872"/>
      <c r="GXO2" s="872"/>
      <c r="GXP2" s="872"/>
      <c r="GXQ2" s="872"/>
      <c r="GXR2" s="872"/>
      <c r="GXS2" s="872"/>
      <c r="GXT2" s="872"/>
      <c r="GXU2" s="872"/>
      <c r="GXV2" s="872"/>
      <c r="GXW2" s="872"/>
      <c r="GXX2" s="872"/>
      <c r="GXY2" s="872"/>
      <c r="GXZ2" s="872"/>
      <c r="GYA2" s="872"/>
      <c r="GYB2" s="872"/>
      <c r="GYC2" s="872"/>
      <c r="GYD2" s="872"/>
      <c r="GYE2" s="872"/>
      <c r="GYF2" s="872"/>
      <c r="GYG2" s="872"/>
      <c r="GYH2" s="872"/>
      <c r="GYI2" s="872"/>
      <c r="GYJ2" s="872"/>
      <c r="GYK2" s="872"/>
      <c r="GYL2" s="872"/>
      <c r="GYM2" s="872"/>
      <c r="GYN2" s="872"/>
      <c r="GYO2" s="872"/>
      <c r="GYP2" s="872"/>
      <c r="GYQ2" s="872"/>
      <c r="GYR2" s="872"/>
      <c r="GYS2" s="872"/>
      <c r="GYT2" s="872"/>
      <c r="GYU2" s="872"/>
      <c r="GYV2" s="872"/>
      <c r="GYW2" s="872"/>
      <c r="GYX2" s="872"/>
      <c r="GYY2" s="872"/>
      <c r="GYZ2" s="872"/>
      <c r="GZA2" s="872"/>
      <c r="GZB2" s="872"/>
      <c r="GZC2" s="872"/>
      <c r="GZD2" s="872"/>
      <c r="GZE2" s="872"/>
      <c r="GZF2" s="872"/>
      <c r="GZG2" s="872"/>
      <c r="GZH2" s="872"/>
      <c r="GZI2" s="872"/>
      <c r="GZJ2" s="872"/>
      <c r="GZK2" s="872"/>
      <c r="GZL2" s="872"/>
      <c r="GZM2" s="872"/>
      <c r="GZN2" s="872"/>
      <c r="GZO2" s="872"/>
      <c r="GZP2" s="872"/>
      <c r="GZQ2" s="872"/>
      <c r="GZR2" s="872"/>
      <c r="GZS2" s="872"/>
      <c r="GZT2" s="872"/>
      <c r="GZU2" s="872"/>
      <c r="GZV2" s="872"/>
      <c r="GZW2" s="872"/>
      <c r="GZX2" s="872"/>
      <c r="GZY2" s="872"/>
      <c r="GZZ2" s="872"/>
      <c r="HAA2" s="872"/>
      <c r="HAB2" s="872"/>
      <c r="HAC2" s="872"/>
      <c r="HAD2" s="872"/>
      <c r="HAE2" s="872"/>
      <c r="HAF2" s="872"/>
      <c r="HAG2" s="872"/>
      <c r="HAH2" s="872"/>
      <c r="HAI2" s="872"/>
      <c r="HAJ2" s="872"/>
      <c r="HAK2" s="872"/>
      <c r="HAL2" s="872"/>
      <c r="HAM2" s="872"/>
      <c r="HAN2" s="872"/>
      <c r="HAO2" s="872"/>
      <c r="HAP2" s="872"/>
      <c r="HAQ2" s="872"/>
      <c r="HAR2" s="872"/>
      <c r="HAS2" s="872"/>
      <c r="HAT2" s="872"/>
      <c r="HAU2" s="872"/>
      <c r="HAV2" s="872"/>
      <c r="HAW2" s="872"/>
      <c r="HAX2" s="872"/>
      <c r="HAY2" s="872"/>
      <c r="HAZ2" s="872"/>
      <c r="HBA2" s="872"/>
      <c r="HBB2" s="872"/>
      <c r="HBC2" s="872"/>
      <c r="HBD2" s="872"/>
      <c r="HBE2" s="872"/>
      <c r="HBF2" s="872"/>
      <c r="HBG2" s="872"/>
      <c r="HBH2" s="872"/>
      <c r="HBI2" s="872"/>
      <c r="HBJ2" s="872"/>
      <c r="HBK2" s="872"/>
      <c r="HBL2" s="872"/>
      <c r="HBM2" s="872"/>
      <c r="HBN2" s="872"/>
      <c r="HBO2" s="872"/>
      <c r="HBP2" s="872"/>
      <c r="HBQ2" s="872"/>
      <c r="HBR2" s="872"/>
      <c r="HBS2" s="872"/>
      <c r="HBT2" s="872"/>
      <c r="HBU2" s="872"/>
      <c r="HBV2" s="872"/>
      <c r="HBW2" s="872"/>
      <c r="HBX2" s="872"/>
      <c r="HBY2" s="872"/>
      <c r="HBZ2" s="872"/>
      <c r="HCA2" s="872"/>
      <c r="HCB2" s="872"/>
      <c r="HCC2" s="872"/>
      <c r="HCD2" s="872"/>
      <c r="HCE2" s="872"/>
      <c r="HCF2" s="872"/>
      <c r="HCG2" s="872"/>
      <c r="HCH2" s="872"/>
      <c r="HCI2" s="872"/>
      <c r="HCJ2" s="872"/>
      <c r="HCK2" s="872"/>
      <c r="HCL2" s="872"/>
      <c r="HCM2" s="872"/>
      <c r="HCN2" s="872"/>
      <c r="HCO2" s="872"/>
      <c r="HCP2" s="872"/>
      <c r="HCQ2" s="872"/>
      <c r="HCR2" s="872"/>
      <c r="HCS2" s="872"/>
      <c r="HCT2" s="872"/>
      <c r="HCU2" s="872"/>
      <c r="HCV2" s="872"/>
      <c r="HCW2" s="872"/>
      <c r="HCX2" s="872"/>
      <c r="HCY2" s="872"/>
      <c r="HCZ2" s="872"/>
      <c r="HDA2" s="872"/>
      <c r="HDB2" s="872"/>
      <c r="HDC2" s="872"/>
      <c r="HDD2" s="872"/>
      <c r="HDE2" s="872"/>
      <c r="HDF2" s="872"/>
      <c r="HDG2" s="872"/>
      <c r="HDH2" s="872"/>
      <c r="HDI2" s="872"/>
      <c r="HDJ2" s="872"/>
      <c r="HDK2" s="872"/>
      <c r="HDL2" s="872"/>
      <c r="HDM2" s="872"/>
      <c r="HDN2" s="872"/>
      <c r="HDO2" s="872"/>
      <c r="HDP2" s="872"/>
      <c r="HDQ2" s="872"/>
      <c r="HDR2" s="872"/>
      <c r="HDS2" s="872"/>
      <c r="HDT2" s="872"/>
      <c r="HDU2" s="872"/>
      <c r="HDV2" s="872"/>
      <c r="HDW2" s="872"/>
      <c r="HDX2" s="872"/>
      <c r="HDY2" s="872"/>
      <c r="HDZ2" s="872"/>
      <c r="HEA2" s="872"/>
      <c r="HEB2" s="872"/>
      <c r="HEC2" s="872"/>
      <c r="HED2" s="872"/>
      <c r="HEE2" s="872"/>
      <c r="HEF2" s="872"/>
      <c r="HEG2" s="872"/>
      <c r="HEH2" s="872"/>
      <c r="HEI2" s="872"/>
      <c r="HEJ2" s="872"/>
      <c r="HEK2" s="872"/>
      <c r="HEL2" s="872"/>
      <c r="HEM2" s="872"/>
      <c r="HEN2" s="872"/>
      <c r="HEO2" s="872"/>
      <c r="HEP2" s="872"/>
      <c r="HEQ2" s="872"/>
      <c r="HER2" s="872"/>
      <c r="HES2" s="872"/>
      <c r="HET2" s="872"/>
      <c r="HEU2" s="872"/>
      <c r="HEV2" s="872"/>
      <c r="HEW2" s="872"/>
      <c r="HEX2" s="872"/>
      <c r="HEY2" s="872"/>
      <c r="HEZ2" s="872"/>
      <c r="HFA2" s="872"/>
      <c r="HFB2" s="872"/>
      <c r="HFC2" s="872"/>
      <c r="HFD2" s="872"/>
      <c r="HFE2" s="872"/>
      <c r="HFF2" s="872"/>
      <c r="HFG2" s="872"/>
      <c r="HFH2" s="872"/>
      <c r="HFI2" s="872"/>
      <c r="HFJ2" s="872"/>
      <c r="HFK2" s="872"/>
      <c r="HFL2" s="872"/>
      <c r="HFM2" s="872"/>
      <c r="HFN2" s="872"/>
      <c r="HFO2" s="872"/>
      <c r="HFP2" s="872"/>
      <c r="HFQ2" s="872"/>
      <c r="HFR2" s="872"/>
      <c r="HFS2" s="872"/>
      <c r="HFT2" s="872"/>
      <c r="HFU2" s="872"/>
      <c r="HFV2" s="872"/>
      <c r="HFW2" s="872"/>
      <c r="HFX2" s="872"/>
      <c r="HFY2" s="872"/>
      <c r="HFZ2" s="872"/>
      <c r="HGA2" s="872"/>
      <c r="HGB2" s="872"/>
      <c r="HGC2" s="872"/>
      <c r="HGD2" s="872"/>
      <c r="HGE2" s="872"/>
      <c r="HGF2" s="872"/>
      <c r="HGG2" s="872"/>
      <c r="HGH2" s="872"/>
      <c r="HGI2" s="872"/>
      <c r="HGJ2" s="872"/>
      <c r="HGK2" s="872"/>
      <c r="HGL2" s="872"/>
      <c r="HGM2" s="872"/>
      <c r="HGN2" s="872"/>
      <c r="HGO2" s="872"/>
      <c r="HGP2" s="872"/>
      <c r="HGQ2" s="872"/>
      <c r="HGR2" s="872"/>
      <c r="HGS2" s="872"/>
      <c r="HGT2" s="872"/>
      <c r="HGU2" s="872"/>
      <c r="HGV2" s="872"/>
      <c r="HGW2" s="872"/>
      <c r="HGX2" s="872"/>
      <c r="HGY2" s="872"/>
      <c r="HGZ2" s="872"/>
      <c r="HHA2" s="872"/>
      <c r="HHB2" s="872"/>
      <c r="HHC2" s="872"/>
      <c r="HHD2" s="872"/>
      <c r="HHE2" s="872"/>
      <c r="HHF2" s="872"/>
      <c r="HHG2" s="872"/>
      <c r="HHH2" s="872"/>
      <c r="HHI2" s="872"/>
      <c r="HHJ2" s="872"/>
      <c r="HHK2" s="872"/>
      <c r="HHL2" s="872"/>
      <c r="HHM2" s="872"/>
      <c r="HHN2" s="872"/>
      <c r="HHO2" s="872"/>
      <c r="HHP2" s="872"/>
      <c r="HHQ2" s="872"/>
      <c r="HHR2" s="872"/>
      <c r="HHS2" s="872"/>
      <c r="HHT2" s="872"/>
      <c r="HHU2" s="872"/>
      <c r="HHV2" s="872"/>
      <c r="HHW2" s="872"/>
      <c r="HHX2" s="872"/>
      <c r="HHY2" s="872"/>
      <c r="HHZ2" s="872"/>
      <c r="HIA2" s="872"/>
      <c r="HIB2" s="872"/>
      <c r="HIC2" s="872"/>
      <c r="HID2" s="872"/>
      <c r="HIE2" s="872"/>
      <c r="HIF2" s="872"/>
      <c r="HIG2" s="872"/>
      <c r="HIH2" s="872"/>
      <c r="HII2" s="872"/>
      <c r="HIJ2" s="872"/>
      <c r="HIK2" s="872"/>
      <c r="HIL2" s="872"/>
      <c r="HIM2" s="872"/>
      <c r="HIN2" s="872"/>
      <c r="HIO2" s="872"/>
      <c r="HIP2" s="872"/>
      <c r="HIQ2" s="872"/>
      <c r="HIR2" s="872"/>
      <c r="HIS2" s="872"/>
      <c r="HIT2" s="872"/>
      <c r="HIU2" s="872"/>
      <c r="HIV2" s="872"/>
      <c r="HIW2" s="872"/>
      <c r="HIX2" s="872"/>
      <c r="HIY2" s="872"/>
      <c r="HIZ2" s="872"/>
      <c r="HJA2" s="872"/>
      <c r="HJB2" s="872"/>
      <c r="HJC2" s="872"/>
      <c r="HJD2" s="872"/>
      <c r="HJE2" s="872"/>
      <c r="HJF2" s="872"/>
      <c r="HJG2" s="872"/>
      <c r="HJH2" s="872"/>
      <c r="HJI2" s="872"/>
      <c r="HJJ2" s="872"/>
      <c r="HJK2" s="872"/>
      <c r="HJL2" s="872"/>
      <c r="HJM2" s="872"/>
      <c r="HJN2" s="872"/>
      <c r="HJO2" s="872"/>
      <c r="HJP2" s="872"/>
      <c r="HJQ2" s="872"/>
      <c r="HJR2" s="872"/>
      <c r="HJS2" s="872"/>
      <c r="HJT2" s="872"/>
      <c r="HJU2" s="872"/>
      <c r="HJV2" s="872"/>
      <c r="HJW2" s="872"/>
      <c r="HJX2" s="872"/>
      <c r="HJY2" s="872"/>
      <c r="HJZ2" s="872"/>
      <c r="HKA2" s="872"/>
      <c r="HKB2" s="872"/>
      <c r="HKC2" s="872"/>
      <c r="HKD2" s="872"/>
      <c r="HKE2" s="872"/>
      <c r="HKF2" s="872"/>
      <c r="HKG2" s="872"/>
      <c r="HKH2" s="872"/>
      <c r="HKI2" s="872"/>
      <c r="HKJ2" s="872"/>
      <c r="HKK2" s="872"/>
      <c r="HKL2" s="872"/>
      <c r="HKM2" s="872"/>
      <c r="HKN2" s="872"/>
      <c r="HKO2" s="872"/>
      <c r="HKP2" s="872"/>
      <c r="HKQ2" s="872"/>
      <c r="HKR2" s="872"/>
      <c r="HKS2" s="872"/>
      <c r="HKT2" s="872"/>
      <c r="HKU2" s="872"/>
      <c r="HKV2" s="872"/>
      <c r="HKW2" s="872"/>
      <c r="HKX2" s="872"/>
      <c r="HKY2" s="872"/>
      <c r="HKZ2" s="872"/>
      <c r="HLA2" s="872"/>
      <c r="HLB2" s="872"/>
      <c r="HLC2" s="872"/>
      <c r="HLD2" s="872"/>
      <c r="HLE2" s="872"/>
      <c r="HLF2" s="872"/>
      <c r="HLG2" s="872"/>
      <c r="HLH2" s="872"/>
      <c r="HLI2" s="872"/>
      <c r="HLJ2" s="872"/>
      <c r="HLK2" s="872"/>
      <c r="HLL2" s="872"/>
      <c r="HLM2" s="872"/>
      <c r="HLN2" s="872"/>
      <c r="HLO2" s="872"/>
      <c r="HLP2" s="872"/>
      <c r="HLQ2" s="872"/>
      <c r="HLR2" s="872"/>
      <c r="HLS2" s="872"/>
      <c r="HLT2" s="872"/>
      <c r="HLU2" s="872"/>
      <c r="HLV2" s="872"/>
      <c r="HLW2" s="872"/>
      <c r="HLX2" s="872"/>
      <c r="HLY2" s="872"/>
      <c r="HLZ2" s="872"/>
      <c r="HMA2" s="872"/>
      <c r="HMB2" s="872"/>
      <c r="HMC2" s="872"/>
      <c r="HMD2" s="872"/>
      <c r="HME2" s="872"/>
      <c r="HMF2" s="872"/>
      <c r="HMG2" s="872"/>
      <c r="HMH2" s="872"/>
      <c r="HMI2" s="872"/>
      <c r="HMJ2" s="872"/>
      <c r="HMK2" s="872"/>
      <c r="HML2" s="872"/>
      <c r="HMM2" s="872"/>
      <c r="HMN2" s="872"/>
      <c r="HMO2" s="872"/>
      <c r="HMP2" s="872"/>
      <c r="HMQ2" s="872"/>
      <c r="HMR2" s="872"/>
      <c r="HMS2" s="872"/>
      <c r="HMT2" s="872"/>
      <c r="HMU2" s="872"/>
      <c r="HMV2" s="872"/>
      <c r="HMW2" s="872"/>
      <c r="HMX2" s="872"/>
      <c r="HMY2" s="872"/>
      <c r="HMZ2" s="872"/>
      <c r="HNA2" s="872"/>
      <c r="HNB2" s="872"/>
      <c r="HNC2" s="872"/>
      <c r="HND2" s="872"/>
      <c r="HNE2" s="872"/>
      <c r="HNF2" s="872"/>
      <c r="HNG2" s="872"/>
      <c r="HNH2" s="872"/>
      <c r="HNI2" s="872"/>
      <c r="HNJ2" s="872"/>
      <c r="HNK2" s="872"/>
      <c r="HNL2" s="872"/>
      <c r="HNM2" s="872"/>
      <c r="HNN2" s="872"/>
      <c r="HNO2" s="872"/>
      <c r="HNP2" s="872"/>
      <c r="HNQ2" s="872"/>
      <c r="HNR2" s="872"/>
      <c r="HNS2" s="872"/>
      <c r="HNT2" s="872"/>
      <c r="HNU2" s="872"/>
      <c r="HNV2" s="872"/>
      <c r="HNW2" s="872"/>
      <c r="HNX2" s="872"/>
      <c r="HNY2" s="872"/>
      <c r="HNZ2" s="872"/>
      <c r="HOA2" s="872"/>
      <c r="HOB2" s="872"/>
      <c r="HOC2" s="872"/>
      <c r="HOD2" s="872"/>
      <c r="HOE2" s="872"/>
      <c r="HOF2" s="872"/>
      <c r="HOG2" s="872"/>
      <c r="HOH2" s="872"/>
      <c r="HOI2" s="872"/>
      <c r="HOJ2" s="872"/>
      <c r="HOK2" s="872"/>
      <c r="HOL2" s="872"/>
      <c r="HOM2" s="872"/>
      <c r="HON2" s="872"/>
      <c r="HOO2" s="872"/>
      <c r="HOP2" s="872"/>
      <c r="HOQ2" s="872"/>
      <c r="HOR2" s="872"/>
      <c r="HOS2" s="872"/>
      <c r="HOT2" s="872"/>
      <c r="HOU2" s="872"/>
      <c r="HOV2" s="872"/>
      <c r="HOW2" s="872"/>
      <c r="HOX2" s="872"/>
      <c r="HOY2" s="872"/>
      <c r="HOZ2" s="872"/>
      <c r="HPA2" s="872"/>
      <c r="HPB2" s="872"/>
      <c r="HPC2" s="872"/>
      <c r="HPD2" s="872"/>
      <c r="HPE2" s="872"/>
      <c r="HPF2" s="872"/>
      <c r="HPG2" s="872"/>
      <c r="HPH2" s="872"/>
      <c r="HPI2" s="872"/>
      <c r="HPJ2" s="872"/>
      <c r="HPK2" s="872"/>
      <c r="HPL2" s="872"/>
      <c r="HPM2" s="872"/>
      <c r="HPN2" s="872"/>
      <c r="HPO2" s="872"/>
      <c r="HPP2" s="872"/>
      <c r="HPQ2" s="872"/>
      <c r="HPR2" s="872"/>
      <c r="HPS2" s="872"/>
      <c r="HPT2" s="872"/>
      <c r="HPU2" s="872"/>
      <c r="HPV2" s="872"/>
      <c r="HPW2" s="872"/>
      <c r="HPX2" s="872"/>
      <c r="HPY2" s="872"/>
      <c r="HPZ2" s="872"/>
      <c r="HQA2" s="872"/>
      <c r="HQB2" s="872"/>
      <c r="HQC2" s="872"/>
      <c r="HQD2" s="872"/>
      <c r="HQE2" s="872"/>
      <c r="HQF2" s="872"/>
      <c r="HQG2" s="872"/>
      <c r="HQH2" s="872"/>
      <c r="HQI2" s="872"/>
      <c r="HQJ2" s="872"/>
      <c r="HQK2" s="872"/>
      <c r="HQL2" s="872"/>
      <c r="HQM2" s="872"/>
      <c r="HQN2" s="872"/>
      <c r="HQO2" s="872"/>
      <c r="HQP2" s="872"/>
      <c r="HQQ2" s="872"/>
      <c r="HQR2" s="872"/>
      <c r="HQS2" s="872"/>
      <c r="HQT2" s="872"/>
      <c r="HQU2" s="872"/>
      <c r="HQV2" s="872"/>
      <c r="HQW2" s="872"/>
      <c r="HQX2" s="872"/>
      <c r="HQY2" s="872"/>
      <c r="HQZ2" s="872"/>
      <c r="HRA2" s="872"/>
      <c r="HRB2" s="872"/>
      <c r="HRC2" s="872"/>
      <c r="HRD2" s="872"/>
      <c r="HRE2" s="872"/>
      <c r="HRF2" s="872"/>
      <c r="HRG2" s="872"/>
      <c r="HRH2" s="872"/>
      <c r="HRI2" s="872"/>
      <c r="HRJ2" s="872"/>
      <c r="HRK2" s="872"/>
      <c r="HRL2" s="872"/>
      <c r="HRM2" s="872"/>
      <c r="HRN2" s="872"/>
      <c r="HRO2" s="872"/>
      <c r="HRP2" s="872"/>
      <c r="HRQ2" s="872"/>
      <c r="HRR2" s="872"/>
      <c r="HRS2" s="872"/>
      <c r="HRT2" s="872"/>
      <c r="HRU2" s="872"/>
      <c r="HRV2" s="872"/>
      <c r="HRW2" s="872"/>
      <c r="HRX2" s="872"/>
      <c r="HRY2" s="872"/>
      <c r="HRZ2" s="872"/>
      <c r="HSA2" s="872"/>
      <c r="HSB2" s="872"/>
      <c r="HSC2" s="872"/>
      <c r="HSD2" s="872"/>
      <c r="HSE2" s="872"/>
      <c r="HSF2" s="872"/>
      <c r="HSG2" s="872"/>
      <c r="HSH2" s="872"/>
      <c r="HSI2" s="872"/>
      <c r="HSJ2" s="872"/>
      <c r="HSK2" s="872"/>
      <c r="HSL2" s="872"/>
      <c r="HSM2" s="872"/>
      <c r="HSN2" s="872"/>
      <c r="HSO2" s="872"/>
      <c r="HSP2" s="872"/>
      <c r="HSQ2" s="872"/>
      <c r="HSR2" s="872"/>
      <c r="HSS2" s="872"/>
      <c r="HST2" s="872"/>
      <c r="HSU2" s="872"/>
      <c r="HSV2" s="872"/>
      <c r="HSW2" s="872"/>
      <c r="HSX2" s="872"/>
      <c r="HSY2" s="872"/>
      <c r="HSZ2" s="872"/>
      <c r="HTA2" s="872"/>
      <c r="HTB2" s="872"/>
      <c r="HTC2" s="872"/>
      <c r="HTD2" s="872"/>
      <c r="HTE2" s="872"/>
      <c r="HTF2" s="872"/>
      <c r="HTG2" s="872"/>
      <c r="HTH2" s="872"/>
      <c r="HTI2" s="872"/>
      <c r="HTJ2" s="872"/>
      <c r="HTK2" s="872"/>
      <c r="HTL2" s="872"/>
      <c r="HTM2" s="872"/>
      <c r="HTN2" s="872"/>
      <c r="HTO2" s="872"/>
      <c r="HTP2" s="872"/>
      <c r="HTQ2" s="872"/>
      <c r="HTR2" s="872"/>
      <c r="HTS2" s="872"/>
      <c r="HTT2" s="872"/>
      <c r="HTU2" s="872"/>
      <c r="HTV2" s="872"/>
      <c r="HTW2" s="872"/>
      <c r="HTX2" s="872"/>
      <c r="HTY2" s="872"/>
      <c r="HTZ2" s="872"/>
      <c r="HUA2" s="872"/>
      <c r="HUB2" s="872"/>
      <c r="HUC2" s="872"/>
      <c r="HUD2" s="872"/>
      <c r="HUE2" s="872"/>
      <c r="HUF2" s="872"/>
      <c r="HUG2" s="872"/>
      <c r="HUH2" s="872"/>
      <c r="HUI2" s="872"/>
      <c r="HUJ2" s="872"/>
      <c r="HUK2" s="872"/>
      <c r="HUL2" s="872"/>
      <c r="HUM2" s="872"/>
      <c r="HUN2" s="872"/>
      <c r="HUO2" s="872"/>
      <c r="HUP2" s="872"/>
      <c r="HUQ2" s="872"/>
      <c r="HUR2" s="872"/>
      <c r="HUS2" s="872"/>
      <c r="HUT2" s="872"/>
      <c r="HUU2" s="872"/>
      <c r="HUV2" s="872"/>
      <c r="HUW2" s="872"/>
      <c r="HUX2" s="872"/>
      <c r="HUY2" s="872"/>
      <c r="HUZ2" s="872"/>
      <c r="HVA2" s="872"/>
      <c r="HVB2" s="872"/>
      <c r="HVC2" s="872"/>
      <c r="HVD2" s="872"/>
      <c r="HVE2" s="872"/>
      <c r="HVF2" s="872"/>
      <c r="HVG2" s="872"/>
      <c r="HVH2" s="872"/>
      <c r="HVI2" s="872"/>
      <c r="HVJ2" s="872"/>
      <c r="HVK2" s="872"/>
      <c r="HVL2" s="872"/>
      <c r="HVM2" s="872"/>
      <c r="HVN2" s="872"/>
      <c r="HVO2" s="872"/>
      <c r="HVP2" s="872"/>
      <c r="HVQ2" s="872"/>
      <c r="HVR2" s="872"/>
      <c r="HVS2" s="872"/>
      <c r="HVT2" s="872"/>
      <c r="HVU2" s="872"/>
      <c r="HVV2" s="872"/>
      <c r="HVW2" s="872"/>
      <c r="HVX2" s="872"/>
      <c r="HVY2" s="872"/>
      <c r="HVZ2" s="872"/>
      <c r="HWA2" s="872"/>
      <c r="HWB2" s="872"/>
      <c r="HWC2" s="872"/>
      <c r="HWD2" s="872"/>
      <c r="HWE2" s="872"/>
      <c r="HWF2" s="872"/>
      <c r="HWG2" s="872"/>
      <c r="HWH2" s="872"/>
      <c r="HWI2" s="872"/>
      <c r="HWJ2" s="872"/>
      <c r="HWK2" s="872"/>
      <c r="HWL2" s="872"/>
      <c r="HWM2" s="872"/>
      <c r="HWN2" s="872"/>
      <c r="HWO2" s="872"/>
      <c r="HWP2" s="872"/>
      <c r="HWQ2" s="872"/>
      <c r="HWR2" s="872"/>
      <c r="HWS2" s="872"/>
      <c r="HWT2" s="872"/>
      <c r="HWU2" s="872"/>
      <c r="HWV2" s="872"/>
      <c r="HWW2" s="872"/>
      <c r="HWX2" s="872"/>
      <c r="HWY2" s="872"/>
      <c r="HWZ2" s="872"/>
      <c r="HXA2" s="872"/>
      <c r="HXB2" s="872"/>
      <c r="HXC2" s="872"/>
      <c r="HXD2" s="872"/>
      <c r="HXE2" s="872"/>
      <c r="HXF2" s="872"/>
      <c r="HXG2" s="872"/>
      <c r="HXH2" s="872"/>
      <c r="HXI2" s="872"/>
      <c r="HXJ2" s="872"/>
      <c r="HXK2" s="872"/>
      <c r="HXL2" s="872"/>
      <c r="HXM2" s="872"/>
      <c r="HXN2" s="872"/>
      <c r="HXO2" s="872"/>
      <c r="HXP2" s="872"/>
      <c r="HXQ2" s="872"/>
      <c r="HXR2" s="872"/>
      <c r="HXS2" s="872"/>
      <c r="HXT2" s="872"/>
      <c r="HXU2" s="872"/>
      <c r="HXV2" s="872"/>
      <c r="HXW2" s="872"/>
      <c r="HXX2" s="872"/>
      <c r="HXY2" s="872"/>
      <c r="HXZ2" s="872"/>
      <c r="HYA2" s="872"/>
      <c r="HYB2" s="872"/>
      <c r="HYC2" s="872"/>
      <c r="HYD2" s="872"/>
      <c r="HYE2" s="872"/>
      <c r="HYF2" s="872"/>
      <c r="HYG2" s="872"/>
      <c r="HYH2" s="872"/>
      <c r="HYI2" s="872"/>
      <c r="HYJ2" s="872"/>
      <c r="HYK2" s="872"/>
      <c r="HYL2" s="872"/>
      <c r="HYM2" s="872"/>
      <c r="HYN2" s="872"/>
      <c r="HYO2" s="872"/>
      <c r="HYP2" s="872"/>
      <c r="HYQ2" s="872"/>
      <c r="HYR2" s="872"/>
      <c r="HYS2" s="872"/>
      <c r="HYT2" s="872"/>
      <c r="HYU2" s="872"/>
      <c r="HYV2" s="872"/>
      <c r="HYW2" s="872"/>
      <c r="HYX2" s="872"/>
      <c r="HYY2" s="872"/>
      <c r="HYZ2" s="872"/>
      <c r="HZA2" s="872"/>
      <c r="HZB2" s="872"/>
      <c r="HZC2" s="872"/>
      <c r="HZD2" s="872"/>
      <c r="HZE2" s="872"/>
      <c r="HZF2" s="872"/>
      <c r="HZG2" s="872"/>
      <c r="HZH2" s="872"/>
      <c r="HZI2" s="872"/>
      <c r="HZJ2" s="872"/>
      <c r="HZK2" s="872"/>
      <c r="HZL2" s="872"/>
      <c r="HZM2" s="872"/>
      <c r="HZN2" s="872"/>
      <c r="HZO2" s="872"/>
      <c r="HZP2" s="872"/>
      <c r="HZQ2" s="872"/>
      <c r="HZR2" s="872"/>
      <c r="HZS2" s="872"/>
      <c r="HZT2" s="872"/>
      <c r="HZU2" s="872"/>
      <c r="HZV2" s="872"/>
      <c r="HZW2" s="872"/>
      <c r="HZX2" s="872"/>
      <c r="HZY2" s="872"/>
      <c r="HZZ2" s="872"/>
      <c r="IAA2" s="872"/>
      <c r="IAB2" s="872"/>
      <c r="IAC2" s="872"/>
      <c r="IAD2" s="872"/>
      <c r="IAE2" s="872"/>
      <c r="IAF2" s="872"/>
      <c r="IAG2" s="872"/>
      <c r="IAH2" s="872"/>
      <c r="IAI2" s="872"/>
      <c r="IAJ2" s="872"/>
      <c r="IAK2" s="872"/>
      <c r="IAL2" s="872"/>
      <c r="IAM2" s="872"/>
      <c r="IAN2" s="872"/>
      <c r="IAO2" s="872"/>
      <c r="IAP2" s="872"/>
      <c r="IAQ2" s="872"/>
      <c r="IAR2" s="872"/>
      <c r="IAS2" s="872"/>
      <c r="IAT2" s="872"/>
      <c r="IAU2" s="872"/>
      <c r="IAV2" s="872"/>
      <c r="IAW2" s="872"/>
      <c r="IAX2" s="872"/>
      <c r="IAY2" s="872"/>
      <c r="IAZ2" s="872"/>
      <c r="IBA2" s="872"/>
      <c r="IBB2" s="872"/>
      <c r="IBC2" s="872"/>
      <c r="IBD2" s="872"/>
      <c r="IBE2" s="872"/>
      <c r="IBF2" s="872"/>
      <c r="IBG2" s="872"/>
      <c r="IBH2" s="872"/>
      <c r="IBI2" s="872"/>
      <c r="IBJ2" s="872"/>
      <c r="IBK2" s="872"/>
      <c r="IBL2" s="872"/>
      <c r="IBM2" s="872"/>
      <c r="IBN2" s="872"/>
      <c r="IBO2" s="872"/>
      <c r="IBP2" s="872"/>
      <c r="IBQ2" s="872"/>
      <c r="IBR2" s="872"/>
      <c r="IBS2" s="872"/>
      <c r="IBT2" s="872"/>
      <c r="IBU2" s="872"/>
      <c r="IBV2" s="872"/>
      <c r="IBW2" s="872"/>
      <c r="IBX2" s="872"/>
      <c r="IBY2" s="872"/>
      <c r="IBZ2" s="872"/>
      <c r="ICA2" s="872"/>
      <c r="ICB2" s="872"/>
      <c r="ICC2" s="872"/>
      <c r="ICD2" s="872"/>
      <c r="ICE2" s="872"/>
      <c r="ICF2" s="872"/>
      <c r="ICG2" s="872"/>
      <c r="ICH2" s="872"/>
      <c r="ICI2" s="872"/>
      <c r="ICJ2" s="872"/>
      <c r="ICK2" s="872"/>
      <c r="ICL2" s="872"/>
      <c r="ICM2" s="872"/>
      <c r="ICN2" s="872"/>
      <c r="ICO2" s="872"/>
      <c r="ICP2" s="872"/>
      <c r="ICQ2" s="872"/>
      <c r="ICR2" s="872"/>
      <c r="ICS2" s="872"/>
      <c r="ICT2" s="872"/>
      <c r="ICU2" s="872"/>
      <c r="ICV2" s="872"/>
      <c r="ICW2" s="872"/>
      <c r="ICX2" s="872"/>
      <c r="ICY2" s="872"/>
      <c r="ICZ2" s="872"/>
      <c r="IDA2" s="872"/>
      <c r="IDB2" s="872"/>
      <c r="IDC2" s="872"/>
      <c r="IDD2" s="872"/>
      <c r="IDE2" s="872"/>
      <c r="IDF2" s="872"/>
      <c r="IDG2" s="872"/>
      <c r="IDH2" s="872"/>
      <c r="IDI2" s="872"/>
      <c r="IDJ2" s="872"/>
      <c r="IDK2" s="872"/>
      <c r="IDL2" s="872"/>
      <c r="IDM2" s="872"/>
      <c r="IDN2" s="872"/>
      <c r="IDO2" s="872"/>
      <c r="IDP2" s="872"/>
      <c r="IDQ2" s="872"/>
      <c r="IDR2" s="872"/>
      <c r="IDS2" s="872"/>
      <c r="IDT2" s="872"/>
      <c r="IDU2" s="872"/>
      <c r="IDV2" s="872"/>
      <c r="IDW2" s="872"/>
      <c r="IDX2" s="872"/>
      <c r="IDY2" s="872"/>
      <c r="IDZ2" s="872"/>
      <c r="IEA2" s="872"/>
      <c r="IEB2" s="872"/>
      <c r="IEC2" s="872"/>
      <c r="IED2" s="872"/>
      <c r="IEE2" s="872"/>
      <c r="IEF2" s="872"/>
      <c r="IEG2" s="872"/>
      <c r="IEH2" s="872"/>
      <c r="IEI2" s="872"/>
      <c r="IEJ2" s="872"/>
      <c r="IEK2" s="872"/>
      <c r="IEL2" s="872"/>
      <c r="IEM2" s="872"/>
      <c r="IEN2" s="872"/>
      <c r="IEO2" s="872"/>
      <c r="IEP2" s="872"/>
      <c r="IEQ2" s="872"/>
      <c r="IER2" s="872"/>
      <c r="IES2" s="872"/>
      <c r="IET2" s="872"/>
      <c r="IEU2" s="872"/>
      <c r="IEV2" s="872"/>
      <c r="IEW2" s="872"/>
      <c r="IEX2" s="872"/>
      <c r="IEY2" s="872"/>
      <c r="IEZ2" s="872"/>
      <c r="IFA2" s="872"/>
      <c r="IFB2" s="872"/>
      <c r="IFC2" s="872"/>
      <c r="IFD2" s="872"/>
      <c r="IFE2" s="872"/>
      <c r="IFF2" s="872"/>
      <c r="IFG2" s="872"/>
      <c r="IFH2" s="872"/>
      <c r="IFI2" s="872"/>
      <c r="IFJ2" s="872"/>
      <c r="IFK2" s="872"/>
      <c r="IFL2" s="872"/>
      <c r="IFM2" s="872"/>
      <c r="IFN2" s="872"/>
      <c r="IFO2" s="872"/>
      <c r="IFP2" s="872"/>
      <c r="IFQ2" s="872"/>
      <c r="IFR2" s="872"/>
      <c r="IFS2" s="872"/>
      <c r="IFT2" s="872"/>
      <c r="IFU2" s="872"/>
      <c r="IFV2" s="872"/>
      <c r="IFW2" s="872"/>
      <c r="IFX2" s="872"/>
      <c r="IFY2" s="872"/>
      <c r="IFZ2" s="872"/>
      <c r="IGA2" s="872"/>
      <c r="IGB2" s="872"/>
      <c r="IGC2" s="872"/>
      <c r="IGD2" s="872"/>
      <c r="IGE2" s="872"/>
      <c r="IGF2" s="872"/>
      <c r="IGG2" s="872"/>
      <c r="IGH2" s="872"/>
      <c r="IGI2" s="872"/>
      <c r="IGJ2" s="872"/>
      <c r="IGK2" s="872"/>
      <c r="IGL2" s="872"/>
      <c r="IGM2" s="872"/>
      <c r="IGN2" s="872"/>
      <c r="IGO2" s="872"/>
      <c r="IGP2" s="872"/>
      <c r="IGQ2" s="872"/>
      <c r="IGR2" s="872"/>
      <c r="IGS2" s="872"/>
      <c r="IGT2" s="872"/>
      <c r="IGU2" s="872"/>
      <c r="IGV2" s="872"/>
      <c r="IGW2" s="872"/>
      <c r="IGX2" s="872"/>
      <c r="IGY2" s="872"/>
      <c r="IGZ2" s="872"/>
      <c r="IHA2" s="872"/>
      <c r="IHB2" s="872"/>
      <c r="IHC2" s="872"/>
      <c r="IHD2" s="872"/>
      <c r="IHE2" s="872"/>
      <c r="IHF2" s="872"/>
      <c r="IHG2" s="872"/>
      <c r="IHH2" s="872"/>
      <c r="IHI2" s="872"/>
      <c r="IHJ2" s="872"/>
      <c r="IHK2" s="872"/>
      <c r="IHL2" s="872"/>
      <c r="IHM2" s="872"/>
      <c r="IHN2" s="872"/>
      <c r="IHO2" s="872"/>
      <c r="IHP2" s="872"/>
      <c r="IHQ2" s="872"/>
      <c r="IHR2" s="872"/>
      <c r="IHS2" s="872"/>
      <c r="IHT2" s="872"/>
      <c r="IHU2" s="872"/>
      <c r="IHV2" s="872"/>
      <c r="IHW2" s="872"/>
      <c r="IHX2" s="872"/>
      <c r="IHY2" s="872"/>
      <c r="IHZ2" s="872"/>
      <c r="IIA2" s="872"/>
      <c r="IIB2" s="872"/>
      <c r="IIC2" s="872"/>
      <c r="IID2" s="872"/>
      <c r="IIE2" s="872"/>
      <c r="IIF2" s="872"/>
      <c r="IIG2" s="872"/>
      <c r="IIH2" s="872"/>
      <c r="III2" s="872"/>
      <c r="IIJ2" s="872"/>
      <c r="IIK2" s="872"/>
      <c r="IIL2" s="872"/>
      <c r="IIM2" s="872"/>
      <c r="IIN2" s="872"/>
      <c r="IIO2" s="872"/>
      <c r="IIP2" s="872"/>
      <c r="IIQ2" s="872"/>
      <c r="IIR2" s="872"/>
      <c r="IIS2" s="872"/>
      <c r="IIT2" s="872"/>
      <c r="IIU2" s="872"/>
      <c r="IIV2" s="872"/>
      <c r="IIW2" s="872"/>
      <c r="IIX2" s="872"/>
      <c r="IIY2" s="872"/>
      <c r="IIZ2" s="872"/>
      <c r="IJA2" s="872"/>
      <c r="IJB2" s="872"/>
      <c r="IJC2" s="872"/>
      <c r="IJD2" s="872"/>
      <c r="IJE2" s="872"/>
      <c r="IJF2" s="872"/>
      <c r="IJG2" s="872"/>
      <c r="IJH2" s="872"/>
      <c r="IJI2" s="872"/>
      <c r="IJJ2" s="872"/>
      <c r="IJK2" s="872"/>
      <c r="IJL2" s="872"/>
      <c r="IJM2" s="872"/>
      <c r="IJN2" s="872"/>
      <c r="IJO2" s="872"/>
      <c r="IJP2" s="872"/>
      <c r="IJQ2" s="872"/>
      <c r="IJR2" s="872"/>
      <c r="IJS2" s="872"/>
      <c r="IJT2" s="872"/>
      <c r="IJU2" s="872"/>
      <c r="IJV2" s="872"/>
      <c r="IJW2" s="872"/>
      <c r="IJX2" s="872"/>
      <c r="IJY2" s="872"/>
      <c r="IJZ2" s="872"/>
      <c r="IKA2" s="872"/>
      <c r="IKB2" s="872"/>
      <c r="IKC2" s="872"/>
      <c r="IKD2" s="872"/>
      <c r="IKE2" s="872"/>
      <c r="IKF2" s="872"/>
      <c r="IKG2" s="872"/>
      <c r="IKH2" s="872"/>
      <c r="IKI2" s="872"/>
      <c r="IKJ2" s="872"/>
      <c r="IKK2" s="872"/>
      <c r="IKL2" s="872"/>
      <c r="IKM2" s="872"/>
      <c r="IKN2" s="872"/>
      <c r="IKO2" s="872"/>
      <c r="IKP2" s="872"/>
      <c r="IKQ2" s="872"/>
      <c r="IKR2" s="872"/>
      <c r="IKS2" s="872"/>
      <c r="IKT2" s="872"/>
      <c r="IKU2" s="872"/>
      <c r="IKV2" s="872"/>
      <c r="IKW2" s="872"/>
      <c r="IKX2" s="872"/>
      <c r="IKY2" s="872"/>
      <c r="IKZ2" s="872"/>
      <c r="ILA2" s="872"/>
      <c r="ILB2" s="872"/>
      <c r="ILC2" s="872"/>
      <c r="ILD2" s="872"/>
      <c r="ILE2" s="872"/>
      <c r="ILF2" s="872"/>
      <c r="ILG2" s="872"/>
      <c r="ILH2" s="872"/>
      <c r="ILI2" s="872"/>
      <c r="ILJ2" s="872"/>
      <c r="ILK2" s="872"/>
      <c r="ILL2" s="872"/>
      <c r="ILM2" s="872"/>
      <c r="ILN2" s="872"/>
      <c r="ILO2" s="872"/>
      <c r="ILP2" s="872"/>
      <c r="ILQ2" s="872"/>
      <c r="ILR2" s="872"/>
      <c r="ILS2" s="872"/>
      <c r="ILT2" s="872"/>
      <c r="ILU2" s="872"/>
      <c r="ILV2" s="872"/>
      <c r="ILW2" s="872"/>
      <c r="ILX2" s="872"/>
      <c r="ILY2" s="872"/>
      <c r="ILZ2" s="872"/>
      <c r="IMA2" s="872"/>
      <c r="IMB2" s="872"/>
      <c r="IMC2" s="872"/>
      <c r="IMD2" s="872"/>
      <c r="IME2" s="872"/>
      <c r="IMF2" s="872"/>
      <c r="IMG2" s="872"/>
      <c r="IMH2" s="872"/>
      <c r="IMI2" s="872"/>
      <c r="IMJ2" s="872"/>
      <c r="IMK2" s="872"/>
      <c r="IML2" s="872"/>
      <c r="IMM2" s="872"/>
      <c r="IMN2" s="872"/>
      <c r="IMO2" s="872"/>
      <c r="IMP2" s="872"/>
      <c r="IMQ2" s="872"/>
      <c r="IMR2" s="872"/>
      <c r="IMS2" s="872"/>
      <c r="IMT2" s="872"/>
      <c r="IMU2" s="872"/>
      <c r="IMV2" s="872"/>
      <c r="IMW2" s="872"/>
      <c r="IMX2" s="872"/>
      <c r="IMY2" s="872"/>
      <c r="IMZ2" s="872"/>
      <c r="INA2" s="872"/>
      <c r="INB2" s="872"/>
      <c r="INC2" s="872"/>
      <c r="IND2" s="872"/>
      <c r="INE2" s="872"/>
      <c r="INF2" s="872"/>
      <c r="ING2" s="872"/>
      <c r="INH2" s="872"/>
      <c r="INI2" s="872"/>
      <c r="INJ2" s="872"/>
      <c r="INK2" s="872"/>
      <c r="INL2" s="872"/>
      <c r="INM2" s="872"/>
      <c r="INN2" s="872"/>
      <c r="INO2" s="872"/>
      <c r="INP2" s="872"/>
      <c r="INQ2" s="872"/>
      <c r="INR2" s="872"/>
      <c r="INS2" s="872"/>
      <c r="INT2" s="872"/>
      <c r="INU2" s="872"/>
      <c r="INV2" s="872"/>
      <c r="INW2" s="872"/>
      <c r="INX2" s="872"/>
      <c r="INY2" s="872"/>
      <c r="INZ2" s="872"/>
      <c r="IOA2" s="872"/>
      <c r="IOB2" s="872"/>
      <c r="IOC2" s="872"/>
      <c r="IOD2" s="872"/>
      <c r="IOE2" s="872"/>
      <c r="IOF2" s="872"/>
      <c r="IOG2" s="872"/>
      <c r="IOH2" s="872"/>
      <c r="IOI2" s="872"/>
      <c r="IOJ2" s="872"/>
      <c r="IOK2" s="872"/>
      <c r="IOL2" s="872"/>
      <c r="IOM2" s="872"/>
      <c r="ION2" s="872"/>
      <c r="IOO2" s="872"/>
      <c r="IOP2" s="872"/>
      <c r="IOQ2" s="872"/>
      <c r="IOR2" s="872"/>
      <c r="IOS2" s="872"/>
      <c r="IOT2" s="872"/>
      <c r="IOU2" s="872"/>
      <c r="IOV2" s="872"/>
      <c r="IOW2" s="872"/>
      <c r="IOX2" s="872"/>
      <c r="IOY2" s="872"/>
      <c r="IOZ2" s="872"/>
      <c r="IPA2" s="872"/>
      <c r="IPB2" s="872"/>
      <c r="IPC2" s="872"/>
      <c r="IPD2" s="872"/>
      <c r="IPE2" s="872"/>
      <c r="IPF2" s="872"/>
      <c r="IPG2" s="872"/>
      <c r="IPH2" s="872"/>
      <c r="IPI2" s="872"/>
      <c r="IPJ2" s="872"/>
      <c r="IPK2" s="872"/>
      <c r="IPL2" s="872"/>
      <c r="IPM2" s="872"/>
      <c r="IPN2" s="872"/>
      <c r="IPO2" s="872"/>
      <c r="IPP2" s="872"/>
      <c r="IPQ2" s="872"/>
      <c r="IPR2" s="872"/>
      <c r="IPS2" s="872"/>
      <c r="IPT2" s="872"/>
      <c r="IPU2" s="872"/>
      <c r="IPV2" s="872"/>
      <c r="IPW2" s="872"/>
      <c r="IPX2" s="872"/>
      <c r="IPY2" s="872"/>
      <c r="IPZ2" s="872"/>
      <c r="IQA2" s="872"/>
      <c r="IQB2" s="872"/>
      <c r="IQC2" s="872"/>
      <c r="IQD2" s="872"/>
      <c r="IQE2" s="872"/>
      <c r="IQF2" s="872"/>
      <c r="IQG2" s="872"/>
      <c r="IQH2" s="872"/>
      <c r="IQI2" s="872"/>
      <c r="IQJ2" s="872"/>
      <c r="IQK2" s="872"/>
      <c r="IQL2" s="872"/>
      <c r="IQM2" s="872"/>
      <c r="IQN2" s="872"/>
      <c r="IQO2" s="872"/>
      <c r="IQP2" s="872"/>
      <c r="IQQ2" s="872"/>
      <c r="IQR2" s="872"/>
      <c r="IQS2" s="872"/>
      <c r="IQT2" s="872"/>
      <c r="IQU2" s="872"/>
      <c r="IQV2" s="872"/>
      <c r="IQW2" s="872"/>
      <c r="IQX2" s="872"/>
      <c r="IQY2" s="872"/>
      <c r="IQZ2" s="872"/>
      <c r="IRA2" s="872"/>
      <c r="IRB2" s="872"/>
      <c r="IRC2" s="872"/>
      <c r="IRD2" s="872"/>
      <c r="IRE2" s="872"/>
      <c r="IRF2" s="872"/>
      <c r="IRG2" s="872"/>
      <c r="IRH2" s="872"/>
      <c r="IRI2" s="872"/>
      <c r="IRJ2" s="872"/>
      <c r="IRK2" s="872"/>
      <c r="IRL2" s="872"/>
      <c r="IRM2" s="872"/>
      <c r="IRN2" s="872"/>
      <c r="IRO2" s="872"/>
      <c r="IRP2" s="872"/>
      <c r="IRQ2" s="872"/>
      <c r="IRR2" s="872"/>
      <c r="IRS2" s="872"/>
      <c r="IRT2" s="872"/>
      <c r="IRU2" s="872"/>
      <c r="IRV2" s="872"/>
      <c r="IRW2" s="872"/>
      <c r="IRX2" s="872"/>
      <c r="IRY2" s="872"/>
      <c r="IRZ2" s="872"/>
      <c r="ISA2" s="872"/>
      <c r="ISB2" s="872"/>
      <c r="ISC2" s="872"/>
      <c r="ISD2" s="872"/>
      <c r="ISE2" s="872"/>
      <c r="ISF2" s="872"/>
      <c r="ISG2" s="872"/>
      <c r="ISH2" s="872"/>
      <c r="ISI2" s="872"/>
      <c r="ISJ2" s="872"/>
      <c r="ISK2" s="872"/>
      <c r="ISL2" s="872"/>
      <c r="ISM2" s="872"/>
      <c r="ISN2" s="872"/>
      <c r="ISO2" s="872"/>
      <c r="ISP2" s="872"/>
      <c r="ISQ2" s="872"/>
      <c r="ISR2" s="872"/>
      <c r="ISS2" s="872"/>
      <c r="IST2" s="872"/>
      <c r="ISU2" s="872"/>
      <c r="ISV2" s="872"/>
      <c r="ISW2" s="872"/>
      <c r="ISX2" s="872"/>
      <c r="ISY2" s="872"/>
      <c r="ISZ2" s="872"/>
      <c r="ITA2" s="872"/>
      <c r="ITB2" s="872"/>
      <c r="ITC2" s="872"/>
      <c r="ITD2" s="872"/>
      <c r="ITE2" s="872"/>
      <c r="ITF2" s="872"/>
      <c r="ITG2" s="872"/>
      <c r="ITH2" s="872"/>
      <c r="ITI2" s="872"/>
      <c r="ITJ2" s="872"/>
      <c r="ITK2" s="872"/>
      <c r="ITL2" s="872"/>
      <c r="ITM2" s="872"/>
      <c r="ITN2" s="872"/>
      <c r="ITO2" s="872"/>
      <c r="ITP2" s="872"/>
      <c r="ITQ2" s="872"/>
      <c r="ITR2" s="872"/>
      <c r="ITS2" s="872"/>
      <c r="ITT2" s="872"/>
      <c r="ITU2" s="872"/>
      <c r="ITV2" s="872"/>
      <c r="ITW2" s="872"/>
      <c r="ITX2" s="872"/>
      <c r="ITY2" s="872"/>
      <c r="ITZ2" s="872"/>
      <c r="IUA2" s="872"/>
      <c r="IUB2" s="872"/>
      <c r="IUC2" s="872"/>
      <c r="IUD2" s="872"/>
      <c r="IUE2" s="872"/>
      <c r="IUF2" s="872"/>
      <c r="IUG2" s="872"/>
      <c r="IUH2" s="872"/>
      <c r="IUI2" s="872"/>
      <c r="IUJ2" s="872"/>
      <c r="IUK2" s="872"/>
      <c r="IUL2" s="872"/>
      <c r="IUM2" s="872"/>
      <c r="IUN2" s="872"/>
      <c r="IUO2" s="872"/>
      <c r="IUP2" s="872"/>
      <c r="IUQ2" s="872"/>
      <c r="IUR2" s="872"/>
      <c r="IUS2" s="872"/>
      <c r="IUT2" s="872"/>
      <c r="IUU2" s="872"/>
      <c r="IUV2" s="872"/>
      <c r="IUW2" s="872"/>
      <c r="IUX2" s="872"/>
      <c r="IUY2" s="872"/>
      <c r="IUZ2" s="872"/>
      <c r="IVA2" s="872"/>
      <c r="IVB2" s="872"/>
      <c r="IVC2" s="872"/>
      <c r="IVD2" s="872"/>
      <c r="IVE2" s="872"/>
      <c r="IVF2" s="872"/>
      <c r="IVG2" s="872"/>
      <c r="IVH2" s="872"/>
      <c r="IVI2" s="872"/>
      <c r="IVJ2" s="872"/>
      <c r="IVK2" s="872"/>
      <c r="IVL2" s="872"/>
      <c r="IVM2" s="872"/>
      <c r="IVN2" s="872"/>
      <c r="IVO2" s="872"/>
      <c r="IVP2" s="872"/>
      <c r="IVQ2" s="872"/>
      <c r="IVR2" s="872"/>
      <c r="IVS2" s="872"/>
      <c r="IVT2" s="872"/>
      <c r="IVU2" s="872"/>
      <c r="IVV2" s="872"/>
      <c r="IVW2" s="872"/>
      <c r="IVX2" s="872"/>
      <c r="IVY2" s="872"/>
      <c r="IVZ2" s="872"/>
      <c r="IWA2" s="872"/>
      <c r="IWB2" s="872"/>
      <c r="IWC2" s="872"/>
      <c r="IWD2" s="872"/>
      <c r="IWE2" s="872"/>
      <c r="IWF2" s="872"/>
      <c r="IWG2" s="872"/>
      <c r="IWH2" s="872"/>
      <c r="IWI2" s="872"/>
      <c r="IWJ2" s="872"/>
      <c r="IWK2" s="872"/>
      <c r="IWL2" s="872"/>
      <c r="IWM2" s="872"/>
      <c r="IWN2" s="872"/>
      <c r="IWO2" s="872"/>
      <c r="IWP2" s="872"/>
      <c r="IWQ2" s="872"/>
      <c r="IWR2" s="872"/>
      <c r="IWS2" s="872"/>
      <c r="IWT2" s="872"/>
      <c r="IWU2" s="872"/>
      <c r="IWV2" s="872"/>
      <c r="IWW2" s="872"/>
      <c r="IWX2" s="872"/>
      <c r="IWY2" s="872"/>
      <c r="IWZ2" s="872"/>
      <c r="IXA2" s="872"/>
      <c r="IXB2" s="872"/>
      <c r="IXC2" s="872"/>
      <c r="IXD2" s="872"/>
      <c r="IXE2" s="872"/>
      <c r="IXF2" s="872"/>
      <c r="IXG2" s="872"/>
      <c r="IXH2" s="872"/>
      <c r="IXI2" s="872"/>
      <c r="IXJ2" s="872"/>
      <c r="IXK2" s="872"/>
      <c r="IXL2" s="872"/>
      <c r="IXM2" s="872"/>
      <c r="IXN2" s="872"/>
      <c r="IXO2" s="872"/>
      <c r="IXP2" s="872"/>
      <c r="IXQ2" s="872"/>
      <c r="IXR2" s="872"/>
      <c r="IXS2" s="872"/>
      <c r="IXT2" s="872"/>
      <c r="IXU2" s="872"/>
      <c r="IXV2" s="872"/>
      <c r="IXW2" s="872"/>
      <c r="IXX2" s="872"/>
      <c r="IXY2" s="872"/>
      <c r="IXZ2" s="872"/>
      <c r="IYA2" s="872"/>
      <c r="IYB2" s="872"/>
      <c r="IYC2" s="872"/>
      <c r="IYD2" s="872"/>
      <c r="IYE2" s="872"/>
      <c r="IYF2" s="872"/>
      <c r="IYG2" s="872"/>
      <c r="IYH2" s="872"/>
      <c r="IYI2" s="872"/>
      <c r="IYJ2" s="872"/>
      <c r="IYK2" s="872"/>
      <c r="IYL2" s="872"/>
      <c r="IYM2" s="872"/>
      <c r="IYN2" s="872"/>
      <c r="IYO2" s="872"/>
      <c r="IYP2" s="872"/>
      <c r="IYQ2" s="872"/>
      <c r="IYR2" s="872"/>
      <c r="IYS2" s="872"/>
      <c r="IYT2" s="872"/>
      <c r="IYU2" s="872"/>
      <c r="IYV2" s="872"/>
      <c r="IYW2" s="872"/>
      <c r="IYX2" s="872"/>
      <c r="IYY2" s="872"/>
      <c r="IYZ2" s="872"/>
      <c r="IZA2" s="872"/>
      <c r="IZB2" s="872"/>
      <c r="IZC2" s="872"/>
      <c r="IZD2" s="872"/>
      <c r="IZE2" s="872"/>
      <c r="IZF2" s="872"/>
      <c r="IZG2" s="872"/>
      <c r="IZH2" s="872"/>
      <c r="IZI2" s="872"/>
      <c r="IZJ2" s="872"/>
      <c r="IZK2" s="872"/>
      <c r="IZL2" s="872"/>
      <c r="IZM2" s="872"/>
      <c r="IZN2" s="872"/>
      <c r="IZO2" s="872"/>
      <c r="IZP2" s="872"/>
      <c r="IZQ2" s="872"/>
      <c r="IZR2" s="872"/>
      <c r="IZS2" s="872"/>
      <c r="IZT2" s="872"/>
      <c r="IZU2" s="872"/>
      <c r="IZV2" s="872"/>
      <c r="IZW2" s="872"/>
      <c r="IZX2" s="872"/>
      <c r="IZY2" s="872"/>
      <c r="IZZ2" s="872"/>
      <c r="JAA2" s="872"/>
      <c r="JAB2" s="872"/>
      <c r="JAC2" s="872"/>
      <c r="JAD2" s="872"/>
      <c r="JAE2" s="872"/>
      <c r="JAF2" s="872"/>
      <c r="JAG2" s="872"/>
      <c r="JAH2" s="872"/>
      <c r="JAI2" s="872"/>
      <c r="JAJ2" s="872"/>
      <c r="JAK2" s="872"/>
      <c r="JAL2" s="872"/>
      <c r="JAM2" s="872"/>
      <c r="JAN2" s="872"/>
      <c r="JAO2" s="872"/>
      <c r="JAP2" s="872"/>
      <c r="JAQ2" s="872"/>
      <c r="JAR2" s="872"/>
      <c r="JAS2" s="872"/>
      <c r="JAT2" s="872"/>
      <c r="JAU2" s="872"/>
      <c r="JAV2" s="872"/>
      <c r="JAW2" s="872"/>
      <c r="JAX2" s="872"/>
      <c r="JAY2" s="872"/>
      <c r="JAZ2" s="872"/>
      <c r="JBA2" s="872"/>
      <c r="JBB2" s="872"/>
      <c r="JBC2" s="872"/>
      <c r="JBD2" s="872"/>
      <c r="JBE2" s="872"/>
      <c r="JBF2" s="872"/>
      <c r="JBG2" s="872"/>
      <c r="JBH2" s="872"/>
      <c r="JBI2" s="872"/>
      <c r="JBJ2" s="872"/>
      <c r="JBK2" s="872"/>
      <c r="JBL2" s="872"/>
      <c r="JBM2" s="872"/>
      <c r="JBN2" s="872"/>
      <c r="JBO2" s="872"/>
      <c r="JBP2" s="872"/>
      <c r="JBQ2" s="872"/>
      <c r="JBR2" s="872"/>
      <c r="JBS2" s="872"/>
      <c r="JBT2" s="872"/>
      <c r="JBU2" s="872"/>
      <c r="JBV2" s="872"/>
      <c r="JBW2" s="872"/>
      <c r="JBX2" s="872"/>
      <c r="JBY2" s="872"/>
      <c r="JBZ2" s="872"/>
      <c r="JCA2" s="872"/>
      <c r="JCB2" s="872"/>
      <c r="JCC2" s="872"/>
      <c r="JCD2" s="872"/>
      <c r="JCE2" s="872"/>
      <c r="JCF2" s="872"/>
      <c r="JCG2" s="872"/>
      <c r="JCH2" s="872"/>
      <c r="JCI2" s="872"/>
      <c r="JCJ2" s="872"/>
      <c r="JCK2" s="872"/>
      <c r="JCL2" s="872"/>
      <c r="JCM2" s="872"/>
      <c r="JCN2" s="872"/>
      <c r="JCO2" s="872"/>
      <c r="JCP2" s="872"/>
      <c r="JCQ2" s="872"/>
      <c r="JCR2" s="872"/>
      <c r="JCS2" s="872"/>
      <c r="JCT2" s="872"/>
      <c r="JCU2" s="872"/>
      <c r="JCV2" s="872"/>
      <c r="JCW2" s="872"/>
      <c r="JCX2" s="872"/>
      <c r="JCY2" s="872"/>
      <c r="JCZ2" s="872"/>
      <c r="JDA2" s="872"/>
      <c r="JDB2" s="872"/>
      <c r="JDC2" s="872"/>
      <c r="JDD2" s="872"/>
      <c r="JDE2" s="872"/>
      <c r="JDF2" s="872"/>
      <c r="JDG2" s="872"/>
      <c r="JDH2" s="872"/>
      <c r="JDI2" s="872"/>
      <c r="JDJ2" s="872"/>
      <c r="JDK2" s="872"/>
      <c r="JDL2" s="872"/>
      <c r="JDM2" s="872"/>
      <c r="JDN2" s="872"/>
      <c r="JDO2" s="872"/>
      <c r="JDP2" s="872"/>
      <c r="JDQ2" s="872"/>
      <c r="JDR2" s="872"/>
      <c r="JDS2" s="872"/>
      <c r="JDT2" s="872"/>
      <c r="JDU2" s="872"/>
      <c r="JDV2" s="872"/>
      <c r="JDW2" s="872"/>
      <c r="JDX2" s="872"/>
      <c r="JDY2" s="872"/>
      <c r="JDZ2" s="872"/>
      <c r="JEA2" s="872"/>
      <c r="JEB2" s="872"/>
      <c r="JEC2" s="872"/>
      <c r="JED2" s="872"/>
      <c r="JEE2" s="872"/>
      <c r="JEF2" s="872"/>
      <c r="JEG2" s="872"/>
      <c r="JEH2" s="872"/>
      <c r="JEI2" s="872"/>
      <c r="JEJ2" s="872"/>
      <c r="JEK2" s="872"/>
      <c r="JEL2" s="872"/>
      <c r="JEM2" s="872"/>
      <c r="JEN2" s="872"/>
      <c r="JEO2" s="872"/>
      <c r="JEP2" s="872"/>
      <c r="JEQ2" s="872"/>
      <c r="JER2" s="872"/>
      <c r="JES2" s="872"/>
      <c r="JET2" s="872"/>
      <c r="JEU2" s="872"/>
      <c r="JEV2" s="872"/>
      <c r="JEW2" s="872"/>
      <c r="JEX2" s="872"/>
      <c r="JEY2" s="872"/>
      <c r="JEZ2" s="872"/>
      <c r="JFA2" s="872"/>
      <c r="JFB2" s="872"/>
      <c r="JFC2" s="872"/>
      <c r="JFD2" s="872"/>
      <c r="JFE2" s="872"/>
      <c r="JFF2" s="872"/>
      <c r="JFG2" s="872"/>
      <c r="JFH2" s="872"/>
      <c r="JFI2" s="872"/>
      <c r="JFJ2" s="872"/>
      <c r="JFK2" s="872"/>
      <c r="JFL2" s="872"/>
      <c r="JFM2" s="872"/>
      <c r="JFN2" s="872"/>
      <c r="JFO2" s="872"/>
      <c r="JFP2" s="872"/>
      <c r="JFQ2" s="872"/>
      <c r="JFR2" s="872"/>
      <c r="JFS2" s="872"/>
      <c r="JFT2" s="872"/>
      <c r="JFU2" s="872"/>
      <c r="JFV2" s="872"/>
      <c r="JFW2" s="872"/>
      <c r="JFX2" s="872"/>
      <c r="JFY2" s="872"/>
      <c r="JFZ2" s="872"/>
      <c r="JGA2" s="872"/>
      <c r="JGB2" s="872"/>
      <c r="JGC2" s="872"/>
      <c r="JGD2" s="872"/>
      <c r="JGE2" s="872"/>
      <c r="JGF2" s="872"/>
      <c r="JGG2" s="872"/>
      <c r="JGH2" s="872"/>
      <c r="JGI2" s="872"/>
      <c r="JGJ2" s="872"/>
      <c r="JGK2" s="872"/>
      <c r="JGL2" s="872"/>
      <c r="JGM2" s="872"/>
      <c r="JGN2" s="872"/>
      <c r="JGO2" s="872"/>
      <c r="JGP2" s="872"/>
      <c r="JGQ2" s="872"/>
      <c r="JGR2" s="872"/>
      <c r="JGS2" s="872"/>
      <c r="JGT2" s="872"/>
      <c r="JGU2" s="872"/>
      <c r="JGV2" s="872"/>
      <c r="JGW2" s="872"/>
      <c r="JGX2" s="872"/>
      <c r="JGY2" s="872"/>
      <c r="JGZ2" s="872"/>
      <c r="JHA2" s="872"/>
      <c r="JHB2" s="872"/>
      <c r="JHC2" s="872"/>
      <c r="JHD2" s="872"/>
      <c r="JHE2" s="872"/>
      <c r="JHF2" s="872"/>
      <c r="JHG2" s="872"/>
      <c r="JHH2" s="872"/>
      <c r="JHI2" s="872"/>
      <c r="JHJ2" s="872"/>
      <c r="JHK2" s="872"/>
      <c r="JHL2" s="872"/>
      <c r="JHM2" s="872"/>
      <c r="JHN2" s="872"/>
      <c r="JHO2" s="872"/>
      <c r="JHP2" s="872"/>
      <c r="JHQ2" s="872"/>
      <c r="JHR2" s="872"/>
      <c r="JHS2" s="872"/>
      <c r="JHT2" s="872"/>
      <c r="JHU2" s="872"/>
      <c r="JHV2" s="872"/>
      <c r="JHW2" s="872"/>
      <c r="JHX2" s="872"/>
      <c r="JHY2" s="872"/>
      <c r="JHZ2" s="872"/>
      <c r="JIA2" s="872"/>
      <c r="JIB2" s="872"/>
      <c r="JIC2" s="872"/>
      <c r="JID2" s="872"/>
      <c r="JIE2" s="872"/>
      <c r="JIF2" s="872"/>
      <c r="JIG2" s="872"/>
      <c r="JIH2" s="872"/>
      <c r="JII2" s="872"/>
      <c r="JIJ2" s="872"/>
      <c r="JIK2" s="872"/>
      <c r="JIL2" s="872"/>
      <c r="JIM2" s="872"/>
      <c r="JIN2" s="872"/>
      <c r="JIO2" s="872"/>
      <c r="JIP2" s="872"/>
      <c r="JIQ2" s="872"/>
      <c r="JIR2" s="872"/>
      <c r="JIS2" s="872"/>
      <c r="JIT2" s="872"/>
      <c r="JIU2" s="872"/>
      <c r="JIV2" s="872"/>
      <c r="JIW2" s="872"/>
      <c r="JIX2" s="872"/>
      <c r="JIY2" s="872"/>
      <c r="JIZ2" s="872"/>
      <c r="JJA2" s="872"/>
      <c r="JJB2" s="872"/>
      <c r="JJC2" s="872"/>
      <c r="JJD2" s="872"/>
      <c r="JJE2" s="872"/>
      <c r="JJF2" s="872"/>
      <c r="JJG2" s="872"/>
      <c r="JJH2" s="872"/>
      <c r="JJI2" s="872"/>
      <c r="JJJ2" s="872"/>
      <c r="JJK2" s="872"/>
      <c r="JJL2" s="872"/>
      <c r="JJM2" s="872"/>
      <c r="JJN2" s="872"/>
      <c r="JJO2" s="872"/>
      <c r="JJP2" s="872"/>
      <c r="JJQ2" s="872"/>
      <c r="JJR2" s="872"/>
      <c r="JJS2" s="872"/>
      <c r="JJT2" s="872"/>
      <c r="JJU2" s="872"/>
      <c r="JJV2" s="872"/>
      <c r="JJW2" s="872"/>
      <c r="JJX2" s="872"/>
      <c r="JJY2" s="872"/>
      <c r="JJZ2" s="872"/>
      <c r="JKA2" s="872"/>
      <c r="JKB2" s="872"/>
      <c r="JKC2" s="872"/>
      <c r="JKD2" s="872"/>
      <c r="JKE2" s="872"/>
      <c r="JKF2" s="872"/>
      <c r="JKG2" s="872"/>
      <c r="JKH2" s="872"/>
      <c r="JKI2" s="872"/>
      <c r="JKJ2" s="872"/>
      <c r="JKK2" s="872"/>
      <c r="JKL2" s="872"/>
      <c r="JKM2" s="872"/>
      <c r="JKN2" s="872"/>
      <c r="JKO2" s="872"/>
      <c r="JKP2" s="872"/>
      <c r="JKQ2" s="872"/>
      <c r="JKR2" s="872"/>
      <c r="JKS2" s="872"/>
      <c r="JKT2" s="872"/>
      <c r="JKU2" s="872"/>
      <c r="JKV2" s="872"/>
      <c r="JKW2" s="872"/>
      <c r="JKX2" s="872"/>
      <c r="JKY2" s="872"/>
      <c r="JKZ2" s="872"/>
      <c r="JLA2" s="872"/>
      <c r="JLB2" s="872"/>
      <c r="JLC2" s="872"/>
      <c r="JLD2" s="872"/>
      <c r="JLE2" s="872"/>
      <c r="JLF2" s="872"/>
      <c r="JLG2" s="872"/>
      <c r="JLH2" s="872"/>
      <c r="JLI2" s="872"/>
      <c r="JLJ2" s="872"/>
      <c r="JLK2" s="872"/>
      <c r="JLL2" s="872"/>
      <c r="JLM2" s="872"/>
      <c r="JLN2" s="872"/>
      <c r="JLO2" s="872"/>
      <c r="JLP2" s="872"/>
      <c r="JLQ2" s="872"/>
      <c r="JLR2" s="872"/>
      <c r="JLS2" s="872"/>
      <c r="JLT2" s="872"/>
      <c r="JLU2" s="872"/>
      <c r="JLV2" s="872"/>
      <c r="JLW2" s="872"/>
      <c r="JLX2" s="872"/>
      <c r="JLY2" s="872"/>
      <c r="JLZ2" s="872"/>
      <c r="JMA2" s="872"/>
      <c r="JMB2" s="872"/>
      <c r="JMC2" s="872"/>
      <c r="JMD2" s="872"/>
      <c r="JME2" s="872"/>
      <c r="JMF2" s="872"/>
      <c r="JMG2" s="872"/>
      <c r="JMH2" s="872"/>
      <c r="JMI2" s="872"/>
      <c r="JMJ2" s="872"/>
      <c r="JMK2" s="872"/>
      <c r="JML2" s="872"/>
      <c r="JMM2" s="872"/>
      <c r="JMN2" s="872"/>
      <c r="JMO2" s="872"/>
      <c r="JMP2" s="872"/>
      <c r="JMQ2" s="872"/>
      <c r="JMR2" s="872"/>
      <c r="JMS2" s="872"/>
      <c r="JMT2" s="872"/>
      <c r="JMU2" s="872"/>
      <c r="JMV2" s="872"/>
      <c r="JMW2" s="872"/>
      <c r="JMX2" s="872"/>
      <c r="JMY2" s="872"/>
      <c r="JMZ2" s="872"/>
      <c r="JNA2" s="872"/>
      <c r="JNB2" s="872"/>
      <c r="JNC2" s="872"/>
      <c r="JND2" s="872"/>
      <c r="JNE2" s="872"/>
      <c r="JNF2" s="872"/>
      <c r="JNG2" s="872"/>
      <c r="JNH2" s="872"/>
      <c r="JNI2" s="872"/>
      <c r="JNJ2" s="872"/>
      <c r="JNK2" s="872"/>
      <c r="JNL2" s="872"/>
      <c r="JNM2" s="872"/>
      <c r="JNN2" s="872"/>
      <c r="JNO2" s="872"/>
      <c r="JNP2" s="872"/>
      <c r="JNQ2" s="872"/>
      <c r="JNR2" s="872"/>
      <c r="JNS2" s="872"/>
      <c r="JNT2" s="872"/>
      <c r="JNU2" s="872"/>
      <c r="JNV2" s="872"/>
      <c r="JNW2" s="872"/>
      <c r="JNX2" s="872"/>
      <c r="JNY2" s="872"/>
      <c r="JNZ2" s="872"/>
      <c r="JOA2" s="872"/>
      <c r="JOB2" s="872"/>
      <c r="JOC2" s="872"/>
      <c r="JOD2" s="872"/>
      <c r="JOE2" s="872"/>
      <c r="JOF2" s="872"/>
      <c r="JOG2" s="872"/>
      <c r="JOH2" s="872"/>
      <c r="JOI2" s="872"/>
      <c r="JOJ2" s="872"/>
      <c r="JOK2" s="872"/>
      <c r="JOL2" s="872"/>
      <c r="JOM2" s="872"/>
      <c r="JON2" s="872"/>
      <c r="JOO2" s="872"/>
      <c r="JOP2" s="872"/>
      <c r="JOQ2" s="872"/>
      <c r="JOR2" s="872"/>
      <c r="JOS2" s="872"/>
      <c r="JOT2" s="872"/>
      <c r="JOU2" s="872"/>
      <c r="JOV2" s="872"/>
      <c r="JOW2" s="872"/>
      <c r="JOX2" s="872"/>
      <c r="JOY2" s="872"/>
      <c r="JOZ2" s="872"/>
      <c r="JPA2" s="872"/>
      <c r="JPB2" s="872"/>
      <c r="JPC2" s="872"/>
      <c r="JPD2" s="872"/>
      <c r="JPE2" s="872"/>
      <c r="JPF2" s="872"/>
      <c r="JPG2" s="872"/>
      <c r="JPH2" s="872"/>
      <c r="JPI2" s="872"/>
      <c r="JPJ2" s="872"/>
      <c r="JPK2" s="872"/>
      <c r="JPL2" s="872"/>
      <c r="JPM2" s="872"/>
      <c r="JPN2" s="872"/>
      <c r="JPO2" s="872"/>
      <c r="JPP2" s="872"/>
      <c r="JPQ2" s="872"/>
      <c r="JPR2" s="872"/>
      <c r="JPS2" s="872"/>
      <c r="JPT2" s="872"/>
      <c r="JPU2" s="872"/>
      <c r="JPV2" s="872"/>
      <c r="JPW2" s="872"/>
      <c r="JPX2" s="872"/>
      <c r="JPY2" s="872"/>
      <c r="JPZ2" s="872"/>
      <c r="JQA2" s="872"/>
      <c r="JQB2" s="872"/>
      <c r="JQC2" s="872"/>
      <c r="JQD2" s="872"/>
      <c r="JQE2" s="872"/>
      <c r="JQF2" s="872"/>
      <c r="JQG2" s="872"/>
      <c r="JQH2" s="872"/>
      <c r="JQI2" s="872"/>
      <c r="JQJ2" s="872"/>
      <c r="JQK2" s="872"/>
      <c r="JQL2" s="872"/>
      <c r="JQM2" s="872"/>
      <c r="JQN2" s="872"/>
      <c r="JQO2" s="872"/>
      <c r="JQP2" s="872"/>
      <c r="JQQ2" s="872"/>
      <c r="JQR2" s="872"/>
      <c r="JQS2" s="872"/>
      <c r="JQT2" s="872"/>
      <c r="JQU2" s="872"/>
      <c r="JQV2" s="872"/>
      <c r="JQW2" s="872"/>
      <c r="JQX2" s="872"/>
      <c r="JQY2" s="872"/>
      <c r="JQZ2" s="872"/>
      <c r="JRA2" s="872"/>
      <c r="JRB2" s="872"/>
      <c r="JRC2" s="872"/>
      <c r="JRD2" s="872"/>
      <c r="JRE2" s="872"/>
      <c r="JRF2" s="872"/>
      <c r="JRG2" s="872"/>
      <c r="JRH2" s="872"/>
      <c r="JRI2" s="872"/>
      <c r="JRJ2" s="872"/>
      <c r="JRK2" s="872"/>
      <c r="JRL2" s="872"/>
      <c r="JRM2" s="872"/>
      <c r="JRN2" s="872"/>
      <c r="JRO2" s="872"/>
      <c r="JRP2" s="872"/>
      <c r="JRQ2" s="872"/>
      <c r="JRR2" s="872"/>
      <c r="JRS2" s="872"/>
      <c r="JRT2" s="872"/>
      <c r="JRU2" s="872"/>
      <c r="JRV2" s="872"/>
      <c r="JRW2" s="872"/>
      <c r="JRX2" s="872"/>
      <c r="JRY2" s="872"/>
      <c r="JRZ2" s="872"/>
      <c r="JSA2" s="872"/>
      <c r="JSB2" s="872"/>
      <c r="JSC2" s="872"/>
      <c r="JSD2" s="872"/>
      <c r="JSE2" s="872"/>
      <c r="JSF2" s="872"/>
      <c r="JSG2" s="872"/>
      <c r="JSH2" s="872"/>
      <c r="JSI2" s="872"/>
      <c r="JSJ2" s="872"/>
      <c r="JSK2" s="872"/>
      <c r="JSL2" s="872"/>
      <c r="JSM2" s="872"/>
      <c r="JSN2" s="872"/>
      <c r="JSO2" s="872"/>
      <c r="JSP2" s="872"/>
      <c r="JSQ2" s="872"/>
      <c r="JSR2" s="872"/>
      <c r="JSS2" s="872"/>
      <c r="JST2" s="872"/>
      <c r="JSU2" s="872"/>
      <c r="JSV2" s="872"/>
      <c r="JSW2" s="872"/>
      <c r="JSX2" s="872"/>
      <c r="JSY2" s="872"/>
      <c r="JSZ2" s="872"/>
      <c r="JTA2" s="872"/>
      <c r="JTB2" s="872"/>
      <c r="JTC2" s="872"/>
      <c r="JTD2" s="872"/>
      <c r="JTE2" s="872"/>
      <c r="JTF2" s="872"/>
      <c r="JTG2" s="872"/>
      <c r="JTH2" s="872"/>
      <c r="JTI2" s="872"/>
      <c r="JTJ2" s="872"/>
      <c r="JTK2" s="872"/>
      <c r="JTL2" s="872"/>
      <c r="JTM2" s="872"/>
      <c r="JTN2" s="872"/>
      <c r="JTO2" s="872"/>
      <c r="JTP2" s="872"/>
      <c r="JTQ2" s="872"/>
      <c r="JTR2" s="872"/>
      <c r="JTS2" s="872"/>
      <c r="JTT2" s="872"/>
      <c r="JTU2" s="872"/>
      <c r="JTV2" s="872"/>
      <c r="JTW2" s="872"/>
      <c r="JTX2" s="872"/>
      <c r="JTY2" s="872"/>
      <c r="JTZ2" s="872"/>
      <c r="JUA2" s="872"/>
      <c r="JUB2" s="872"/>
      <c r="JUC2" s="872"/>
      <c r="JUD2" s="872"/>
      <c r="JUE2" s="872"/>
      <c r="JUF2" s="872"/>
      <c r="JUG2" s="872"/>
      <c r="JUH2" s="872"/>
      <c r="JUI2" s="872"/>
      <c r="JUJ2" s="872"/>
      <c r="JUK2" s="872"/>
      <c r="JUL2" s="872"/>
      <c r="JUM2" s="872"/>
      <c r="JUN2" s="872"/>
      <c r="JUO2" s="872"/>
      <c r="JUP2" s="872"/>
      <c r="JUQ2" s="872"/>
      <c r="JUR2" s="872"/>
      <c r="JUS2" s="872"/>
      <c r="JUT2" s="872"/>
      <c r="JUU2" s="872"/>
      <c r="JUV2" s="872"/>
      <c r="JUW2" s="872"/>
      <c r="JUX2" s="872"/>
      <c r="JUY2" s="872"/>
      <c r="JUZ2" s="872"/>
      <c r="JVA2" s="872"/>
      <c r="JVB2" s="872"/>
      <c r="JVC2" s="872"/>
      <c r="JVD2" s="872"/>
      <c r="JVE2" s="872"/>
      <c r="JVF2" s="872"/>
      <c r="JVG2" s="872"/>
      <c r="JVH2" s="872"/>
      <c r="JVI2" s="872"/>
      <c r="JVJ2" s="872"/>
      <c r="JVK2" s="872"/>
      <c r="JVL2" s="872"/>
      <c r="JVM2" s="872"/>
      <c r="JVN2" s="872"/>
      <c r="JVO2" s="872"/>
      <c r="JVP2" s="872"/>
      <c r="JVQ2" s="872"/>
      <c r="JVR2" s="872"/>
      <c r="JVS2" s="872"/>
      <c r="JVT2" s="872"/>
      <c r="JVU2" s="872"/>
      <c r="JVV2" s="872"/>
      <c r="JVW2" s="872"/>
      <c r="JVX2" s="872"/>
      <c r="JVY2" s="872"/>
      <c r="JVZ2" s="872"/>
      <c r="JWA2" s="872"/>
      <c r="JWB2" s="872"/>
      <c r="JWC2" s="872"/>
      <c r="JWD2" s="872"/>
      <c r="JWE2" s="872"/>
      <c r="JWF2" s="872"/>
      <c r="JWG2" s="872"/>
      <c r="JWH2" s="872"/>
      <c r="JWI2" s="872"/>
      <c r="JWJ2" s="872"/>
      <c r="JWK2" s="872"/>
      <c r="JWL2" s="872"/>
      <c r="JWM2" s="872"/>
      <c r="JWN2" s="872"/>
      <c r="JWO2" s="872"/>
      <c r="JWP2" s="872"/>
      <c r="JWQ2" s="872"/>
      <c r="JWR2" s="872"/>
      <c r="JWS2" s="872"/>
      <c r="JWT2" s="872"/>
      <c r="JWU2" s="872"/>
      <c r="JWV2" s="872"/>
      <c r="JWW2" s="872"/>
      <c r="JWX2" s="872"/>
      <c r="JWY2" s="872"/>
      <c r="JWZ2" s="872"/>
      <c r="JXA2" s="872"/>
      <c r="JXB2" s="872"/>
      <c r="JXC2" s="872"/>
      <c r="JXD2" s="872"/>
      <c r="JXE2" s="872"/>
      <c r="JXF2" s="872"/>
      <c r="JXG2" s="872"/>
      <c r="JXH2" s="872"/>
      <c r="JXI2" s="872"/>
      <c r="JXJ2" s="872"/>
      <c r="JXK2" s="872"/>
      <c r="JXL2" s="872"/>
      <c r="JXM2" s="872"/>
      <c r="JXN2" s="872"/>
      <c r="JXO2" s="872"/>
      <c r="JXP2" s="872"/>
      <c r="JXQ2" s="872"/>
      <c r="JXR2" s="872"/>
      <c r="JXS2" s="872"/>
      <c r="JXT2" s="872"/>
      <c r="JXU2" s="872"/>
      <c r="JXV2" s="872"/>
      <c r="JXW2" s="872"/>
      <c r="JXX2" s="872"/>
      <c r="JXY2" s="872"/>
      <c r="JXZ2" s="872"/>
      <c r="JYA2" s="872"/>
      <c r="JYB2" s="872"/>
      <c r="JYC2" s="872"/>
      <c r="JYD2" s="872"/>
      <c r="JYE2" s="872"/>
      <c r="JYF2" s="872"/>
      <c r="JYG2" s="872"/>
      <c r="JYH2" s="872"/>
      <c r="JYI2" s="872"/>
      <c r="JYJ2" s="872"/>
      <c r="JYK2" s="872"/>
      <c r="JYL2" s="872"/>
      <c r="JYM2" s="872"/>
      <c r="JYN2" s="872"/>
      <c r="JYO2" s="872"/>
      <c r="JYP2" s="872"/>
      <c r="JYQ2" s="872"/>
      <c r="JYR2" s="872"/>
      <c r="JYS2" s="872"/>
      <c r="JYT2" s="872"/>
      <c r="JYU2" s="872"/>
      <c r="JYV2" s="872"/>
      <c r="JYW2" s="872"/>
      <c r="JYX2" s="872"/>
      <c r="JYY2" s="872"/>
      <c r="JYZ2" s="872"/>
      <c r="JZA2" s="872"/>
      <c r="JZB2" s="872"/>
      <c r="JZC2" s="872"/>
      <c r="JZD2" s="872"/>
      <c r="JZE2" s="872"/>
      <c r="JZF2" s="872"/>
      <c r="JZG2" s="872"/>
      <c r="JZH2" s="872"/>
      <c r="JZI2" s="872"/>
      <c r="JZJ2" s="872"/>
      <c r="JZK2" s="872"/>
      <c r="JZL2" s="872"/>
      <c r="JZM2" s="872"/>
      <c r="JZN2" s="872"/>
      <c r="JZO2" s="872"/>
      <c r="JZP2" s="872"/>
      <c r="JZQ2" s="872"/>
      <c r="JZR2" s="872"/>
      <c r="JZS2" s="872"/>
      <c r="JZT2" s="872"/>
      <c r="JZU2" s="872"/>
      <c r="JZV2" s="872"/>
      <c r="JZW2" s="872"/>
      <c r="JZX2" s="872"/>
      <c r="JZY2" s="872"/>
      <c r="JZZ2" s="872"/>
      <c r="KAA2" s="872"/>
      <c r="KAB2" s="872"/>
      <c r="KAC2" s="872"/>
      <c r="KAD2" s="872"/>
      <c r="KAE2" s="872"/>
      <c r="KAF2" s="872"/>
      <c r="KAG2" s="872"/>
      <c r="KAH2" s="872"/>
      <c r="KAI2" s="872"/>
      <c r="KAJ2" s="872"/>
      <c r="KAK2" s="872"/>
      <c r="KAL2" s="872"/>
      <c r="KAM2" s="872"/>
      <c r="KAN2" s="872"/>
      <c r="KAO2" s="872"/>
      <c r="KAP2" s="872"/>
      <c r="KAQ2" s="872"/>
      <c r="KAR2" s="872"/>
      <c r="KAS2" s="872"/>
      <c r="KAT2" s="872"/>
      <c r="KAU2" s="872"/>
      <c r="KAV2" s="872"/>
      <c r="KAW2" s="872"/>
      <c r="KAX2" s="872"/>
      <c r="KAY2" s="872"/>
      <c r="KAZ2" s="872"/>
      <c r="KBA2" s="872"/>
      <c r="KBB2" s="872"/>
      <c r="KBC2" s="872"/>
      <c r="KBD2" s="872"/>
      <c r="KBE2" s="872"/>
      <c r="KBF2" s="872"/>
      <c r="KBG2" s="872"/>
      <c r="KBH2" s="872"/>
      <c r="KBI2" s="872"/>
      <c r="KBJ2" s="872"/>
      <c r="KBK2" s="872"/>
      <c r="KBL2" s="872"/>
      <c r="KBM2" s="872"/>
      <c r="KBN2" s="872"/>
      <c r="KBO2" s="872"/>
      <c r="KBP2" s="872"/>
      <c r="KBQ2" s="872"/>
      <c r="KBR2" s="872"/>
      <c r="KBS2" s="872"/>
      <c r="KBT2" s="872"/>
      <c r="KBU2" s="872"/>
      <c r="KBV2" s="872"/>
      <c r="KBW2" s="872"/>
      <c r="KBX2" s="872"/>
      <c r="KBY2" s="872"/>
      <c r="KBZ2" s="872"/>
      <c r="KCA2" s="872"/>
      <c r="KCB2" s="872"/>
      <c r="KCC2" s="872"/>
      <c r="KCD2" s="872"/>
      <c r="KCE2" s="872"/>
      <c r="KCF2" s="872"/>
      <c r="KCG2" s="872"/>
      <c r="KCH2" s="872"/>
      <c r="KCI2" s="872"/>
      <c r="KCJ2" s="872"/>
      <c r="KCK2" s="872"/>
      <c r="KCL2" s="872"/>
      <c r="KCM2" s="872"/>
      <c r="KCN2" s="872"/>
      <c r="KCO2" s="872"/>
      <c r="KCP2" s="872"/>
      <c r="KCQ2" s="872"/>
      <c r="KCR2" s="872"/>
      <c r="KCS2" s="872"/>
      <c r="KCT2" s="872"/>
      <c r="KCU2" s="872"/>
      <c r="KCV2" s="872"/>
      <c r="KCW2" s="872"/>
      <c r="KCX2" s="872"/>
      <c r="KCY2" s="872"/>
      <c r="KCZ2" s="872"/>
      <c r="KDA2" s="872"/>
      <c r="KDB2" s="872"/>
      <c r="KDC2" s="872"/>
      <c r="KDD2" s="872"/>
      <c r="KDE2" s="872"/>
      <c r="KDF2" s="872"/>
      <c r="KDG2" s="872"/>
      <c r="KDH2" s="872"/>
      <c r="KDI2" s="872"/>
      <c r="KDJ2" s="872"/>
      <c r="KDK2" s="872"/>
      <c r="KDL2" s="872"/>
      <c r="KDM2" s="872"/>
      <c r="KDN2" s="872"/>
      <c r="KDO2" s="872"/>
      <c r="KDP2" s="872"/>
      <c r="KDQ2" s="872"/>
      <c r="KDR2" s="872"/>
      <c r="KDS2" s="872"/>
      <c r="KDT2" s="872"/>
      <c r="KDU2" s="872"/>
      <c r="KDV2" s="872"/>
      <c r="KDW2" s="872"/>
      <c r="KDX2" s="872"/>
      <c r="KDY2" s="872"/>
      <c r="KDZ2" s="872"/>
      <c r="KEA2" s="872"/>
      <c r="KEB2" s="872"/>
      <c r="KEC2" s="872"/>
      <c r="KED2" s="872"/>
      <c r="KEE2" s="872"/>
      <c r="KEF2" s="872"/>
      <c r="KEG2" s="872"/>
      <c r="KEH2" s="872"/>
      <c r="KEI2" s="872"/>
      <c r="KEJ2" s="872"/>
      <c r="KEK2" s="872"/>
      <c r="KEL2" s="872"/>
      <c r="KEM2" s="872"/>
      <c r="KEN2" s="872"/>
      <c r="KEO2" s="872"/>
      <c r="KEP2" s="872"/>
      <c r="KEQ2" s="872"/>
      <c r="KER2" s="872"/>
      <c r="KES2" s="872"/>
      <c r="KET2" s="872"/>
      <c r="KEU2" s="872"/>
      <c r="KEV2" s="872"/>
      <c r="KEW2" s="872"/>
      <c r="KEX2" s="872"/>
      <c r="KEY2" s="872"/>
      <c r="KEZ2" s="872"/>
      <c r="KFA2" s="872"/>
      <c r="KFB2" s="872"/>
      <c r="KFC2" s="872"/>
      <c r="KFD2" s="872"/>
      <c r="KFE2" s="872"/>
      <c r="KFF2" s="872"/>
      <c r="KFG2" s="872"/>
      <c r="KFH2" s="872"/>
      <c r="KFI2" s="872"/>
      <c r="KFJ2" s="872"/>
      <c r="KFK2" s="872"/>
      <c r="KFL2" s="872"/>
      <c r="KFM2" s="872"/>
      <c r="KFN2" s="872"/>
      <c r="KFO2" s="872"/>
      <c r="KFP2" s="872"/>
      <c r="KFQ2" s="872"/>
      <c r="KFR2" s="872"/>
      <c r="KFS2" s="872"/>
      <c r="KFT2" s="872"/>
      <c r="KFU2" s="872"/>
      <c r="KFV2" s="872"/>
      <c r="KFW2" s="872"/>
      <c r="KFX2" s="872"/>
      <c r="KFY2" s="872"/>
      <c r="KFZ2" s="872"/>
      <c r="KGA2" s="872"/>
      <c r="KGB2" s="872"/>
      <c r="KGC2" s="872"/>
      <c r="KGD2" s="872"/>
      <c r="KGE2" s="872"/>
      <c r="KGF2" s="872"/>
      <c r="KGG2" s="872"/>
      <c r="KGH2" s="872"/>
      <c r="KGI2" s="872"/>
      <c r="KGJ2" s="872"/>
      <c r="KGK2" s="872"/>
      <c r="KGL2" s="872"/>
      <c r="KGM2" s="872"/>
      <c r="KGN2" s="872"/>
      <c r="KGO2" s="872"/>
      <c r="KGP2" s="872"/>
      <c r="KGQ2" s="872"/>
      <c r="KGR2" s="872"/>
      <c r="KGS2" s="872"/>
      <c r="KGT2" s="872"/>
      <c r="KGU2" s="872"/>
      <c r="KGV2" s="872"/>
      <c r="KGW2" s="872"/>
      <c r="KGX2" s="872"/>
      <c r="KGY2" s="872"/>
      <c r="KGZ2" s="872"/>
      <c r="KHA2" s="872"/>
      <c r="KHB2" s="872"/>
      <c r="KHC2" s="872"/>
      <c r="KHD2" s="872"/>
      <c r="KHE2" s="872"/>
      <c r="KHF2" s="872"/>
      <c r="KHG2" s="872"/>
      <c r="KHH2" s="872"/>
      <c r="KHI2" s="872"/>
      <c r="KHJ2" s="872"/>
      <c r="KHK2" s="872"/>
      <c r="KHL2" s="872"/>
      <c r="KHM2" s="872"/>
      <c r="KHN2" s="872"/>
      <c r="KHO2" s="872"/>
      <c r="KHP2" s="872"/>
      <c r="KHQ2" s="872"/>
      <c r="KHR2" s="872"/>
      <c r="KHS2" s="872"/>
      <c r="KHT2" s="872"/>
      <c r="KHU2" s="872"/>
      <c r="KHV2" s="872"/>
      <c r="KHW2" s="872"/>
      <c r="KHX2" s="872"/>
      <c r="KHY2" s="872"/>
      <c r="KHZ2" s="872"/>
      <c r="KIA2" s="872"/>
      <c r="KIB2" s="872"/>
      <c r="KIC2" s="872"/>
      <c r="KID2" s="872"/>
      <c r="KIE2" s="872"/>
      <c r="KIF2" s="872"/>
      <c r="KIG2" s="872"/>
      <c r="KIH2" s="872"/>
      <c r="KII2" s="872"/>
      <c r="KIJ2" s="872"/>
      <c r="KIK2" s="872"/>
      <c r="KIL2" s="872"/>
      <c r="KIM2" s="872"/>
      <c r="KIN2" s="872"/>
      <c r="KIO2" s="872"/>
      <c r="KIP2" s="872"/>
      <c r="KIQ2" s="872"/>
      <c r="KIR2" s="872"/>
      <c r="KIS2" s="872"/>
      <c r="KIT2" s="872"/>
      <c r="KIU2" s="872"/>
      <c r="KIV2" s="872"/>
      <c r="KIW2" s="872"/>
      <c r="KIX2" s="872"/>
      <c r="KIY2" s="872"/>
      <c r="KIZ2" s="872"/>
      <c r="KJA2" s="872"/>
      <c r="KJB2" s="872"/>
      <c r="KJC2" s="872"/>
      <c r="KJD2" s="872"/>
      <c r="KJE2" s="872"/>
      <c r="KJF2" s="872"/>
      <c r="KJG2" s="872"/>
      <c r="KJH2" s="872"/>
      <c r="KJI2" s="872"/>
      <c r="KJJ2" s="872"/>
      <c r="KJK2" s="872"/>
      <c r="KJL2" s="872"/>
      <c r="KJM2" s="872"/>
      <c r="KJN2" s="872"/>
      <c r="KJO2" s="872"/>
      <c r="KJP2" s="872"/>
      <c r="KJQ2" s="872"/>
      <c r="KJR2" s="872"/>
      <c r="KJS2" s="872"/>
      <c r="KJT2" s="872"/>
      <c r="KJU2" s="872"/>
      <c r="KJV2" s="872"/>
      <c r="KJW2" s="872"/>
      <c r="KJX2" s="872"/>
      <c r="KJY2" s="872"/>
      <c r="KJZ2" s="872"/>
      <c r="KKA2" s="872"/>
      <c r="KKB2" s="872"/>
      <c r="KKC2" s="872"/>
      <c r="KKD2" s="872"/>
      <c r="KKE2" s="872"/>
      <c r="KKF2" s="872"/>
      <c r="KKG2" s="872"/>
      <c r="KKH2" s="872"/>
      <c r="KKI2" s="872"/>
      <c r="KKJ2" s="872"/>
      <c r="KKK2" s="872"/>
      <c r="KKL2" s="872"/>
      <c r="KKM2" s="872"/>
      <c r="KKN2" s="872"/>
      <c r="KKO2" s="872"/>
      <c r="KKP2" s="872"/>
      <c r="KKQ2" s="872"/>
      <c r="KKR2" s="872"/>
      <c r="KKS2" s="872"/>
      <c r="KKT2" s="872"/>
      <c r="KKU2" s="872"/>
      <c r="KKV2" s="872"/>
      <c r="KKW2" s="872"/>
      <c r="KKX2" s="872"/>
      <c r="KKY2" s="872"/>
      <c r="KKZ2" s="872"/>
      <c r="KLA2" s="872"/>
      <c r="KLB2" s="872"/>
      <c r="KLC2" s="872"/>
      <c r="KLD2" s="872"/>
      <c r="KLE2" s="872"/>
      <c r="KLF2" s="872"/>
      <c r="KLG2" s="872"/>
      <c r="KLH2" s="872"/>
      <c r="KLI2" s="872"/>
      <c r="KLJ2" s="872"/>
      <c r="KLK2" s="872"/>
      <c r="KLL2" s="872"/>
      <c r="KLM2" s="872"/>
      <c r="KLN2" s="872"/>
      <c r="KLO2" s="872"/>
      <c r="KLP2" s="872"/>
      <c r="KLQ2" s="872"/>
      <c r="KLR2" s="872"/>
      <c r="KLS2" s="872"/>
      <c r="KLT2" s="872"/>
      <c r="KLU2" s="872"/>
      <c r="KLV2" s="872"/>
      <c r="KLW2" s="872"/>
      <c r="KLX2" s="872"/>
      <c r="KLY2" s="872"/>
      <c r="KLZ2" s="872"/>
      <c r="KMA2" s="872"/>
      <c r="KMB2" s="872"/>
      <c r="KMC2" s="872"/>
      <c r="KMD2" s="872"/>
      <c r="KME2" s="872"/>
      <c r="KMF2" s="872"/>
      <c r="KMG2" s="872"/>
      <c r="KMH2" s="872"/>
      <c r="KMI2" s="872"/>
      <c r="KMJ2" s="872"/>
      <c r="KMK2" s="872"/>
      <c r="KML2" s="872"/>
      <c r="KMM2" s="872"/>
      <c r="KMN2" s="872"/>
      <c r="KMO2" s="872"/>
      <c r="KMP2" s="872"/>
      <c r="KMQ2" s="872"/>
      <c r="KMR2" s="872"/>
      <c r="KMS2" s="872"/>
      <c r="KMT2" s="872"/>
      <c r="KMU2" s="872"/>
      <c r="KMV2" s="872"/>
      <c r="KMW2" s="872"/>
      <c r="KMX2" s="872"/>
      <c r="KMY2" s="872"/>
      <c r="KMZ2" s="872"/>
      <c r="KNA2" s="872"/>
      <c r="KNB2" s="872"/>
      <c r="KNC2" s="872"/>
      <c r="KND2" s="872"/>
      <c r="KNE2" s="872"/>
      <c r="KNF2" s="872"/>
      <c r="KNG2" s="872"/>
      <c r="KNH2" s="872"/>
      <c r="KNI2" s="872"/>
      <c r="KNJ2" s="872"/>
      <c r="KNK2" s="872"/>
      <c r="KNL2" s="872"/>
      <c r="KNM2" s="872"/>
      <c r="KNN2" s="872"/>
      <c r="KNO2" s="872"/>
      <c r="KNP2" s="872"/>
      <c r="KNQ2" s="872"/>
      <c r="KNR2" s="872"/>
      <c r="KNS2" s="872"/>
      <c r="KNT2" s="872"/>
      <c r="KNU2" s="872"/>
      <c r="KNV2" s="872"/>
      <c r="KNW2" s="872"/>
      <c r="KNX2" s="872"/>
      <c r="KNY2" s="872"/>
      <c r="KNZ2" s="872"/>
      <c r="KOA2" s="872"/>
      <c r="KOB2" s="872"/>
      <c r="KOC2" s="872"/>
      <c r="KOD2" s="872"/>
      <c r="KOE2" s="872"/>
      <c r="KOF2" s="872"/>
      <c r="KOG2" s="872"/>
      <c r="KOH2" s="872"/>
      <c r="KOI2" s="872"/>
      <c r="KOJ2" s="872"/>
      <c r="KOK2" s="872"/>
      <c r="KOL2" s="872"/>
      <c r="KOM2" s="872"/>
      <c r="KON2" s="872"/>
      <c r="KOO2" s="872"/>
      <c r="KOP2" s="872"/>
      <c r="KOQ2" s="872"/>
      <c r="KOR2" s="872"/>
      <c r="KOS2" s="872"/>
      <c r="KOT2" s="872"/>
      <c r="KOU2" s="872"/>
      <c r="KOV2" s="872"/>
      <c r="KOW2" s="872"/>
      <c r="KOX2" s="872"/>
      <c r="KOY2" s="872"/>
      <c r="KOZ2" s="872"/>
      <c r="KPA2" s="872"/>
      <c r="KPB2" s="872"/>
      <c r="KPC2" s="872"/>
      <c r="KPD2" s="872"/>
      <c r="KPE2" s="872"/>
      <c r="KPF2" s="872"/>
      <c r="KPG2" s="872"/>
      <c r="KPH2" s="872"/>
      <c r="KPI2" s="872"/>
      <c r="KPJ2" s="872"/>
      <c r="KPK2" s="872"/>
      <c r="KPL2" s="872"/>
      <c r="KPM2" s="872"/>
      <c r="KPN2" s="872"/>
      <c r="KPO2" s="872"/>
      <c r="KPP2" s="872"/>
      <c r="KPQ2" s="872"/>
      <c r="KPR2" s="872"/>
      <c r="KPS2" s="872"/>
      <c r="KPT2" s="872"/>
      <c r="KPU2" s="872"/>
      <c r="KPV2" s="872"/>
      <c r="KPW2" s="872"/>
      <c r="KPX2" s="872"/>
      <c r="KPY2" s="872"/>
      <c r="KPZ2" s="872"/>
      <c r="KQA2" s="872"/>
      <c r="KQB2" s="872"/>
      <c r="KQC2" s="872"/>
      <c r="KQD2" s="872"/>
      <c r="KQE2" s="872"/>
      <c r="KQF2" s="872"/>
      <c r="KQG2" s="872"/>
      <c r="KQH2" s="872"/>
      <c r="KQI2" s="872"/>
      <c r="KQJ2" s="872"/>
      <c r="KQK2" s="872"/>
      <c r="KQL2" s="872"/>
      <c r="KQM2" s="872"/>
      <c r="KQN2" s="872"/>
      <c r="KQO2" s="872"/>
      <c r="KQP2" s="872"/>
      <c r="KQQ2" s="872"/>
      <c r="KQR2" s="872"/>
      <c r="KQS2" s="872"/>
      <c r="KQT2" s="872"/>
      <c r="KQU2" s="872"/>
      <c r="KQV2" s="872"/>
      <c r="KQW2" s="872"/>
      <c r="KQX2" s="872"/>
      <c r="KQY2" s="872"/>
      <c r="KQZ2" s="872"/>
      <c r="KRA2" s="872"/>
      <c r="KRB2" s="872"/>
      <c r="KRC2" s="872"/>
      <c r="KRD2" s="872"/>
      <c r="KRE2" s="872"/>
      <c r="KRF2" s="872"/>
      <c r="KRG2" s="872"/>
      <c r="KRH2" s="872"/>
      <c r="KRI2" s="872"/>
      <c r="KRJ2" s="872"/>
      <c r="KRK2" s="872"/>
      <c r="KRL2" s="872"/>
      <c r="KRM2" s="872"/>
      <c r="KRN2" s="872"/>
      <c r="KRO2" s="872"/>
      <c r="KRP2" s="872"/>
      <c r="KRQ2" s="872"/>
      <c r="KRR2" s="872"/>
      <c r="KRS2" s="872"/>
      <c r="KRT2" s="872"/>
      <c r="KRU2" s="872"/>
      <c r="KRV2" s="872"/>
      <c r="KRW2" s="872"/>
      <c r="KRX2" s="872"/>
      <c r="KRY2" s="872"/>
      <c r="KRZ2" s="872"/>
      <c r="KSA2" s="872"/>
      <c r="KSB2" s="872"/>
      <c r="KSC2" s="872"/>
      <c r="KSD2" s="872"/>
      <c r="KSE2" s="872"/>
      <c r="KSF2" s="872"/>
      <c r="KSG2" s="872"/>
      <c r="KSH2" s="872"/>
      <c r="KSI2" s="872"/>
      <c r="KSJ2" s="872"/>
      <c r="KSK2" s="872"/>
      <c r="KSL2" s="872"/>
      <c r="KSM2" s="872"/>
      <c r="KSN2" s="872"/>
      <c r="KSO2" s="872"/>
      <c r="KSP2" s="872"/>
      <c r="KSQ2" s="872"/>
      <c r="KSR2" s="872"/>
      <c r="KSS2" s="872"/>
      <c r="KST2" s="872"/>
      <c r="KSU2" s="872"/>
      <c r="KSV2" s="872"/>
      <c r="KSW2" s="872"/>
      <c r="KSX2" s="872"/>
      <c r="KSY2" s="872"/>
      <c r="KSZ2" s="872"/>
      <c r="KTA2" s="872"/>
      <c r="KTB2" s="872"/>
      <c r="KTC2" s="872"/>
      <c r="KTD2" s="872"/>
      <c r="KTE2" s="872"/>
      <c r="KTF2" s="872"/>
      <c r="KTG2" s="872"/>
      <c r="KTH2" s="872"/>
      <c r="KTI2" s="872"/>
      <c r="KTJ2" s="872"/>
      <c r="KTK2" s="872"/>
      <c r="KTL2" s="872"/>
      <c r="KTM2" s="872"/>
      <c r="KTN2" s="872"/>
      <c r="KTO2" s="872"/>
      <c r="KTP2" s="872"/>
      <c r="KTQ2" s="872"/>
      <c r="KTR2" s="872"/>
      <c r="KTS2" s="872"/>
      <c r="KTT2" s="872"/>
      <c r="KTU2" s="872"/>
      <c r="KTV2" s="872"/>
      <c r="KTW2" s="872"/>
      <c r="KTX2" s="872"/>
      <c r="KTY2" s="872"/>
      <c r="KTZ2" s="872"/>
      <c r="KUA2" s="872"/>
      <c r="KUB2" s="872"/>
      <c r="KUC2" s="872"/>
      <c r="KUD2" s="872"/>
      <c r="KUE2" s="872"/>
      <c r="KUF2" s="872"/>
      <c r="KUG2" s="872"/>
      <c r="KUH2" s="872"/>
      <c r="KUI2" s="872"/>
      <c r="KUJ2" s="872"/>
      <c r="KUK2" s="872"/>
      <c r="KUL2" s="872"/>
      <c r="KUM2" s="872"/>
      <c r="KUN2" s="872"/>
      <c r="KUO2" s="872"/>
      <c r="KUP2" s="872"/>
      <c r="KUQ2" s="872"/>
      <c r="KUR2" s="872"/>
      <c r="KUS2" s="872"/>
      <c r="KUT2" s="872"/>
      <c r="KUU2" s="872"/>
      <c r="KUV2" s="872"/>
      <c r="KUW2" s="872"/>
      <c r="KUX2" s="872"/>
      <c r="KUY2" s="872"/>
      <c r="KUZ2" s="872"/>
      <c r="KVA2" s="872"/>
      <c r="KVB2" s="872"/>
      <c r="KVC2" s="872"/>
      <c r="KVD2" s="872"/>
      <c r="KVE2" s="872"/>
      <c r="KVF2" s="872"/>
      <c r="KVG2" s="872"/>
      <c r="KVH2" s="872"/>
      <c r="KVI2" s="872"/>
      <c r="KVJ2" s="872"/>
      <c r="KVK2" s="872"/>
      <c r="KVL2" s="872"/>
      <c r="KVM2" s="872"/>
      <c r="KVN2" s="872"/>
      <c r="KVO2" s="872"/>
      <c r="KVP2" s="872"/>
      <c r="KVQ2" s="872"/>
      <c r="KVR2" s="872"/>
      <c r="KVS2" s="872"/>
      <c r="KVT2" s="872"/>
      <c r="KVU2" s="872"/>
      <c r="KVV2" s="872"/>
      <c r="KVW2" s="872"/>
      <c r="KVX2" s="872"/>
      <c r="KVY2" s="872"/>
      <c r="KVZ2" s="872"/>
      <c r="KWA2" s="872"/>
      <c r="KWB2" s="872"/>
      <c r="KWC2" s="872"/>
      <c r="KWD2" s="872"/>
      <c r="KWE2" s="872"/>
      <c r="KWF2" s="872"/>
      <c r="KWG2" s="872"/>
      <c r="KWH2" s="872"/>
      <c r="KWI2" s="872"/>
      <c r="KWJ2" s="872"/>
      <c r="KWK2" s="872"/>
      <c r="KWL2" s="872"/>
      <c r="KWM2" s="872"/>
      <c r="KWN2" s="872"/>
      <c r="KWO2" s="872"/>
      <c r="KWP2" s="872"/>
      <c r="KWQ2" s="872"/>
      <c r="KWR2" s="872"/>
      <c r="KWS2" s="872"/>
      <c r="KWT2" s="872"/>
      <c r="KWU2" s="872"/>
      <c r="KWV2" s="872"/>
      <c r="KWW2" s="872"/>
      <c r="KWX2" s="872"/>
      <c r="KWY2" s="872"/>
      <c r="KWZ2" s="872"/>
      <c r="KXA2" s="872"/>
      <c r="KXB2" s="872"/>
      <c r="KXC2" s="872"/>
      <c r="KXD2" s="872"/>
      <c r="KXE2" s="872"/>
      <c r="KXF2" s="872"/>
      <c r="KXG2" s="872"/>
      <c r="KXH2" s="872"/>
      <c r="KXI2" s="872"/>
      <c r="KXJ2" s="872"/>
      <c r="KXK2" s="872"/>
      <c r="KXL2" s="872"/>
      <c r="KXM2" s="872"/>
      <c r="KXN2" s="872"/>
      <c r="KXO2" s="872"/>
      <c r="KXP2" s="872"/>
      <c r="KXQ2" s="872"/>
      <c r="KXR2" s="872"/>
      <c r="KXS2" s="872"/>
      <c r="KXT2" s="872"/>
      <c r="KXU2" s="872"/>
      <c r="KXV2" s="872"/>
      <c r="KXW2" s="872"/>
      <c r="KXX2" s="872"/>
      <c r="KXY2" s="872"/>
      <c r="KXZ2" s="872"/>
      <c r="KYA2" s="872"/>
      <c r="KYB2" s="872"/>
      <c r="KYC2" s="872"/>
      <c r="KYD2" s="872"/>
      <c r="KYE2" s="872"/>
      <c r="KYF2" s="872"/>
      <c r="KYG2" s="872"/>
      <c r="KYH2" s="872"/>
      <c r="KYI2" s="872"/>
      <c r="KYJ2" s="872"/>
      <c r="KYK2" s="872"/>
      <c r="KYL2" s="872"/>
      <c r="KYM2" s="872"/>
      <c r="KYN2" s="872"/>
      <c r="KYO2" s="872"/>
      <c r="KYP2" s="872"/>
      <c r="KYQ2" s="872"/>
      <c r="KYR2" s="872"/>
      <c r="KYS2" s="872"/>
      <c r="KYT2" s="872"/>
      <c r="KYU2" s="872"/>
      <c r="KYV2" s="872"/>
      <c r="KYW2" s="872"/>
      <c r="KYX2" s="872"/>
      <c r="KYY2" s="872"/>
      <c r="KYZ2" s="872"/>
      <c r="KZA2" s="872"/>
      <c r="KZB2" s="872"/>
      <c r="KZC2" s="872"/>
      <c r="KZD2" s="872"/>
      <c r="KZE2" s="872"/>
      <c r="KZF2" s="872"/>
      <c r="KZG2" s="872"/>
      <c r="KZH2" s="872"/>
      <c r="KZI2" s="872"/>
      <c r="KZJ2" s="872"/>
      <c r="KZK2" s="872"/>
      <c r="KZL2" s="872"/>
      <c r="KZM2" s="872"/>
      <c r="KZN2" s="872"/>
      <c r="KZO2" s="872"/>
      <c r="KZP2" s="872"/>
      <c r="KZQ2" s="872"/>
      <c r="KZR2" s="872"/>
      <c r="KZS2" s="872"/>
      <c r="KZT2" s="872"/>
      <c r="KZU2" s="872"/>
      <c r="KZV2" s="872"/>
      <c r="KZW2" s="872"/>
      <c r="KZX2" s="872"/>
      <c r="KZY2" s="872"/>
      <c r="KZZ2" s="872"/>
      <c r="LAA2" s="872"/>
      <c r="LAB2" s="872"/>
      <c r="LAC2" s="872"/>
      <c r="LAD2" s="872"/>
      <c r="LAE2" s="872"/>
      <c r="LAF2" s="872"/>
      <c r="LAG2" s="872"/>
      <c r="LAH2" s="872"/>
      <c r="LAI2" s="872"/>
      <c r="LAJ2" s="872"/>
      <c r="LAK2" s="872"/>
      <c r="LAL2" s="872"/>
      <c r="LAM2" s="872"/>
      <c r="LAN2" s="872"/>
      <c r="LAO2" s="872"/>
      <c r="LAP2" s="872"/>
      <c r="LAQ2" s="872"/>
      <c r="LAR2" s="872"/>
      <c r="LAS2" s="872"/>
      <c r="LAT2" s="872"/>
      <c r="LAU2" s="872"/>
      <c r="LAV2" s="872"/>
      <c r="LAW2" s="872"/>
      <c r="LAX2" s="872"/>
      <c r="LAY2" s="872"/>
      <c r="LAZ2" s="872"/>
      <c r="LBA2" s="872"/>
      <c r="LBB2" s="872"/>
      <c r="LBC2" s="872"/>
      <c r="LBD2" s="872"/>
      <c r="LBE2" s="872"/>
      <c r="LBF2" s="872"/>
      <c r="LBG2" s="872"/>
      <c r="LBH2" s="872"/>
      <c r="LBI2" s="872"/>
      <c r="LBJ2" s="872"/>
      <c r="LBK2" s="872"/>
      <c r="LBL2" s="872"/>
      <c r="LBM2" s="872"/>
      <c r="LBN2" s="872"/>
      <c r="LBO2" s="872"/>
      <c r="LBP2" s="872"/>
      <c r="LBQ2" s="872"/>
      <c r="LBR2" s="872"/>
      <c r="LBS2" s="872"/>
      <c r="LBT2" s="872"/>
      <c r="LBU2" s="872"/>
      <c r="LBV2" s="872"/>
      <c r="LBW2" s="872"/>
      <c r="LBX2" s="872"/>
      <c r="LBY2" s="872"/>
      <c r="LBZ2" s="872"/>
      <c r="LCA2" s="872"/>
      <c r="LCB2" s="872"/>
      <c r="LCC2" s="872"/>
      <c r="LCD2" s="872"/>
      <c r="LCE2" s="872"/>
      <c r="LCF2" s="872"/>
      <c r="LCG2" s="872"/>
      <c r="LCH2" s="872"/>
      <c r="LCI2" s="872"/>
      <c r="LCJ2" s="872"/>
      <c r="LCK2" s="872"/>
      <c r="LCL2" s="872"/>
      <c r="LCM2" s="872"/>
      <c r="LCN2" s="872"/>
      <c r="LCO2" s="872"/>
      <c r="LCP2" s="872"/>
      <c r="LCQ2" s="872"/>
      <c r="LCR2" s="872"/>
      <c r="LCS2" s="872"/>
      <c r="LCT2" s="872"/>
      <c r="LCU2" s="872"/>
      <c r="LCV2" s="872"/>
      <c r="LCW2" s="872"/>
      <c r="LCX2" s="872"/>
      <c r="LCY2" s="872"/>
      <c r="LCZ2" s="872"/>
      <c r="LDA2" s="872"/>
      <c r="LDB2" s="872"/>
      <c r="LDC2" s="872"/>
      <c r="LDD2" s="872"/>
      <c r="LDE2" s="872"/>
      <c r="LDF2" s="872"/>
      <c r="LDG2" s="872"/>
      <c r="LDH2" s="872"/>
      <c r="LDI2" s="872"/>
      <c r="LDJ2" s="872"/>
      <c r="LDK2" s="872"/>
      <c r="LDL2" s="872"/>
      <c r="LDM2" s="872"/>
      <c r="LDN2" s="872"/>
      <c r="LDO2" s="872"/>
      <c r="LDP2" s="872"/>
      <c r="LDQ2" s="872"/>
      <c r="LDR2" s="872"/>
      <c r="LDS2" s="872"/>
      <c r="LDT2" s="872"/>
      <c r="LDU2" s="872"/>
      <c r="LDV2" s="872"/>
      <c r="LDW2" s="872"/>
      <c r="LDX2" s="872"/>
      <c r="LDY2" s="872"/>
      <c r="LDZ2" s="872"/>
      <c r="LEA2" s="872"/>
      <c r="LEB2" s="872"/>
      <c r="LEC2" s="872"/>
      <c r="LED2" s="872"/>
      <c r="LEE2" s="872"/>
      <c r="LEF2" s="872"/>
      <c r="LEG2" s="872"/>
      <c r="LEH2" s="872"/>
      <c r="LEI2" s="872"/>
      <c r="LEJ2" s="872"/>
      <c r="LEK2" s="872"/>
      <c r="LEL2" s="872"/>
      <c r="LEM2" s="872"/>
      <c r="LEN2" s="872"/>
      <c r="LEO2" s="872"/>
      <c r="LEP2" s="872"/>
      <c r="LEQ2" s="872"/>
      <c r="LER2" s="872"/>
      <c r="LES2" s="872"/>
      <c r="LET2" s="872"/>
      <c r="LEU2" s="872"/>
      <c r="LEV2" s="872"/>
      <c r="LEW2" s="872"/>
      <c r="LEX2" s="872"/>
      <c r="LEY2" s="872"/>
      <c r="LEZ2" s="872"/>
      <c r="LFA2" s="872"/>
      <c r="LFB2" s="872"/>
      <c r="LFC2" s="872"/>
      <c r="LFD2" s="872"/>
      <c r="LFE2" s="872"/>
      <c r="LFF2" s="872"/>
      <c r="LFG2" s="872"/>
      <c r="LFH2" s="872"/>
      <c r="LFI2" s="872"/>
      <c r="LFJ2" s="872"/>
      <c r="LFK2" s="872"/>
      <c r="LFL2" s="872"/>
      <c r="LFM2" s="872"/>
      <c r="LFN2" s="872"/>
      <c r="LFO2" s="872"/>
      <c r="LFP2" s="872"/>
      <c r="LFQ2" s="872"/>
      <c r="LFR2" s="872"/>
      <c r="LFS2" s="872"/>
      <c r="LFT2" s="872"/>
      <c r="LFU2" s="872"/>
      <c r="LFV2" s="872"/>
      <c r="LFW2" s="872"/>
      <c r="LFX2" s="872"/>
      <c r="LFY2" s="872"/>
      <c r="LFZ2" s="872"/>
      <c r="LGA2" s="872"/>
      <c r="LGB2" s="872"/>
      <c r="LGC2" s="872"/>
      <c r="LGD2" s="872"/>
      <c r="LGE2" s="872"/>
      <c r="LGF2" s="872"/>
      <c r="LGG2" s="872"/>
      <c r="LGH2" s="872"/>
      <c r="LGI2" s="872"/>
      <c r="LGJ2" s="872"/>
      <c r="LGK2" s="872"/>
      <c r="LGL2" s="872"/>
      <c r="LGM2" s="872"/>
      <c r="LGN2" s="872"/>
      <c r="LGO2" s="872"/>
      <c r="LGP2" s="872"/>
      <c r="LGQ2" s="872"/>
      <c r="LGR2" s="872"/>
      <c r="LGS2" s="872"/>
      <c r="LGT2" s="872"/>
      <c r="LGU2" s="872"/>
      <c r="LGV2" s="872"/>
      <c r="LGW2" s="872"/>
      <c r="LGX2" s="872"/>
      <c r="LGY2" s="872"/>
      <c r="LGZ2" s="872"/>
      <c r="LHA2" s="872"/>
      <c r="LHB2" s="872"/>
      <c r="LHC2" s="872"/>
      <c r="LHD2" s="872"/>
      <c r="LHE2" s="872"/>
      <c r="LHF2" s="872"/>
      <c r="LHG2" s="872"/>
      <c r="LHH2" s="872"/>
      <c r="LHI2" s="872"/>
      <c r="LHJ2" s="872"/>
      <c r="LHK2" s="872"/>
      <c r="LHL2" s="872"/>
      <c r="LHM2" s="872"/>
      <c r="LHN2" s="872"/>
      <c r="LHO2" s="872"/>
      <c r="LHP2" s="872"/>
      <c r="LHQ2" s="872"/>
      <c r="LHR2" s="872"/>
      <c r="LHS2" s="872"/>
      <c r="LHT2" s="872"/>
      <c r="LHU2" s="872"/>
      <c r="LHV2" s="872"/>
      <c r="LHW2" s="872"/>
      <c r="LHX2" s="872"/>
      <c r="LHY2" s="872"/>
      <c r="LHZ2" s="872"/>
      <c r="LIA2" s="872"/>
      <c r="LIB2" s="872"/>
      <c r="LIC2" s="872"/>
      <c r="LID2" s="872"/>
      <c r="LIE2" s="872"/>
      <c r="LIF2" s="872"/>
      <c r="LIG2" s="872"/>
      <c r="LIH2" s="872"/>
      <c r="LII2" s="872"/>
      <c r="LIJ2" s="872"/>
      <c r="LIK2" s="872"/>
      <c r="LIL2" s="872"/>
      <c r="LIM2" s="872"/>
      <c r="LIN2" s="872"/>
      <c r="LIO2" s="872"/>
      <c r="LIP2" s="872"/>
      <c r="LIQ2" s="872"/>
      <c r="LIR2" s="872"/>
      <c r="LIS2" s="872"/>
      <c r="LIT2" s="872"/>
      <c r="LIU2" s="872"/>
      <c r="LIV2" s="872"/>
      <c r="LIW2" s="872"/>
      <c r="LIX2" s="872"/>
      <c r="LIY2" s="872"/>
      <c r="LIZ2" s="872"/>
      <c r="LJA2" s="872"/>
      <c r="LJB2" s="872"/>
      <c r="LJC2" s="872"/>
      <c r="LJD2" s="872"/>
      <c r="LJE2" s="872"/>
      <c r="LJF2" s="872"/>
      <c r="LJG2" s="872"/>
      <c r="LJH2" s="872"/>
      <c r="LJI2" s="872"/>
      <c r="LJJ2" s="872"/>
      <c r="LJK2" s="872"/>
      <c r="LJL2" s="872"/>
      <c r="LJM2" s="872"/>
      <c r="LJN2" s="872"/>
      <c r="LJO2" s="872"/>
      <c r="LJP2" s="872"/>
      <c r="LJQ2" s="872"/>
      <c r="LJR2" s="872"/>
      <c r="LJS2" s="872"/>
      <c r="LJT2" s="872"/>
      <c r="LJU2" s="872"/>
      <c r="LJV2" s="872"/>
      <c r="LJW2" s="872"/>
      <c r="LJX2" s="872"/>
      <c r="LJY2" s="872"/>
      <c r="LJZ2" s="872"/>
      <c r="LKA2" s="872"/>
      <c r="LKB2" s="872"/>
      <c r="LKC2" s="872"/>
      <c r="LKD2" s="872"/>
      <c r="LKE2" s="872"/>
      <c r="LKF2" s="872"/>
      <c r="LKG2" s="872"/>
      <c r="LKH2" s="872"/>
      <c r="LKI2" s="872"/>
      <c r="LKJ2" s="872"/>
      <c r="LKK2" s="872"/>
      <c r="LKL2" s="872"/>
      <c r="LKM2" s="872"/>
      <c r="LKN2" s="872"/>
      <c r="LKO2" s="872"/>
      <c r="LKP2" s="872"/>
      <c r="LKQ2" s="872"/>
      <c r="LKR2" s="872"/>
      <c r="LKS2" s="872"/>
      <c r="LKT2" s="872"/>
      <c r="LKU2" s="872"/>
      <c r="LKV2" s="872"/>
      <c r="LKW2" s="872"/>
      <c r="LKX2" s="872"/>
      <c r="LKY2" s="872"/>
      <c r="LKZ2" s="872"/>
      <c r="LLA2" s="872"/>
      <c r="LLB2" s="872"/>
      <c r="LLC2" s="872"/>
      <c r="LLD2" s="872"/>
      <c r="LLE2" s="872"/>
      <c r="LLF2" s="872"/>
      <c r="LLG2" s="872"/>
      <c r="LLH2" s="872"/>
      <c r="LLI2" s="872"/>
      <c r="LLJ2" s="872"/>
      <c r="LLK2" s="872"/>
      <c r="LLL2" s="872"/>
      <c r="LLM2" s="872"/>
      <c r="LLN2" s="872"/>
      <c r="LLO2" s="872"/>
      <c r="LLP2" s="872"/>
      <c r="LLQ2" s="872"/>
      <c r="LLR2" s="872"/>
      <c r="LLS2" s="872"/>
      <c r="LLT2" s="872"/>
      <c r="LLU2" s="872"/>
      <c r="LLV2" s="872"/>
      <c r="LLW2" s="872"/>
      <c r="LLX2" s="872"/>
      <c r="LLY2" s="872"/>
      <c r="LLZ2" s="872"/>
      <c r="LMA2" s="872"/>
      <c r="LMB2" s="872"/>
      <c r="LMC2" s="872"/>
      <c r="LMD2" s="872"/>
      <c r="LME2" s="872"/>
      <c r="LMF2" s="872"/>
      <c r="LMG2" s="872"/>
      <c r="LMH2" s="872"/>
      <c r="LMI2" s="872"/>
      <c r="LMJ2" s="872"/>
      <c r="LMK2" s="872"/>
      <c r="LML2" s="872"/>
      <c r="LMM2" s="872"/>
      <c r="LMN2" s="872"/>
      <c r="LMO2" s="872"/>
      <c r="LMP2" s="872"/>
      <c r="LMQ2" s="872"/>
      <c r="LMR2" s="872"/>
      <c r="LMS2" s="872"/>
      <c r="LMT2" s="872"/>
      <c r="LMU2" s="872"/>
      <c r="LMV2" s="872"/>
      <c r="LMW2" s="872"/>
      <c r="LMX2" s="872"/>
      <c r="LMY2" s="872"/>
      <c r="LMZ2" s="872"/>
      <c r="LNA2" s="872"/>
      <c r="LNB2" s="872"/>
      <c r="LNC2" s="872"/>
      <c r="LND2" s="872"/>
      <c r="LNE2" s="872"/>
      <c r="LNF2" s="872"/>
      <c r="LNG2" s="872"/>
      <c r="LNH2" s="872"/>
      <c r="LNI2" s="872"/>
      <c r="LNJ2" s="872"/>
      <c r="LNK2" s="872"/>
      <c r="LNL2" s="872"/>
      <c r="LNM2" s="872"/>
      <c r="LNN2" s="872"/>
      <c r="LNO2" s="872"/>
      <c r="LNP2" s="872"/>
      <c r="LNQ2" s="872"/>
      <c r="LNR2" s="872"/>
      <c r="LNS2" s="872"/>
      <c r="LNT2" s="872"/>
      <c r="LNU2" s="872"/>
      <c r="LNV2" s="872"/>
      <c r="LNW2" s="872"/>
      <c r="LNX2" s="872"/>
      <c r="LNY2" s="872"/>
      <c r="LNZ2" s="872"/>
      <c r="LOA2" s="872"/>
      <c r="LOB2" s="872"/>
      <c r="LOC2" s="872"/>
      <c r="LOD2" s="872"/>
      <c r="LOE2" s="872"/>
      <c r="LOF2" s="872"/>
      <c r="LOG2" s="872"/>
      <c r="LOH2" s="872"/>
      <c r="LOI2" s="872"/>
      <c r="LOJ2" s="872"/>
      <c r="LOK2" s="872"/>
      <c r="LOL2" s="872"/>
      <c r="LOM2" s="872"/>
      <c r="LON2" s="872"/>
      <c r="LOO2" s="872"/>
      <c r="LOP2" s="872"/>
      <c r="LOQ2" s="872"/>
      <c r="LOR2" s="872"/>
      <c r="LOS2" s="872"/>
      <c r="LOT2" s="872"/>
      <c r="LOU2" s="872"/>
      <c r="LOV2" s="872"/>
      <c r="LOW2" s="872"/>
      <c r="LOX2" s="872"/>
      <c r="LOY2" s="872"/>
      <c r="LOZ2" s="872"/>
      <c r="LPA2" s="872"/>
      <c r="LPB2" s="872"/>
      <c r="LPC2" s="872"/>
      <c r="LPD2" s="872"/>
      <c r="LPE2" s="872"/>
      <c r="LPF2" s="872"/>
      <c r="LPG2" s="872"/>
      <c r="LPH2" s="872"/>
      <c r="LPI2" s="872"/>
      <c r="LPJ2" s="872"/>
      <c r="LPK2" s="872"/>
      <c r="LPL2" s="872"/>
      <c r="LPM2" s="872"/>
      <c r="LPN2" s="872"/>
      <c r="LPO2" s="872"/>
      <c r="LPP2" s="872"/>
      <c r="LPQ2" s="872"/>
      <c r="LPR2" s="872"/>
      <c r="LPS2" s="872"/>
      <c r="LPT2" s="872"/>
      <c r="LPU2" s="872"/>
      <c r="LPV2" s="872"/>
      <c r="LPW2" s="872"/>
      <c r="LPX2" s="872"/>
      <c r="LPY2" s="872"/>
      <c r="LPZ2" s="872"/>
      <c r="LQA2" s="872"/>
      <c r="LQB2" s="872"/>
      <c r="LQC2" s="872"/>
      <c r="LQD2" s="872"/>
      <c r="LQE2" s="872"/>
      <c r="LQF2" s="872"/>
      <c r="LQG2" s="872"/>
      <c r="LQH2" s="872"/>
      <c r="LQI2" s="872"/>
      <c r="LQJ2" s="872"/>
      <c r="LQK2" s="872"/>
      <c r="LQL2" s="872"/>
      <c r="LQM2" s="872"/>
      <c r="LQN2" s="872"/>
      <c r="LQO2" s="872"/>
      <c r="LQP2" s="872"/>
      <c r="LQQ2" s="872"/>
      <c r="LQR2" s="872"/>
      <c r="LQS2" s="872"/>
      <c r="LQT2" s="872"/>
      <c r="LQU2" s="872"/>
      <c r="LQV2" s="872"/>
      <c r="LQW2" s="872"/>
      <c r="LQX2" s="872"/>
      <c r="LQY2" s="872"/>
      <c r="LQZ2" s="872"/>
      <c r="LRA2" s="872"/>
      <c r="LRB2" s="872"/>
      <c r="LRC2" s="872"/>
      <c r="LRD2" s="872"/>
      <c r="LRE2" s="872"/>
      <c r="LRF2" s="872"/>
      <c r="LRG2" s="872"/>
      <c r="LRH2" s="872"/>
      <c r="LRI2" s="872"/>
      <c r="LRJ2" s="872"/>
      <c r="LRK2" s="872"/>
      <c r="LRL2" s="872"/>
      <c r="LRM2" s="872"/>
      <c r="LRN2" s="872"/>
      <c r="LRO2" s="872"/>
      <c r="LRP2" s="872"/>
      <c r="LRQ2" s="872"/>
      <c r="LRR2" s="872"/>
      <c r="LRS2" s="872"/>
      <c r="LRT2" s="872"/>
      <c r="LRU2" s="872"/>
      <c r="LRV2" s="872"/>
      <c r="LRW2" s="872"/>
      <c r="LRX2" s="872"/>
      <c r="LRY2" s="872"/>
      <c r="LRZ2" s="872"/>
      <c r="LSA2" s="872"/>
      <c r="LSB2" s="872"/>
      <c r="LSC2" s="872"/>
      <c r="LSD2" s="872"/>
      <c r="LSE2" s="872"/>
      <c r="LSF2" s="872"/>
      <c r="LSG2" s="872"/>
      <c r="LSH2" s="872"/>
      <c r="LSI2" s="872"/>
      <c r="LSJ2" s="872"/>
      <c r="LSK2" s="872"/>
      <c r="LSL2" s="872"/>
      <c r="LSM2" s="872"/>
      <c r="LSN2" s="872"/>
      <c r="LSO2" s="872"/>
      <c r="LSP2" s="872"/>
      <c r="LSQ2" s="872"/>
      <c r="LSR2" s="872"/>
      <c r="LSS2" s="872"/>
      <c r="LST2" s="872"/>
      <c r="LSU2" s="872"/>
      <c r="LSV2" s="872"/>
      <c r="LSW2" s="872"/>
      <c r="LSX2" s="872"/>
      <c r="LSY2" s="872"/>
      <c r="LSZ2" s="872"/>
      <c r="LTA2" s="872"/>
      <c r="LTB2" s="872"/>
      <c r="LTC2" s="872"/>
      <c r="LTD2" s="872"/>
      <c r="LTE2" s="872"/>
      <c r="LTF2" s="872"/>
      <c r="LTG2" s="872"/>
      <c r="LTH2" s="872"/>
      <c r="LTI2" s="872"/>
      <c r="LTJ2" s="872"/>
      <c r="LTK2" s="872"/>
      <c r="LTL2" s="872"/>
      <c r="LTM2" s="872"/>
      <c r="LTN2" s="872"/>
      <c r="LTO2" s="872"/>
      <c r="LTP2" s="872"/>
      <c r="LTQ2" s="872"/>
      <c r="LTR2" s="872"/>
      <c r="LTS2" s="872"/>
      <c r="LTT2" s="872"/>
      <c r="LTU2" s="872"/>
      <c r="LTV2" s="872"/>
      <c r="LTW2" s="872"/>
      <c r="LTX2" s="872"/>
      <c r="LTY2" s="872"/>
      <c r="LTZ2" s="872"/>
      <c r="LUA2" s="872"/>
      <c r="LUB2" s="872"/>
      <c r="LUC2" s="872"/>
      <c r="LUD2" s="872"/>
      <c r="LUE2" s="872"/>
      <c r="LUF2" s="872"/>
      <c r="LUG2" s="872"/>
      <c r="LUH2" s="872"/>
      <c r="LUI2" s="872"/>
      <c r="LUJ2" s="872"/>
      <c r="LUK2" s="872"/>
      <c r="LUL2" s="872"/>
      <c r="LUM2" s="872"/>
      <c r="LUN2" s="872"/>
      <c r="LUO2" s="872"/>
      <c r="LUP2" s="872"/>
      <c r="LUQ2" s="872"/>
      <c r="LUR2" s="872"/>
      <c r="LUS2" s="872"/>
      <c r="LUT2" s="872"/>
      <c r="LUU2" s="872"/>
      <c r="LUV2" s="872"/>
      <c r="LUW2" s="872"/>
      <c r="LUX2" s="872"/>
      <c r="LUY2" s="872"/>
      <c r="LUZ2" s="872"/>
      <c r="LVA2" s="872"/>
      <c r="LVB2" s="872"/>
      <c r="LVC2" s="872"/>
      <c r="LVD2" s="872"/>
      <c r="LVE2" s="872"/>
      <c r="LVF2" s="872"/>
      <c r="LVG2" s="872"/>
      <c r="LVH2" s="872"/>
      <c r="LVI2" s="872"/>
      <c r="LVJ2" s="872"/>
      <c r="LVK2" s="872"/>
      <c r="LVL2" s="872"/>
      <c r="LVM2" s="872"/>
      <c r="LVN2" s="872"/>
      <c r="LVO2" s="872"/>
      <c r="LVP2" s="872"/>
      <c r="LVQ2" s="872"/>
      <c r="LVR2" s="872"/>
      <c r="LVS2" s="872"/>
      <c r="LVT2" s="872"/>
      <c r="LVU2" s="872"/>
      <c r="LVV2" s="872"/>
      <c r="LVW2" s="872"/>
      <c r="LVX2" s="872"/>
      <c r="LVY2" s="872"/>
      <c r="LVZ2" s="872"/>
      <c r="LWA2" s="872"/>
      <c r="LWB2" s="872"/>
      <c r="LWC2" s="872"/>
      <c r="LWD2" s="872"/>
      <c r="LWE2" s="872"/>
      <c r="LWF2" s="872"/>
      <c r="LWG2" s="872"/>
      <c r="LWH2" s="872"/>
      <c r="LWI2" s="872"/>
      <c r="LWJ2" s="872"/>
      <c r="LWK2" s="872"/>
      <c r="LWL2" s="872"/>
      <c r="LWM2" s="872"/>
      <c r="LWN2" s="872"/>
      <c r="LWO2" s="872"/>
      <c r="LWP2" s="872"/>
      <c r="LWQ2" s="872"/>
      <c r="LWR2" s="872"/>
      <c r="LWS2" s="872"/>
      <c r="LWT2" s="872"/>
      <c r="LWU2" s="872"/>
      <c r="LWV2" s="872"/>
      <c r="LWW2" s="872"/>
      <c r="LWX2" s="872"/>
      <c r="LWY2" s="872"/>
      <c r="LWZ2" s="872"/>
      <c r="LXA2" s="872"/>
      <c r="LXB2" s="872"/>
      <c r="LXC2" s="872"/>
      <c r="LXD2" s="872"/>
      <c r="LXE2" s="872"/>
      <c r="LXF2" s="872"/>
      <c r="LXG2" s="872"/>
      <c r="LXH2" s="872"/>
      <c r="LXI2" s="872"/>
      <c r="LXJ2" s="872"/>
      <c r="LXK2" s="872"/>
      <c r="LXL2" s="872"/>
      <c r="LXM2" s="872"/>
      <c r="LXN2" s="872"/>
      <c r="LXO2" s="872"/>
      <c r="LXP2" s="872"/>
      <c r="LXQ2" s="872"/>
      <c r="LXR2" s="872"/>
      <c r="LXS2" s="872"/>
      <c r="LXT2" s="872"/>
      <c r="LXU2" s="872"/>
      <c r="LXV2" s="872"/>
      <c r="LXW2" s="872"/>
      <c r="LXX2" s="872"/>
      <c r="LXY2" s="872"/>
      <c r="LXZ2" s="872"/>
      <c r="LYA2" s="872"/>
      <c r="LYB2" s="872"/>
      <c r="LYC2" s="872"/>
      <c r="LYD2" s="872"/>
      <c r="LYE2" s="872"/>
      <c r="LYF2" s="872"/>
      <c r="LYG2" s="872"/>
      <c r="LYH2" s="872"/>
      <c r="LYI2" s="872"/>
      <c r="LYJ2" s="872"/>
      <c r="LYK2" s="872"/>
      <c r="LYL2" s="872"/>
      <c r="LYM2" s="872"/>
      <c r="LYN2" s="872"/>
      <c r="LYO2" s="872"/>
      <c r="LYP2" s="872"/>
      <c r="LYQ2" s="872"/>
      <c r="LYR2" s="872"/>
      <c r="LYS2" s="872"/>
      <c r="LYT2" s="872"/>
      <c r="LYU2" s="872"/>
      <c r="LYV2" s="872"/>
      <c r="LYW2" s="872"/>
      <c r="LYX2" s="872"/>
      <c r="LYY2" s="872"/>
      <c r="LYZ2" s="872"/>
      <c r="LZA2" s="872"/>
      <c r="LZB2" s="872"/>
      <c r="LZC2" s="872"/>
      <c r="LZD2" s="872"/>
      <c r="LZE2" s="872"/>
      <c r="LZF2" s="872"/>
      <c r="LZG2" s="872"/>
      <c r="LZH2" s="872"/>
      <c r="LZI2" s="872"/>
      <c r="LZJ2" s="872"/>
      <c r="LZK2" s="872"/>
      <c r="LZL2" s="872"/>
      <c r="LZM2" s="872"/>
      <c r="LZN2" s="872"/>
      <c r="LZO2" s="872"/>
      <c r="LZP2" s="872"/>
      <c r="LZQ2" s="872"/>
      <c r="LZR2" s="872"/>
      <c r="LZS2" s="872"/>
      <c r="LZT2" s="872"/>
      <c r="LZU2" s="872"/>
      <c r="LZV2" s="872"/>
      <c r="LZW2" s="872"/>
      <c r="LZX2" s="872"/>
      <c r="LZY2" s="872"/>
      <c r="LZZ2" s="872"/>
      <c r="MAA2" s="872"/>
      <c r="MAB2" s="872"/>
      <c r="MAC2" s="872"/>
      <c r="MAD2" s="872"/>
      <c r="MAE2" s="872"/>
      <c r="MAF2" s="872"/>
      <c r="MAG2" s="872"/>
      <c r="MAH2" s="872"/>
      <c r="MAI2" s="872"/>
      <c r="MAJ2" s="872"/>
      <c r="MAK2" s="872"/>
      <c r="MAL2" s="872"/>
      <c r="MAM2" s="872"/>
      <c r="MAN2" s="872"/>
      <c r="MAO2" s="872"/>
      <c r="MAP2" s="872"/>
      <c r="MAQ2" s="872"/>
      <c r="MAR2" s="872"/>
      <c r="MAS2" s="872"/>
      <c r="MAT2" s="872"/>
      <c r="MAU2" s="872"/>
      <c r="MAV2" s="872"/>
      <c r="MAW2" s="872"/>
      <c r="MAX2" s="872"/>
      <c r="MAY2" s="872"/>
      <c r="MAZ2" s="872"/>
      <c r="MBA2" s="872"/>
      <c r="MBB2" s="872"/>
      <c r="MBC2" s="872"/>
      <c r="MBD2" s="872"/>
      <c r="MBE2" s="872"/>
      <c r="MBF2" s="872"/>
      <c r="MBG2" s="872"/>
      <c r="MBH2" s="872"/>
      <c r="MBI2" s="872"/>
      <c r="MBJ2" s="872"/>
      <c r="MBK2" s="872"/>
      <c r="MBL2" s="872"/>
      <c r="MBM2" s="872"/>
      <c r="MBN2" s="872"/>
      <c r="MBO2" s="872"/>
      <c r="MBP2" s="872"/>
      <c r="MBQ2" s="872"/>
      <c r="MBR2" s="872"/>
      <c r="MBS2" s="872"/>
      <c r="MBT2" s="872"/>
      <c r="MBU2" s="872"/>
      <c r="MBV2" s="872"/>
      <c r="MBW2" s="872"/>
      <c r="MBX2" s="872"/>
      <c r="MBY2" s="872"/>
      <c r="MBZ2" s="872"/>
      <c r="MCA2" s="872"/>
      <c r="MCB2" s="872"/>
      <c r="MCC2" s="872"/>
      <c r="MCD2" s="872"/>
      <c r="MCE2" s="872"/>
      <c r="MCF2" s="872"/>
      <c r="MCG2" s="872"/>
      <c r="MCH2" s="872"/>
      <c r="MCI2" s="872"/>
      <c r="MCJ2" s="872"/>
      <c r="MCK2" s="872"/>
      <c r="MCL2" s="872"/>
      <c r="MCM2" s="872"/>
      <c r="MCN2" s="872"/>
      <c r="MCO2" s="872"/>
      <c r="MCP2" s="872"/>
      <c r="MCQ2" s="872"/>
      <c r="MCR2" s="872"/>
      <c r="MCS2" s="872"/>
      <c r="MCT2" s="872"/>
      <c r="MCU2" s="872"/>
      <c r="MCV2" s="872"/>
      <c r="MCW2" s="872"/>
      <c r="MCX2" s="872"/>
      <c r="MCY2" s="872"/>
      <c r="MCZ2" s="872"/>
      <c r="MDA2" s="872"/>
      <c r="MDB2" s="872"/>
      <c r="MDC2" s="872"/>
      <c r="MDD2" s="872"/>
      <c r="MDE2" s="872"/>
      <c r="MDF2" s="872"/>
      <c r="MDG2" s="872"/>
      <c r="MDH2" s="872"/>
      <c r="MDI2" s="872"/>
      <c r="MDJ2" s="872"/>
      <c r="MDK2" s="872"/>
      <c r="MDL2" s="872"/>
      <c r="MDM2" s="872"/>
      <c r="MDN2" s="872"/>
      <c r="MDO2" s="872"/>
      <c r="MDP2" s="872"/>
      <c r="MDQ2" s="872"/>
      <c r="MDR2" s="872"/>
      <c r="MDS2" s="872"/>
      <c r="MDT2" s="872"/>
      <c r="MDU2" s="872"/>
      <c r="MDV2" s="872"/>
      <c r="MDW2" s="872"/>
      <c r="MDX2" s="872"/>
      <c r="MDY2" s="872"/>
      <c r="MDZ2" s="872"/>
      <c r="MEA2" s="872"/>
      <c r="MEB2" s="872"/>
      <c r="MEC2" s="872"/>
      <c r="MED2" s="872"/>
      <c r="MEE2" s="872"/>
      <c r="MEF2" s="872"/>
      <c r="MEG2" s="872"/>
      <c r="MEH2" s="872"/>
      <c r="MEI2" s="872"/>
      <c r="MEJ2" s="872"/>
      <c r="MEK2" s="872"/>
      <c r="MEL2" s="872"/>
      <c r="MEM2" s="872"/>
      <c r="MEN2" s="872"/>
      <c r="MEO2" s="872"/>
      <c r="MEP2" s="872"/>
      <c r="MEQ2" s="872"/>
      <c r="MER2" s="872"/>
      <c r="MES2" s="872"/>
      <c r="MET2" s="872"/>
      <c r="MEU2" s="872"/>
      <c r="MEV2" s="872"/>
      <c r="MEW2" s="872"/>
      <c r="MEX2" s="872"/>
      <c r="MEY2" s="872"/>
      <c r="MEZ2" s="872"/>
      <c r="MFA2" s="872"/>
      <c r="MFB2" s="872"/>
      <c r="MFC2" s="872"/>
      <c r="MFD2" s="872"/>
      <c r="MFE2" s="872"/>
      <c r="MFF2" s="872"/>
      <c r="MFG2" s="872"/>
      <c r="MFH2" s="872"/>
      <c r="MFI2" s="872"/>
      <c r="MFJ2" s="872"/>
      <c r="MFK2" s="872"/>
      <c r="MFL2" s="872"/>
      <c r="MFM2" s="872"/>
      <c r="MFN2" s="872"/>
      <c r="MFO2" s="872"/>
      <c r="MFP2" s="872"/>
      <c r="MFQ2" s="872"/>
      <c r="MFR2" s="872"/>
      <c r="MFS2" s="872"/>
      <c r="MFT2" s="872"/>
      <c r="MFU2" s="872"/>
      <c r="MFV2" s="872"/>
      <c r="MFW2" s="872"/>
      <c r="MFX2" s="872"/>
      <c r="MFY2" s="872"/>
      <c r="MFZ2" s="872"/>
      <c r="MGA2" s="872"/>
      <c r="MGB2" s="872"/>
      <c r="MGC2" s="872"/>
      <c r="MGD2" s="872"/>
      <c r="MGE2" s="872"/>
      <c r="MGF2" s="872"/>
      <c r="MGG2" s="872"/>
      <c r="MGH2" s="872"/>
      <c r="MGI2" s="872"/>
      <c r="MGJ2" s="872"/>
      <c r="MGK2" s="872"/>
      <c r="MGL2" s="872"/>
      <c r="MGM2" s="872"/>
      <c r="MGN2" s="872"/>
      <c r="MGO2" s="872"/>
      <c r="MGP2" s="872"/>
      <c r="MGQ2" s="872"/>
      <c r="MGR2" s="872"/>
      <c r="MGS2" s="872"/>
      <c r="MGT2" s="872"/>
      <c r="MGU2" s="872"/>
      <c r="MGV2" s="872"/>
      <c r="MGW2" s="872"/>
      <c r="MGX2" s="872"/>
      <c r="MGY2" s="872"/>
      <c r="MGZ2" s="872"/>
      <c r="MHA2" s="872"/>
      <c r="MHB2" s="872"/>
      <c r="MHC2" s="872"/>
      <c r="MHD2" s="872"/>
      <c r="MHE2" s="872"/>
      <c r="MHF2" s="872"/>
      <c r="MHG2" s="872"/>
      <c r="MHH2" s="872"/>
      <c r="MHI2" s="872"/>
      <c r="MHJ2" s="872"/>
      <c r="MHK2" s="872"/>
      <c r="MHL2" s="872"/>
      <c r="MHM2" s="872"/>
      <c r="MHN2" s="872"/>
      <c r="MHO2" s="872"/>
      <c r="MHP2" s="872"/>
      <c r="MHQ2" s="872"/>
      <c r="MHR2" s="872"/>
      <c r="MHS2" s="872"/>
      <c r="MHT2" s="872"/>
      <c r="MHU2" s="872"/>
      <c r="MHV2" s="872"/>
      <c r="MHW2" s="872"/>
      <c r="MHX2" s="872"/>
      <c r="MHY2" s="872"/>
      <c r="MHZ2" s="872"/>
      <c r="MIA2" s="872"/>
      <c r="MIB2" s="872"/>
      <c r="MIC2" s="872"/>
      <c r="MID2" s="872"/>
      <c r="MIE2" s="872"/>
      <c r="MIF2" s="872"/>
      <c r="MIG2" s="872"/>
      <c r="MIH2" s="872"/>
      <c r="MII2" s="872"/>
      <c r="MIJ2" s="872"/>
      <c r="MIK2" s="872"/>
      <c r="MIL2" s="872"/>
      <c r="MIM2" s="872"/>
      <c r="MIN2" s="872"/>
      <c r="MIO2" s="872"/>
      <c r="MIP2" s="872"/>
      <c r="MIQ2" s="872"/>
      <c r="MIR2" s="872"/>
      <c r="MIS2" s="872"/>
      <c r="MIT2" s="872"/>
      <c r="MIU2" s="872"/>
      <c r="MIV2" s="872"/>
      <c r="MIW2" s="872"/>
      <c r="MIX2" s="872"/>
      <c r="MIY2" s="872"/>
      <c r="MIZ2" s="872"/>
      <c r="MJA2" s="872"/>
      <c r="MJB2" s="872"/>
      <c r="MJC2" s="872"/>
      <c r="MJD2" s="872"/>
      <c r="MJE2" s="872"/>
      <c r="MJF2" s="872"/>
      <c r="MJG2" s="872"/>
      <c r="MJH2" s="872"/>
      <c r="MJI2" s="872"/>
      <c r="MJJ2" s="872"/>
      <c r="MJK2" s="872"/>
      <c r="MJL2" s="872"/>
      <c r="MJM2" s="872"/>
      <c r="MJN2" s="872"/>
      <c r="MJO2" s="872"/>
      <c r="MJP2" s="872"/>
      <c r="MJQ2" s="872"/>
      <c r="MJR2" s="872"/>
      <c r="MJS2" s="872"/>
      <c r="MJT2" s="872"/>
      <c r="MJU2" s="872"/>
      <c r="MJV2" s="872"/>
      <c r="MJW2" s="872"/>
      <c r="MJX2" s="872"/>
      <c r="MJY2" s="872"/>
      <c r="MJZ2" s="872"/>
      <c r="MKA2" s="872"/>
      <c r="MKB2" s="872"/>
      <c r="MKC2" s="872"/>
      <c r="MKD2" s="872"/>
      <c r="MKE2" s="872"/>
      <c r="MKF2" s="872"/>
      <c r="MKG2" s="872"/>
      <c r="MKH2" s="872"/>
      <c r="MKI2" s="872"/>
      <c r="MKJ2" s="872"/>
      <c r="MKK2" s="872"/>
      <c r="MKL2" s="872"/>
      <c r="MKM2" s="872"/>
      <c r="MKN2" s="872"/>
      <c r="MKO2" s="872"/>
      <c r="MKP2" s="872"/>
      <c r="MKQ2" s="872"/>
      <c r="MKR2" s="872"/>
      <c r="MKS2" s="872"/>
      <c r="MKT2" s="872"/>
      <c r="MKU2" s="872"/>
      <c r="MKV2" s="872"/>
      <c r="MKW2" s="872"/>
      <c r="MKX2" s="872"/>
      <c r="MKY2" s="872"/>
      <c r="MKZ2" s="872"/>
      <c r="MLA2" s="872"/>
      <c r="MLB2" s="872"/>
      <c r="MLC2" s="872"/>
      <c r="MLD2" s="872"/>
      <c r="MLE2" s="872"/>
      <c r="MLF2" s="872"/>
      <c r="MLG2" s="872"/>
      <c r="MLH2" s="872"/>
      <c r="MLI2" s="872"/>
      <c r="MLJ2" s="872"/>
      <c r="MLK2" s="872"/>
      <c r="MLL2" s="872"/>
      <c r="MLM2" s="872"/>
      <c r="MLN2" s="872"/>
      <c r="MLO2" s="872"/>
      <c r="MLP2" s="872"/>
      <c r="MLQ2" s="872"/>
      <c r="MLR2" s="872"/>
      <c r="MLS2" s="872"/>
      <c r="MLT2" s="872"/>
      <c r="MLU2" s="872"/>
      <c r="MLV2" s="872"/>
      <c r="MLW2" s="872"/>
      <c r="MLX2" s="872"/>
      <c r="MLY2" s="872"/>
      <c r="MLZ2" s="872"/>
      <c r="MMA2" s="872"/>
      <c r="MMB2" s="872"/>
      <c r="MMC2" s="872"/>
      <c r="MMD2" s="872"/>
      <c r="MME2" s="872"/>
      <c r="MMF2" s="872"/>
      <c r="MMG2" s="872"/>
      <c r="MMH2" s="872"/>
      <c r="MMI2" s="872"/>
      <c r="MMJ2" s="872"/>
      <c r="MMK2" s="872"/>
      <c r="MML2" s="872"/>
      <c r="MMM2" s="872"/>
      <c r="MMN2" s="872"/>
      <c r="MMO2" s="872"/>
      <c r="MMP2" s="872"/>
      <c r="MMQ2" s="872"/>
      <c r="MMR2" s="872"/>
      <c r="MMS2" s="872"/>
      <c r="MMT2" s="872"/>
      <c r="MMU2" s="872"/>
      <c r="MMV2" s="872"/>
      <c r="MMW2" s="872"/>
      <c r="MMX2" s="872"/>
      <c r="MMY2" s="872"/>
      <c r="MMZ2" s="872"/>
      <c r="MNA2" s="872"/>
      <c r="MNB2" s="872"/>
      <c r="MNC2" s="872"/>
      <c r="MND2" s="872"/>
      <c r="MNE2" s="872"/>
      <c r="MNF2" s="872"/>
      <c r="MNG2" s="872"/>
      <c r="MNH2" s="872"/>
      <c r="MNI2" s="872"/>
      <c r="MNJ2" s="872"/>
      <c r="MNK2" s="872"/>
      <c r="MNL2" s="872"/>
      <c r="MNM2" s="872"/>
      <c r="MNN2" s="872"/>
      <c r="MNO2" s="872"/>
      <c r="MNP2" s="872"/>
      <c r="MNQ2" s="872"/>
      <c r="MNR2" s="872"/>
      <c r="MNS2" s="872"/>
      <c r="MNT2" s="872"/>
      <c r="MNU2" s="872"/>
      <c r="MNV2" s="872"/>
      <c r="MNW2" s="872"/>
      <c r="MNX2" s="872"/>
      <c r="MNY2" s="872"/>
      <c r="MNZ2" s="872"/>
      <c r="MOA2" s="872"/>
      <c r="MOB2" s="872"/>
      <c r="MOC2" s="872"/>
      <c r="MOD2" s="872"/>
      <c r="MOE2" s="872"/>
      <c r="MOF2" s="872"/>
      <c r="MOG2" s="872"/>
      <c r="MOH2" s="872"/>
      <c r="MOI2" s="872"/>
      <c r="MOJ2" s="872"/>
      <c r="MOK2" s="872"/>
      <c r="MOL2" s="872"/>
      <c r="MOM2" s="872"/>
      <c r="MON2" s="872"/>
      <c r="MOO2" s="872"/>
      <c r="MOP2" s="872"/>
      <c r="MOQ2" s="872"/>
      <c r="MOR2" s="872"/>
      <c r="MOS2" s="872"/>
      <c r="MOT2" s="872"/>
      <c r="MOU2" s="872"/>
      <c r="MOV2" s="872"/>
      <c r="MOW2" s="872"/>
      <c r="MOX2" s="872"/>
      <c r="MOY2" s="872"/>
      <c r="MOZ2" s="872"/>
      <c r="MPA2" s="872"/>
      <c r="MPB2" s="872"/>
      <c r="MPC2" s="872"/>
      <c r="MPD2" s="872"/>
      <c r="MPE2" s="872"/>
      <c r="MPF2" s="872"/>
      <c r="MPG2" s="872"/>
      <c r="MPH2" s="872"/>
      <c r="MPI2" s="872"/>
      <c r="MPJ2" s="872"/>
      <c r="MPK2" s="872"/>
      <c r="MPL2" s="872"/>
      <c r="MPM2" s="872"/>
      <c r="MPN2" s="872"/>
      <c r="MPO2" s="872"/>
      <c r="MPP2" s="872"/>
      <c r="MPQ2" s="872"/>
      <c r="MPR2" s="872"/>
      <c r="MPS2" s="872"/>
      <c r="MPT2" s="872"/>
      <c r="MPU2" s="872"/>
      <c r="MPV2" s="872"/>
      <c r="MPW2" s="872"/>
      <c r="MPX2" s="872"/>
      <c r="MPY2" s="872"/>
      <c r="MPZ2" s="872"/>
      <c r="MQA2" s="872"/>
      <c r="MQB2" s="872"/>
      <c r="MQC2" s="872"/>
      <c r="MQD2" s="872"/>
      <c r="MQE2" s="872"/>
      <c r="MQF2" s="872"/>
      <c r="MQG2" s="872"/>
      <c r="MQH2" s="872"/>
      <c r="MQI2" s="872"/>
      <c r="MQJ2" s="872"/>
      <c r="MQK2" s="872"/>
      <c r="MQL2" s="872"/>
      <c r="MQM2" s="872"/>
      <c r="MQN2" s="872"/>
      <c r="MQO2" s="872"/>
      <c r="MQP2" s="872"/>
      <c r="MQQ2" s="872"/>
      <c r="MQR2" s="872"/>
      <c r="MQS2" s="872"/>
      <c r="MQT2" s="872"/>
      <c r="MQU2" s="872"/>
      <c r="MQV2" s="872"/>
      <c r="MQW2" s="872"/>
      <c r="MQX2" s="872"/>
      <c r="MQY2" s="872"/>
      <c r="MQZ2" s="872"/>
      <c r="MRA2" s="872"/>
      <c r="MRB2" s="872"/>
      <c r="MRC2" s="872"/>
      <c r="MRD2" s="872"/>
      <c r="MRE2" s="872"/>
      <c r="MRF2" s="872"/>
      <c r="MRG2" s="872"/>
      <c r="MRH2" s="872"/>
      <c r="MRI2" s="872"/>
      <c r="MRJ2" s="872"/>
      <c r="MRK2" s="872"/>
      <c r="MRL2" s="872"/>
      <c r="MRM2" s="872"/>
      <c r="MRN2" s="872"/>
      <c r="MRO2" s="872"/>
      <c r="MRP2" s="872"/>
      <c r="MRQ2" s="872"/>
      <c r="MRR2" s="872"/>
      <c r="MRS2" s="872"/>
      <c r="MRT2" s="872"/>
      <c r="MRU2" s="872"/>
      <c r="MRV2" s="872"/>
      <c r="MRW2" s="872"/>
      <c r="MRX2" s="872"/>
      <c r="MRY2" s="872"/>
      <c r="MRZ2" s="872"/>
      <c r="MSA2" s="872"/>
      <c r="MSB2" s="872"/>
      <c r="MSC2" s="872"/>
      <c r="MSD2" s="872"/>
      <c r="MSE2" s="872"/>
      <c r="MSF2" s="872"/>
      <c r="MSG2" s="872"/>
      <c r="MSH2" s="872"/>
      <c r="MSI2" s="872"/>
      <c r="MSJ2" s="872"/>
      <c r="MSK2" s="872"/>
      <c r="MSL2" s="872"/>
      <c r="MSM2" s="872"/>
      <c r="MSN2" s="872"/>
      <c r="MSO2" s="872"/>
      <c r="MSP2" s="872"/>
      <c r="MSQ2" s="872"/>
      <c r="MSR2" s="872"/>
      <c r="MSS2" s="872"/>
      <c r="MST2" s="872"/>
      <c r="MSU2" s="872"/>
      <c r="MSV2" s="872"/>
      <c r="MSW2" s="872"/>
      <c r="MSX2" s="872"/>
      <c r="MSY2" s="872"/>
      <c r="MSZ2" s="872"/>
      <c r="MTA2" s="872"/>
      <c r="MTB2" s="872"/>
      <c r="MTC2" s="872"/>
      <c r="MTD2" s="872"/>
      <c r="MTE2" s="872"/>
      <c r="MTF2" s="872"/>
      <c r="MTG2" s="872"/>
      <c r="MTH2" s="872"/>
      <c r="MTI2" s="872"/>
      <c r="MTJ2" s="872"/>
      <c r="MTK2" s="872"/>
      <c r="MTL2" s="872"/>
      <c r="MTM2" s="872"/>
      <c r="MTN2" s="872"/>
      <c r="MTO2" s="872"/>
      <c r="MTP2" s="872"/>
      <c r="MTQ2" s="872"/>
      <c r="MTR2" s="872"/>
      <c r="MTS2" s="872"/>
      <c r="MTT2" s="872"/>
      <c r="MTU2" s="872"/>
      <c r="MTV2" s="872"/>
      <c r="MTW2" s="872"/>
      <c r="MTX2" s="872"/>
      <c r="MTY2" s="872"/>
      <c r="MTZ2" s="872"/>
      <c r="MUA2" s="872"/>
      <c r="MUB2" s="872"/>
      <c r="MUC2" s="872"/>
      <c r="MUD2" s="872"/>
      <c r="MUE2" s="872"/>
      <c r="MUF2" s="872"/>
      <c r="MUG2" s="872"/>
      <c r="MUH2" s="872"/>
      <c r="MUI2" s="872"/>
      <c r="MUJ2" s="872"/>
      <c r="MUK2" s="872"/>
      <c r="MUL2" s="872"/>
      <c r="MUM2" s="872"/>
      <c r="MUN2" s="872"/>
      <c r="MUO2" s="872"/>
      <c r="MUP2" s="872"/>
      <c r="MUQ2" s="872"/>
      <c r="MUR2" s="872"/>
      <c r="MUS2" s="872"/>
      <c r="MUT2" s="872"/>
      <c r="MUU2" s="872"/>
      <c r="MUV2" s="872"/>
      <c r="MUW2" s="872"/>
      <c r="MUX2" s="872"/>
      <c r="MUY2" s="872"/>
      <c r="MUZ2" s="872"/>
      <c r="MVA2" s="872"/>
      <c r="MVB2" s="872"/>
      <c r="MVC2" s="872"/>
      <c r="MVD2" s="872"/>
      <c r="MVE2" s="872"/>
      <c r="MVF2" s="872"/>
      <c r="MVG2" s="872"/>
      <c r="MVH2" s="872"/>
      <c r="MVI2" s="872"/>
      <c r="MVJ2" s="872"/>
      <c r="MVK2" s="872"/>
      <c r="MVL2" s="872"/>
      <c r="MVM2" s="872"/>
      <c r="MVN2" s="872"/>
      <c r="MVO2" s="872"/>
      <c r="MVP2" s="872"/>
      <c r="MVQ2" s="872"/>
      <c r="MVR2" s="872"/>
      <c r="MVS2" s="872"/>
      <c r="MVT2" s="872"/>
      <c r="MVU2" s="872"/>
      <c r="MVV2" s="872"/>
      <c r="MVW2" s="872"/>
      <c r="MVX2" s="872"/>
      <c r="MVY2" s="872"/>
      <c r="MVZ2" s="872"/>
      <c r="MWA2" s="872"/>
      <c r="MWB2" s="872"/>
      <c r="MWC2" s="872"/>
      <c r="MWD2" s="872"/>
      <c r="MWE2" s="872"/>
      <c r="MWF2" s="872"/>
      <c r="MWG2" s="872"/>
      <c r="MWH2" s="872"/>
      <c r="MWI2" s="872"/>
      <c r="MWJ2" s="872"/>
      <c r="MWK2" s="872"/>
      <c r="MWL2" s="872"/>
      <c r="MWM2" s="872"/>
      <c r="MWN2" s="872"/>
      <c r="MWO2" s="872"/>
      <c r="MWP2" s="872"/>
      <c r="MWQ2" s="872"/>
      <c r="MWR2" s="872"/>
      <c r="MWS2" s="872"/>
      <c r="MWT2" s="872"/>
      <c r="MWU2" s="872"/>
      <c r="MWV2" s="872"/>
      <c r="MWW2" s="872"/>
      <c r="MWX2" s="872"/>
      <c r="MWY2" s="872"/>
      <c r="MWZ2" s="872"/>
      <c r="MXA2" s="872"/>
      <c r="MXB2" s="872"/>
      <c r="MXC2" s="872"/>
      <c r="MXD2" s="872"/>
      <c r="MXE2" s="872"/>
      <c r="MXF2" s="872"/>
      <c r="MXG2" s="872"/>
      <c r="MXH2" s="872"/>
      <c r="MXI2" s="872"/>
      <c r="MXJ2" s="872"/>
      <c r="MXK2" s="872"/>
      <c r="MXL2" s="872"/>
      <c r="MXM2" s="872"/>
      <c r="MXN2" s="872"/>
      <c r="MXO2" s="872"/>
      <c r="MXP2" s="872"/>
      <c r="MXQ2" s="872"/>
      <c r="MXR2" s="872"/>
      <c r="MXS2" s="872"/>
      <c r="MXT2" s="872"/>
      <c r="MXU2" s="872"/>
      <c r="MXV2" s="872"/>
      <c r="MXW2" s="872"/>
      <c r="MXX2" s="872"/>
      <c r="MXY2" s="872"/>
      <c r="MXZ2" s="872"/>
      <c r="MYA2" s="872"/>
      <c r="MYB2" s="872"/>
      <c r="MYC2" s="872"/>
      <c r="MYD2" s="872"/>
      <c r="MYE2" s="872"/>
      <c r="MYF2" s="872"/>
      <c r="MYG2" s="872"/>
      <c r="MYH2" s="872"/>
      <c r="MYI2" s="872"/>
      <c r="MYJ2" s="872"/>
      <c r="MYK2" s="872"/>
      <c r="MYL2" s="872"/>
      <c r="MYM2" s="872"/>
      <c r="MYN2" s="872"/>
      <c r="MYO2" s="872"/>
      <c r="MYP2" s="872"/>
      <c r="MYQ2" s="872"/>
      <c r="MYR2" s="872"/>
      <c r="MYS2" s="872"/>
      <c r="MYT2" s="872"/>
      <c r="MYU2" s="872"/>
      <c r="MYV2" s="872"/>
      <c r="MYW2" s="872"/>
      <c r="MYX2" s="872"/>
      <c r="MYY2" s="872"/>
      <c r="MYZ2" s="872"/>
      <c r="MZA2" s="872"/>
      <c r="MZB2" s="872"/>
      <c r="MZC2" s="872"/>
      <c r="MZD2" s="872"/>
      <c r="MZE2" s="872"/>
      <c r="MZF2" s="872"/>
      <c r="MZG2" s="872"/>
      <c r="MZH2" s="872"/>
      <c r="MZI2" s="872"/>
      <c r="MZJ2" s="872"/>
      <c r="MZK2" s="872"/>
      <c r="MZL2" s="872"/>
      <c r="MZM2" s="872"/>
      <c r="MZN2" s="872"/>
      <c r="MZO2" s="872"/>
      <c r="MZP2" s="872"/>
      <c r="MZQ2" s="872"/>
      <c r="MZR2" s="872"/>
      <c r="MZS2" s="872"/>
      <c r="MZT2" s="872"/>
      <c r="MZU2" s="872"/>
      <c r="MZV2" s="872"/>
      <c r="MZW2" s="872"/>
      <c r="MZX2" s="872"/>
      <c r="MZY2" s="872"/>
      <c r="MZZ2" s="872"/>
      <c r="NAA2" s="872"/>
      <c r="NAB2" s="872"/>
      <c r="NAC2" s="872"/>
      <c r="NAD2" s="872"/>
      <c r="NAE2" s="872"/>
      <c r="NAF2" s="872"/>
      <c r="NAG2" s="872"/>
      <c r="NAH2" s="872"/>
      <c r="NAI2" s="872"/>
      <c r="NAJ2" s="872"/>
      <c r="NAK2" s="872"/>
      <c r="NAL2" s="872"/>
      <c r="NAM2" s="872"/>
      <c r="NAN2" s="872"/>
      <c r="NAO2" s="872"/>
      <c r="NAP2" s="872"/>
      <c r="NAQ2" s="872"/>
      <c r="NAR2" s="872"/>
      <c r="NAS2" s="872"/>
      <c r="NAT2" s="872"/>
      <c r="NAU2" s="872"/>
      <c r="NAV2" s="872"/>
      <c r="NAW2" s="872"/>
      <c r="NAX2" s="872"/>
      <c r="NAY2" s="872"/>
      <c r="NAZ2" s="872"/>
      <c r="NBA2" s="872"/>
      <c r="NBB2" s="872"/>
      <c r="NBC2" s="872"/>
      <c r="NBD2" s="872"/>
      <c r="NBE2" s="872"/>
      <c r="NBF2" s="872"/>
      <c r="NBG2" s="872"/>
      <c r="NBH2" s="872"/>
      <c r="NBI2" s="872"/>
      <c r="NBJ2" s="872"/>
      <c r="NBK2" s="872"/>
      <c r="NBL2" s="872"/>
      <c r="NBM2" s="872"/>
      <c r="NBN2" s="872"/>
      <c r="NBO2" s="872"/>
      <c r="NBP2" s="872"/>
      <c r="NBQ2" s="872"/>
      <c r="NBR2" s="872"/>
      <c r="NBS2" s="872"/>
      <c r="NBT2" s="872"/>
      <c r="NBU2" s="872"/>
      <c r="NBV2" s="872"/>
      <c r="NBW2" s="872"/>
      <c r="NBX2" s="872"/>
      <c r="NBY2" s="872"/>
      <c r="NBZ2" s="872"/>
      <c r="NCA2" s="872"/>
      <c r="NCB2" s="872"/>
      <c r="NCC2" s="872"/>
      <c r="NCD2" s="872"/>
      <c r="NCE2" s="872"/>
      <c r="NCF2" s="872"/>
      <c r="NCG2" s="872"/>
      <c r="NCH2" s="872"/>
      <c r="NCI2" s="872"/>
      <c r="NCJ2" s="872"/>
      <c r="NCK2" s="872"/>
      <c r="NCL2" s="872"/>
      <c r="NCM2" s="872"/>
      <c r="NCN2" s="872"/>
      <c r="NCO2" s="872"/>
      <c r="NCP2" s="872"/>
      <c r="NCQ2" s="872"/>
      <c r="NCR2" s="872"/>
      <c r="NCS2" s="872"/>
      <c r="NCT2" s="872"/>
      <c r="NCU2" s="872"/>
      <c r="NCV2" s="872"/>
      <c r="NCW2" s="872"/>
      <c r="NCX2" s="872"/>
      <c r="NCY2" s="872"/>
      <c r="NCZ2" s="872"/>
      <c r="NDA2" s="872"/>
      <c r="NDB2" s="872"/>
      <c r="NDC2" s="872"/>
      <c r="NDD2" s="872"/>
      <c r="NDE2" s="872"/>
      <c r="NDF2" s="872"/>
      <c r="NDG2" s="872"/>
      <c r="NDH2" s="872"/>
      <c r="NDI2" s="872"/>
      <c r="NDJ2" s="872"/>
      <c r="NDK2" s="872"/>
      <c r="NDL2" s="872"/>
      <c r="NDM2" s="872"/>
      <c r="NDN2" s="872"/>
      <c r="NDO2" s="872"/>
      <c r="NDP2" s="872"/>
      <c r="NDQ2" s="872"/>
      <c r="NDR2" s="872"/>
      <c r="NDS2" s="872"/>
      <c r="NDT2" s="872"/>
      <c r="NDU2" s="872"/>
      <c r="NDV2" s="872"/>
      <c r="NDW2" s="872"/>
      <c r="NDX2" s="872"/>
      <c r="NDY2" s="872"/>
      <c r="NDZ2" s="872"/>
      <c r="NEA2" s="872"/>
      <c r="NEB2" s="872"/>
      <c r="NEC2" s="872"/>
      <c r="NED2" s="872"/>
      <c r="NEE2" s="872"/>
      <c r="NEF2" s="872"/>
      <c r="NEG2" s="872"/>
      <c r="NEH2" s="872"/>
      <c r="NEI2" s="872"/>
      <c r="NEJ2" s="872"/>
      <c r="NEK2" s="872"/>
      <c r="NEL2" s="872"/>
      <c r="NEM2" s="872"/>
      <c r="NEN2" s="872"/>
      <c r="NEO2" s="872"/>
      <c r="NEP2" s="872"/>
      <c r="NEQ2" s="872"/>
      <c r="NER2" s="872"/>
      <c r="NES2" s="872"/>
      <c r="NET2" s="872"/>
      <c r="NEU2" s="872"/>
      <c r="NEV2" s="872"/>
      <c r="NEW2" s="872"/>
      <c r="NEX2" s="872"/>
      <c r="NEY2" s="872"/>
      <c r="NEZ2" s="872"/>
      <c r="NFA2" s="872"/>
      <c r="NFB2" s="872"/>
      <c r="NFC2" s="872"/>
      <c r="NFD2" s="872"/>
      <c r="NFE2" s="872"/>
      <c r="NFF2" s="872"/>
      <c r="NFG2" s="872"/>
      <c r="NFH2" s="872"/>
      <c r="NFI2" s="872"/>
      <c r="NFJ2" s="872"/>
      <c r="NFK2" s="872"/>
      <c r="NFL2" s="872"/>
      <c r="NFM2" s="872"/>
      <c r="NFN2" s="872"/>
      <c r="NFO2" s="872"/>
      <c r="NFP2" s="872"/>
      <c r="NFQ2" s="872"/>
      <c r="NFR2" s="872"/>
      <c r="NFS2" s="872"/>
      <c r="NFT2" s="872"/>
      <c r="NFU2" s="872"/>
      <c r="NFV2" s="872"/>
      <c r="NFW2" s="872"/>
      <c r="NFX2" s="872"/>
      <c r="NFY2" s="872"/>
      <c r="NFZ2" s="872"/>
      <c r="NGA2" s="872"/>
      <c r="NGB2" s="872"/>
      <c r="NGC2" s="872"/>
      <c r="NGD2" s="872"/>
      <c r="NGE2" s="872"/>
      <c r="NGF2" s="872"/>
      <c r="NGG2" s="872"/>
      <c r="NGH2" s="872"/>
      <c r="NGI2" s="872"/>
      <c r="NGJ2" s="872"/>
      <c r="NGK2" s="872"/>
      <c r="NGL2" s="872"/>
      <c r="NGM2" s="872"/>
      <c r="NGN2" s="872"/>
      <c r="NGO2" s="872"/>
      <c r="NGP2" s="872"/>
      <c r="NGQ2" s="872"/>
      <c r="NGR2" s="872"/>
      <c r="NGS2" s="872"/>
      <c r="NGT2" s="872"/>
      <c r="NGU2" s="872"/>
      <c r="NGV2" s="872"/>
      <c r="NGW2" s="872"/>
      <c r="NGX2" s="872"/>
      <c r="NGY2" s="872"/>
      <c r="NGZ2" s="872"/>
      <c r="NHA2" s="872"/>
      <c r="NHB2" s="872"/>
      <c r="NHC2" s="872"/>
      <c r="NHD2" s="872"/>
      <c r="NHE2" s="872"/>
      <c r="NHF2" s="872"/>
      <c r="NHG2" s="872"/>
      <c r="NHH2" s="872"/>
      <c r="NHI2" s="872"/>
      <c r="NHJ2" s="872"/>
      <c r="NHK2" s="872"/>
      <c r="NHL2" s="872"/>
      <c r="NHM2" s="872"/>
      <c r="NHN2" s="872"/>
      <c r="NHO2" s="872"/>
      <c r="NHP2" s="872"/>
      <c r="NHQ2" s="872"/>
      <c r="NHR2" s="872"/>
      <c r="NHS2" s="872"/>
      <c r="NHT2" s="872"/>
      <c r="NHU2" s="872"/>
      <c r="NHV2" s="872"/>
      <c r="NHW2" s="872"/>
      <c r="NHX2" s="872"/>
      <c r="NHY2" s="872"/>
      <c r="NHZ2" s="872"/>
      <c r="NIA2" s="872"/>
      <c r="NIB2" s="872"/>
      <c r="NIC2" s="872"/>
      <c r="NID2" s="872"/>
      <c r="NIE2" s="872"/>
      <c r="NIF2" s="872"/>
      <c r="NIG2" s="872"/>
      <c r="NIH2" s="872"/>
      <c r="NII2" s="872"/>
      <c r="NIJ2" s="872"/>
      <c r="NIK2" s="872"/>
      <c r="NIL2" s="872"/>
      <c r="NIM2" s="872"/>
      <c r="NIN2" s="872"/>
      <c r="NIO2" s="872"/>
      <c r="NIP2" s="872"/>
      <c r="NIQ2" s="872"/>
      <c r="NIR2" s="872"/>
      <c r="NIS2" s="872"/>
      <c r="NIT2" s="872"/>
      <c r="NIU2" s="872"/>
      <c r="NIV2" s="872"/>
      <c r="NIW2" s="872"/>
      <c r="NIX2" s="872"/>
      <c r="NIY2" s="872"/>
      <c r="NIZ2" s="872"/>
      <c r="NJA2" s="872"/>
      <c r="NJB2" s="872"/>
      <c r="NJC2" s="872"/>
      <c r="NJD2" s="872"/>
      <c r="NJE2" s="872"/>
      <c r="NJF2" s="872"/>
      <c r="NJG2" s="872"/>
      <c r="NJH2" s="872"/>
      <c r="NJI2" s="872"/>
      <c r="NJJ2" s="872"/>
      <c r="NJK2" s="872"/>
      <c r="NJL2" s="872"/>
      <c r="NJM2" s="872"/>
      <c r="NJN2" s="872"/>
      <c r="NJO2" s="872"/>
      <c r="NJP2" s="872"/>
      <c r="NJQ2" s="872"/>
      <c r="NJR2" s="872"/>
      <c r="NJS2" s="872"/>
      <c r="NJT2" s="872"/>
      <c r="NJU2" s="872"/>
      <c r="NJV2" s="872"/>
      <c r="NJW2" s="872"/>
      <c r="NJX2" s="872"/>
      <c r="NJY2" s="872"/>
      <c r="NJZ2" s="872"/>
      <c r="NKA2" s="872"/>
      <c r="NKB2" s="872"/>
      <c r="NKC2" s="872"/>
      <c r="NKD2" s="872"/>
      <c r="NKE2" s="872"/>
      <c r="NKF2" s="872"/>
      <c r="NKG2" s="872"/>
      <c r="NKH2" s="872"/>
      <c r="NKI2" s="872"/>
      <c r="NKJ2" s="872"/>
      <c r="NKK2" s="872"/>
      <c r="NKL2" s="872"/>
      <c r="NKM2" s="872"/>
      <c r="NKN2" s="872"/>
      <c r="NKO2" s="872"/>
      <c r="NKP2" s="872"/>
      <c r="NKQ2" s="872"/>
      <c r="NKR2" s="872"/>
      <c r="NKS2" s="872"/>
      <c r="NKT2" s="872"/>
      <c r="NKU2" s="872"/>
      <c r="NKV2" s="872"/>
      <c r="NKW2" s="872"/>
      <c r="NKX2" s="872"/>
      <c r="NKY2" s="872"/>
      <c r="NKZ2" s="872"/>
      <c r="NLA2" s="872"/>
      <c r="NLB2" s="872"/>
      <c r="NLC2" s="872"/>
      <c r="NLD2" s="872"/>
      <c r="NLE2" s="872"/>
      <c r="NLF2" s="872"/>
      <c r="NLG2" s="872"/>
      <c r="NLH2" s="872"/>
      <c r="NLI2" s="872"/>
      <c r="NLJ2" s="872"/>
      <c r="NLK2" s="872"/>
      <c r="NLL2" s="872"/>
      <c r="NLM2" s="872"/>
      <c r="NLN2" s="872"/>
      <c r="NLO2" s="872"/>
      <c r="NLP2" s="872"/>
      <c r="NLQ2" s="872"/>
      <c r="NLR2" s="872"/>
      <c r="NLS2" s="872"/>
      <c r="NLT2" s="872"/>
      <c r="NLU2" s="872"/>
      <c r="NLV2" s="872"/>
      <c r="NLW2" s="872"/>
      <c r="NLX2" s="872"/>
      <c r="NLY2" s="872"/>
      <c r="NLZ2" s="872"/>
      <c r="NMA2" s="872"/>
      <c r="NMB2" s="872"/>
      <c r="NMC2" s="872"/>
      <c r="NMD2" s="872"/>
      <c r="NME2" s="872"/>
      <c r="NMF2" s="872"/>
      <c r="NMG2" s="872"/>
      <c r="NMH2" s="872"/>
      <c r="NMI2" s="872"/>
      <c r="NMJ2" s="872"/>
      <c r="NMK2" s="872"/>
      <c r="NML2" s="872"/>
      <c r="NMM2" s="872"/>
      <c r="NMN2" s="872"/>
      <c r="NMO2" s="872"/>
      <c r="NMP2" s="872"/>
      <c r="NMQ2" s="872"/>
      <c r="NMR2" s="872"/>
      <c r="NMS2" s="872"/>
      <c r="NMT2" s="872"/>
      <c r="NMU2" s="872"/>
      <c r="NMV2" s="872"/>
      <c r="NMW2" s="872"/>
      <c r="NMX2" s="872"/>
      <c r="NMY2" s="872"/>
      <c r="NMZ2" s="872"/>
      <c r="NNA2" s="872"/>
      <c r="NNB2" s="872"/>
      <c r="NNC2" s="872"/>
      <c r="NND2" s="872"/>
      <c r="NNE2" s="872"/>
      <c r="NNF2" s="872"/>
      <c r="NNG2" s="872"/>
      <c r="NNH2" s="872"/>
      <c r="NNI2" s="872"/>
      <c r="NNJ2" s="872"/>
      <c r="NNK2" s="872"/>
      <c r="NNL2" s="872"/>
      <c r="NNM2" s="872"/>
      <c r="NNN2" s="872"/>
      <c r="NNO2" s="872"/>
      <c r="NNP2" s="872"/>
      <c r="NNQ2" s="872"/>
      <c r="NNR2" s="872"/>
      <c r="NNS2" s="872"/>
      <c r="NNT2" s="872"/>
      <c r="NNU2" s="872"/>
      <c r="NNV2" s="872"/>
      <c r="NNW2" s="872"/>
      <c r="NNX2" s="872"/>
      <c r="NNY2" s="872"/>
      <c r="NNZ2" s="872"/>
      <c r="NOA2" s="872"/>
      <c r="NOB2" s="872"/>
      <c r="NOC2" s="872"/>
      <c r="NOD2" s="872"/>
      <c r="NOE2" s="872"/>
      <c r="NOF2" s="872"/>
      <c r="NOG2" s="872"/>
      <c r="NOH2" s="872"/>
      <c r="NOI2" s="872"/>
      <c r="NOJ2" s="872"/>
      <c r="NOK2" s="872"/>
      <c r="NOL2" s="872"/>
      <c r="NOM2" s="872"/>
      <c r="NON2" s="872"/>
      <c r="NOO2" s="872"/>
      <c r="NOP2" s="872"/>
      <c r="NOQ2" s="872"/>
      <c r="NOR2" s="872"/>
      <c r="NOS2" s="872"/>
      <c r="NOT2" s="872"/>
      <c r="NOU2" s="872"/>
      <c r="NOV2" s="872"/>
      <c r="NOW2" s="872"/>
      <c r="NOX2" s="872"/>
      <c r="NOY2" s="872"/>
      <c r="NOZ2" s="872"/>
      <c r="NPA2" s="872"/>
      <c r="NPB2" s="872"/>
      <c r="NPC2" s="872"/>
      <c r="NPD2" s="872"/>
      <c r="NPE2" s="872"/>
      <c r="NPF2" s="872"/>
      <c r="NPG2" s="872"/>
      <c r="NPH2" s="872"/>
      <c r="NPI2" s="872"/>
      <c r="NPJ2" s="872"/>
      <c r="NPK2" s="872"/>
      <c r="NPL2" s="872"/>
      <c r="NPM2" s="872"/>
      <c r="NPN2" s="872"/>
      <c r="NPO2" s="872"/>
      <c r="NPP2" s="872"/>
      <c r="NPQ2" s="872"/>
      <c r="NPR2" s="872"/>
      <c r="NPS2" s="872"/>
      <c r="NPT2" s="872"/>
      <c r="NPU2" s="872"/>
      <c r="NPV2" s="872"/>
      <c r="NPW2" s="872"/>
      <c r="NPX2" s="872"/>
      <c r="NPY2" s="872"/>
      <c r="NPZ2" s="872"/>
      <c r="NQA2" s="872"/>
      <c r="NQB2" s="872"/>
      <c r="NQC2" s="872"/>
      <c r="NQD2" s="872"/>
      <c r="NQE2" s="872"/>
      <c r="NQF2" s="872"/>
      <c r="NQG2" s="872"/>
      <c r="NQH2" s="872"/>
      <c r="NQI2" s="872"/>
      <c r="NQJ2" s="872"/>
      <c r="NQK2" s="872"/>
      <c r="NQL2" s="872"/>
      <c r="NQM2" s="872"/>
      <c r="NQN2" s="872"/>
      <c r="NQO2" s="872"/>
      <c r="NQP2" s="872"/>
      <c r="NQQ2" s="872"/>
      <c r="NQR2" s="872"/>
      <c r="NQS2" s="872"/>
      <c r="NQT2" s="872"/>
      <c r="NQU2" s="872"/>
      <c r="NQV2" s="872"/>
      <c r="NQW2" s="872"/>
      <c r="NQX2" s="872"/>
      <c r="NQY2" s="872"/>
      <c r="NQZ2" s="872"/>
      <c r="NRA2" s="872"/>
      <c r="NRB2" s="872"/>
      <c r="NRC2" s="872"/>
      <c r="NRD2" s="872"/>
      <c r="NRE2" s="872"/>
      <c r="NRF2" s="872"/>
      <c r="NRG2" s="872"/>
      <c r="NRH2" s="872"/>
      <c r="NRI2" s="872"/>
      <c r="NRJ2" s="872"/>
      <c r="NRK2" s="872"/>
      <c r="NRL2" s="872"/>
      <c r="NRM2" s="872"/>
      <c r="NRN2" s="872"/>
      <c r="NRO2" s="872"/>
      <c r="NRP2" s="872"/>
      <c r="NRQ2" s="872"/>
      <c r="NRR2" s="872"/>
      <c r="NRS2" s="872"/>
      <c r="NRT2" s="872"/>
      <c r="NRU2" s="872"/>
      <c r="NRV2" s="872"/>
      <c r="NRW2" s="872"/>
      <c r="NRX2" s="872"/>
      <c r="NRY2" s="872"/>
      <c r="NRZ2" s="872"/>
      <c r="NSA2" s="872"/>
      <c r="NSB2" s="872"/>
      <c r="NSC2" s="872"/>
      <c r="NSD2" s="872"/>
      <c r="NSE2" s="872"/>
      <c r="NSF2" s="872"/>
      <c r="NSG2" s="872"/>
      <c r="NSH2" s="872"/>
      <c r="NSI2" s="872"/>
      <c r="NSJ2" s="872"/>
      <c r="NSK2" s="872"/>
      <c r="NSL2" s="872"/>
      <c r="NSM2" s="872"/>
      <c r="NSN2" s="872"/>
      <c r="NSO2" s="872"/>
      <c r="NSP2" s="872"/>
      <c r="NSQ2" s="872"/>
      <c r="NSR2" s="872"/>
      <c r="NSS2" s="872"/>
      <c r="NST2" s="872"/>
      <c r="NSU2" s="872"/>
      <c r="NSV2" s="872"/>
      <c r="NSW2" s="872"/>
      <c r="NSX2" s="872"/>
      <c r="NSY2" s="872"/>
      <c r="NSZ2" s="872"/>
      <c r="NTA2" s="872"/>
      <c r="NTB2" s="872"/>
      <c r="NTC2" s="872"/>
      <c r="NTD2" s="872"/>
      <c r="NTE2" s="872"/>
      <c r="NTF2" s="872"/>
      <c r="NTG2" s="872"/>
      <c r="NTH2" s="872"/>
      <c r="NTI2" s="872"/>
      <c r="NTJ2" s="872"/>
      <c r="NTK2" s="872"/>
      <c r="NTL2" s="872"/>
      <c r="NTM2" s="872"/>
      <c r="NTN2" s="872"/>
      <c r="NTO2" s="872"/>
      <c r="NTP2" s="872"/>
      <c r="NTQ2" s="872"/>
      <c r="NTR2" s="872"/>
      <c r="NTS2" s="872"/>
      <c r="NTT2" s="872"/>
      <c r="NTU2" s="872"/>
      <c r="NTV2" s="872"/>
      <c r="NTW2" s="872"/>
      <c r="NTX2" s="872"/>
      <c r="NTY2" s="872"/>
      <c r="NTZ2" s="872"/>
      <c r="NUA2" s="872"/>
      <c r="NUB2" s="872"/>
      <c r="NUC2" s="872"/>
      <c r="NUD2" s="872"/>
      <c r="NUE2" s="872"/>
      <c r="NUF2" s="872"/>
      <c r="NUG2" s="872"/>
      <c r="NUH2" s="872"/>
      <c r="NUI2" s="872"/>
      <c r="NUJ2" s="872"/>
      <c r="NUK2" s="872"/>
      <c r="NUL2" s="872"/>
      <c r="NUM2" s="872"/>
      <c r="NUN2" s="872"/>
      <c r="NUO2" s="872"/>
      <c r="NUP2" s="872"/>
      <c r="NUQ2" s="872"/>
      <c r="NUR2" s="872"/>
      <c r="NUS2" s="872"/>
      <c r="NUT2" s="872"/>
      <c r="NUU2" s="872"/>
      <c r="NUV2" s="872"/>
      <c r="NUW2" s="872"/>
      <c r="NUX2" s="872"/>
      <c r="NUY2" s="872"/>
      <c r="NUZ2" s="872"/>
      <c r="NVA2" s="872"/>
      <c r="NVB2" s="872"/>
      <c r="NVC2" s="872"/>
      <c r="NVD2" s="872"/>
      <c r="NVE2" s="872"/>
      <c r="NVF2" s="872"/>
      <c r="NVG2" s="872"/>
      <c r="NVH2" s="872"/>
      <c r="NVI2" s="872"/>
      <c r="NVJ2" s="872"/>
      <c r="NVK2" s="872"/>
      <c r="NVL2" s="872"/>
      <c r="NVM2" s="872"/>
      <c r="NVN2" s="872"/>
      <c r="NVO2" s="872"/>
      <c r="NVP2" s="872"/>
      <c r="NVQ2" s="872"/>
      <c r="NVR2" s="872"/>
      <c r="NVS2" s="872"/>
      <c r="NVT2" s="872"/>
      <c r="NVU2" s="872"/>
      <c r="NVV2" s="872"/>
      <c r="NVW2" s="872"/>
      <c r="NVX2" s="872"/>
      <c r="NVY2" s="872"/>
      <c r="NVZ2" s="872"/>
      <c r="NWA2" s="872"/>
      <c r="NWB2" s="872"/>
      <c r="NWC2" s="872"/>
      <c r="NWD2" s="872"/>
      <c r="NWE2" s="872"/>
      <c r="NWF2" s="872"/>
      <c r="NWG2" s="872"/>
      <c r="NWH2" s="872"/>
      <c r="NWI2" s="872"/>
      <c r="NWJ2" s="872"/>
      <c r="NWK2" s="872"/>
      <c r="NWL2" s="872"/>
      <c r="NWM2" s="872"/>
      <c r="NWN2" s="872"/>
      <c r="NWO2" s="872"/>
      <c r="NWP2" s="872"/>
      <c r="NWQ2" s="872"/>
      <c r="NWR2" s="872"/>
      <c r="NWS2" s="872"/>
      <c r="NWT2" s="872"/>
      <c r="NWU2" s="872"/>
      <c r="NWV2" s="872"/>
      <c r="NWW2" s="872"/>
      <c r="NWX2" s="872"/>
      <c r="NWY2" s="872"/>
      <c r="NWZ2" s="872"/>
      <c r="NXA2" s="872"/>
      <c r="NXB2" s="872"/>
      <c r="NXC2" s="872"/>
      <c r="NXD2" s="872"/>
      <c r="NXE2" s="872"/>
      <c r="NXF2" s="872"/>
      <c r="NXG2" s="872"/>
      <c r="NXH2" s="872"/>
      <c r="NXI2" s="872"/>
      <c r="NXJ2" s="872"/>
      <c r="NXK2" s="872"/>
      <c r="NXL2" s="872"/>
      <c r="NXM2" s="872"/>
      <c r="NXN2" s="872"/>
      <c r="NXO2" s="872"/>
      <c r="NXP2" s="872"/>
      <c r="NXQ2" s="872"/>
      <c r="NXR2" s="872"/>
      <c r="NXS2" s="872"/>
      <c r="NXT2" s="872"/>
      <c r="NXU2" s="872"/>
      <c r="NXV2" s="872"/>
      <c r="NXW2" s="872"/>
      <c r="NXX2" s="872"/>
      <c r="NXY2" s="872"/>
      <c r="NXZ2" s="872"/>
      <c r="NYA2" s="872"/>
      <c r="NYB2" s="872"/>
      <c r="NYC2" s="872"/>
      <c r="NYD2" s="872"/>
      <c r="NYE2" s="872"/>
      <c r="NYF2" s="872"/>
      <c r="NYG2" s="872"/>
      <c r="NYH2" s="872"/>
      <c r="NYI2" s="872"/>
      <c r="NYJ2" s="872"/>
      <c r="NYK2" s="872"/>
      <c r="NYL2" s="872"/>
      <c r="NYM2" s="872"/>
      <c r="NYN2" s="872"/>
      <c r="NYO2" s="872"/>
      <c r="NYP2" s="872"/>
      <c r="NYQ2" s="872"/>
      <c r="NYR2" s="872"/>
      <c r="NYS2" s="872"/>
      <c r="NYT2" s="872"/>
      <c r="NYU2" s="872"/>
      <c r="NYV2" s="872"/>
      <c r="NYW2" s="872"/>
      <c r="NYX2" s="872"/>
      <c r="NYY2" s="872"/>
      <c r="NYZ2" s="872"/>
      <c r="NZA2" s="872"/>
      <c r="NZB2" s="872"/>
      <c r="NZC2" s="872"/>
      <c r="NZD2" s="872"/>
      <c r="NZE2" s="872"/>
      <c r="NZF2" s="872"/>
      <c r="NZG2" s="872"/>
      <c r="NZH2" s="872"/>
      <c r="NZI2" s="872"/>
      <c r="NZJ2" s="872"/>
      <c r="NZK2" s="872"/>
      <c r="NZL2" s="872"/>
      <c r="NZM2" s="872"/>
      <c r="NZN2" s="872"/>
      <c r="NZO2" s="872"/>
      <c r="NZP2" s="872"/>
      <c r="NZQ2" s="872"/>
      <c r="NZR2" s="872"/>
      <c r="NZS2" s="872"/>
      <c r="NZT2" s="872"/>
      <c r="NZU2" s="872"/>
      <c r="NZV2" s="872"/>
      <c r="NZW2" s="872"/>
      <c r="NZX2" s="872"/>
      <c r="NZY2" s="872"/>
      <c r="NZZ2" s="872"/>
      <c r="OAA2" s="872"/>
      <c r="OAB2" s="872"/>
      <c r="OAC2" s="872"/>
      <c r="OAD2" s="872"/>
      <c r="OAE2" s="872"/>
      <c r="OAF2" s="872"/>
      <c r="OAG2" s="872"/>
      <c r="OAH2" s="872"/>
      <c r="OAI2" s="872"/>
      <c r="OAJ2" s="872"/>
      <c r="OAK2" s="872"/>
      <c r="OAL2" s="872"/>
      <c r="OAM2" s="872"/>
      <c r="OAN2" s="872"/>
      <c r="OAO2" s="872"/>
      <c r="OAP2" s="872"/>
      <c r="OAQ2" s="872"/>
      <c r="OAR2" s="872"/>
      <c r="OAS2" s="872"/>
      <c r="OAT2" s="872"/>
      <c r="OAU2" s="872"/>
      <c r="OAV2" s="872"/>
      <c r="OAW2" s="872"/>
      <c r="OAX2" s="872"/>
      <c r="OAY2" s="872"/>
      <c r="OAZ2" s="872"/>
      <c r="OBA2" s="872"/>
      <c r="OBB2" s="872"/>
      <c r="OBC2" s="872"/>
      <c r="OBD2" s="872"/>
      <c r="OBE2" s="872"/>
      <c r="OBF2" s="872"/>
      <c r="OBG2" s="872"/>
      <c r="OBH2" s="872"/>
      <c r="OBI2" s="872"/>
      <c r="OBJ2" s="872"/>
      <c r="OBK2" s="872"/>
      <c r="OBL2" s="872"/>
      <c r="OBM2" s="872"/>
      <c r="OBN2" s="872"/>
      <c r="OBO2" s="872"/>
      <c r="OBP2" s="872"/>
      <c r="OBQ2" s="872"/>
      <c r="OBR2" s="872"/>
      <c r="OBS2" s="872"/>
      <c r="OBT2" s="872"/>
      <c r="OBU2" s="872"/>
      <c r="OBV2" s="872"/>
      <c r="OBW2" s="872"/>
      <c r="OBX2" s="872"/>
      <c r="OBY2" s="872"/>
      <c r="OBZ2" s="872"/>
      <c r="OCA2" s="872"/>
      <c r="OCB2" s="872"/>
      <c r="OCC2" s="872"/>
      <c r="OCD2" s="872"/>
      <c r="OCE2" s="872"/>
      <c r="OCF2" s="872"/>
      <c r="OCG2" s="872"/>
      <c r="OCH2" s="872"/>
      <c r="OCI2" s="872"/>
      <c r="OCJ2" s="872"/>
      <c r="OCK2" s="872"/>
      <c r="OCL2" s="872"/>
      <c r="OCM2" s="872"/>
      <c r="OCN2" s="872"/>
      <c r="OCO2" s="872"/>
      <c r="OCP2" s="872"/>
      <c r="OCQ2" s="872"/>
      <c r="OCR2" s="872"/>
      <c r="OCS2" s="872"/>
      <c r="OCT2" s="872"/>
      <c r="OCU2" s="872"/>
      <c r="OCV2" s="872"/>
      <c r="OCW2" s="872"/>
      <c r="OCX2" s="872"/>
      <c r="OCY2" s="872"/>
      <c r="OCZ2" s="872"/>
      <c r="ODA2" s="872"/>
      <c r="ODB2" s="872"/>
      <c r="ODC2" s="872"/>
      <c r="ODD2" s="872"/>
      <c r="ODE2" s="872"/>
      <c r="ODF2" s="872"/>
      <c r="ODG2" s="872"/>
      <c r="ODH2" s="872"/>
      <c r="ODI2" s="872"/>
      <c r="ODJ2" s="872"/>
      <c r="ODK2" s="872"/>
      <c r="ODL2" s="872"/>
      <c r="ODM2" s="872"/>
      <c r="ODN2" s="872"/>
      <c r="ODO2" s="872"/>
      <c r="ODP2" s="872"/>
      <c r="ODQ2" s="872"/>
      <c r="ODR2" s="872"/>
      <c r="ODS2" s="872"/>
      <c r="ODT2" s="872"/>
      <c r="ODU2" s="872"/>
      <c r="ODV2" s="872"/>
      <c r="ODW2" s="872"/>
      <c r="ODX2" s="872"/>
      <c r="ODY2" s="872"/>
      <c r="ODZ2" s="872"/>
      <c r="OEA2" s="872"/>
      <c r="OEB2" s="872"/>
      <c r="OEC2" s="872"/>
      <c r="OED2" s="872"/>
      <c r="OEE2" s="872"/>
      <c r="OEF2" s="872"/>
      <c r="OEG2" s="872"/>
      <c r="OEH2" s="872"/>
      <c r="OEI2" s="872"/>
      <c r="OEJ2" s="872"/>
      <c r="OEK2" s="872"/>
      <c r="OEL2" s="872"/>
      <c r="OEM2" s="872"/>
      <c r="OEN2" s="872"/>
      <c r="OEO2" s="872"/>
      <c r="OEP2" s="872"/>
      <c r="OEQ2" s="872"/>
      <c r="OER2" s="872"/>
      <c r="OES2" s="872"/>
      <c r="OET2" s="872"/>
      <c r="OEU2" s="872"/>
      <c r="OEV2" s="872"/>
      <c r="OEW2" s="872"/>
      <c r="OEX2" s="872"/>
      <c r="OEY2" s="872"/>
      <c r="OEZ2" s="872"/>
      <c r="OFA2" s="872"/>
      <c r="OFB2" s="872"/>
      <c r="OFC2" s="872"/>
      <c r="OFD2" s="872"/>
      <c r="OFE2" s="872"/>
      <c r="OFF2" s="872"/>
      <c r="OFG2" s="872"/>
      <c r="OFH2" s="872"/>
      <c r="OFI2" s="872"/>
      <c r="OFJ2" s="872"/>
      <c r="OFK2" s="872"/>
      <c r="OFL2" s="872"/>
      <c r="OFM2" s="872"/>
      <c r="OFN2" s="872"/>
      <c r="OFO2" s="872"/>
      <c r="OFP2" s="872"/>
      <c r="OFQ2" s="872"/>
      <c r="OFR2" s="872"/>
      <c r="OFS2" s="872"/>
      <c r="OFT2" s="872"/>
      <c r="OFU2" s="872"/>
      <c r="OFV2" s="872"/>
      <c r="OFW2" s="872"/>
      <c r="OFX2" s="872"/>
      <c r="OFY2" s="872"/>
      <c r="OFZ2" s="872"/>
      <c r="OGA2" s="872"/>
      <c r="OGB2" s="872"/>
      <c r="OGC2" s="872"/>
      <c r="OGD2" s="872"/>
      <c r="OGE2" s="872"/>
      <c r="OGF2" s="872"/>
      <c r="OGG2" s="872"/>
      <c r="OGH2" s="872"/>
      <c r="OGI2" s="872"/>
      <c r="OGJ2" s="872"/>
      <c r="OGK2" s="872"/>
      <c r="OGL2" s="872"/>
      <c r="OGM2" s="872"/>
      <c r="OGN2" s="872"/>
      <c r="OGO2" s="872"/>
      <c r="OGP2" s="872"/>
      <c r="OGQ2" s="872"/>
      <c r="OGR2" s="872"/>
      <c r="OGS2" s="872"/>
      <c r="OGT2" s="872"/>
      <c r="OGU2" s="872"/>
      <c r="OGV2" s="872"/>
      <c r="OGW2" s="872"/>
      <c r="OGX2" s="872"/>
      <c r="OGY2" s="872"/>
      <c r="OGZ2" s="872"/>
      <c r="OHA2" s="872"/>
      <c r="OHB2" s="872"/>
      <c r="OHC2" s="872"/>
      <c r="OHD2" s="872"/>
      <c r="OHE2" s="872"/>
      <c r="OHF2" s="872"/>
      <c r="OHG2" s="872"/>
      <c r="OHH2" s="872"/>
      <c r="OHI2" s="872"/>
      <c r="OHJ2" s="872"/>
      <c r="OHK2" s="872"/>
      <c r="OHL2" s="872"/>
      <c r="OHM2" s="872"/>
      <c r="OHN2" s="872"/>
      <c r="OHO2" s="872"/>
      <c r="OHP2" s="872"/>
      <c r="OHQ2" s="872"/>
      <c r="OHR2" s="872"/>
      <c r="OHS2" s="872"/>
      <c r="OHT2" s="872"/>
      <c r="OHU2" s="872"/>
      <c r="OHV2" s="872"/>
      <c r="OHW2" s="872"/>
      <c r="OHX2" s="872"/>
      <c r="OHY2" s="872"/>
      <c r="OHZ2" s="872"/>
      <c r="OIA2" s="872"/>
      <c r="OIB2" s="872"/>
      <c r="OIC2" s="872"/>
      <c r="OID2" s="872"/>
      <c r="OIE2" s="872"/>
      <c r="OIF2" s="872"/>
      <c r="OIG2" s="872"/>
      <c r="OIH2" s="872"/>
      <c r="OII2" s="872"/>
      <c r="OIJ2" s="872"/>
      <c r="OIK2" s="872"/>
      <c r="OIL2" s="872"/>
      <c r="OIM2" s="872"/>
      <c r="OIN2" s="872"/>
      <c r="OIO2" s="872"/>
      <c r="OIP2" s="872"/>
      <c r="OIQ2" s="872"/>
      <c r="OIR2" s="872"/>
      <c r="OIS2" s="872"/>
      <c r="OIT2" s="872"/>
      <c r="OIU2" s="872"/>
      <c r="OIV2" s="872"/>
      <c r="OIW2" s="872"/>
      <c r="OIX2" s="872"/>
      <c r="OIY2" s="872"/>
      <c r="OIZ2" s="872"/>
      <c r="OJA2" s="872"/>
      <c r="OJB2" s="872"/>
      <c r="OJC2" s="872"/>
      <c r="OJD2" s="872"/>
      <c r="OJE2" s="872"/>
      <c r="OJF2" s="872"/>
      <c r="OJG2" s="872"/>
      <c r="OJH2" s="872"/>
      <c r="OJI2" s="872"/>
      <c r="OJJ2" s="872"/>
      <c r="OJK2" s="872"/>
      <c r="OJL2" s="872"/>
      <c r="OJM2" s="872"/>
      <c r="OJN2" s="872"/>
      <c r="OJO2" s="872"/>
      <c r="OJP2" s="872"/>
      <c r="OJQ2" s="872"/>
      <c r="OJR2" s="872"/>
      <c r="OJS2" s="872"/>
      <c r="OJT2" s="872"/>
      <c r="OJU2" s="872"/>
      <c r="OJV2" s="872"/>
      <c r="OJW2" s="872"/>
      <c r="OJX2" s="872"/>
      <c r="OJY2" s="872"/>
      <c r="OJZ2" s="872"/>
      <c r="OKA2" s="872"/>
      <c r="OKB2" s="872"/>
      <c r="OKC2" s="872"/>
      <c r="OKD2" s="872"/>
      <c r="OKE2" s="872"/>
      <c r="OKF2" s="872"/>
      <c r="OKG2" s="872"/>
      <c r="OKH2" s="872"/>
      <c r="OKI2" s="872"/>
      <c r="OKJ2" s="872"/>
      <c r="OKK2" s="872"/>
      <c r="OKL2" s="872"/>
      <c r="OKM2" s="872"/>
      <c r="OKN2" s="872"/>
      <c r="OKO2" s="872"/>
      <c r="OKP2" s="872"/>
      <c r="OKQ2" s="872"/>
      <c r="OKR2" s="872"/>
      <c r="OKS2" s="872"/>
      <c r="OKT2" s="872"/>
      <c r="OKU2" s="872"/>
      <c r="OKV2" s="872"/>
      <c r="OKW2" s="872"/>
      <c r="OKX2" s="872"/>
      <c r="OKY2" s="872"/>
      <c r="OKZ2" s="872"/>
      <c r="OLA2" s="872"/>
      <c r="OLB2" s="872"/>
      <c r="OLC2" s="872"/>
      <c r="OLD2" s="872"/>
      <c r="OLE2" s="872"/>
      <c r="OLF2" s="872"/>
      <c r="OLG2" s="872"/>
      <c r="OLH2" s="872"/>
      <c r="OLI2" s="872"/>
      <c r="OLJ2" s="872"/>
      <c r="OLK2" s="872"/>
      <c r="OLL2" s="872"/>
      <c r="OLM2" s="872"/>
      <c r="OLN2" s="872"/>
      <c r="OLO2" s="872"/>
      <c r="OLP2" s="872"/>
      <c r="OLQ2" s="872"/>
      <c r="OLR2" s="872"/>
      <c r="OLS2" s="872"/>
      <c r="OLT2" s="872"/>
      <c r="OLU2" s="872"/>
      <c r="OLV2" s="872"/>
      <c r="OLW2" s="872"/>
      <c r="OLX2" s="872"/>
      <c r="OLY2" s="872"/>
      <c r="OLZ2" s="872"/>
      <c r="OMA2" s="872"/>
      <c r="OMB2" s="872"/>
      <c r="OMC2" s="872"/>
      <c r="OMD2" s="872"/>
      <c r="OME2" s="872"/>
      <c r="OMF2" s="872"/>
      <c r="OMG2" s="872"/>
      <c r="OMH2" s="872"/>
      <c r="OMI2" s="872"/>
      <c r="OMJ2" s="872"/>
      <c r="OMK2" s="872"/>
      <c r="OML2" s="872"/>
      <c r="OMM2" s="872"/>
      <c r="OMN2" s="872"/>
      <c r="OMO2" s="872"/>
      <c r="OMP2" s="872"/>
      <c r="OMQ2" s="872"/>
      <c r="OMR2" s="872"/>
      <c r="OMS2" s="872"/>
      <c r="OMT2" s="872"/>
      <c r="OMU2" s="872"/>
      <c r="OMV2" s="872"/>
      <c r="OMW2" s="872"/>
      <c r="OMX2" s="872"/>
      <c r="OMY2" s="872"/>
      <c r="OMZ2" s="872"/>
      <c r="ONA2" s="872"/>
      <c r="ONB2" s="872"/>
      <c r="ONC2" s="872"/>
      <c r="OND2" s="872"/>
      <c r="ONE2" s="872"/>
      <c r="ONF2" s="872"/>
      <c r="ONG2" s="872"/>
      <c r="ONH2" s="872"/>
      <c r="ONI2" s="872"/>
      <c r="ONJ2" s="872"/>
      <c r="ONK2" s="872"/>
      <c r="ONL2" s="872"/>
      <c r="ONM2" s="872"/>
      <c r="ONN2" s="872"/>
      <c r="ONO2" s="872"/>
      <c r="ONP2" s="872"/>
      <c r="ONQ2" s="872"/>
      <c r="ONR2" s="872"/>
      <c r="ONS2" s="872"/>
      <c r="ONT2" s="872"/>
      <c r="ONU2" s="872"/>
      <c r="ONV2" s="872"/>
      <c r="ONW2" s="872"/>
      <c r="ONX2" s="872"/>
      <c r="ONY2" s="872"/>
      <c r="ONZ2" s="872"/>
      <c r="OOA2" s="872"/>
      <c r="OOB2" s="872"/>
      <c r="OOC2" s="872"/>
      <c r="OOD2" s="872"/>
      <c r="OOE2" s="872"/>
      <c r="OOF2" s="872"/>
      <c r="OOG2" s="872"/>
      <c r="OOH2" s="872"/>
      <c r="OOI2" s="872"/>
      <c r="OOJ2" s="872"/>
      <c r="OOK2" s="872"/>
      <c r="OOL2" s="872"/>
      <c r="OOM2" s="872"/>
      <c r="OON2" s="872"/>
      <c r="OOO2" s="872"/>
      <c r="OOP2" s="872"/>
      <c r="OOQ2" s="872"/>
      <c r="OOR2" s="872"/>
      <c r="OOS2" s="872"/>
      <c r="OOT2" s="872"/>
      <c r="OOU2" s="872"/>
      <c r="OOV2" s="872"/>
      <c r="OOW2" s="872"/>
      <c r="OOX2" s="872"/>
      <c r="OOY2" s="872"/>
      <c r="OOZ2" s="872"/>
      <c r="OPA2" s="872"/>
      <c r="OPB2" s="872"/>
      <c r="OPC2" s="872"/>
      <c r="OPD2" s="872"/>
      <c r="OPE2" s="872"/>
      <c r="OPF2" s="872"/>
      <c r="OPG2" s="872"/>
      <c r="OPH2" s="872"/>
      <c r="OPI2" s="872"/>
      <c r="OPJ2" s="872"/>
      <c r="OPK2" s="872"/>
      <c r="OPL2" s="872"/>
      <c r="OPM2" s="872"/>
      <c r="OPN2" s="872"/>
      <c r="OPO2" s="872"/>
      <c r="OPP2" s="872"/>
      <c r="OPQ2" s="872"/>
      <c r="OPR2" s="872"/>
      <c r="OPS2" s="872"/>
      <c r="OPT2" s="872"/>
      <c r="OPU2" s="872"/>
      <c r="OPV2" s="872"/>
      <c r="OPW2" s="872"/>
      <c r="OPX2" s="872"/>
      <c r="OPY2" s="872"/>
      <c r="OPZ2" s="872"/>
      <c r="OQA2" s="872"/>
      <c r="OQB2" s="872"/>
      <c r="OQC2" s="872"/>
      <c r="OQD2" s="872"/>
      <c r="OQE2" s="872"/>
      <c r="OQF2" s="872"/>
      <c r="OQG2" s="872"/>
      <c r="OQH2" s="872"/>
      <c r="OQI2" s="872"/>
      <c r="OQJ2" s="872"/>
      <c r="OQK2" s="872"/>
      <c r="OQL2" s="872"/>
      <c r="OQM2" s="872"/>
      <c r="OQN2" s="872"/>
      <c r="OQO2" s="872"/>
      <c r="OQP2" s="872"/>
      <c r="OQQ2" s="872"/>
      <c r="OQR2" s="872"/>
      <c r="OQS2" s="872"/>
      <c r="OQT2" s="872"/>
      <c r="OQU2" s="872"/>
      <c r="OQV2" s="872"/>
      <c r="OQW2" s="872"/>
      <c r="OQX2" s="872"/>
      <c r="OQY2" s="872"/>
      <c r="OQZ2" s="872"/>
      <c r="ORA2" s="872"/>
      <c r="ORB2" s="872"/>
      <c r="ORC2" s="872"/>
      <c r="ORD2" s="872"/>
      <c r="ORE2" s="872"/>
      <c r="ORF2" s="872"/>
      <c r="ORG2" s="872"/>
      <c r="ORH2" s="872"/>
      <c r="ORI2" s="872"/>
      <c r="ORJ2" s="872"/>
      <c r="ORK2" s="872"/>
      <c r="ORL2" s="872"/>
      <c r="ORM2" s="872"/>
      <c r="ORN2" s="872"/>
      <c r="ORO2" s="872"/>
      <c r="ORP2" s="872"/>
      <c r="ORQ2" s="872"/>
      <c r="ORR2" s="872"/>
      <c r="ORS2" s="872"/>
      <c r="ORT2" s="872"/>
      <c r="ORU2" s="872"/>
      <c r="ORV2" s="872"/>
      <c r="ORW2" s="872"/>
      <c r="ORX2" s="872"/>
      <c r="ORY2" s="872"/>
      <c r="ORZ2" s="872"/>
      <c r="OSA2" s="872"/>
      <c r="OSB2" s="872"/>
      <c r="OSC2" s="872"/>
      <c r="OSD2" s="872"/>
      <c r="OSE2" s="872"/>
      <c r="OSF2" s="872"/>
      <c r="OSG2" s="872"/>
      <c r="OSH2" s="872"/>
      <c r="OSI2" s="872"/>
      <c r="OSJ2" s="872"/>
      <c r="OSK2" s="872"/>
      <c r="OSL2" s="872"/>
      <c r="OSM2" s="872"/>
      <c r="OSN2" s="872"/>
      <c r="OSO2" s="872"/>
      <c r="OSP2" s="872"/>
      <c r="OSQ2" s="872"/>
      <c r="OSR2" s="872"/>
      <c r="OSS2" s="872"/>
      <c r="OST2" s="872"/>
      <c r="OSU2" s="872"/>
      <c r="OSV2" s="872"/>
      <c r="OSW2" s="872"/>
      <c r="OSX2" s="872"/>
      <c r="OSY2" s="872"/>
      <c r="OSZ2" s="872"/>
      <c r="OTA2" s="872"/>
      <c r="OTB2" s="872"/>
      <c r="OTC2" s="872"/>
      <c r="OTD2" s="872"/>
      <c r="OTE2" s="872"/>
      <c r="OTF2" s="872"/>
      <c r="OTG2" s="872"/>
      <c r="OTH2" s="872"/>
      <c r="OTI2" s="872"/>
      <c r="OTJ2" s="872"/>
      <c r="OTK2" s="872"/>
      <c r="OTL2" s="872"/>
      <c r="OTM2" s="872"/>
      <c r="OTN2" s="872"/>
      <c r="OTO2" s="872"/>
      <c r="OTP2" s="872"/>
      <c r="OTQ2" s="872"/>
      <c r="OTR2" s="872"/>
      <c r="OTS2" s="872"/>
      <c r="OTT2" s="872"/>
      <c r="OTU2" s="872"/>
      <c r="OTV2" s="872"/>
      <c r="OTW2" s="872"/>
      <c r="OTX2" s="872"/>
      <c r="OTY2" s="872"/>
      <c r="OTZ2" s="872"/>
      <c r="OUA2" s="872"/>
      <c r="OUB2" s="872"/>
      <c r="OUC2" s="872"/>
      <c r="OUD2" s="872"/>
      <c r="OUE2" s="872"/>
      <c r="OUF2" s="872"/>
      <c r="OUG2" s="872"/>
      <c r="OUH2" s="872"/>
      <c r="OUI2" s="872"/>
      <c r="OUJ2" s="872"/>
      <c r="OUK2" s="872"/>
      <c r="OUL2" s="872"/>
      <c r="OUM2" s="872"/>
      <c r="OUN2" s="872"/>
      <c r="OUO2" s="872"/>
      <c r="OUP2" s="872"/>
      <c r="OUQ2" s="872"/>
      <c r="OUR2" s="872"/>
      <c r="OUS2" s="872"/>
      <c r="OUT2" s="872"/>
      <c r="OUU2" s="872"/>
      <c r="OUV2" s="872"/>
      <c r="OUW2" s="872"/>
      <c r="OUX2" s="872"/>
      <c r="OUY2" s="872"/>
      <c r="OUZ2" s="872"/>
      <c r="OVA2" s="872"/>
      <c r="OVB2" s="872"/>
      <c r="OVC2" s="872"/>
      <c r="OVD2" s="872"/>
      <c r="OVE2" s="872"/>
      <c r="OVF2" s="872"/>
      <c r="OVG2" s="872"/>
      <c r="OVH2" s="872"/>
      <c r="OVI2" s="872"/>
      <c r="OVJ2" s="872"/>
      <c r="OVK2" s="872"/>
      <c r="OVL2" s="872"/>
      <c r="OVM2" s="872"/>
      <c r="OVN2" s="872"/>
      <c r="OVO2" s="872"/>
      <c r="OVP2" s="872"/>
      <c r="OVQ2" s="872"/>
      <c r="OVR2" s="872"/>
      <c r="OVS2" s="872"/>
      <c r="OVT2" s="872"/>
      <c r="OVU2" s="872"/>
      <c r="OVV2" s="872"/>
      <c r="OVW2" s="872"/>
      <c r="OVX2" s="872"/>
      <c r="OVY2" s="872"/>
      <c r="OVZ2" s="872"/>
      <c r="OWA2" s="872"/>
      <c r="OWB2" s="872"/>
      <c r="OWC2" s="872"/>
      <c r="OWD2" s="872"/>
      <c r="OWE2" s="872"/>
      <c r="OWF2" s="872"/>
      <c r="OWG2" s="872"/>
      <c r="OWH2" s="872"/>
      <c r="OWI2" s="872"/>
      <c r="OWJ2" s="872"/>
      <c r="OWK2" s="872"/>
      <c r="OWL2" s="872"/>
      <c r="OWM2" s="872"/>
      <c r="OWN2" s="872"/>
      <c r="OWO2" s="872"/>
      <c r="OWP2" s="872"/>
      <c r="OWQ2" s="872"/>
      <c r="OWR2" s="872"/>
      <c r="OWS2" s="872"/>
      <c r="OWT2" s="872"/>
      <c r="OWU2" s="872"/>
      <c r="OWV2" s="872"/>
      <c r="OWW2" s="872"/>
      <c r="OWX2" s="872"/>
      <c r="OWY2" s="872"/>
      <c r="OWZ2" s="872"/>
      <c r="OXA2" s="872"/>
      <c r="OXB2" s="872"/>
      <c r="OXC2" s="872"/>
      <c r="OXD2" s="872"/>
      <c r="OXE2" s="872"/>
      <c r="OXF2" s="872"/>
      <c r="OXG2" s="872"/>
      <c r="OXH2" s="872"/>
      <c r="OXI2" s="872"/>
      <c r="OXJ2" s="872"/>
      <c r="OXK2" s="872"/>
      <c r="OXL2" s="872"/>
      <c r="OXM2" s="872"/>
      <c r="OXN2" s="872"/>
      <c r="OXO2" s="872"/>
      <c r="OXP2" s="872"/>
      <c r="OXQ2" s="872"/>
      <c r="OXR2" s="872"/>
      <c r="OXS2" s="872"/>
      <c r="OXT2" s="872"/>
      <c r="OXU2" s="872"/>
      <c r="OXV2" s="872"/>
      <c r="OXW2" s="872"/>
      <c r="OXX2" s="872"/>
      <c r="OXY2" s="872"/>
      <c r="OXZ2" s="872"/>
      <c r="OYA2" s="872"/>
      <c r="OYB2" s="872"/>
      <c r="OYC2" s="872"/>
      <c r="OYD2" s="872"/>
      <c r="OYE2" s="872"/>
      <c r="OYF2" s="872"/>
      <c r="OYG2" s="872"/>
      <c r="OYH2" s="872"/>
      <c r="OYI2" s="872"/>
      <c r="OYJ2" s="872"/>
      <c r="OYK2" s="872"/>
      <c r="OYL2" s="872"/>
      <c r="OYM2" s="872"/>
      <c r="OYN2" s="872"/>
      <c r="OYO2" s="872"/>
      <c r="OYP2" s="872"/>
      <c r="OYQ2" s="872"/>
      <c r="OYR2" s="872"/>
      <c r="OYS2" s="872"/>
      <c r="OYT2" s="872"/>
      <c r="OYU2" s="872"/>
      <c r="OYV2" s="872"/>
      <c r="OYW2" s="872"/>
      <c r="OYX2" s="872"/>
      <c r="OYY2" s="872"/>
      <c r="OYZ2" s="872"/>
      <c r="OZA2" s="872"/>
      <c r="OZB2" s="872"/>
      <c r="OZC2" s="872"/>
      <c r="OZD2" s="872"/>
      <c r="OZE2" s="872"/>
      <c r="OZF2" s="872"/>
      <c r="OZG2" s="872"/>
      <c r="OZH2" s="872"/>
      <c r="OZI2" s="872"/>
      <c r="OZJ2" s="872"/>
      <c r="OZK2" s="872"/>
      <c r="OZL2" s="872"/>
      <c r="OZM2" s="872"/>
      <c r="OZN2" s="872"/>
      <c r="OZO2" s="872"/>
      <c r="OZP2" s="872"/>
      <c r="OZQ2" s="872"/>
      <c r="OZR2" s="872"/>
      <c r="OZS2" s="872"/>
      <c r="OZT2" s="872"/>
      <c r="OZU2" s="872"/>
      <c r="OZV2" s="872"/>
      <c r="OZW2" s="872"/>
      <c r="OZX2" s="872"/>
      <c r="OZY2" s="872"/>
      <c r="OZZ2" s="872"/>
      <c r="PAA2" s="872"/>
      <c r="PAB2" s="872"/>
      <c r="PAC2" s="872"/>
      <c r="PAD2" s="872"/>
      <c r="PAE2" s="872"/>
      <c r="PAF2" s="872"/>
      <c r="PAG2" s="872"/>
      <c r="PAH2" s="872"/>
      <c r="PAI2" s="872"/>
      <c r="PAJ2" s="872"/>
      <c r="PAK2" s="872"/>
      <c r="PAL2" s="872"/>
      <c r="PAM2" s="872"/>
      <c r="PAN2" s="872"/>
      <c r="PAO2" s="872"/>
      <c r="PAP2" s="872"/>
      <c r="PAQ2" s="872"/>
      <c r="PAR2" s="872"/>
      <c r="PAS2" s="872"/>
      <c r="PAT2" s="872"/>
      <c r="PAU2" s="872"/>
      <c r="PAV2" s="872"/>
      <c r="PAW2" s="872"/>
      <c r="PAX2" s="872"/>
      <c r="PAY2" s="872"/>
      <c r="PAZ2" s="872"/>
      <c r="PBA2" s="872"/>
      <c r="PBB2" s="872"/>
      <c r="PBC2" s="872"/>
      <c r="PBD2" s="872"/>
      <c r="PBE2" s="872"/>
      <c r="PBF2" s="872"/>
      <c r="PBG2" s="872"/>
      <c r="PBH2" s="872"/>
      <c r="PBI2" s="872"/>
      <c r="PBJ2" s="872"/>
      <c r="PBK2" s="872"/>
      <c r="PBL2" s="872"/>
      <c r="PBM2" s="872"/>
      <c r="PBN2" s="872"/>
      <c r="PBO2" s="872"/>
      <c r="PBP2" s="872"/>
      <c r="PBQ2" s="872"/>
      <c r="PBR2" s="872"/>
      <c r="PBS2" s="872"/>
      <c r="PBT2" s="872"/>
      <c r="PBU2" s="872"/>
      <c r="PBV2" s="872"/>
      <c r="PBW2" s="872"/>
      <c r="PBX2" s="872"/>
      <c r="PBY2" s="872"/>
      <c r="PBZ2" s="872"/>
      <c r="PCA2" s="872"/>
      <c r="PCB2" s="872"/>
      <c r="PCC2" s="872"/>
      <c r="PCD2" s="872"/>
      <c r="PCE2" s="872"/>
      <c r="PCF2" s="872"/>
      <c r="PCG2" s="872"/>
      <c r="PCH2" s="872"/>
      <c r="PCI2" s="872"/>
      <c r="PCJ2" s="872"/>
      <c r="PCK2" s="872"/>
      <c r="PCL2" s="872"/>
      <c r="PCM2" s="872"/>
      <c r="PCN2" s="872"/>
      <c r="PCO2" s="872"/>
      <c r="PCP2" s="872"/>
      <c r="PCQ2" s="872"/>
      <c r="PCR2" s="872"/>
      <c r="PCS2" s="872"/>
      <c r="PCT2" s="872"/>
      <c r="PCU2" s="872"/>
      <c r="PCV2" s="872"/>
      <c r="PCW2" s="872"/>
      <c r="PCX2" s="872"/>
      <c r="PCY2" s="872"/>
      <c r="PCZ2" s="872"/>
      <c r="PDA2" s="872"/>
      <c r="PDB2" s="872"/>
      <c r="PDC2" s="872"/>
      <c r="PDD2" s="872"/>
      <c r="PDE2" s="872"/>
      <c r="PDF2" s="872"/>
      <c r="PDG2" s="872"/>
      <c r="PDH2" s="872"/>
      <c r="PDI2" s="872"/>
      <c r="PDJ2" s="872"/>
      <c r="PDK2" s="872"/>
      <c r="PDL2" s="872"/>
      <c r="PDM2" s="872"/>
      <c r="PDN2" s="872"/>
      <c r="PDO2" s="872"/>
      <c r="PDP2" s="872"/>
      <c r="PDQ2" s="872"/>
      <c r="PDR2" s="872"/>
      <c r="PDS2" s="872"/>
      <c r="PDT2" s="872"/>
      <c r="PDU2" s="872"/>
      <c r="PDV2" s="872"/>
      <c r="PDW2" s="872"/>
      <c r="PDX2" s="872"/>
      <c r="PDY2" s="872"/>
      <c r="PDZ2" s="872"/>
      <c r="PEA2" s="872"/>
      <c r="PEB2" s="872"/>
      <c r="PEC2" s="872"/>
      <c r="PED2" s="872"/>
      <c r="PEE2" s="872"/>
      <c r="PEF2" s="872"/>
      <c r="PEG2" s="872"/>
      <c r="PEH2" s="872"/>
      <c r="PEI2" s="872"/>
      <c r="PEJ2" s="872"/>
      <c r="PEK2" s="872"/>
      <c r="PEL2" s="872"/>
      <c r="PEM2" s="872"/>
      <c r="PEN2" s="872"/>
      <c r="PEO2" s="872"/>
      <c r="PEP2" s="872"/>
      <c r="PEQ2" s="872"/>
      <c r="PER2" s="872"/>
      <c r="PES2" s="872"/>
      <c r="PET2" s="872"/>
      <c r="PEU2" s="872"/>
      <c r="PEV2" s="872"/>
      <c r="PEW2" s="872"/>
      <c r="PEX2" s="872"/>
      <c r="PEY2" s="872"/>
      <c r="PEZ2" s="872"/>
      <c r="PFA2" s="872"/>
      <c r="PFB2" s="872"/>
      <c r="PFC2" s="872"/>
      <c r="PFD2" s="872"/>
      <c r="PFE2" s="872"/>
      <c r="PFF2" s="872"/>
      <c r="PFG2" s="872"/>
      <c r="PFH2" s="872"/>
      <c r="PFI2" s="872"/>
      <c r="PFJ2" s="872"/>
      <c r="PFK2" s="872"/>
      <c r="PFL2" s="872"/>
      <c r="PFM2" s="872"/>
      <c r="PFN2" s="872"/>
      <c r="PFO2" s="872"/>
      <c r="PFP2" s="872"/>
      <c r="PFQ2" s="872"/>
      <c r="PFR2" s="872"/>
      <c r="PFS2" s="872"/>
      <c r="PFT2" s="872"/>
      <c r="PFU2" s="872"/>
      <c r="PFV2" s="872"/>
      <c r="PFW2" s="872"/>
      <c r="PFX2" s="872"/>
      <c r="PFY2" s="872"/>
      <c r="PFZ2" s="872"/>
      <c r="PGA2" s="872"/>
      <c r="PGB2" s="872"/>
      <c r="PGC2" s="872"/>
      <c r="PGD2" s="872"/>
      <c r="PGE2" s="872"/>
      <c r="PGF2" s="872"/>
      <c r="PGG2" s="872"/>
      <c r="PGH2" s="872"/>
      <c r="PGI2" s="872"/>
      <c r="PGJ2" s="872"/>
      <c r="PGK2" s="872"/>
      <c r="PGL2" s="872"/>
      <c r="PGM2" s="872"/>
      <c r="PGN2" s="872"/>
      <c r="PGO2" s="872"/>
      <c r="PGP2" s="872"/>
      <c r="PGQ2" s="872"/>
      <c r="PGR2" s="872"/>
      <c r="PGS2" s="872"/>
      <c r="PGT2" s="872"/>
      <c r="PGU2" s="872"/>
      <c r="PGV2" s="872"/>
      <c r="PGW2" s="872"/>
      <c r="PGX2" s="872"/>
      <c r="PGY2" s="872"/>
      <c r="PGZ2" s="872"/>
      <c r="PHA2" s="872"/>
      <c r="PHB2" s="872"/>
      <c r="PHC2" s="872"/>
      <c r="PHD2" s="872"/>
      <c r="PHE2" s="872"/>
      <c r="PHF2" s="872"/>
      <c r="PHG2" s="872"/>
      <c r="PHH2" s="872"/>
      <c r="PHI2" s="872"/>
      <c r="PHJ2" s="872"/>
      <c r="PHK2" s="872"/>
      <c r="PHL2" s="872"/>
      <c r="PHM2" s="872"/>
      <c r="PHN2" s="872"/>
      <c r="PHO2" s="872"/>
      <c r="PHP2" s="872"/>
      <c r="PHQ2" s="872"/>
      <c r="PHR2" s="872"/>
      <c r="PHS2" s="872"/>
      <c r="PHT2" s="872"/>
      <c r="PHU2" s="872"/>
      <c r="PHV2" s="872"/>
      <c r="PHW2" s="872"/>
      <c r="PHX2" s="872"/>
      <c r="PHY2" s="872"/>
      <c r="PHZ2" s="872"/>
      <c r="PIA2" s="872"/>
      <c r="PIB2" s="872"/>
      <c r="PIC2" s="872"/>
      <c r="PID2" s="872"/>
      <c r="PIE2" s="872"/>
      <c r="PIF2" s="872"/>
      <c r="PIG2" s="872"/>
      <c r="PIH2" s="872"/>
      <c r="PII2" s="872"/>
      <c r="PIJ2" s="872"/>
      <c r="PIK2" s="872"/>
      <c r="PIL2" s="872"/>
      <c r="PIM2" s="872"/>
      <c r="PIN2" s="872"/>
      <c r="PIO2" s="872"/>
      <c r="PIP2" s="872"/>
      <c r="PIQ2" s="872"/>
      <c r="PIR2" s="872"/>
      <c r="PIS2" s="872"/>
      <c r="PIT2" s="872"/>
      <c r="PIU2" s="872"/>
      <c r="PIV2" s="872"/>
      <c r="PIW2" s="872"/>
      <c r="PIX2" s="872"/>
      <c r="PIY2" s="872"/>
      <c r="PIZ2" s="872"/>
      <c r="PJA2" s="872"/>
      <c r="PJB2" s="872"/>
      <c r="PJC2" s="872"/>
      <c r="PJD2" s="872"/>
      <c r="PJE2" s="872"/>
      <c r="PJF2" s="872"/>
      <c r="PJG2" s="872"/>
      <c r="PJH2" s="872"/>
      <c r="PJI2" s="872"/>
      <c r="PJJ2" s="872"/>
      <c r="PJK2" s="872"/>
      <c r="PJL2" s="872"/>
      <c r="PJM2" s="872"/>
      <c r="PJN2" s="872"/>
      <c r="PJO2" s="872"/>
      <c r="PJP2" s="872"/>
      <c r="PJQ2" s="872"/>
      <c r="PJR2" s="872"/>
      <c r="PJS2" s="872"/>
      <c r="PJT2" s="872"/>
      <c r="PJU2" s="872"/>
      <c r="PJV2" s="872"/>
      <c r="PJW2" s="872"/>
      <c r="PJX2" s="872"/>
      <c r="PJY2" s="872"/>
      <c r="PJZ2" s="872"/>
      <c r="PKA2" s="872"/>
      <c r="PKB2" s="872"/>
      <c r="PKC2" s="872"/>
      <c r="PKD2" s="872"/>
      <c r="PKE2" s="872"/>
      <c r="PKF2" s="872"/>
      <c r="PKG2" s="872"/>
      <c r="PKH2" s="872"/>
      <c r="PKI2" s="872"/>
      <c r="PKJ2" s="872"/>
      <c r="PKK2" s="872"/>
      <c r="PKL2" s="872"/>
      <c r="PKM2" s="872"/>
      <c r="PKN2" s="872"/>
      <c r="PKO2" s="872"/>
      <c r="PKP2" s="872"/>
      <c r="PKQ2" s="872"/>
      <c r="PKR2" s="872"/>
      <c r="PKS2" s="872"/>
      <c r="PKT2" s="872"/>
      <c r="PKU2" s="872"/>
      <c r="PKV2" s="872"/>
      <c r="PKW2" s="872"/>
      <c r="PKX2" s="872"/>
      <c r="PKY2" s="872"/>
      <c r="PKZ2" s="872"/>
      <c r="PLA2" s="872"/>
      <c r="PLB2" s="872"/>
      <c r="PLC2" s="872"/>
      <c r="PLD2" s="872"/>
      <c r="PLE2" s="872"/>
      <c r="PLF2" s="872"/>
      <c r="PLG2" s="872"/>
      <c r="PLH2" s="872"/>
      <c r="PLI2" s="872"/>
      <c r="PLJ2" s="872"/>
      <c r="PLK2" s="872"/>
      <c r="PLL2" s="872"/>
      <c r="PLM2" s="872"/>
      <c r="PLN2" s="872"/>
      <c r="PLO2" s="872"/>
      <c r="PLP2" s="872"/>
      <c r="PLQ2" s="872"/>
      <c r="PLR2" s="872"/>
      <c r="PLS2" s="872"/>
      <c r="PLT2" s="872"/>
      <c r="PLU2" s="872"/>
      <c r="PLV2" s="872"/>
      <c r="PLW2" s="872"/>
      <c r="PLX2" s="872"/>
      <c r="PLY2" s="872"/>
      <c r="PLZ2" s="872"/>
      <c r="PMA2" s="872"/>
      <c r="PMB2" s="872"/>
      <c r="PMC2" s="872"/>
      <c r="PMD2" s="872"/>
      <c r="PME2" s="872"/>
      <c r="PMF2" s="872"/>
      <c r="PMG2" s="872"/>
      <c r="PMH2" s="872"/>
      <c r="PMI2" s="872"/>
      <c r="PMJ2" s="872"/>
      <c r="PMK2" s="872"/>
      <c r="PML2" s="872"/>
      <c r="PMM2" s="872"/>
      <c r="PMN2" s="872"/>
      <c r="PMO2" s="872"/>
      <c r="PMP2" s="872"/>
      <c r="PMQ2" s="872"/>
      <c r="PMR2" s="872"/>
      <c r="PMS2" s="872"/>
      <c r="PMT2" s="872"/>
      <c r="PMU2" s="872"/>
      <c r="PMV2" s="872"/>
      <c r="PMW2" s="872"/>
      <c r="PMX2" s="872"/>
      <c r="PMY2" s="872"/>
      <c r="PMZ2" s="872"/>
      <c r="PNA2" s="872"/>
      <c r="PNB2" s="872"/>
      <c r="PNC2" s="872"/>
      <c r="PND2" s="872"/>
      <c r="PNE2" s="872"/>
      <c r="PNF2" s="872"/>
      <c r="PNG2" s="872"/>
      <c r="PNH2" s="872"/>
      <c r="PNI2" s="872"/>
      <c r="PNJ2" s="872"/>
      <c r="PNK2" s="872"/>
      <c r="PNL2" s="872"/>
      <c r="PNM2" s="872"/>
      <c r="PNN2" s="872"/>
      <c r="PNO2" s="872"/>
      <c r="PNP2" s="872"/>
      <c r="PNQ2" s="872"/>
      <c r="PNR2" s="872"/>
      <c r="PNS2" s="872"/>
      <c r="PNT2" s="872"/>
      <c r="PNU2" s="872"/>
      <c r="PNV2" s="872"/>
      <c r="PNW2" s="872"/>
      <c r="PNX2" s="872"/>
      <c r="PNY2" s="872"/>
      <c r="PNZ2" s="872"/>
      <c r="POA2" s="872"/>
      <c r="POB2" s="872"/>
      <c r="POC2" s="872"/>
      <c r="POD2" s="872"/>
      <c r="POE2" s="872"/>
      <c r="POF2" s="872"/>
      <c r="POG2" s="872"/>
      <c r="POH2" s="872"/>
      <c r="POI2" s="872"/>
      <c r="POJ2" s="872"/>
      <c r="POK2" s="872"/>
      <c r="POL2" s="872"/>
      <c r="POM2" s="872"/>
      <c r="PON2" s="872"/>
      <c r="POO2" s="872"/>
      <c r="POP2" s="872"/>
      <c r="POQ2" s="872"/>
      <c r="POR2" s="872"/>
      <c r="POS2" s="872"/>
      <c r="POT2" s="872"/>
      <c r="POU2" s="872"/>
      <c r="POV2" s="872"/>
      <c r="POW2" s="872"/>
      <c r="POX2" s="872"/>
      <c r="POY2" s="872"/>
      <c r="POZ2" s="872"/>
      <c r="PPA2" s="872"/>
      <c r="PPB2" s="872"/>
      <c r="PPC2" s="872"/>
      <c r="PPD2" s="872"/>
      <c r="PPE2" s="872"/>
      <c r="PPF2" s="872"/>
      <c r="PPG2" s="872"/>
      <c r="PPH2" s="872"/>
      <c r="PPI2" s="872"/>
      <c r="PPJ2" s="872"/>
      <c r="PPK2" s="872"/>
      <c r="PPL2" s="872"/>
      <c r="PPM2" s="872"/>
      <c r="PPN2" s="872"/>
      <c r="PPO2" s="872"/>
      <c r="PPP2" s="872"/>
      <c r="PPQ2" s="872"/>
      <c r="PPR2" s="872"/>
      <c r="PPS2" s="872"/>
      <c r="PPT2" s="872"/>
      <c r="PPU2" s="872"/>
      <c r="PPV2" s="872"/>
      <c r="PPW2" s="872"/>
      <c r="PPX2" s="872"/>
      <c r="PPY2" s="872"/>
      <c r="PPZ2" s="872"/>
      <c r="PQA2" s="872"/>
      <c r="PQB2" s="872"/>
      <c r="PQC2" s="872"/>
      <c r="PQD2" s="872"/>
      <c r="PQE2" s="872"/>
      <c r="PQF2" s="872"/>
      <c r="PQG2" s="872"/>
      <c r="PQH2" s="872"/>
      <c r="PQI2" s="872"/>
      <c r="PQJ2" s="872"/>
      <c r="PQK2" s="872"/>
      <c r="PQL2" s="872"/>
      <c r="PQM2" s="872"/>
      <c r="PQN2" s="872"/>
      <c r="PQO2" s="872"/>
      <c r="PQP2" s="872"/>
      <c r="PQQ2" s="872"/>
      <c r="PQR2" s="872"/>
      <c r="PQS2" s="872"/>
      <c r="PQT2" s="872"/>
      <c r="PQU2" s="872"/>
      <c r="PQV2" s="872"/>
      <c r="PQW2" s="872"/>
      <c r="PQX2" s="872"/>
      <c r="PQY2" s="872"/>
      <c r="PQZ2" s="872"/>
      <c r="PRA2" s="872"/>
      <c r="PRB2" s="872"/>
      <c r="PRC2" s="872"/>
      <c r="PRD2" s="872"/>
      <c r="PRE2" s="872"/>
      <c r="PRF2" s="872"/>
      <c r="PRG2" s="872"/>
      <c r="PRH2" s="872"/>
      <c r="PRI2" s="872"/>
      <c r="PRJ2" s="872"/>
      <c r="PRK2" s="872"/>
      <c r="PRL2" s="872"/>
      <c r="PRM2" s="872"/>
      <c r="PRN2" s="872"/>
      <c r="PRO2" s="872"/>
      <c r="PRP2" s="872"/>
      <c r="PRQ2" s="872"/>
      <c r="PRR2" s="872"/>
      <c r="PRS2" s="872"/>
      <c r="PRT2" s="872"/>
      <c r="PRU2" s="872"/>
      <c r="PRV2" s="872"/>
      <c r="PRW2" s="872"/>
      <c r="PRX2" s="872"/>
      <c r="PRY2" s="872"/>
      <c r="PRZ2" s="872"/>
      <c r="PSA2" s="872"/>
      <c r="PSB2" s="872"/>
      <c r="PSC2" s="872"/>
      <c r="PSD2" s="872"/>
      <c r="PSE2" s="872"/>
      <c r="PSF2" s="872"/>
      <c r="PSG2" s="872"/>
      <c r="PSH2" s="872"/>
      <c r="PSI2" s="872"/>
      <c r="PSJ2" s="872"/>
      <c r="PSK2" s="872"/>
      <c r="PSL2" s="872"/>
      <c r="PSM2" s="872"/>
      <c r="PSN2" s="872"/>
      <c r="PSO2" s="872"/>
      <c r="PSP2" s="872"/>
      <c r="PSQ2" s="872"/>
      <c r="PSR2" s="872"/>
      <c r="PSS2" s="872"/>
      <c r="PST2" s="872"/>
      <c r="PSU2" s="872"/>
      <c r="PSV2" s="872"/>
      <c r="PSW2" s="872"/>
      <c r="PSX2" s="872"/>
      <c r="PSY2" s="872"/>
      <c r="PSZ2" s="872"/>
      <c r="PTA2" s="872"/>
      <c r="PTB2" s="872"/>
      <c r="PTC2" s="872"/>
      <c r="PTD2" s="872"/>
      <c r="PTE2" s="872"/>
      <c r="PTF2" s="872"/>
      <c r="PTG2" s="872"/>
      <c r="PTH2" s="872"/>
      <c r="PTI2" s="872"/>
      <c r="PTJ2" s="872"/>
      <c r="PTK2" s="872"/>
      <c r="PTL2" s="872"/>
      <c r="PTM2" s="872"/>
      <c r="PTN2" s="872"/>
      <c r="PTO2" s="872"/>
      <c r="PTP2" s="872"/>
      <c r="PTQ2" s="872"/>
      <c r="PTR2" s="872"/>
      <c r="PTS2" s="872"/>
      <c r="PTT2" s="872"/>
      <c r="PTU2" s="872"/>
      <c r="PTV2" s="872"/>
      <c r="PTW2" s="872"/>
      <c r="PTX2" s="872"/>
      <c r="PTY2" s="872"/>
      <c r="PTZ2" s="872"/>
      <c r="PUA2" s="872"/>
      <c r="PUB2" s="872"/>
      <c r="PUC2" s="872"/>
      <c r="PUD2" s="872"/>
      <c r="PUE2" s="872"/>
      <c r="PUF2" s="872"/>
      <c r="PUG2" s="872"/>
      <c r="PUH2" s="872"/>
      <c r="PUI2" s="872"/>
      <c r="PUJ2" s="872"/>
      <c r="PUK2" s="872"/>
      <c r="PUL2" s="872"/>
      <c r="PUM2" s="872"/>
      <c r="PUN2" s="872"/>
      <c r="PUO2" s="872"/>
      <c r="PUP2" s="872"/>
      <c r="PUQ2" s="872"/>
      <c r="PUR2" s="872"/>
      <c r="PUS2" s="872"/>
      <c r="PUT2" s="872"/>
      <c r="PUU2" s="872"/>
      <c r="PUV2" s="872"/>
      <c r="PUW2" s="872"/>
      <c r="PUX2" s="872"/>
      <c r="PUY2" s="872"/>
      <c r="PUZ2" s="872"/>
      <c r="PVA2" s="872"/>
      <c r="PVB2" s="872"/>
      <c r="PVC2" s="872"/>
      <c r="PVD2" s="872"/>
      <c r="PVE2" s="872"/>
      <c r="PVF2" s="872"/>
      <c r="PVG2" s="872"/>
      <c r="PVH2" s="872"/>
      <c r="PVI2" s="872"/>
      <c r="PVJ2" s="872"/>
      <c r="PVK2" s="872"/>
      <c r="PVL2" s="872"/>
      <c r="PVM2" s="872"/>
      <c r="PVN2" s="872"/>
      <c r="PVO2" s="872"/>
      <c r="PVP2" s="872"/>
      <c r="PVQ2" s="872"/>
      <c r="PVR2" s="872"/>
      <c r="PVS2" s="872"/>
      <c r="PVT2" s="872"/>
      <c r="PVU2" s="872"/>
      <c r="PVV2" s="872"/>
      <c r="PVW2" s="872"/>
      <c r="PVX2" s="872"/>
      <c r="PVY2" s="872"/>
      <c r="PVZ2" s="872"/>
      <c r="PWA2" s="872"/>
      <c r="PWB2" s="872"/>
      <c r="PWC2" s="872"/>
      <c r="PWD2" s="872"/>
      <c r="PWE2" s="872"/>
      <c r="PWF2" s="872"/>
      <c r="PWG2" s="872"/>
      <c r="PWH2" s="872"/>
      <c r="PWI2" s="872"/>
      <c r="PWJ2" s="872"/>
      <c r="PWK2" s="872"/>
      <c r="PWL2" s="872"/>
      <c r="PWM2" s="872"/>
      <c r="PWN2" s="872"/>
      <c r="PWO2" s="872"/>
      <c r="PWP2" s="872"/>
      <c r="PWQ2" s="872"/>
      <c r="PWR2" s="872"/>
      <c r="PWS2" s="872"/>
      <c r="PWT2" s="872"/>
      <c r="PWU2" s="872"/>
      <c r="PWV2" s="872"/>
      <c r="PWW2" s="872"/>
      <c r="PWX2" s="872"/>
      <c r="PWY2" s="872"/>
      <c r="PWZ2" s="872"/>
      <c r="PXA2" s="872"/>
      <c r="PXB2" s="872"/>
      <c r="PXC2" s="872"/>
      <c r="PXD2" s="872"/>
      <c r="PXE2" s="872"/>
      <c r="PXF2" s="872"/>
      <c r="PXG2" s="872"/>
      <c r="PXH2" s="872"/>
      <c r="PXI2" s="872"/>
      <c r="PXJ2" s="872"/>
      <c r="PXK2" s="872"/>
      <c r="PXL2" s="872"/>
      <c r="PXM2" s="872"/>
      <c r="PXN2" s="872"/>
      <c r="PXO2" s="872"/>
      <c r="PXP2" s="872"/>
      <c r="PXQ2" s="872"/>
      <c r="PXR2" s="872"/>
      <c r="PXS2" s="872"/>
      <c r="PXT2" s="872"/>
      <c r="PXU2" s="872"/>
      <c r="PXV2" s="872"/>
      <c r="PXW2" s="872"/>
      <c r="PXX2" s="872"/>
      <c r="PXY2" s="872"/>
      <c r="PXZ2" s="872"/>
      <c r="PYA2" s="872"/>
      <c r="PYB2" s="872"/>
      <c r="PYC2" s="872"/>
      <c r="PYD2" s="872"/>
      <c r="PYE2" s="872"/>
      <c r="PYF2" s="872"/>
      <c r="PYG2" s="872"/>
      <c r="PYH2" s="872"/>
      <c r="PYI2" s="872"/>
      <c r="PYJ2" s="872"/>
      <c r="PYK2" s="872"/>
      <c r="PYL2" s="872"/>
      <c r="PYM2" s="872"/>
      <c r="PYN2" s="872"/>
      <c r="PYO2" s="872"/>
      <c r="PYP2" s="872"/>
      <c r="PYQ2" s="872"/>
      <c r="PYR2" s="872"/>
      <c r="PYS2" s="872"/>
      <c r="PYT2" s="872"/>
      <c r="PYU2" s="872"/>
      <c r="PYV2" s="872"/>
      <c r="PYW2" s="872"/>
      <c r="PYX2" s="872"/>
      <c r="PYY2" s="872"/>
      <c r="PYZ2" s="872"/>
      <c r="PZA2" s="872"/>
      <c r="PZB2" s="872"/>
      <c r="PZC2" s="872"/>
      <c r="PZD2" s="872"/>
      <c r="PZE2" s="872"/>
      <c r="PZF2" s="872"/>
      <c r="PZG2" s="872"/>
      <c r="PZH2" s="872"/>
      <c r="PZI2" s="872"/>
      <c r="PZJ2" s="872"/>
      <c r="PZK2" s="872"/>
      <c r="PZL2" s="872"/>
      <c r="PZM2" s="872"/>
      <c r="PZN2" s="872"/>
      <c r="PZO2" s="872"/>
      <c r="PZP2" s="872"/>
      <c r="PZQ2" s="872"/>
      <c r="PZR2" s="872"/>
      <c r="PZS2" s="872"/>
      <c r="PZT2" s="872"/>
      <c r="PZU2" s="872"/>
      <c r="PZV2" s="872"/>
      <c r="PZW2" s="872"/>
      <c r="PZX2" s="872"/>
      <c r="PZY2" s="872"/>
      <c r="PZZ2" s="872"/>
      <c r="QAA2" s="872"/>
      <c r="QAB2" s="872"/>
      <c r="QAC2" s="872"/>
      <c r="QAD2" s="872"/>
      <c r="QAE2" s="872"/>
      <c r="QAF2" s="872"/>
      <c r="QAG2" s="872"/>
      <c r="QAH2" s="872"/>
      <c r="QAI2" s="872"/>
      <c r="QAJ2" s="872"/>
      <c r="QAK2" s="872"/>
      <c r="QAL2" s="872"/>
      <c r="QAM2" s="872"/>
      <c r="QAN2" s="872"/>
      <c r="QAO2" s="872"/>
      <c r="QAP2" s="872"/>
      <c r="QAQ2" s="872"/>
      <c r="QAR2" s="872"/>
      <c r="QAS2" s="872"/>
      <c r="QAT2" s="872"/>
      <c r="QAU2" s="872"/>
      <c r="QAV2" s="872"/>
      <c r="QAW2" s="872"/>
      <c r="QAX2" s="872"/>
      <c r="QAY2" s="872"/>
      <c r="QAZ2" s="872"/>
      <c r="QBA2" s="872"/>
      <c r="QBB2" s="872"/>
      <c r="QBC2" s="872"/>
      <c r="QBD2" s="872"/>
      <c r="QBE2" s="872"/>
      <c r="QBF2" s="872"/>
      <c r="QBG2" s="872"/>
      <c r="QBH2" s="872"/>
      <c r="QBI2" s="872"/>
      <c r="QBJ2" s="872"/>
      <c r="QBK2" s="872"/>
      <c r="QBL2" s="872"/>
      <c r="QBM2" s="872"/>
      <c r="QBN2" s="872"/>
      <c r="QBO2" s="872"/>
      <c r="QBP2" s="872"/>
      <c r="QBQ2" s="872"/>
      <c r="QBR2" s="872"/>
      <c r="QBS2" s="872"/>
      <c r="QBT2" s="872"/>
      <c r="QBU2" s="872"/>
      <c r="QBV2" s="872"/>
      <c r="QBW2" s="872"/>
      <c r="QBX2" s="872"/>
      <c r="QBY2" s="872"/>
      <c r="QBZ2" s="872"/>
      <c r="QCA2" s="872"/>
      <c r="QCB2" s="872"/>
      <c r="QCC2" s="872"/>
      <c r="QCD2" s="872"/>
      <c r="QCE2" s="872"/>
      <c r="QCF2" s="872"/>
      <c r="QCG2" s="872"/>
      <c r="QCH2" s="872"/>
      <c r="QCI2" s="872"/>
      <c r="QCJ2" s="872"/>
      <c r="QCK2" s="872"/>
      <c r="QCL2" s="872"/>
      <c r="QCM2" s="872"/>
      <c r="QCN2" s="872"/>
      <c r="QCO2" s="872"/>
      <c r="QCP2" s="872"/>
      <c r="QCQ2" s="872"/>
      <c r="QCR2" s="872"/>
      <c r="QCS2" s="872"/>
      <c r="QCT2" s="872"/>
      <c r="QCU2" s="872"/>
      <c r="QCV2" s="872"/>
      <c r="QCW2" s="872"/>
      <c r="QCX2" s="872"/>
      <c r="QCY2" s="872"/>
      <c r="QCZ2" s="872"/>
      <c r="QDA2" s="872"/>
      <c r="QDB2" s="872"/>
      <c r="QDC2" s="872"/>
      <c r="QDD2" s="872"/>
      <c r="QDE2" s="872"/>
      <c r="QDF2" s="872"/>
      <c r="QDG2" s="872"/>
      <c r="QDH2" s="872"/>
      <c r="QDI2" s="872"/>
      <c r="QDJ2" s="872"/>
      <c r="QDK2" s="872"/>
      <c r="QDL2" s="872"/>
      <c r="QDM2" s="872"/>
      <c r="QDN2" s="872"/>
      <c r="QDO2" s="872"/>
      <c r="QDP2" s="872"/>
      <c r="QDQ2" s="872"/>
      <c r="QDR2" s="872"/>
      <c r="QDS2" s="872"/>
      <c r="QDT2" s="872"/>
      <c r="QDU2" s="872"/>
      <c r="QDV2" s="872"/>
      <c r="QDW2" s="872"/>
      <c r="QDX2" s="872"/>
      <c r="QDY2" s="872"/>
      <c r="QDZ2" s="872"/>
      <c r="QEA2" s="872"/>
      <c r="QEB2" s="872"/>
      <c r="QEC2" s="872"/>
      <c r="QED2" s="872"/>
      <c r="QEE2" s="872"/>
      <c r="QEF2" s="872"/>
      <c r="QEG2" s="872"/>
      <c r="QEH2" s="872"/>
      <c r="QEI2" s="872"/>
      <c r="QEJ2" s="872"/>
      <c r="QEK2" s="872"/>
      <c r="QEL2" s="872"/>
      <c r="QEM2" s="872"/>
      <c r="QEN2" s="872"/>
      <c r="QEO2" s="872"/>
      <c r="QEP2" s="872"/>
      <c r="QEQ2" s="872"/>
      <c r="QER2" s="872"/>
      <c r="QES2" s="872"/>
      <c r="QET2" s="872"/>
      <c r="QEU2" s="872"/>
      <c r="QEV2" s="872"/>
      <c r="QEW2" s="872"/>
      <c r="QEX2" s="872"/>
      <c r="QEY2" s="872"/>
      <c r="QEZ2" s="872"/>
      <c r="QFA2" s="872"/>
      <c r="QFB2" s="872"/>
      <c r="QFC2" s="872"/>
      <c r="QFD2" s="872"/>
      <c r="QFE2" s="872"/>
      <c r="QFF2" s="872"/>
      <c r="QFG2" s="872"/>
      <c r="QFH2" s="872"/>
      <c r="QFI2" s="872"/>
      <c r="QFJ2" s="872"/>
      <c r="QFK2" s="872"/>
      <c r="QFL2" s="872"/>
      <c r="QFM2" s="872"/>
      <c r="QFN2" s="872"/>
      <c r="QFO2" s="872"/>
      <c r="QFP2" s="872"/>
      <c r="QFQ2" s="872"/>
      <c r="QFR2" s="872"/>
      <c r="QFS2" s="872"/>
      <c r="QFT2" s="872"/>
      <c r="QFU2" s="872"/>
      <c r="QFV2" s="872"/>
      <c r="QFW2" s="872"/>
      <c r="QFX2" s="872"/>
      <c r="QFY2" s="872"/>
      <c r="QFZ2" s="872"/>
      <c r="QGA2" s="872"/>
      <c r="QGB2" s="872"/>
      <c r="QGC2" s="872"/>
      <c r="QGD2" s="872"/>
      <c r="QGE2" s="872"/>
      <c r="QGF2" s="872"/>
      <c r="QGG2" s="872"/>
      <c r="QGH2" s="872"/>
      <c r="QGI2" s="872"/>
      <c r="QGJ2" s="872"/>
      <c r="QGK2" s="872"/>
      <c r="QGL2" s="872"/>
      <c r="QGM2" s="872"/>
      <c r="QGN2" s="872"/>
      <c r="QGO2" s="872"/>
      <c r="QGP2" s="872"/>
      <c r="QGQ2" s="872"/>
      <c r="QGR2" s="872"/>
      <c r="QGS2" s="872"/>
      <c r="QGT2" s="872"/>
      <c r="QGU2" s="872"/>
      <c r="QGV2" s="872"/>
      <c r="QGW2" s="872"/>
      <c r="QGX2" s="872"/>
      <c r="QGY2" s="872"/>
      <c r="QGZ2" s="872"/>
      <c r="QHA2" s="872"/>
      <c r="QHB2" s="872"/>
      <c r="QHC2" s="872"/>
      <c r="QHD2" s="872"/>
      <c r="QHE2" s="872"/>
      <c r="QHF2" s="872"/>
      <c r="QHG2" s="872"/>
      <c r="QHH2" s="872"/>
      <c r="QHI2" s="872"/>
      <c r="QHJ2" s="872"/>
      <c r="QHK2" s="872"/>
      <c r="QHL2" s="872"/>
      <c r="QHM2" s="872"/>
      <c r="QHN2" s="872"/>
      <c r="QHO2" s="872"/>
      <c r="QHP2" s="872"/>
      <c r="QHQ2" s="872"/>
      <c r="QHR2" s="872"/>
      <c r="QHS2" s="872"/>
      <c r="QHT2" s="872"/>
      <c r="QHU2" s="872"/>
      <c r="QHV2" s="872"/>
      <c r="QHW2" s="872"/>
      <c r="QHX2" s="872"/>
      <c r="QHY2" s="872"/>
      <c r="QHZ2" s="872"/>
      <c r="QIA2" s="872"/>
      <c r="QIB2" s="872"/>
      <c r="QIC2" s="872"/>
      <c r="QID2" s="872"/>
      <c r="QIE2" s="872"/>
      <c r="QIF2" s="872"/>
      <c r="QIG2" s="872"/>
      <c r="QIH2" s="872"/>
      <c r="QII2" s="872"/>
      <c r="QIJ2" s="872"/>
      <c r="QIK2" s="872"/>
      <c r="QIL2" s="872"/>
      <c r="QIM2" s="872"/>
      <c r="QIN2" s="872"/>
      <c r="QIO2" s="872"/>
      <c r="QIP2" s="872"/>
      <c r="QIQ2" s="872"/>
      <c r="QIR2" s="872"/>
      <c r="QIS2" s="872"/>
      <c r="QIT2" s="872"/>
      <c r="QIU2" s="872"/>
      <c r="QIV2" s="872"/>
      <c r="QIW2" s="872"/>
      <c r="QIX2" s="872"/>
      <c r="QIY2" s="872"/>
      <c r="QIZ2" s="872"/>
      <c r="QJA2" s="872"/>
      <c r="QJB2" s="872"/>
      <c r="QJC2" s="872"/>
      <c r="QJD2" s="872"/>
      <c r="QJE2" s="872"/>
      <c r="QJF2" s="872"/>
      <c r="QJG2" s="872"/>
      <c r="QJH2" s="872"/>
      <c r="QJI2" s="872"/>
      <c r="QJJ2" s="872"/>
      <c r="QJK2" s="872"/>
      <c r="QJL2" s="872"/>
      <c r="QJM2" s="872"/>
      <c r="QJN2" s="872"/>
      <c r="QJO2" s="872"/>
      <c r="QJP2" s="872"/>
      <c r="QJQ2" s="872"/>
      <c r="QJR2" s="872"/>
      <c r="QJS2" s="872"/>
      <c r="QJT2" s="872"/>
      <c r="QJU2" s="872"/>
      <c r="QJV2" s="872"/>
      <c r="QJW2" s="872"/>
      <c r="QJX2" s="872"/>
      <c r="QJY2" s="872"/>
      <c r="QJZ2" s="872"/>
      <c r="QKA2" s="872"/>
      <c r="QKB2" s="872"/>
      <c r="QKC2" s="872"/>
      <c r="QKD2" s="872"/>
      <c r="QKE2" s="872"/>
      <c r="QKF2" s="872"/>
      <c r="QKG2" s="872"/>
      <c r="QKH2" s="872"/>
      <c r="QKI2" s="872"/>
      <c r="QKJ2" s="872"/>
      <c r="QKK2" s="872"/>
      <c r="QKL2" s="872"/>
      <c r="QKM2" s="872"/>
      <c r="QKN2" s="872"/>
      <c r="QKO2" s="872"/>
      <c r="QKP2" s="872"/>
      <c r="QKQ2" s="872"/>
      <c r="QKR2" s="872"/>
      <c r="QKS2" s="872"/>
      <c r="QKT2" s="872"/>
      <c r="QKU2" s="872"/>
      <c r="QKV2" s="872"/>
      <c r="QKW2" s="872"/>
      <c r="QKX2" s="872"/>
      <c r="QKY2" s="872"/>
      <c r="QKZ2" s="872"/>
      <c r="QLA2" s="872"/>
      <c r="QLB2" s="872"/>
      <c r="QLC2" s="872"/>
      <c r="QLD2" s="872"/>
      <c r="QLE2" s="872"/>
      <c r="QLF2" s="872"/>
      <c r="QLG2" s="872"/>
      <c r="QLH2" s="872"/>
      <c r="QLI2" s="872"/>
      <c r="QLJ2" s="872"/>
      <c r="QLK2" s="872"/>
      <c r="QLL2" s="872"/>
      <c r="QLM2" s="872"/>
      <c r="QLN2" s="872"/>
      <c r="QLO2" s="872"/>
      <c r="QLP2" s="872"/>
      <c r="QLQ2" s="872"/>
      <c r="QLR2" s="872"/>
      <c r="QLS2" s="872"/>
      <c r="QLT2" s="872"/>
      <c r="QLU2" s="872"/>
      <c r="QLV2" s="872"/>
      <c r="QLW2" s="872"/>
      <c r="QLX2" s="872"/>
      <c r="QLY2" s="872"/>
      <c r="QLZ2" s="872"/>
      <c r="QMA2" s="872"/>
      <c r="QMB2" s="872"/>
      <c r="QMC2" s="872"/>
      <c r="QMD2" s="872"/>
      <c r="QME2" s="872"/>
      <c r="QMF2" s="872"/>
      <c r="QMG2" s="872"/>
      <c r="QMH2" s="872"/>
      <c r="QMI2" s="872"/>
      <c r="QMJ2" s="872"/>
      <c r="QMK2" s="872"/>
      <c r="QML2" s="872"/>
      <c r="QMM2" s="872"/>
      <c r="QMN2" s="872"/>
      <c r="QMO2" s="872"/>
      <c r="QMP2" s="872"/>
      <c r="QMQ2" s="872"/>
      <c r="QMR2" s="872"/>
      <c r="QMS2" s="872"/>
      <c r="QMT2" s="872"/>
      <c r="QMU2" s="872"/>
      <c r="QMV2" s="872"/>
      <c r="QMW2" s="872"/>
      <c r="QMX2" s="872"/>
      <c r="QMY2" s="872"/>
      <c r="QMZ2" s="872"/>
      <c r="QNA2" s="872"/>
      <c r="QNB2" s="872"/>
      <c r="QNC2" s="872"/>
      <c r="QND2" s="872"/>
      <c r="QNE2" s="872"/>
      <c r="QNF2" s="872"/>
      <c r="QNG2" s="872"/>
      <c r="QNH2" s="872"/>
      <c r="QNI2" s="872"/>
      <c r="QNJ2" s="872"/>
      <c r="QNK2" s="872"/>
      <c r="QNL2" s="872"/>
      <c r="QNM2" s="872"/>
      <c r="QNN2" s="872"/>
      <c r="QNO2" s="872"/>
      <c r="QNP2" s="872"/>
      <c r="QNQ2" s="872"/>
      <c r="QNR2" s="872"/>
      <c r="QNS2" s="872"/>
      <c r="QNT2" s="872"/>
      <c r="QNU2" s="872"/>
      <c r="QNV2" s="872"/>
      <c r="QNW2" s="872"/>
      <c r="QNX2" s="872"/>
      <c r="QNY2" s="872"/>
      <c r="QNZ2" s="872"/>
      <c r="QOA2" s="872"/>
      <c r="QOB2" s="872"/>
      <c r="QOC2" s="872"/>
      <c r="QOD2" s="872"/>
      <c r="QOE2" s="872"/>
      <c r="QOF2" s="872"/>
      <c r="QOG2" s="872"/>
      <c r="QOH2" s="872"/>
      <c r="QOI2" s="872"/>
      <c r="QOJ2" s="872"/>
      <c r="QOK2" s="872"/>
      <c r="QOL2" s="872"/>
      <c r="QOM2" s="872"/>
      <c r="QON2" s="872"/>
      <c r="QOO2" s="872"/>
      <c r="QOP2" s="872"/>
      <c r="QOQ2" s="872"/>
      <c r="QOR2" s="872"/>
      <c r="QOS2" s="872"/>
      <c r="QOT2" s="872"/>
      <c r="QOU2" s="872"/>
      <c r="QOV2" s="872"/>
      <c r="QOW2" s="872"/>
      <c r="QOX2" s="872"/>
      <c r="QOY2" s="872"/>
      <c r="QOZ2" s="872"/>
      <c r="QPA2" s="872"/>
      <c r="QPB2" s="872"/>
      <c r="QPC2" s="872"/>
      <c r="QPD2" s="872"/>
      <c r="QPE2" s="872"/>
      <c r="QPF2" s="872"/>
      <c r="QPG2" s="872"/>
      <c r="QPH2" s="872"/>
      <c r="QPI2" s="872"/>
      <c r="QPJ2" s="872"/>
      <c r="QPK2" s="872"/>
      <c r="QPL2" s="872"/>
      <c r="QPM2" s="872"/>
      <c r="QPN2" s="872"/>
      <c r="QPO2" s="872"/>
      <c r="QPP2" s="872"/>
      <c r="QPQ2" s="872"/>
      <c r="QPR2" s="872"/>
      <c r="QPS2" s="872"/>
      <c r="QPT2" s="872"/>
      <c r="QPU2" s="872"/>
      <c r="QPV2" s="872"/>
      <c r="QPW2" s="872"/>
      <c r="QPX2" s="872"/>
      <c r="QPY2" s="872"/>
      <c r="QPZ2" s="872"/>
      <c r="QQA2" s="872"/>
      <c r="QQB2" s="872"/>
      <c r="QQC2" s="872"/>
      <c r="QQD2" s="872"/>
      <c r="QQE2" s="872"/>
      <c r="QQF2" s="872"/>
      <c r="QQG2" s="872"/>
      <c r="QQH2" s="872"/>
      <c r="QQI2" s="872"/>
      <c r="QQJ2" s="872"/>
      <c r="QQK2" s="872"/>
      <c r="QQL2" s="872"/>
      <c r="QQM2" s="872"/>
      <c r="QQN2" s="872"/>
      <c r="QQO2" s="872"/>
      <c r="QQP2" s="872"/>
      <c r="QQQ2" s="872"/>
      <c r="QQR2" s="872"/>
      <c r="QQS2" s="872"/>
      <c r="QQT2" s="872"/>
      <c r="QQU2" s="872"/>
      <c r="QQV2" s="872"/>
      <c r="QQW2" s="872"/>
      <c r="QQX2" s="872"/>
      <c r="QQY2" s="872"/>
      <c r="QQZ2" s="872"/>
      <c r="QRA2" s="872"/>
      <c r="QRB2" s="872"/>
      <c r="QRC2" s="872"/>
      <c r="QRD2" s="872"/>
      <c r="QRE2" s="872"/>
      <c r="QRF2" s="872"/>
      <c r="QRG2" s="872"/>
      <c r="QRH2" s="872"/>
      <c r="QRI2" s="872"/>
      <c r="QRJ2" s="872"/>
      <c r="QRK2" s="872"/>
      <c r="QRL2" s="872"/>
      <c r="QRM2" s="872"/>
      <c r="QRN2" s="872"/>
      <c r="QRO2" s="872"/>
      <c r="QRP2" s="872"/>
      <c r="QRQ2" s="872"/>
      <c r="QRR2" s="872"/>
      <c r="QRS2" s="872"/>
      <c r="QRT2" s="872"/>
      <c r="QRU2" s="872"/>
      <c r="QRV2" s="872"/>
      <c r="QRW2" s="872"/>
      <c r="QRX2" s="872"/>
      <c r="QRY2" s="872"/>
      <c r="QRZ2" s="872"/>
      <c r="QSA2" s="872"/>
      <c r="QSB2" s="872"/>
      <c r="QSC2" s="872"/>
      <c r="QSD2" s="872"/>
      <c r="QSE2" s="872"/>
      <c r="QSF2" s="872"/>
      <c r="QSG2" s="872"/>
      <c r="QSH2" s="872"/>
      <c r="QSI2" s="872"/>
      <c r="QSJ2" s="872"/>
      <c r="QSK2" s="872"/>
      <c r="QSL2" s="872"/>
      <c r="QSM2" s="872"/>
      <c r="QSN2" s="872"/>
      <c r="QSO2" s="872"/>
      <c r="QSP2" s="872"/>
      <c r="QSQ2" s="872"/>
      <c r="QSR2" s="872"/>
      <c r="QSS2" s="872"/>
      <c r="QST2" s="872"/>
      <c r="QSU2" s="872"/>
      <c r="QSV2" s="872"/>
      <c r="QSW2" s="872"/>
      <c r="QSX2" s="872"/>
      <c r="QSY2" s="872"/>
      <c r="QSZ2" s="872"/>
      <c r="QTA2" s="872"/>
      <c r="QTB2" s="872"/>
      <c r="QTC2" s="872"/>
      <c r="QTD2" s="872"/>
      <c r="QTE2" s="872"/>
      <c r="QTF2" s="872"/>
      <c r="QTG2" s="872"/>
      <c r="QTH2" s="872"/>
      <c r="QTI2" s="872"/>
      <c r="QTJ2" s="872"/>
      <c r="QTK2" s="872"/>
      <c r="QTL2" s="872"/>
      <c r="QTM2" s="872"/>
      <c r="QTN2" s="872"/>
      <c r="QTO2" s="872"/>
      <c r="QTP2" s="872"/>
      <c r="QTQ2" s="872"/>
      <c r="QTR2" s="872"/>
      <c r="QTS2" s="872"/>
      <c r="QTT2" s="872"/>
      <c r="QTU2" s="872"/>
      <c r="QTV2" s="872"/>
      <c r="QTW2" s="872"/>
      <c r="QTX2" s="872"/>
      <c r="QTY2" s="872"/>
      <c r="QTZ2" s="872"/>
      <c r="QUA2" s="872"/>
      <c r="QUB2" s="872"/>
      <c r="QUC2" s="872"/>
      <c r="QUD2" s="872"/>
      <c r="QUE2" s="872"/>
      <c r="QUF2" s="872"/>
      <c r="QUG2" s="872"/>
      <c r="QUH2" s="872"/>
      <c r="QUI2" s="872"/>
      <c r="QUJ2" s="872"/>
      <c r="QUK2" s="872"/>
      <c r="QUL2" s="872"/>
      <c r="QUM2" s="872"/>
      <c r="QUN2" s="872"/>
      <c r="QUO2" s="872"/>
      <c r="QUP2" s="872"/>
      <c r="QUQ2" s="872"/>
      <c r="QUR2" s="872"/>
      <c r="QUS2" s="872"/>
      <c r="QUT2" s="872"/>
      <c r="QUU2" s="872"/>
      <c r="QUV2" s="872"/>
      <c r="QUW2" s="872"/>
      <c r="QUX2" s="872"/>
      <c r="QUY2" s="872"/>
      <c r="QUZ2" s="872"/>
      <c r="QVA2" s="872"/>
      <c r="QVB2" s="872"/>
      <c r="QVC2" s="872"/>
      <c r="QVD2" s="872"/>
      <c r="QVE2" s="872"/>
      <c r="QVF2" s="872"/>
      <c r="QVG2" s="872"/>
      <c r="QVH2" s="872"/>
      <c r="QVI2" s="872"/>
      <c r="QVJ2" s="872"/>
      <c r="QVK2" s="872"/>
      <c r="QVL2" s="872"/>
      <c r="QVM2" s="872"/>
      <c r="QVN2" s="872"/>
      <c r="QVO2" s="872"/>
      <c r="QVP2" s="872"/>
      <c r="QVQ2" s="872"/>
      <c r="QVR2" s="872"/>
      <c r="QVS2" s="872"/>
      <c r="QVT2" s="872"/>
      <c r="QVU2" s="872"/>
      <c r="QVV2" s="872"/>
      <c r="QVW2" s="872"/>
      <c r="QVX2" s="872"/>
      <c r="QVY2" s="872"/>
      <c r="QVZ2" s="872"/>
      <c r="QWA2" s="872"/>
      <c r="QWB2" s="872"/>
      <c r="QWC2" s="872"/>
      <c r="QWD2" s="872"/>
      <c r="QWE2" s="872"/>
      <c r="QWF2" s="872"/>
      <c r="QWG2" s="872"/>
      <c r="QWH2" s="872"/>
      <c r="QWI2" s="872"/>
      <c r="QWJ2" s="872"/>
      <c r="QWK2" s="872"/>
      <c r="QWL2" s="872"/>
      <c r="QWM2" s="872"/>
      <c r="QWN2" s="872"/>
      <c r="QWO2" s="872"/>
      <c r="QWP2" s="872"/>
      <c r="QWQ2" s="872"/>
      <c r="QWR2" s="872"/>
      <c r="QWS2" s="872"/>
      <c r="QWT2" s="872"/>
      <c r="QWU2" s="872"/>
      <c r="QWV2" s="872"/>
      <c r="QWW2" s="872"/>
      <c r="QWX2" s="872"/>
      <c r="QWY2" s="872"/>
      <c r="QWZ2" s="872"/>
      <c r="QXA2" s="872"/>
      <c r="QXB2" s="872"/>
      <c r="QXC2" s="872"/>
      <c r="QXD2" s="872"/>
      <c r="QXE2" s="872"/>
      <c r="QXF2" s="872"/>
      <c r="QXG2" s="872"/>
      <c r="QXH2" s="872"/>
      <c r="QXI2" s="872"/>
      <c r="QXJ2" s="872"/>
      <c r="QXK2" s="872"/>
      <c r="QXL2" s="872"/>
      <c r="QXM2" s="872"/>
      <c r="QXN2" s="872"/>
      <c r="QXO2" s="872"/>
      <c r="QXP2" s="872"/>
      <c r="QXQ2" s="872"/>
      <c r="QXR2" s="872"/>
      <c r="QXS2" s="872"/>
      <c r="QXT2" s="872"/>
      <c r="QXU2" s="872"/>
      <c r="QXV2" s="872"/>
      <c r="QXW2" s="872"/>
      <c r="QXX2" s="872"/>
      <c r="QXY2" s="872"/>
      <c r="QXZ2" s="872"/>
      <c r="QYA2" s="872"/>
      <c r="QYB2" s="872"/>
      <c r="QYC2" s="872"/>
      <c r="QYD2" s="872"/>
      <c r="QYE2" s="872"/>
      <c r="QYF2" s="872"/>
      <c r="QYG2" s="872"/>
      <c r="QYH2" s="872"/>
      <c r="QYI2" s="872"/>
      <c r="QYJ2" s="872"/>
      <c r="QYK2" s="872"/>
      <c r="QYL2" s="872"/>
      <c r="QYM2" s="872"/>
      <c r="QYN2" s="872"/>
      <c r="QYO2" s="872"/>
      <c r="QYP2" s="872"/>
      <c r="QYQ2" s="872"/>
      <c r="QYR2" s="872"/>
      <c r="QYS2" s="872"/>
      <c r="QYT2" s="872"/>
      <c r="QYU2" s="872"/>
      <c r="QYV2" s="872"/>
      <c r="QYW2" s="872"/>
      <c r="QYX2" s="872"/>
      <c r="QYY2" s="872"/>
      <c r="QYZ2" s="872"/>
      <c r="QZA2" s="872"/>
      <c r="QZB2" s="872"/>
      <c r="QZC2" s="872"/>
      <c r="QZD2" s="872"/>
      <c r="QZE2" s="872"/>
      <c r="QZF2" s="872"/>
      <c r="QZG2" s="872"/>
      <c r="QZH2" s="872"/>
      <c r="QZI2" s="872"/>
      <c r="QZJ2" s="872"/>
      <c r="QZK2" s="872"/>
      <c r="QZL2" s="872"/>
      <c r="QZM2" s="872"/>
      <c r="QZN2" s="872"/>
      <c r="QZO2" s="872"/>
      <c r="QZP2" s="872"/>
      <c r="QZQ2" s="872"/>
      <c r="QZR2" s="872"/>
      <c r="QZS2" s="872"/>
      <c r="QZT2" s="872"/>
      <c r="QZU2" s="872"/>
      <c r="QZV2" s="872"/>
      <c r="QZW2" s="872"/>
      <c r="QZX2" s="872"/>
      <c r="QZY2" s="872"/>
      <c r="QZZ2" s="872"/>
      <c r="RAA2" s="872"/>
      <c r="RAB2" s="872"/>
      <c r="RAC2" s="872"/>
      <c r="RAD2" s="872"/>
      <c r="RAE2" s="872"/>
      <c r="RAF2" s="872"/>
      <c r="RAG2" s="872"/>
      <c r="RAH2" s="872"/>
      <c r="RAI2" s="872"/>
      <c r="RAJ2" s="872"/>
      <c r="RAK2" s="872"/>
      <c r="RAL2" s="872"/>
      <c r="RAM2" s="872"/>
      <c r="RAN2" s="872"/>
      <c r="RAO2" s="872"/>
      <c r="RAP2" s="872"/>
      <c r="RAQ2" s="872"/>
      <c r="RAR2" s="872"/>
      <c r="RAS2" s="872"/>
      <c r="RAT2" s="872"/>
      <c r="RAU2" s="872"/>
      <c r="RAV2" s="872"/>
      <c r="RAW2" s="872"/>
      <c r="RAX2" s="872"/>
      <c r="RAY2" s="872"/>
      <c r="RAZ2" s="872"/>
      <c r="RBA2" s="872"/>
      <c r="RBB2" s="872"/>
      <c r="RBC2" s="872"/>
      <c r="RBD2" s="872"/>
      <c r="RBE2" s="872"/>
      <c r="RBF2" s="872"/>
      <c r="RBG2" s="872"/>
      <c r="RBH2" s="872"/>
      <c r="RBI2" s="872"/>
      <c r="RBJ2" s="872"/>
      <c r="RBK2" s="872"/>
      <c r="RBL2" s="872"/>
      <c r="RBM2" s="872"/>
      <c r="RBN2" s="872"/>
      <c r="RBO2" s="872"/>
      <c r="RBP2" s="872"/>
      <c r="RBQ2" s="872"/>
      <c r="RBR2" s="872"/>
      <c r="RBS2" s="872"/>
      <c r="RBT2" s="872"/>
      <c r="RBU2" s="872"/>
      <c r="RBV2" s="872"/>
      <c r="RBW2" s="872"/>
      <c r="RBX2" s="872"/>
      <c r="RBY2" s="872"/>
      <c r="RBZ2" s="872"/>
      <c r="RCA2" s="872"/>
      <c r="RCB2" s="872"/>
      <c r="RCC2" s="872"/>
      <c r="RCD2" s="872"/>
      <c r="RCE2" s="872"/>
      <c r="RCF2" s="872"/>
      <c r="RCG2" s="872"/>
      <c r="RCH2" s="872"/>
      <c r="RCI2" s="872"/>
      <c r="RCJ2" s="872"/>
      <c r="RCK2" s="872"/>
      <c r="RCL2" s="872"/>
      <c r="RCM2" s="872"/>
      <c r="RCN2" s="872"/>
      <c r="RCO2" s="872"/>
      <c r="RCP2" s="872"/>
      <c r="RCQ2" s="872"/>
      <c r="RCR2" s="872"/>
      <c r="RCS2" s="872"/>
      <c r="RCT2" s="872"/>
      <c r="RCU2" s="872"/>
      <c r="RCV2" s="872"/>
      <c r="RCW2" s="872"/>
      <c r="RCX2" s="872"/>
      <c r="RCY2" s="872"/>
      <c r="RCZ2" s="872"/>
      <c r="RDA2" s="872"/>
      <c r="RDB2" s="872"/>
      <c r="RDC2" s="872"/>
      <c r="RDD2" s="872"/>
      <c r="RDE2" s="872"/>
      <c r="RDF2" s="872"/>
      <c r="RDG2" s="872"/>
      <c r="RDH2" s="872"/>
      <c r="RDI2" s="872"/>
      <c r="RDJ2" s="872"/>
      <c r="RDK2" s="872"/>
      <c r="RDL2" s="872"/>
      <c r="RDM2" s="872"/>
      <c r="RDN2" s="872"/>
      <c r="RDO2" s="872"/>
      <c r="RDP2" s="872"/>
      <c r="RDQ2" s="872"/>
      <c r="RDR2" s="872"/>
      <c r="RDS2" s="872"/>
      <c r="RDT2" s="872"/>
      <c r="RDU2" s="872"/>
      <c r="RDV2" s="872"/>
      <c r="RDW2" s="872"/>
      <c r="RDX2" s="872"/>
      <c r="RDY2" s="872"/>
      <c r="RDZ2" s="872"/>
      <c r="REA2" s="872"/>
      <c r="REB2" s="872"/>
      <c r="REC2" s="872"/>
      <c r="RED2" s="872"/>
      <c r="REE2" s="872"/>
      <c r="REF2" s="872"/>
      <c r="REG2" s="872"/>
      <c r="REH2" s="872"/>
      <c r="REI2" s="872"/>
      <c r="REJ2" s="872"/>
      <c r="REK2" s="872"/>
      <c r="REL2" s="872"/>
      <c r="REM2" s="872"/>
      <c r="REN2" s="872"/>
      <c r="REO2" s="872"/>
      <c r="REP2" s="872"/>
      <c r="REQ2" s="872"/>
      <c r="RER2" s="872"/>
      <c r="RES2" s="872"/>
      <c r="RET2" s="872"/>
      <c r="REU2" s="872"/>
      <c r="REV2" s="872"/>
      <c r="REW2" s="872"/>
      <c r="REX2" s="872"/>
      <c r="REY2" s="872"/>
      <c r="REZ2" s="872"/>
      <c r="RFA2" s="872"/>
      <c r="RFB2" s="872"/>
      <c r="RFC2" s="872"/>
      <c r="RFD2" s="872"/>
      <c r="RFE2" s="872"/>
      <c r="RFF2" s="872"/>
      <c r="RFG2" s="872"/>
      <c r="RFH2" s="872"/>
      <c r="RFI2" s="872"/>
      <c r="RFJ2" s="872"/>
      <c r="RFK2" s="872"/>
      <c r="RFL2" s="872"/>
      <c r="RFM2" s="872"/>
      <c r="RFN2" s="872"/>
      <c r="RFO2" s="872"/>
      <c r="RFP2" s="872"/>
      <c r="RFQ2" s="872"/>
      <c r="RFR2" s="872"/>
      <c r="RFS2" s="872"/>
      <c r="RFT2" s="872"/>
      <c r="RFU2" s="872"/>
      <c r="RFV2" s="872"/>
      <c r="RFW2" s="872"/>
      <c r="RFX2" s="872"/>
      <c r="RFY2" s="872"/>
      <c r="RFZ2" s="872"/>
      <c r="RGA2" s="872"/>
      <c r="RGB2" s="872"/>
      <c r="RGC2" s="872"/>
      <c r="RGD2" s="872"/>
      <c r="RGE2" s="872"/>
      <c r="RGF2" s="872"/>
      <c r="RGG2" s="872"/>
      <c r="RGH2" s="872"/>
      <c r="RGI2" s="872"/>
      <c r="RGJ2" s="872"/>
      <c r="RGK2" s="872"/>
      <c r="RGL2" s="872"/>
      <c r="RGM2" s="872"/>
      <c r="RGN2" s="872"/>
      <c r="RGO2" s="872"/>
      <c r="RGP2" s="872"/>
      <c r="RGQ2" s="872"/>
      <c r="RGR2" s="872"/>
      <c r="RGS2" s="872"/>
      <c r="RGT2" s="872"/>
      <c r="RGU2" s="872"/>
      <c r="RGV2" s="872"/>
      <c r="RGW2" s="872"/>
      <c r="RGX2" s="872"/>
      <c r="RGY2" s="872"/>
      <c r="RGZ2" s="872"/>
      <c r="RHA2" s="872"/>
      <c r="RHB2" s="872"/>
      <c r="RHC2" s="872"/>
      <c r="RHD2" s="872"/>
      <c r="RHE2" s="872"/>
      <c r="RHF2" s="872"/>
      <c r="RHG2" s="872"/>
      <c r="RHH2" s="872"/>
      <c r="RHI2" s="872"/>
      <c r="RHJ2" s="872"/>
      <c r="RHK2" s="872"/>
      <c r="RHL2" s="872"/>
      <c r="RHM2" s="872"/>
      <c r="RHN2" s="872"/>
      <c r="RHO2" s="872"/>
      <c r="RHP2" s="872"/>
      <c r="RHQ2" s="872"/>
      <c r="RHR2" s="872"/>
      <c r="RHS2" s="872"/>
      <c r="RHT2" s="872"/>
      <c r="RHU2" s="872"/>
      <c r="RHV2" s="872"/>
      <c r="RHW2" s="872"/>
      <c r="RHX2" s="872"/>
      <c r="RHY2" s="872"/>
      <c r="RHZ2" s="872"/>
      <c r="RIA2" s="872"/>
      <c r="RIB2" s="872"/>
      <c r="RIC2" s="872"/>
      <c r="RID2" s="872"/>
      <c r="RIE2" s="872"/>
      <c r="RIF2" s="872"/>
      <c r="RIG2" s="872"/>
      <c r="RIH2" s="872"/>
      <c r="RII2" s="872"/>
      <c r="RIJ2" s="872"/>
      <c r="RIK2" s="872"/>
      <c r="RIL2" s="872"/>
      <c r="RIM2" s="872"/>
      <c r="RIN2" s="872"/>
      <c r="RIO2" s="872"/>
      <c r="RIP2" s="872"/>
      <c r="RIQ2" s="872"/>
      <c r="RIR2" s="872"/>
      <c r="RIS2" s="872"/>
      <c r="RIT2" s="872"/>
      <c r="RIU2" s="872"/>
      <c r="RIV2" s="872"/>
      <c r="RIW2" s="872"/>
      <c r="RIX2" s="872"/>
      <c r="RIY2" s="872"/>
      <c r="RIZ2" s="872"/>
      <c r="RJA2" s="872"/>
      <c r="RJB2" s="872"/>
      <c r="RJC2" s="872"/>
      <c r="RJD2" s="872"/>
      <c r="RJE2" s="872"/>
      <c r="RJF2" s="872"/>
      <c r="RJG2" s="872"/>
      <c r="RJH2" s="872"/>
      <c r="RJI2" s="872"/>
      <c r="RJJ2" s="872"/>
      <c r="RJK2" s="872"/>
      <c r="RJL2" s="872"/>
      <c r="RJM2" s="872"/>
      <c r="RJN2" s="872"/>
      <c r="RJO2" s="872"/>
      <c r="RJP2" s="872"/>
      <c r="RJQ2" s="872"/>
      <c r="RJR2" s="872"/>
      <c r="RJS2" s="872"/>
      <c r="RJT2" s="872"/>
      <c r="RJU2" s="872"/>
      <c r="RJV2" s="872"/>
      <c r="RJW2" s="872"/>
      <c r="RJX2" s="872"/>
      <c r="RJY2" s="872"/>
      <c r="RJZ2" s="872"/>
      <c r="RKA2" s="872"/>
      <c r="RKB2" s="872"/>
      <c r="RKC2" s="872"/>
      <c r="RKD2" s="872"/>
      <c r="RKE2" s="872"/>
      <c r="RKF2" s="872"/>
      <c r="RKG2" s="872"/>
      <c r="RKH2" s="872"/>
      <c r="RKI2" s="872"/>
      <c r="RKJ2" s="872"/>
      <c r="RKK2" s="872"/>
      <c r="RKL2" s="872"/>
      <c r="RKM2" s="872"/>
      <c r="RKN2" s="872"/>
      <c r="RKO2" s="872"/>
      <c r="RKP2" s="872"/>
      <c r="RKQ2" s="872"/>
      <c r="RKR2" s="872"/>
      <c r="RKS2" s="872"/>
      <c r="RKT2" s="872"/>
      <c r="RKU2" s="872"/>
      <c r="RKV2" s="872"/>
      <c r="RKW2" s="872"/>
      <c r="RKX2" s="872"/>
      <c r="RKY2" s="872"/>
      <c r="RKZ2" s="872"/>
      <c r="RLA2" s="872"/>
      <c r="RLB2" s="872"/>
      <c r="RLC2" s="872"/>
      <c r="RLD2" s="872"/>
      <c r="RLE2" s="872"/>
      <c r="RLF2" s="872"/>
      <c r="RLG2" s="872"/>
      <c r="RLH2" s="872"/>
      <c r="RLI2" s="872"/>
      <c r="RLJ2" s="872"/>
      <c r="RLK2" s="872"/>
      <c r="RLL2" s="872"/>
      <c r="RLM2" s="872"/>
      <c r="RLN2" s="872"/>
      <c r="RLO2" s="872"/>
      <c r="RLP2" s="872"/>
      <c r="RLQ2" s="872"/>
      <c r="RLR2" s="872"/>
      <c r="RLS2" s="872"/>
      <c r="RLT2" s="872"/>
      <c r="RLU2" s="872"/>
      <c r="RLV2" s="872"/>
      <c r="RLW2" s="872"/>
      <c r="RLX2" s="872"/>
      <c r="RLY2" s="872"/>
      <c r="RLZ2" s="872"/>
      <c r="RMA2" s="872"/>
      <c r="RMB2" s="872"/>
      <c r="RMC2" s="872"/>
      <c r="RMD2" s="872"/>
      <c r="RME2" s="872"/>
      <c r="RMF2" s="872"/>
      <c r="RMG2" s="872"/>
      <c r="RMH2" s="872"/>
      <c r="RMI2" s="872"/>
      <c r="RMJ2" s="872"/>
      <c r="RMK2" s="872"/>
      <c r="RML2" s="872"/>
      <c r="RMM2" s="872"/>
      <c r="RMN2" s="872"/>
      <c r="RMO2" s="872"/>
      <c r="RMP2" s="872"/>
      <c r="RMQ2" s="872"/>
      <c r="RMR2" s="872"/>
      <c r="RMS2" s="872"/>
      <c r="RMT2" s="872"/>
      <c r="RMU2" s="872"/>
      <c r="RMV2" s="872"/>
      <c r="RMW2" s="872"/>
      <c r="RMX2" s="872"/>
      <c r="RMY2" s="872"/>
      <c r="RMZ2" s="872"/>
      <c r="RNA2" s="872"/>
      <c r="RNB2" s="872"/>
      <c r="RNC2" s="872"/>
      <c r="RND2" s="872"/>
      <c r="RNE2" s="872"/>
      <c r="RNF2" s="872"/>
      <c r="RNG2" s="872"/>
      <c r="RNH2" s="872"/>
      <c r="RNI2" s="872"/>
      <c r="RNJ2" s="872"/>
      <c r="RNK2" s="872"/>
      <c r="RNL2" s="872"/>
      <c r="RNM2" s="872"/>
      <c r="RNN2" s="872"/>
      <c r="RNO2" s="872"/>
      <c r="RNP2" s="872"/>
      <c r="RNQ2" s="872"/>
      <c r="RNR2" s="872"/>
      <c r="RNS2" s="872"/>
      <c r="RNT2" s="872"/>
      <c r="RNU2" s="872"/>
      <c r="RNV2" s="872"/>
      <c r="RNW2" s="872"/>
      <c r="RNX2" s="872"/>
      <c r="RNY2" s="872"/>
      <c r="RNZ2" s="872"/>
      <c r="ROA2" s="872"/>
      <c r="ROB2" s="872"/>
      <c r="ROC2" s="872"/>
      <c r="ROD2" s="872"/>
      <c r="ROE2" s="872"/>
      <c r="ROF2" s="872"/>
      <c r="ROG2" s="872"/>
      <c r="ROH2" s="872"/>
      <c r="ROI2" s="872"/>
      <c r="ROJ2" s="872"/>
      <c r="ROK2" s="872"/>
      <c r="ROL2" s="872"/>
      <c r="ROM2" s="872"/>
      <c r="RON2" s="872"/>
      <c r="ROO2" s="872"/>
      <c r="ROP2" s="872"/>
      <c r="ROQ2" s="872"/>
      <c r="ROR2" s="872"/>
      <c r="ROS2" s="872"/>
      <c r="ROT2" s="872"/>
      <c r="ROU2" s="872"/>
      <c r="ROV2" s="872"/>
      <c r="ROW2" s="872"/>
      <c r="ROX2" s="872"/>
      <c r="ROY2" s="872"/>
      <c r="ROZ2" s="872"/>
      <c r="RPA2" s="872"/>
      <c r="RPB2" s="872"/>
      <c r="RPC2" s="872"/>
      <c r="RPD2" s="872"/>
      <c r="RPE2" s="872"/>
      <c r="RPF2" s="872"/>
      <c r="RPG2" s="872"/>
      <c r="RPH2" s="872"/>
      <c r="RPI2" s="872"/>
      <c r="RPJ2" s="872"/>
      <c r="RPK2" s="872"/>
      <c r="RPL2" s="872"/>
      <c r="RPM2" s="872"/>
      <c r="RPN2" s="872"/>
      <c r="RPO2" s="872"/>
      <c r="RPP2" s="872"/>
      <c r="RPQ2" s="872"/>
      <c r="RPR2" s="872"/>
      <c r="RPS2" s="872"/>
      <c r="RPT2" s="872"/>
      <c r="RPU2" s="872"/>
      <c r="RPV2" s="872"/>
      <c r="RPW2" s="872"/>
      <c r="RPX2" s="872"/>
      <c r="RPY2" s="872"/>
      <c r="RPZ2" s="872"/>
      <c r="RQA2" s="872"/>
      <c r="RQB2" s="872"/>
      <c r="RQC2" s="872"/>
      <c r="RQD2" s="872"/>
      <c r="RQE2" s="872"/>
      <c r="RQF2" s="872"/>
      <c r="RQG2" s="872"/>
      <c r="RQH2" s="872"/>
      <c r="RQI2" s="872"/>
      <c r="RQJ2" s="872"/>
      <c r="RQK2" s="872"/>
      <c r="RQL2" s="872"/>
      <c r="RQM2" s="872"/>
      <c r="RQN2" s="872"/>
      <c r="RQO2" s="872"/>
      <c r="RQP2" s="872"/>
      <c r="RQQ2" s="872"/>
      <c r="RQR2" s="872"/>
      <c r="RQS2" s="872"/>
      <c r="RQT2" s="872"/>
      <c r="RQU2" s="872"/>
      <c r="RQV2" s="872"/>
      <c r="RQW2" s="872"/>
      <c r="RQX2" s="872"/>
      <c r="RQY2" s="872"/>
      <c r="RQZ2" s="872"/>
      <c r="RRA2" s="872"/>
      <c r="RRB2" s="872"/>
      <c r="RRC2" s="872"/>
      <c r="RRD2" s="872"/>
      <c r="RRE2" s="872"/>
      <c r="RRF2" s="872"/>
      <c r="RRG2" s="872"/>
      <c r="RRH2" s="872"/>
      <c r="RRI2" s="872"/>
      <c r="RRJ2" s="872"/>
      <c r="RRK2" s="872"/>
      <c r="RRL2" s="872"/>
      <c r="RRM2" s="872"/>
      <c r="RRN2" s="872"/>
      <c r="RRO2" s="872"/>
      <c r="RRP2" s="872"/>
      <c r="RRQ2" s="872"/>
      <c r="RRR2" s="872"/>
      <c r="RRS2" s="872"/>
      <c r="RRT2" s="872"/>
      <c r="RRU2" s="872"/>
      <c r="RRV2" s="872"/>
      <c r="RRW2" s="872"/>
      <c r="RRX2" s="872"/>
      <c r="RRY2" s="872"/>
      <c r="RRZ2" s="872"/>
      <c r="RSA2" s="872"/>
      <c r="RSB2" s="872"/>
      <c r="RSC2" s="872"/>
      <c r="RSD2" s="872"/>
      <c r="RSE2" s="872"/>
      <c r="RSF2" s="872"/>
      <c r="RSG2" s="872"/>
      <c r="RSH2" s="872"/>
      <c r="RSI2" s="872"/>
      <c r="RSJ2" s="872"/>
      <c r="RSK2" s="872"/>
      <c r="RSL2" s="872"/>
      <c r="RSM2" s="872"/>
      <c r="RSN2" s="872"/>
      <c r="RSO2" s="872"/>
      <c r="RSP2" s="872"/>
      <c r="RSQ2" s="872"/>
      <c r="RSR2" s="872"/>
      <c r="RSS2" s="872"/>
      <c r="RST2" s="872"/>
      <c r="RSU2" s="872"/>
      <c r="RSV2" s="872"/>
      <c r="RSW2" s="872"/>
      <c r="RSX2" s="872"/>
      <c r="RSY2" s="872"/>
      <c r="RSZ2" s="872"/>
      <c r="RTA2" s="872"/>
      <c r="RTB2" s="872"/>
      <c r="RTC2" s="872"/>
      <c r="RTD2" s="872"/>
      <c r="RTE2" s="872"/>
      <c r="RTF2" s="872"/>
      <c r="RTG2" s="872"/>
      <c r="RTH2" s="872"/>
      <c r="RTI2" s="872"/>
      <c r="RTJ2" s="872"/>
      <c r="RTK2" s="872"/>
      <c r="RTL2" s="872"/>
      <c r="RTM2" s="872"/>
      <c r="RTN2" s="872"/>
      <c r="RTO2" s="872"/>
      <c r="RTP2" s="872"/>
      <c r="RTQ2" s="872"/>
      <c r="RTR2" s="872"/>
      <c r="RTS2" s="872"/>
      <c r="RTT2" s="872"/>
      <c r="RTU2" s="872"/>
      <c r="RTV2" s="872"/>
      <c r="RTW2" s="872"/>
      <c r="RTX2" s="872"/>
      <c r="RTY2" s="872"/>
      <c r="RTZ2" s="872"/>
      <c r="RUA2" s="872"/>
      <c r="RUB2" s="872"/>
      <c r="RUC2" s="872"/>
      <c r="RUD2" s="872"/>
      <c r="RUE2" s="872"/>
      <c r="RUF2" s="872"/>
      <c r="RUG2" s="872"/>
      <c r="RUH2" s="872"/>
      <c r="RUI2" s="872"/>
      <c r="RUJ2" s="872"/>
      <c r="RUK2" s="872"/>
      <c r="RUL2" s="872"/>
      <c r="RUM2" s="872"/>
      <c r="RUN2" s="872"/>
      <c r="RUO2" s="872"/>
      <c r="RUP2" s="872"/>
      <c r="RUQ2" s="872"/>
      <c r="RUR2" s="872"/>
      <c r="RUS2" s="872"/>
      <c r="RUT2" s="872"/>
      <c r="RUU2" s="872"/>
      <c r="RUV2" s="872"/>
      <c r="RUW2" s="872"/>
      <c r="RUX2" s="872"/>
      <c r="RUY2" s="872"/>
      <c r="RUZ2" s="872"/>
      <c r="RVA2" s="872"/>
      <c r="RVB2" s="872"/>
      <c r="RVC2" s="872"/>
      <c r="RVD2" s="872"/>
      <c r="RVE2" s="872"/>
      <c r="RVF2" s="872"/>
      <c r="RVG2" s="872"/>
      <c r="RVH2" s="872"/>
      <c r="RVI2" s="872"/>
      <c r="RVJ2" s="872"/>
      <c r="RVK2" s="872"/>
      <c r="RVL2" s="872"/>
      <c r="RVM2" s="872"/>
      <c r="RVN2" s="872"/>
      <c r="RVO2" s="872"/>
      <c r="RVP2" s="872"/>
      <c r="RVQ2" s="872"/>
      <c r="RVR2" s="872"/>
      <c r="RVS2" s="872"/>
      <c r="RVT2" s="872"/>
      <c r="RVU2" s="872"/>
      <c r="RVV2" s="872"/>
      <c r="RVW2" s="872"/>
      <c r="RVX2" s="872"/>
      <c r="RVY2" s="872"/>
      <c r="RVZ2" s="872"/>
      <c r="RWA2" s="872"/>
      <c r="RWB2" s="872"/>
      <c r="RWC2" s="872"/>
      <c r="RWD2" s="872"/>
      <c r="RWE2" s="872"/>
      <c r="RWF2" s="872"/>
      <c r="RWG2" s="872"/>
      <c r="RWH2" s="872"/>
      <c r="RWI2" s="872"/>
      <c r="RWJ2" s="872"/>
      <c r="RWK2" s="872"/>
      <c r="RWL2" s="872"/>
      <c r="RWM2" s="872"/>
      <c r="RWN2" s="872"/>
      <c r="RWO2" s="872"/>
      <c r="RWP2" s="872"/>
      <c r="RWQ2" s="872"/>
      <c r="RWR2" s="872"/>
      <c r="RWS2" s="872"/>
      <c r="RWT2" s="872"/>
      <c r="RWU2" s="872"/>
      <c r="RWV2" s="872"/>
      <c r="RWW2" s="872"/>
      <c r="RWX2" s="872"/>
      <c r="RWY2" s="872"/>
      <c r="RWZ2" s="872"/>
      <c r="RXA2" s="872"/>
      <c r="RXB2" s="872"/>
      <c r="RXC2" s="872"/>
      <c r="RXD2" s="872"/>
      <c r="RXE2" s="872"/>
      <c r="RXF2" s="872"/>
      <c r="RXG2" s="872"/>
      <c r="RXH2" s="872"/>
      <c r="RXI2" s="872"/>
      <c r="RXJ2" s="872"/>
      <c r="RXK2" s="872"/>
      <c r="RXL2" s="872"/>
      <c r="RXM2" s="872"/>
      <c r="RXN2" s="872"/>
      <c r="RXO2" s="872"/>
      <c r="RXP2" s="872"/>
      <c r="RXQ2" s="872"/>
      <c r="RXR2" s="872"/>
      <c r="RXS2" s="872"/>
      <c r="RXT2" s="872"/>
      <c r="RXU2" s="872"/>
      <c r="RXV2" s="872"/>
      <c r="RXW2" s="872"/>
      <c r="RXX2" s="872"/>
      <c r="RXY2" s="872"/>
      <c r="RXZ2" s="872"/>
      <c r="RYA2" s="872"/>
      <c r="RYB2" s="872"/>
      <c r="RYC2" s="872"/>
      <c r="RYD2" s="872"/>
      <c r="RYE2" s="872"/>
      <c r="RYF2" s="872"/>
      <c r="RYG2" s="872"/>
      <c r="RYH2" s="872"/>
      <c r="RYI2" s="872"/>
      <c r="RYJ2" s="872"/>
      <c r="RYK2" s="872"/>
      <c r="RYL2" s="872"/>
      <c r="RYM2" s="872"/>
      <c r="RYN2" s="872"/>
      <c r="RYO2" s="872"/>
      <c r="RYP2" s="872"/>
      <c r="RYQ2" s="872"/>
      <c r="RYR2" s="872"/>
      <c r="RYS2" s="872"/>
      <c r="RYT2" s="872"/>
      <c r="RYU2" s="872"/>
      <c r="RYV2" s="872"/>
      <c r="RYW2" s="872"/>
      <c r="RYX2" s="872"/>
      <c r="RYY2" s="872"/>
      <c r="RYZ2" s="872"/>
      <c r="RZA2" s="872"/>
      <c r="RZB2" s="872"/>
      <c r="RZC2" s="872"/>
      <c r="RZD2" s="872"/>
      <c r="RZE2" s="872"/>
      <c r="RZF2" s="872"/>
      <c r="RZG2" s="872"/>
      <c r="RZH2" s="872"/>
      <c r="RZI2" s="872"/>
      <c r="RZJ2" s="872"/>
      <c r="RZK2" s="872"/>
      <c r="RZL2" s="872"/>
      <c r="RZM2" s="872"/>
      <c r="RZN2" s="872"/>
      <c r="RZO2" s="872"/>
      <c r="RZP2" s="872"/>
      <c r="RZQ2" s="872"/>
      <c r="RZR2" s="872"/>
      <c r="RZS2" s="872"/>
      <c r="RZT2" s="872"/>
      <c r="RZU2" s="872"/>
      <c r="RZV2" s="872"/>
      <c r="RZW2" s="872"/>
      <c r="RZX2" s="872"/>
      <c r="RZY2" s="872"/>
      <c r="RZZ2" s="872"/>
      <c r="SAA2" s="872"/>
      <c r="SAB2" s="872"/>
      <c r="SAC2" s="872"/>
      <c r="SAD2" s="872"/>
      <c r="SAE2" s="872"/>
      <c r="SAF2" s="872"/>
      <c r="SAG2" s="872"/>
      <c r="SAH2" s="872"/>
      <c r="SAI2" s="872"/>
      <c r="SAJ2" s="872"/>
      <c r="SAK2" s="872"/>
      <c r="SAL2" s="872"/>
      <c r="SAM2" s="872"/>
      <c r="SAN2" s="872"/>
      <c r="SAO2" s="872"/>
      <c r="SAP2" s="872"/>
      <c r="SAQ2" s="872"/>
      <c r="SAR2" s="872"/>
      <c r="SAS2" s="872"/>
      <c r="SAT2" s="872"/>
      <c r="SAU2" s="872"/>
      <c r="SAV2" s="872"/>
      <c r="SAW2" s="872"/>
      <c r="SAX2" s="872"/>
      <c r="SAY2" s="872"/>
      <c r="SAZ2" s="872"/>
      <c r="SBA2" s="872"/>
      <c r="SBB2" s="872"/>
      <c r="SBC2" s="872"/>
      <c r="SBD2" s="872"/>
      <c r="SBE2" s="872"/>
      <c r="SBF2" s="872"/>
      <c r="SBG2" s="872"/>
      <c r="SBH2" s="872"/>
      <c r="SBI2" s="872"/>
      <c r="SBJ2" s="872"/>
      <c r="SBK2" s="872"/>
      <c r="SBL2" s="872"/>
      <c r="SBM2" s="872"/>
      <c r="SBN2" s="872"/>
      <c r="SBO2" s="872"/>
      <c r="SBP2" s="872"/>
      <c r="SBQ2" s="872"/>
      <c r="SBR2" s="872"/>
      <c r="SBS2" s="872"/>
      <c r="SBT2" s="872"/>
      <c r="SBU2" s="872"/>
      <c r="SBV2" s="872"/>
      <c r="SBW2" s="872"/>
      <c r="SBX2" s="872"/>
      <c r="SBY2" s="872"/>
      <c r="SBZ2" s="872"/>
      <c r="SCA2" s="872"/>
      <c r="SCB2" s="872"/>
      <c r="SCC2" s="872"/>
      <c r="SCD2" s="872"/>
      <c r="SCE2" s="872"/>
      <c r="SCF2" s="872"/>
      <c r="SCG2" s="872"/>
      <c r="SCH2" s="872"/>
      <c r="SCI2" s="872"/>
      <c r="SCJ2" s="872"/>
      <c r="SCK2" s="872"/>
      <c r="SCL2" s="872"/>
      <c r="SCM2" s="872"/>
      <c r="SCN2" s="872"/>
      <c r="SCO2" s="872"/>
      <c r="SCP2" s="872"/>
      <c r="SCQ2" s="872"/>
      <c r="SCR2" s="872"/>
      <c r="SCS2" s="872"/>
      <c r="SCT2" s="872"/>
      <c r="SCU2" s="872"/>
      <c r="SCV2" s="872"/>
      <c r="SCW2" s="872"/>
      <c r="SCX2" s="872"/>
      <c r="SCY2" s="872"/>
      <c r="SCZ2" s="872"/>
      <c r="SDA2" s="872"/>
      <c r="SDB2" s="872"/>
      <c r="SDC2" s="872"/>
      <c r="SDD2" s="872"/>
      <c r="SDE2" s="872"/>
      <c r="SDF2" s="872"/>
      <c r="SDG2" s="872"/>
      <c r="SDH2" s="872"/>
      <c r="SDI2" s="872"/>
      <c r="SDJ2" s="872"/>
      <c r="SDK2" s="872"/>
      <c r="SDL2" s="872"/>
      <c r="SDM2" s="872"/>
      <c r="SDN2" s="872"/>
      <c r="SDO2" s="872"/>
      <c r="SDP2" s="872"/>
      <c r="SDQ2" s="872"/>
      <c r="SDR2" s="872"/>
      <c r="SDS2" s="872"/>
      <c r="SDT2" s="872"/>
      <c r="SDU2" s="872"/>
      <c r="SDV2" s="872"/>
      <c r="SDW2" s="872"/>
      <c r="SDX2" s="872"/>
      <c r="SDY2" s="872"/>
      <c r="SDZ2" s="872"/>
      <c r="SEA2" s="872"/>
      <c r="SEB2" s="872"/>
      <c r="SEC2" s="872"/>
      <c r="SED2" s="872"/>
      <c r="SEE2" s="872"/>
      <c r="SEF2" s="872"/>
      <c r="SEG2" s="872"/>
      <c r="SEH2" s="872"/>
      <c r="SEI2" s="872"/>
      <c r="SEJ2" s="872"/>
      <c r="SEK2" s="872"/>
      <c r="SEL2" s="872"/>
      <c r="SEM2" s="872"/>
      <c r="SEN2" s="872"/>
      <c r="SEO2" s="872"/>
      <c r="SEP2" s="872"/>
      <c r="SEQ2" s="872"/>
      <c r="SER2" s="872"/>
      <c r="SES2" s="872"/>
      <c r="SET2" s="872"/>
      <c r="SEU2" s="872"/>
      <c r="SEV2" s="872"/>
      <c r="SEW2" s="872"/>
      <c r="SEX2" s="872"/>
      <c r="SEY2" s="872"/>
      <c r="SEZ2" s="872"/>
      <c r="SFA2" s="872"/>
      <c r="SFB2" s="872"/>
      <c r="SFC2" s="872"/>
      <c r="SFD2" s="872"/>
      <c r="SFE2" s="872"/>
      <c r="SFF2" s="872"/>
      <c r="SFG2" s="872"/>
      <c r="SFH2" s="872"/>
      <c r="SFI2" s="872"/>
      <c r="SFJ2" s="872"/>
      <c r="SFK2" s="872"/>
      <c r="SFL2" s="872"/>
      <c r="SFM2" s="872"/>
      <c r="SFN2" s="872"/>
      <c r="SFO2" s="872"/>
      <c r="SFP2" s="872"/>
      <c r="SFQ2" s="872"/>
      <c r="SFR2" s="872"/>
      <c r="SFS2" s="872"/>
      <c r="SFT2" s="872"/>
      <c r="SFU2" s="872"/>
      <c r="SFV2" s="872"/>
      <c r="SFW2" s="872"/>
      <c r="SFX2" s="872"/>
      <c r="SFY2" s="872"/>
      <c r="SFZ2" s="872"/>
      <c r="SGA2" s="872"/>
      <c r="SGB2" s="872"/>
      <c r="SGC2" s="872"/>
      <c r="SGD2" s="872"/>
      <c r="SGE2" s="872"/>
      <c r="SGF2" s="872"/>
      <c r="SGG2" s="872"/>
      <c r="SGH2" s="872"/>
      <c r="SGI2" s="872"/>
      <c r="SGJ2" s="872"/>
      <c r="SGK2" s="872"/>
      <c r="SGL2" s="872"/>
      <c r="SGM2" s="872"/>
      <c r="SGN2" s="872"/>
      <c r="SGO2" s="872"/>
      <c r="SGP2" s="872"/>
      <c r="SGQ2" s="872"/>
      <c r="SGR2" s="872"/>
      <c r="SGS2" s="872"/>
      <c r="SGT2" s="872"/>
      <c r="SGU2" s="872"/>
      <c r="SGV2" s="872"/>
      <c r="SGW2" s="872"/>
      <c r="SGX2" s="872"/>
      <c r="SGY2" s="872"/>
      <c r="SGZ2" s="872"/>
      <c r="SHA2" s="872"/>
      <c r="SHB2" s="872"/>
      <c r="SHC2" s="872"/>
      <c r="SHD2" s="872"/>
      <c r="SHE2" s="872"/>
      <c r="SHF2" s="872"/>
      <c r="SHG2" s="872"/>
      <c r="SHH2" s="872"/>
      <c r="SHI2" s="872"/>
      <c r="SHJ2" s="872"/>
      <c r="SHK2" s="872"/>
      <c r="SHL2" s="872"/>
      <c r="SHM2" s="872"/>
      <c r="SHN2" s="872"/>
      <c r="SHO2" s="872"/>
      <c r="SHP2" s="872"/>
      <c r="SHQ2" s="872"/>
      <c r="SHR2" s="872"/>
      <c r="SHS2" s="872"/>
      <c r="SHT2" s="872"/>
      <c r="SHU2" s="872"/>
      <c r="SHV2" s="872"/>
      <c r="SHW2" s="872"/>
      <c r="SHX2" s="872"/>
      <c r="SHY2" s="872"/>
      <c r="SHZ2" s="872"/>
      <c r="SIA2" s="872"/>
      <c r="SIB2" s="872"/>
      <c r="SIC2" s="872"/>
      <c r="SID2" s="872"/>
      <c r="SIE2" s="872"/>
      <c r="SIF2" s="872"/>
      <c r="SIG2" s="872"/>
      <c r="SIH2" s="872"/>
      <c r="SII2" s="872"/>
      <c r="SIJ2" s="872"/>
      <c r="SIK2" s="872"/>
      <c r="SIL2" s="872"/>
      <c r="SIM2" s="872"/>
      <c r="SIN2" s="872"/>
      <c r="SIO2" s="872"/>
      <c r="SIP2" s="872"/>
      <c r="SIQ2" s="872"/>
      <c r="SIR2" s="872"/>
      <c r="SIS2" s="872"/>
      <c r="SIT2" s="872"/>
      <c r="SIU2" s="872"/>
      <c r="SIV2" s="872"/>
      <c r="SIW2" s="872"/>
      <c r="SIX2" s="872"/>
      <c r="SIY2" s="872"/>
      <c r="SIZ2" s="872"/>
      <c r="SJA2" s="872"/>
      <c r="SJB2" s="872"/>
      <c r="SJC2" s="872"/>
      <c r="SJD2" s="872"/>
      <c r="SJE2" s="872"/>
      <c r="SJF2" s="872"/>
      <c r="SJG2" s="872"/>
      <c r="SJH2" s="872"/>
      <c r="SJI2" s="872"/>
      <c r="SJJ2" s="872"/>
      <c r="SJK2" s="872"/>
      <c r="SJL2" s="872"/>
      <c r="SJM2" s="872"/>
      <c r="SJN2" s="872"/>
      <c r="SJO2" s="872"/>
      <c r="SJP2" s="872"/>
      <c r="SJQ2" s="872"/>
      <c r="SJR2" s="872"/>
      <c r="SJS2" s="872"/>
      <c r="SJT2" s="872"/>
      <c r="SJU2" s="872"/>
      <c r="SJV2" s="872"/>
      <c r="SJW2" s="872"/>
      <c r="SJX2" s="872"/>
      <c r="SJY2" s="872"/>
      <c r="SJZ2" s="872"/>
      <c r="SKA2" s="872"/>
      <c r="SKB2" s="872"/>
      <c r="SKC2" s="872"/>
      <c r="SKD2" s="872"/>
      <c r="SKE2" s="872"/>
      <c r="SKF2" s="872"/>
      <c r="SKG2" s="872"/>
      <c r="SKH2" s="872"/>
      <c r="SKI2" s="872"/>
      <c r="SKJ2" s="872"/>
      <c r="SKK2" s="872"/>
      <c r="SKL2" s="872"/>
      <c r="SKM2" s="872"/>
      <c r="SKN2" s="872"/>
      <c r="SKO2" s="872"/>
      <c r="SKP2" s="872"/>
      <c r="SKQ2" s="872"/>
      <c r="SKR2" s="872"/>
      <c r="SKS2" s="872"/>
      <c r="SKT2" s="872"/>
      <c r="SKU2" s="872"/>
      <c r="SKV2" s="872"/>
      <c r="SKW2" s="872"/>
      <c r="SKX2" s="872"/>
      <c r="SKY2" s="872"/>
      <c r="SKZ2" s="872"/>
      <c r="SLA2" s="872"/>
      <c r="SLB2" s="872"/>
      <c r="SLC2" s="872"/>
      <c r="SLD2" s="872"/>
      <c r="SLE2" s="872"/>
      <c r="SLF2" s="872"/>
      <c r="SLG2" s="872"/>
      <c r="SLH2" s="872"/>
      <c r="SLI2" s="872"/>
      <c r="SLJ2" s="872"/>
      <c r="SLK2" s="872"/>
      <c r="SLL2" s="872"/>
      <c r="SLM2" s="872"/>
      <c r="SLN2" s="872"/>
      <c r="SLO2" s="872"/>
      <c r="SLP2" s="872"/>
      <c r="SLQ2" s="872"/>
      <c r="SLR2" s="872"/>
      <c r="SLS2" s="872"/>
      <c r="SLT2" s="872"/>
      <c r="SLU2" s="872"/>
      <c r="SLV2" s="872"/>
      <c r="SLW2" s="872"/>
      <c r="SLX2" s="872"/>
      <c r="SLY2" s="872"/>
      <c r="SLZ2" s="872"/>
      <c r="SMA2" s="872"/>
      <c r="SMB2" s="872"/>
      <c r="SMC2" s="872"/>
      <c r="SMD2" s="872"/>
      <c r="SME2" s="872"/>
      <c r="SMF2" s="872"/>
      <c r="SMG2" s="872"/>
      <c r="SMH2" s="872"/>
      <c r="SMI2" s="872"/>
      <c r="SMJ2" s="872"/>
      <c r="SMK2" s="872"/>
      <c r="SML2" s="872"/>
      <c r="SMM2" s="872"/>
      <c r="SMN2" s="872"/>
      <c r="SMO2" s="872"/>
      <c r="SMP2" s="872"/>
      <c r="SMQ2" s="872"/>
      <c r="SMR2" s="872"/>
      <c r="SMS2" s="872"/>
      <c r="SMT2" s="872"/>
      <c r="SMU2" s="872"/>
      <c r="SMV2" s="872"/>
      <c r="SMW2" s="872"/>
      <c r="SMX2" s="872"/>
      <c r="SMY2" s="872"/>
      <c r="SMZ2" s="872"/>
      <c r="SNA2" s="872"/>
      <c r="SNB2" s="872"/>
      <c r="SNC2" s="872"/>
      <c r="SND2" s="872"/>
      <c r="SNE2" s="872"/>
      <c r="SNF2" s="872"/>
      <c r="SNG2" s="872"/>
      <c r="SNH2" s="872"/>
      <c r="SNI2" s="872"/>
      <c r="SNJ2" s="872"/>
      <c r="SNK2" s="872"/>
      <c r="SNL2" s="872"/>
      <c r="SNM2" s="872"/>
      <c r="SNN2" s="872"/>
      <c r="SNO2" s="872"/>
      <c r="SNP2" s="872"/>
      <c r="SNQ2" s="872"/>
      <c r="SNR2" s="872"/>
      <c r="SNS2" s="872"/>
      <c r="SNT2" s="872"/>
      <c r="SNU2" s="872"/>
      <c r="SNV2" s="872"/>
      <c r="SNW2" s="872"/>
      <c r="SNX2" s="872"/>
      <c r="SNY2" s="872"/>
      <c r="SNZ2" s="872"/>
      <c r="SOA2" s="872"/>
      <c r="SOB2" s="872"/>
      <c r="SOC2" s="872"/>
      <c r="SOD2" s="872"/>
      <c r="SOE2" s="872"/>
      <c r="SOF2" s="872"/>
      <c r="SOG2" s="872"/>
      <c r="SOH2" s="872"/>
      <c r="SOI2" s="872"/>
      <c r="SOJ2" s="872"/>
      <c r="SOK2" s="872"/>
      <c r="SOL2" s="872"/>
      <c r="SOM2" s="872"/>
      <c r="SON2" s="872"/>
      <c r="SOO2" s="872"/>
      <c r="SOP2" s="872"/>
      <c r="SOQ2" s="872"/>
      <c r="SOR2" s="872"/>
      <c r="SOS2" s="872"/>
      <c r="SOT2" s="872"/>
      <c r="SOU2" s="872"/>
      <c r="SOV2" s="872"/>
      <c r="SOW2" s="872"/>
      <c r="SOX2" s="872"/>
      <c r="SOY2" s="872"/>
      <c r="SOZ2" s="872"/>
      <c r="SPA2" s="872"/>
      <c r="SPB2" s="872"/>
      <c r="SPC2" s="872"/>
      <c r="SPD2" s="872"/>
      <c r="SPE2" s="872"/>
      <c r="SPF2" s="872"/>
      <c r="SPG2" s="872"/>
      <c r="SPH2" s="872"/>
      <c r="SPI2" s="872"/>
      <c r="SPJ2" s="872"/>
      <c r="SPK2" s="872"/>
      <c r="SPL2" s="872"/>
      <c r="SPM2" s="872"/>
      <c r="SPN2" s="872"/>
      <c r="SPO2" s="872"/>
      <c r="SPP2" s="872"/>
      <c r="SPQ2" s="872"/>
      <c r="SPR2" s="872"/>
      <c r="SPS2" s="872"/>
      <c r="SPT2" s="872"/>
      <c r="SPU2" s="872"/>
      <c r="SPV2" s="872"/>
      <c r="SPW2" s="872"/>
      <c r="SPX2" s="872"/>
      <c r="SPY2" s="872"/>
      <c r="SPZ2" s="872"/>
      <c r="SQA2" s="872"/>
      <c r="SQB2" s="872"/>
      <c r="SQC2" s="872"/>
      <c r="SQD2" s="872"/>
      <c r="SQE2" s="872"/>
      <c r="SQF2" s="872"/>
      <c r="SQG2" s="872"/>
      <c r="SQH2" s="872"/>
      <c r="SQI2" s="872"/>
      <c r="SQJ2" s="872"/>
      <c r="SQK2" s="872"/>
      <c r="SQL2" s="872"/>
      <c r="SQM2" s="872"/>
      <c r="SQN2" s="872"/>
      <c r="SQO2" s="872"/>
      <c r="SQP2" s="872"/>
      <c r="SQQ2" s="872"/>
      <c r="SQR2" s="872"/>
      <c r="SQS2" s="872"/>
      <c r="SQT2" s="872"/>
      <c r="SQU2" s="872"/>
      <c r="SQV2" s="872"/>
      <c r="SQW2" s="872"/>
      <c r="SQX2" s="872"/>
      <c r="SQY2" s="872"/>
      <c r="SQZ2" s="872"/>
      <c r="SRA2" s="872"/>
      <c r="SRB2" s="872"/>
      <c r="SRC2" s="872"/>
      <c r="SRD2" s="872"/>
      <c r="SRE2" s="872"/>
      <c r="SRF2" s="872"/>
      <c r="SRG2" s="872"/>
      <c r="SRH2" s="872"/>
      <c r="SRI2" s="872"/>
      <c r="SRJ2" s="872"/>
      <c r="SRK2" s="872"/>
      <c r="SRL2" s="872"/>
      <c r="SRM2" s="872"/>
      <c r="SRN2" s="872"/>
      <c r="SRO2" s="872"/>
      <c r="SRP2" s="872"/>
      <c r="SRQ2" s="872"/>
      <c r="SRR2" s="872"/>
      <c r="SRS2" s="872"/>
      <c r="SRT2" s="872"/>
      <c r="SRU2" s="872"/>
      <c r="SRV2" s="872"/>
      <c r="SRW2" s="872"/>
      <c r="SRX2" s="872"/>
      <c r="SRY2" s="872"/>
      <c r="SRZ2" s="872"/>
      <c r="SSA2" s="872"/>
      <c r="SSB2" s="872"/>
      <c r="SSC2" s="872"/>
      <c r="SSD2" s="872"/>
      <c r="SSE2" s="872"/>
      <c r="SSF2" s="872"/>
      <c r="SSG2" s="872"/>
      <c r="SSH2" s="872"/>
      <c r="SSI2" s="872"/>
      <c r="SSJ2" s="872"/>
      <c r="SSK2" s="872"/>
      <c r="SSL2" s="872"/>
      <c r="SSM2" s="872"/>
      <c r="SSN2" s="872"/>
      <c r="SSO2" s="872"/>
      <c r="SSP2" s="872"/>
      <c r="SSQ2" s="872"/>
      <c r="SSR2" s="872"/>
      <c r="SSS2" s="872"/>
      <c r="SST2" s="872"/>
      <c r="SSU2" s="872"/>
      <c r="SSV2" s="872"/>
      <c r="SSW2" s="872"/>
      <c r="SSX2" s="872"/>
      <c r="SSY2" s="872"/>
      <c r="SSZ2" s="872"/>
      <c r="STA2" s="872"/>
      <c r="STB2" s="872"/>
      <c r="STC2" s="872"/>
      <c r="STD2" s="872"/>
      <c r="STE2" s="872"/>
      <c r="STF2" s="872"/>
      <c r="STG2" s="872"/>
      <c r="STH2" s="872"/>
      <c r="STI2" s="872"/>
      <c r="STJ2" s="872"/>
      <c r="STK2" s="872"/>
      <c r="STL2" s="872"/>
      <c r="STM2" s="872"/>
      <c r="STN2" s="872"/>
      <c r="STO2" s="872"/>
      <c r="STP2" s="872"/>
      <c r="STQ2" s="872"/>
      <c r="STR2" s="872"/>
      <c r="STS2" s="872"/>
      <c r="STT2" s="872"/>
      <c r="STU2" s="872"/>
      <c r="STV2" s="872"/>
      <c r="STW2" s="872"/>
      <c r="STX2" s="872"/>
      <c r="STY2" s="872"/>
      <c r="STZ2" s="872"/>
      <c r="SUA2" s="872"/>
      <c r="SUB2" s="872"/>
      <c r="SUC2" s="872"/>
      <c r="SUD2" s="872"/>
      <c r="SUE2" s="872"/>
      <c r="SUF2" s="872"/>
      <c r="SUG2" s="872"/>
      <c r="SUH2" s="872"/>
      <c r="SUI2" s="872"/>
      <c r="SUJ2" s="872"/>
      <c r="SUK2" s="872"/>
      <c r="SUL2" s="872"/>
      <c r="SUM2" s="872"/>
      <c r="SUN2" s="872"/>
      <c r="SUO2" s="872"/>
      <c r="SUP2" s="872"/>
      <c r="SUQ2" s="872"/>
      <c r="SUR2" s="872"/>
      <c r="SUS2" s="872"/>
      <c r="SUT2" s="872"/>
      <c r="SUU2" s="872"/>
      <c r="SUV2" s="872"/>
      <c r="SUW2" s="872"/>
      <c r="SUX2" s="872"/>
      <c r="SUY2" s="872"/>
      <c r="SUZ2" s="872"/>
      <c r="SVA2" s="872"/>
      <c r="SVB2" s="872"/>
      <c r="SVC2" s="872"/>
      <c r="SVD2" s="872"/>
      <c r="SVE2" s="872"/>
      <c r="SVF2" s="872"/>
      <c r="SVG2" s="872"/>
      <c r="SVH2" s="872"/>
      <c r="SVI2" s="872"/>
      <c r="SVJ2" s="872"/>
      <c r="SVK2" s="872"/>
      <c r="SVL2" s="872"/>
      <c r="SVM2" s="872"/>
      <c r="SVN2" s="872"/>
      <c r="SVO2" s="872"/>
      <c r="SVP2" s="872"/>
      <c r="SVQ2" s="872"/>
      <c r="SVR2" s="872"/>
      <c r="SVS2" s="872"/>
      <c r="SVT2" s="872"/>
      <c r="SVU2" s="872"/>
      <c r="SVV2" s="872"/>
      <c r="SVW2" s="872"/>
      <c r="SVX2" s="872"/>
      <c r="SVY2" s="872"/>
      <c r="SVZ2" s="872"/>
      <c r="SWA2" s="872"/>
      <c r="SWB2" s="872"/>
      <c r="SWC2" s="872"/>
      <c r="SWD2" s="872"/>
      <c r="SWE2" s="872"/>
      <c r="SWF2" s="872"/>
      <c r="SWG2" s="872"/>
      <c r="SWH2" s="872"/>
      <c r="SWI2" s="872"/>
      <c r="SWJ2" s="872"/>
      <c r="SWK2" s="872"/>
      <c r="SWL2" s="872"/>
      <c r="SWM2" s="872"/>
      <c r="SWN2" s="872"/>
      <c r="SWO2" s="872"/>
      <c r="SWP2" s="872"/>
      <c r="SWQ2" s="872"/>
      <c r="SWR2" s="872"/>
      <c r="SWS2" s="872"/>
      <c r="SWT2" s="872"/>
      <c r="SWU2" s="872"/>
      <c r="SWV2" s="872"/>
      <c r="SWW2" s="872"/>
      <c r="SWX2" s="872"/>
      <c r="SWY2" s="872"/>
      <c r="SWZ2" s="872"/>
      <c r="SXA2" s="872"/>
      <c r="SXB2" s="872"/>
      <c r="SXC2" s="872"/>
      <c r="SXD2" s="872"/>
      <c r="SXE2" s="872"/>
      <c r="SXF2" s="872"/>
      <c r="SXG2" s="872"/>
      <c r="SXH2" s="872"/>
      <c r="SXI2" s="872"/>
      <c r="SXJ2" s="872"/>
      <c r="SXK2" s="872"/>
      <c r="SXL2" s="872"/>
      <c r="SXM2" s="872"/>
      <c r="SXN2" s="872"/>
      <c r="SXO2" s="872"/>
      <c r="SXP2" s="872"/>
      <c r="SXQ2" s="872"/>
      <c r="SXR2" s="872"/>
      <c r="SXS2" s="872"/>
      <c r="SXT2" s="872"/>
      <c r="SXU2" s="872"/>
      <c r="SXV2" s="872"/>
      <c r="SXW2" s="872"/>
      <c r="SXX2" s="872"/>
      <c r="SXY2" s="872"/>
      <c r="SXZ2" s="872"/>
      <c r="SYA2" s="872"/>
      <c r="SYB2" s="872"/>
      <c r="SYC2" s="872"/>
      <c r="SYD2" s="872"/>
      <c r="SYE2" s="872"/>
      <c r="SYF2" s="872"/>
      <c r="SYG2" s="872"/>
      <c r="SYH2" s="872"/>
      <c r="SYI2" s="872"/>
      <c r="SYJ2" s="872"/>
      <c r="SYK2" s="872"/>
      <c r="SYL2" s="872"/>
      <c r="SYM2" s="872"/>
      <c r="SYN2" s="872"/>
      <c r="SYO2" s="872"/>
      <c r="SYP2" s="872"/>
      <c r="SYQ2" s="872"/>
      <c r="SYR2" s="872"/>
      <c r="SYS2" s="872"/>
      <c r="SYT2" s="872"/>
      <c r="SYU2" s="872"/>
      <c r="SYV2" s="872"/>
      <c r="SYW2" s="872"/>
      <c r="SYX2" s="872"/>
      <c r="SYY2" s="872"/>
      <c r="SYZ2" s="872"/>
      <c r="SZA2" s="872"/>
      <c r="SZB2" s="872"/>
      <c r="SZC2" s="872"/>
      <c r="SZD2" s="872"/>
      <c r="SZE2" s="872"/>
      <c r="SZF2" s="872"/>
      <c r="SZG2" s="872"/>
      <c r="SZH2" s="872"/>
      <c r="SZI2" s="872"/>
      <c r="SZJ2" s="872"/>
      <c r="SZK2" s="872"/>
      <c r="SZL2" s="872"/>
      <c r="SZM2" s="872"/>
      <c r="SZN2" s="872"/>
      <c r="SZO2" s="872"/>
      <c r="SZP2" s="872"/>
      <c r="SZQ2" s="872"/>
      <c r="SZR2" s="872"/>
      <c r="SZS2" s="872"/>
      <c r="SZT2" s="872"/>
      <c r="SZU2" s="872"/>
      <c r="SZV2" s="872"/>
      <c r="SZW2" s="872"/>
      <c r="SZX2" s="872"/>
      <c r="SZY2" s="872"/>
      <c r="SZZ2" s="872"/>
      <c r="TAA2" s="872"/>
      <c r="TAB2" s="872"/>
      <c r="TAC2" s="872"/>
      <c r="TAD2" s="872"/>
      <c r="TAE2" s="872"/>
      <c r="TAF2" s="872"/>
      <c r="TAG2" s="872"/>
      <c r="TAH2" s="872"/>
      <c r="TAI2" s="872"/>
      <c r="TAJ2" s="872"/>
      <c r="TAK2" s="872"/>
      <c r="TAL2" s="872"/>
      <c r="TAM2" s="872"/>
      <c r="TAN2" s="872"/>
      <c r="TAO2" s="872"/>
      <c r="TAP2" s="872"/>
      <c r="TAQ2" s="872"/>
      <c r="TAR2" s="872"/>
      <c r="TAS2" s="872"/>
      <c r="TAT2" s="872"/>
      <c r="TAU2" s="872"/>
      <c r="TAV2" s="872"/>
      <c r="TAW2" s="872"/>
      <c r="TAX2" s="872"/>
      <c r="TAY2" s="872"/>
      <c r="TAZ2" s="872"/>
      <c r="TBA2" s="872"/>
      <c r="TBB2" s="872"/>
      <c r="TBC2" s="872"/>
      <c r="TBD2" s="872"/>
      <c r="TBE2" s="872"/>
      <c r="TBF2" s="872"/>
      <c r="TBG2" s="872"/>
      <c r="TBH2" s="872"/>
      <c r="TBI2" s="872"/>
      <c r="TBJ2" s="872"/>
      <c r="TBK2" s="872"/>
      <c r="TBL2" s="872"/>
      <c r="TBM2" s="872"/>
      <c r="TBN2" s="872"/>
      <c r="TBO2" s="872"/>
      <c r="TBP2" s="872"/>
      <c r="TBQ2" s="872"/>
      <c r="TBR2" s="872"/>
      <c r="TBS2" s="872"/>
      <c r="TBT2" s="872"/>
      <c r="TBU2" s="872"/>
      <c r="TBV2" s="872"/>
      <c r="TBW2" s="872"/>
      <c r="TBX2" s="872"/>
      <c r="TBY2" s="872"/>
      <c r="TBZ2" s="872"/>
      <c r="TCA2" s="872"/>
      <c r="TCB2" s="872"/>
      <c r="TCC2" s="872"/>
      <c r="TCD2" s="872"/>
      <c r="TCE2" s="872"/>
      <c r="TCF2" s="872"/>
      <c r="TCG2" s="872"/>
      <c r="TCH2" s="872"/>
      <c r="TCI2" s="872"/>
      <c r="TCJ2" s="872"/>
      <c r="TCK2" s="872"/>
      <c r="TCL2" s="872"/>
      <c r="TCM2" s="872"/>
      <c r="TCN2" s="872"/>
      <c r="TCO2" s="872"/>
      <c r="TCP2" s="872"/>
      <c r="TCQ2" s="872"/>
      <c r="TCR2" s="872"/>
      <c r="TCS2" s="872"/>
      <c r="TCT2" s="872"/>
      <c r="TCU2" s="872"/>
      <c r="TCV2" s="872"/>
      <c r="TCW2" s="872"/>
      <c r="TCX2" s="872"/>
      <c r="TCY2" s="872"/>
      <c r="TCZ2" s="872"/>
      <c r="TDA2" s="872"/>
      <c r="TDB2" s="872"/>
      <c r="TDC2" s="872"/>
      <c r="TDD2" s="872"/>
      <c r="TDE2" s="872"/>
      <c r="TDF2" s="872"/>
      <c r="TDG2" s="872"/>
      <c r="TDH2" s="872"/>
      <c r="TDI2" s="872"/>
      <c r="TDJ2" s="872"/>
      <c r="TDK2" s="872"/>
      <c r="TDL2" s="872"/>
      <c r="TDM2" s="872"/>
      <c r="TDN2" s="872"/>
      <c r="TDO2" s="872"/>
      <c r="TDP2" s="872"/>
      <c r="TDQ2" s="872"/>
      <c r="TDR2" s="872"/>
      <c r="TDS2" s="872"/>
      <c r="TDT2" s="872"/>
      <c r="TDU2" s="872"/>
      <c r="TDV2" s="872"/>
      <c r="TDW2" s="872"/>
      <c r="TDX2" s="872"/>
      <c r="TDY2" s="872"/>
      <c r="TDZ2" s="872"/>
      <c r="TEA2" s="872"/>
      <c r="TEB2" s="872"/>
      <c r="TEC2" s="872"/>
      <c r="TED2" s="872"/>
      <c r="TEE2" s="872"/>
      <c r="TEF2" s="872"/>
      <c r="TEG2" s="872"/>
      <c r="TEH2" s="872"/>
      <c r="TEI2" s="872"/>
      <c r="TEJ2" s="872"/>
      <c r="TEK2" s="872"/>
      <c r="TEL2" s="872"/>
      <c r="TEM2" s="872"/>
      <c r="TEN2" s="872"/>
      <c r="TEO2" s="872"/>
      <c r="TEP2" s="872"/>
      <c r="TEQ2" s="872"/>
      <c r="TER2" s="872"/>
      <c r="TES2" s="872"/>
      <c r="TET2" s="872"/>
      <c r="TEU2" s="872"/>
      <c r="TEV2" s="872"/>
      <c r="TEW2" s="872"/>
      <c r="TEX2" s="872"/>
      <c r="TEY2" s="872"/>
      <c r="TEZ2" s="872"/>
      <c r="TFA2" s="872"/>
      <c r="TFB2" s="872"/>
      <c r="TFC2" s="872"/>
      <c r="TFD2" s="872"/>
      <c r="TFE2" s="872"/>
      <c r="TFF2" s="872"/>
      <c r="TFG2" s="872"/>
      <c r="TFH2" s="872"/>
      <c r="TFI2" s="872"/>
      <c r="TFJ2" s="872"/>
      <c r="TFK2" s="872"/>
      <c r="TFL2" s="872"/>
      <c r="TFM2" s="872"/>
      <c r="TFN2" s="872"/>
      <c r="TFO2" s="872"/>
      <c r="TFP2" s="872"/>
      <c r="TFQ2" s="872"/>
      <c r="TFR2" s="872"/>
      <c r="TFS2" s="872"/>
      <c r="TFT2" s="872"/>
      <c r="TFU2" s="872"/>
      <c r="TFV2" s="872"/>
      <c r="TFW2" s="872"/>
      <c r="TFX2" s="872"/>
      <c r="TFY2" s="872"/>
      <c r="TFZ2" s="872"/>
      <c r="TGA2" s="872"/>
      <c r="TGB2" s="872"/>
      <c r="TGC2" s="872"/>
      <c r="TGD2" s="872"/>
      <c r="TGE2" s="872"/>
      <c r="TGF2" s="872"/>
      <c r="TGG2" s="872"/>
      <c r="TGH2" s="872"/>
      <c r="TGI2" s="872"/>
      <c r="TGJ2" s="872"/>
      <c r="TGK2" s="872"/>
      <c r="TGL2" s="872"/>
      <c r="TGM2" s="872"/>
      <c r="TGN2" s="872"/>
      <c r="TGO2" s="872"/>
      <c r="TGP2" s="872"/>
      <c r="TGQ2" s="872"/>
      <c r="TGR2" s="872"/>
      <c r="TGS2" s="872"/>
      <c r="TGT2" s="872"/>
      <c r="TGU2" s="872"/>
      <c r="TGV2" s="872"/>
      <c r="TGW2" s="872"/>
      <c r="TGX2" s="872"/>
      <c r="TGY2" s="872"/>
      <c r="TGZ2" s="872"/>
      <c r="THA2" s="872"/>
      <c r="THB2" s="872"/>
      <c r="THC2" s="872"/>
      <c r="THD2" s="872"/>
      <c r="THE2" s="872"/>
      <c r="THF2" s="872"/>
      <c r="THG2" s="872"/>
      <c r="THH2" s="872"/>
      <c r="THI2" s="872"/>
      <c r="THJ2" s="872"/>
      <c r="THK2" s="872"/>
      <c r="THL2" s="872"/>
      <c r="THM2" s="872"/>
      <c r="THN2" s="872"/>
      <c r="THO2" s="872"/>
      <c r="THP2" s="872"/>
      <c r="THQ2" s="872"/>
      <c r="THR2" s="872"/>
      <c r="THS2" s="872"/>
      <c r="THT2" s="872"/>
      <c r="THU2" s="872"/>
      <c r="THV2" s="872"/>
      <c r="THW2" s="872"/>
      <c r="THX2" s="872"/>
      <c r="THY2" s="872"/>
      <c r="THZ2" s="872"/>
      <c r="TIA2" s="872"/>
      <c r="TIB2" s="872"/>
      <c r="TIC2" s="872"/>
      <c r="TID2" s="872"/>
      <c r="TIE2" s="872"/>
      <c r="TIF2" s="872"/>
      <c r="TIG2" s="872"/>
      <c r="TIH2" s="872"/>
      <c r="TII2" s="872"/>
      <c r="TIJ2" s="872"/>
      <c r="TIK2" s="872"/>
      <c r="TIL2" s="872"/>
      <c r="TIM2" s="872"/>
      <c r="TIN2" s="872"/>
      <c r="TIO2" s="872"/>
      <c r="TIP2" s="872"/>
      <c r="TIQ2" s="872"/>
      <c r="TIR2" s="872"/>
      <c r="TIS2" s="872"/>
      <c r="TIT2" s="872"/>
      <c r="TIU2" s="872"/>
      <c r="TIV2" s="872"/>
      <c r="TIW2" s="872"/>
      <c r="TIX2" s="872"/>
      <c r="TIY2" s="872"/>
      <c r="TIZ2" s="872"/>
      <c r="TJA2" s="872"/>
      <c r="TJB2" s="872"/>
      <c r="TJC2" s="872"/>
      <c r="TJD2" s="872"/>
      <c r="TJE2" s="872"/>
      <c r="TJF2" s="872"/>
      <c r="TJG2" s="872"/>
      <c r="TJH2" s="872"/>
      <c r="TJI2" s="872"/>
      <c r="TJJ2" s="872"/>
      <c r="TJK2" s="872"/>
      <c r="TJL2" s="872"/>
      <c r="TJM2" s="872"/>
      <c r="TJN2" s="872"/>
      <c r="TJO2" s="872"/>
      <c r="TJP2" s="872"/>
      <c r="TJQ2" s="872"/>
      <c r="TJR2" s="872"/>
      <c r="TJS2" s="872"/>
      <c r="TJT2" s="872"/>
      <c r="TJU2" s="872"/>
      <c r="TJV2" s="872"/>
      <c r="TJW2" s="872"/>
      <c r="TJX2" s="872"/>
      <c r="TJY2" s="872"/>
      <c r="TJZ2" s="872"/>
      <c r="TKA2" s="872"/>
      <c r="TKB2" s="872"/>
      <c r="TKC2" s="872"/>
      <c r="TKD2" s="872"/>
      <c r="TKE2" s="872"/>
      <c r="TKF2" s="872"/>
      <c r="TKG2" s="872"/>
      <c r="TKH2" s="872"/>
      <c r="TKI2" s="872"/>
      <c r="TKJ2" s="872"/>
      <c r="TKK2" s="872"/>
      <c r="TKL2" s="872"/>
      <c r="TKM2" s="872"/>
      <c r="TKN2" s="872"/>
      <c r="TKO2" s="872"/>
      <c r="TKP2" s="872"/>
      <c r="TKQ2" s="872"/>
      <c r="TKR2" s="872"/>
      <c r="TKS2" s="872"/>
      <c r="TKT2" s="872"/>
      <c r="TKU2" s="872"/>
      <c r="TKV2" s="872"/>
      <c r="TKW2" s="872"/>
      <c r="TKX2" s="872"/>
      <c r="TKY2" s="872"/>
      <c r="TKZ2" s="872"/>
      <c r="TLA2" s="872"/>
      <c r="TLB2" s="872"/>
      <c r="TLC2" s="872"/>
      <c r="TLD2" s="872"/>
      <c r="TLE2" s="872"/>
      <c r="TLF2" s="872"/>
      <c r="TLG2" s="872"/>
      <c r="TLH2" s="872"/>
      <c r="TLI2" s="872"/>
      <c r="TLJ2" s="872"/>
      <c r="TLK2" s="872"/>
      <c r="TLL2" s="872"/>
      <c r="TLM2" s="872"/>
      <c r="TLN2" s="872"/>
      <c r="TLO2" s="872"/>
      <c r="TLP2" s="872"/>
      <c r="TLQ2" s="872"/>
      <c r="TLR2" s="872"/>
      <c r="TLS2" s="872"/>
      <c r="TLT2" s="872"/>
      <c r="TLU2" s="872"/>
      <c r="TLV2" s="872"/>
      <c r="TLW2" s="872"/>
      <c r="TLX2" s="872"/>
      <c r="TLY2" s="872"/>
      <c r="TLZ2" s="872"/>
      <c r="TMA2" s="872"/>
      <c r="TMB2" s="872"/>
      <c r="TMC2" s="872"/>
      <c r="TMD2" s="872"/>
      <c r="TME2" s="872"/>
      <c r="TMF2" s="872"/>
      <c r="TMG2" s="872"/>
      <c r="TMH2" s="872"/>
      <c r="TMI2" s="872"/>
      <c r="TMJ2" s="872"/>
      <c r="TMK2" s="872"/>
      <c r="TML2" s="872"/>
      <c r="TMM2" s="872"/>
      <c r="TMN2" s="872"/>
      <c r="TMO2" s="872"/>
      <c r="TMP2" s="872"/>
      <c r="TMQ2" s="872"/>
      <c r="TMR2" s="872"/>
      <c r="TMS2" s="872"/>
      <c r="TMT2" s="872"/>
      <c r="TMU2" s="872"/>
      <c r="TMV2" s="872"/>
      <c r="TMW2" s="872"/>
      <c r="TMX2" s="872"/>
      <c r="TMY2" s="872"/>
      <c r="TMZ2" s="872"/>
      <c r="TNA2" s="872"/>
      <c r="TNB2" s="872"/>
      <c r="TNC2" s="872"/>
      <c r="TND2" s="872"/>
      <c r="TNE2" s="872"/>
      <c r="TNF2" s="872"/>
      <c r="TNG2" s="872"/>
      <c r="TNH2" s="872"/>
      <c r="TNI2" s="872"/>
      <c r="TNJ2" s="872"/>
      <c r="TNK2" s="872"/>
      <c r="TNL2" s="872"/>
      <c r="TNM2" s="872"/>
      <c r="TNN2" s="872"/>
      <c r="TNO2" s="872"/>
      <c r="TNP2" s="872"/>
      <c r="TNQ2" s="872"/>
      <c r="TNR2" s="872"/>
      <c r="TNS2" s="872"/>
      <c r="TNT2" s="872"/>
      <c r="TNU2" s="872"/>
      <c r="TNV2" s="872"/>
      <c r="TNW2" s="872"/>
      <c r="TNX2" s="872"/>
      <c r="TNY2" s="872"/>
      <c r="TNZ2" s="872"/>
      <c r="TOA2" s="872"/>
      <c r="TOB2" s="872"/>
      <c r="TOC2" s="872"/>
      <c r="TOD2" s="872"/>
      <c r="TOE2" s="872"/>
      <c r="TOF2" s="872"/>
      <c r="TOG2" s="872"/>
      <c r="TOH2" s="872"/>
      <c r="TOI2" s="872"/>
      <c r="TOJ2" s="872"/>
      <c r="TOK2" s="872"/>
      <c r="TOL2" s="872"/>
      <c r="TOM2" s="872"/>
      <c r="TON2" s="872"/>
      <c r="TOO2" s="872"/>
      <c r="TOP2" s="872"/>
      <c r="TOQ2" s="872"/>
      <c r="TOR2" s="872"/>
      <c r="TOS2" s="872"/>
      <c r="TOT2" s="872"/>
      <c r="TOU2" s="872"/>
      <c r="TOV2" s="872"/>
      <c r="TOW2" s="872"/>
      <c r="TOX2" s="872"/>
      <c r="TOY2" s="872"/>
      <c r="TOZ2" s="872"/>
      <c r="TPA2" s="872"/>
      <c r="TPB2" s="872"/>
      <c r="TPC2" s="872"/>
      <c r="TPD2" s="872"/>
      <c r="TPE2" s="872"/>
      <c r="TPF2" s="872"/>
      <c r="TPG2" s="872"/>
      <c r="TPH2" s="872"/>
      <c r="TPI2" s="872"/>
      <c r="TPJ2" s="872"/>
      <c r="TPK2" s="872"/>
      <c r="TPL2" s="872"/>
      <c r="TPM2" s="872"/>
      <c r="TPN2" s="872"/>
      <c r="TPO2" s="872"/>
      <c r="TPP2" s="872"/>
      <c r="TPQ2" s="872"/>
      <c r="TPR2" s="872"/>
      <c r="TPS2" s="872"/>
      <c r="TPT2" s="872"/>
      <c r="TPU2" s="872"/>
      <c r="TPV2" s="872"/>
      <c r="TPW2" s="872"/>
      <c r="TPX2" s="872"/>
      <c r="TPY2" s="872"/>
      <c r="TPZ2" s="872"/>
      <c r="TQA2" s="872"/>
      <c r="TQB2" s="872"/>
      <c r="TQC2" s="872"/>
      <c r="TQD2" s="872"/>
      <c r="TQE2" s="872"/>
      <c r="TQF2" s="872"/>
      <c r="TQG2" s="872"/>
      <c r="TQH2" s="872"/>
      <c r="TQI2" s="872"/>
      <c r="TQJ2" s="872"/>
      <c r="TQK2" s="872"/>
      <c r="TQL2" s="872"/>
      <c r="TQM2" s="872"/>
      <c r="TQN2" s="872"/>
      <c r="TQO2" s="872"/>
      <c r="TQP2" s="872"/>
      <c r="TQQ2" s="872"/>
      <c r="TQR2" s="872"/>
      <c r="TQS2" s="872"/>
      <c r="TQT2" s="872"/>
      <c r="TQU2" s="872"/>
      <c r="TQV2" s="872"/>
      <c r="TQW2" s="872"/>
      <c r="TQX2" s="872"/>
      <c r="TQY2" s="872"/>
      <c r="TQZ2" s="872"/>
      <c r="TRA2" s="872"/>
      <c r="TRB2" s="872"/>
      <c r="TRC2" s="872"/>
      <c r="TRD2" s="872"/>
      <c r="TRE2" s="872"/>
      <c r="TRF2" s="872"/>
      <c r="TRG2" s="872"/>
      <c r="TRH2" s="872"/>
      <c r="TRI2" s="872"/>
      <c r="TRJ2" s="872"/>
      <c r="TRK2" s="872"/>
      <c r="TRL2" s="872"/>
      <c r="TRM2" s="872"/>
      <c r="TRN2" s="872"/>
      <c r="TRO2" s="872"/>
      <c r="TRP2" s="872"/>
      <c r="TRQ2" s="872"/>
      <c r="TRR2" s="872"/>
      <c r="TRS2" s="872"/>
      <c r="TRT2" s="872"/>
      <c r="TRU2" s="872"/>
      <c r="TRV2" s="872"/>
      <c r="TRW2" s="872"/>
      <c r="TRX2" s="872"/>
      <c r="TRY2" s="872"/>
      <c r="TRZ2" s="872"/>
      <c r="TSA2" s="872"/>
      <c r="TSB2" s="872"/>
      <c r="TSC2" s="872"/>
      <c r="TSD2" s="872"/>
      <c r="TSE2" s="872"/>
      <c r="TSF2" s="872"/>
      <c r="TSG2" s="872"/>
      <c r="TSH2" s="872"/>
      <c r="TSI2" s="872"/>
      <c r="TSJ2" s="872"/>
      <c r="TSK2" s="872"/>
      <c r="TSL2" s="872"/>
      <c r="TSM2" s="872"/>
      <c r="TSN2" s="872"/>
      <c r="TSO2" s="872"/>
      <c r="TSP2" s="872"/>
      <c r="TSQ2" s="872"/>
      <c r="TSR2" s="872"/>
      <c r="TSS2" s="872"/>
      <c r="TST2" s="872"/>
      <c r="TSU2" s="872"/>
      <c r="TSV2" s="872"/>
      <c r="TSW2" s="872"/>
      <c r="TSX2" s="872"/>
      <c r="TSY2" s="872"/>
      <c r="TSZ2" s="872"/>
      <c r="TTA2" s="872"/>
      <c r="TTB2" s="872"/>
      <c r="TTC2" s="872"/>
      <c r="TTD2" s="872"/>
      <c r="TTE2" s="872"/>
      <c r="TTF2" s="872"/>
      <c r="TTG2" s="872"/>
      <c r="TTH2" s="872"/>
      <c r="TTI2" s="872"/>
      <c r="TTJ2" s="872"/>
      <c r="TTK2" s="872"/>
      <c r="TTL2" s="872"/>
      <c r="TTM2" s="872"/>
      <c r="TTN2" s="872"/>
      <c r="TTO2" s="872"/>
      <c r="TTP2" s="872"/>
      <c r="TTQ2" s="872"/>
      <c r="TTR2" s="872"/>
      <c r="TTS2" s="872"/>
      <c r="TTT2" s="872"/>
      <c r="TTU2" s="872"/>
      <c r="TTV2" s="872"/>
      <c r="TTW2" s="872"/>
      <c r="TTX2" s="872"/>
      <c r="TTY2" s="872"/>
      <c r="TTZ2" s="872"/>
      <c r="TUA2" s="872"/>
      <c r="TUB2" s="872"/>
      <c r="TUC2" s="872"/>
      <c r="TUD2" s="872"/>
      <c r="TUE2" s="872"/>
      <c r="TUF2" s="872"/>
      <c r="TUG2" s="872"/>
      <c r="TUH2" s="872"/>
      <c r="TUI2" s="872"/>
      <c r="TUJ2" s="872"/>
      <c r="TUK2" s="872"/>
      <c r="TUL2" s="872"/>
      <c r="TUM2" s="872"/>
      <c r="TUN2" s="872"/>
      <c r="TUO2" s="872"/>
      <c r="TUP2" s="872"/>
      <c r="TUQ2" s="872"/>
      <c r="TUR2" s="872"/>
      <c r="TUS2" s="872"/>
      <c r="TUT2" s="872"/>
      <c r="TUU2" s="872"/>
      <c r="TUV2" s="872"/>
      <c r="TUW2" s="872"/>
      <c r="TUX2" s="872"/>
      <c r="TUY2" s="872"/>
      <c r="TUZ2" s="872"/>
      <c r="TVA2" s="872"/>
      <c r="TVB2" s="872"/>
      <c r="TVC2" s="872"/>
      <c r="TVD2" s="872"/>
      <c r="TVE2" s="872"/>
      <c r="TVF2" s="872"/>
      <c r="TVG2" s="872"/>
      <c r="TVH2" s="872"/>
      <c r="TVI2" s="872"/>
      <c r="TVJ2" s="872"/>
      <c r="TVK2" s="872"/>
      <c r="TVL2" s="872"/>
      <c r="TVM2" s="872"/>
      <c r="TVN2" s="872"/>
      <c r="TVO2" s="872"/>
      <c r="TVP2" s="872"/>
      <c r="TVQ2" s="872"/>
      <c r="TVR2" s="872"/>
      <c r="TVS2" s="872"/>
      <c r="TVT2" s="872"/>
      <c r="TVU2" s="872"/>
      <c r="TVV2" s="872"/>
      <c r="TVW2" s="872"/>
      <c r="TVX2" s="872"/>
      <c r="TVY2" s="872"/>
      <c r="TVZ2" s="872"/>
      <c r="TWA2" s="872"/>
      <c r="TWB2" s="872"/>
      <c r="TWC2" s="872"/>
      <c r="TWD2" s="872"/>
      <c r="TWE2" s="872"/>
      <c r="TWF2" s="872"/>
      <c r="TWG2" s="872"/>
      <c r="TWH2" s="872"/>
      <c r="TWI2" s="872"/>
      <c r="TWJ2" s="872"/>
      <c r="TWK2" s="872"/>
      <c r="TWL2" s="872"/>
      <c r="TWM2" s="872"/>
      <c r="TWN2" s="872"/>
      <c r="TWO2" s="872"/>
      <c r="TWP2" s="872"/>
      <c r="TWQ2" s="872"/>
      <c r="TWR2" s="872"/>
      <c r="TWS2" s="872"/>
      <c r="TWT2" s="872"/>
      <c r="TWU2" s="872"/>
      <c r="TWV2" s="872"/>
      <c r="TWW2" s="872"/>
      <c r="TWX2" s="872"/>
      <c r="TWY2" s="872"/>
      <c r="TWZ2" s="872"/>
      <c r="TXA2" s="872"/>
      <c r="TXB2" s="872"/>
      <c r="TXC2" s="872"/>
      <c r="TXD2" s="872"/>
      <c r="TXE2" s="872"/>
      <c r="TXF2" s="872"/>
      <c r="TXG2" s="872"/>
      <c r="TXH2" s="872"/>
      <c r="TXI2" s="872"/>
      <c r="TXJ2" s="872"/>
      <c r="TXK2" s="872"/>
      <c r="TXL2" s="872"/>
      <c r="TXM2" s="872"/>
      <c r="TXN2" s="872"/>
      <c r="TXO2" s="872"/>
      <c r="TXP2" s="872"/>
      <c r="TXQ2" s="872"/>
      <c r="TXR2" s="872"/>
      <c r="TXS2" s="872"/>
      <c r="TXT2" s="872"/>
      <c r="TXU2" s="872"/>
      <c r="TXV2" s="872"/>
      <c r="TXW2" s="872"/>
      <c r="TXX2" s="872"/>
      <c r="TXY2" s="872"/>
      <c r="TXZ2" s="872"/>
      <c r="TYA2" s="872"/>
      <c r="TYB2" s="872"/>
      <c r="TYC2" s="872"/>
      <c r="TYD2" s="872"/>
      <c r="TYE2" s="872"/>
      <c r="TYF2" s="872"/>
      <c r="TYG2" s="872"/>
      <c r="TYH2" s="872"/>
      <c r="TYI2" s="872"/>
      <c r="TYJ2" s="872"/>
      <c r="TYK2" s="872"/>
      <c r="TYL2" s="872"/>
      <c r="TYM2" s="872"/>
      <c r="TYN2" s="872"/>
      <c r="TYO2" s="872"/>
      <c r="TYP2" s="872"/>
      <c r="TYQ2" s="872"/>
      <c r="TYR2" s="872"/>
      <c r="TYS2" s="872"/>
      <c r="TYT2" s="872"/>
      <c r="TYU2" s="872"/>
      <c r="TYV2" s="872"/>
      <c r="TYW2" s="872"/>
      <c r="TYX2" s="872"/>
      <c r="TYY2" s="872"/>
      <c r="TYZ2" s="872"/>
      <c r="TZA2" s="872"/>
      <c r="TZB2" s="872"/>
      <c r="TZC2" s="872"/>
      <c r="TZD2" s="872"/>
      <c r="TZE2" s="872"/>
      <c r="TZF2" s="872"/>
      <c r="TZG2" s="872"/>
      <c r="TZH2" s="872"/>
      <c r="TZI2" s="872"/>
      <c r="TZJ2" s="872"/>
      <c r="TZK2" s="872"/>
      <c r="TZL2" s="872"/>
      <c r="TZM2" s="872"/>
      <c r="TZN2" s="872"/>
      <c r="TZO2" s="872"/>
      <c r="TZP2" s="872"/>
      <c r="TZQ2" s="872"/>
      <c r="TZR2" s="872"/>
      <c r="TZS2" s="872"/>
      <c r="TZT2" s="872"/>
      <c r="TZU2" s="872"/>
      <c r="TZV2" s="872"/>
      <c r="TZW2" s="872"/>
      <c r="TZX2" s="872"/>
      <c r="TZY2" s="872"/>
      <c r="TZZ2" s="872"/>
      <c r="UAA2" s="872"/>
      <c r="UAB2" s="872"/>
      <c r="UAC2" s="872"/>
      <c r="UAD2" s="872"/>
      <c r="UAE2" s="872"/>
      <c r="UAF2" s="872"/>
      <c r="UAG2" s="872"/>
      <c r="UAH2" s="872"/>
      <c r="UAI2" s="872"/>
      <c r="UAJ2" s="872"/>
      <c r="UAK2" s="872"/>
      <c r="UAL2" s="872"/>
      <c r="UAM2" s="872"/>
      <c r="UAN2" s="872"/>
      <c r="UAO2" s="872"/>
      <c r="UAP2" s="872"/>
      <c r="UAQ2" s="872"/>
      <c r="UAR2" s="872"/>
      <c r="UAS2" s="872"/>
      <c r="UAT2" s="872"/>
      <c r="UAU2" s="872"/>
      <c r="UAV2" s="872"/>
      <c r="UAW2" s="872"/>
      <c r="UAX2" s="872"/>
      <c r="UAY2" s="872"/>
      <c r="UAZ2" s="872"/>
      <c r="UBA2" s="872"/>
      <c r="UBB2" s="872"/>
      <c r="UBC2" s="872"/>
      <c r="UBD2" s="872"/>
      <c r="UBE2" s="872"/>
      <c r="UBF2" s="872"/>
      <c r="UBG2" s="872"/>
      <c r="UBH2" s="872"/>
      <c r="UBI2" s="872"/>
      <c r="UBJ2" s="872"/>
      <c r="UBK2" s="872"/>
      <c r="UBL2" s="872"/>
      <c r="UBM2" s="872"/>
      <c r="UBN2" s="872"/>
      <c r="UBO2" s="872"/>
      <c r="UBP2" s="872"/>
      <c r="UBQ2" s="872"/>
      <c r="UBR2" s="872"/>
      <c r="UBS2" s="872"/>
      <c r="UBT2" s="872"/>
      <c r="UBU2" s="872"/>
      <c r="UBV2" s="872"/>
      <c r="UBW2" s="872"/>
      <c r="UBX2" s="872"/>
      <c r="UBY2" s="872"/>
      <c r="UBZ2" s="872"/>
      <c r="UCA2" s="872"/>
      <c r="UCB2" s="872"/>
      <c r="UCC2" s="872"/>
      <c r="UCD2" s="872"/>
      <c r="UCE2" s="872"/>
      <c r="UCF2" s="872"/>
      <c r="UCG2" s="872"/>
      <c r="UCH2" s="872"/>
      <c r="UCI2" s="872"/>
      <c r="UCJ2" s="872"/>
      <c r="UCK2" s="872"/>
      <c r="UCL2" s="872"/>
      <c r="UCM2" s="872"/>
      <c r="UCN2" s="872"/>
      <c r="UCO2" s="872"/>
      <c r="UCP2" s="872"/>
      <c r="UCQ2" s="872"/>
      <c r="UCR2" s="872"/>
      <c r="UCS2" s="872"/>
      <c r="UCT2" s="872"/>
      <c r="UCU2" s="872"/>
      <c r="UCV2" s="872"/>
      <c r="UCW2" s="872"/>
      <c r="UCX2" s="872"/>
      <c r="UCY2" s="872"/>
      <c r="UCZ2" s="872"/>
      <c r="UDA2" s="872"/>
      <c r="UDB2" s="872"/>
      <c r="UDC2" s="872"/>
      <c r="UDD2" s="872"/>
      <c r="UDE2" s="872"/>
      <c r="UDF2" s="872"/>
      <c r="UDG2" s="872"/>
      <c r="UDH2" s="872"/>
      <c r="UDI2" s="872"/>
      <c r="UDJ2" s="872"/>
      <c r="UDK2" s="872"/>
      <c r="UDL2" s="872"/>
      <c r="UDM2" s="872"/>
      <c r="UDN2" s="872"/>
      <c r="UDO2" s="872"/>
      <c r="UDP2" s="872"/>
      <c r="UDQ2" s="872"/>
      <c r="UDR2" s="872"/>
      <c r="UDS2" s="872"/>
      <c r="UDT2" s="872"/>
      <c r="UDU2" s="872"/>
      <c r="UDV2" s="872"/>
      <c r="UDW2" s="872"/>
      <c r="UDX2" s="872"/>
      <c r="UDY2" s="872"/>
      <c r="UDZ2" s="872"/>
      <c r="UEA2" s="872"/>
      <c r="UEB2" s="872"/>
      <c r="UEC2" s="872"/>
      <c r="UED2" s="872"/>
      <c r="UEE2" s="872"/>
      <c r="UEF2" s="872"/>
      <c r="UEG2" s="872"/>
      <c r="UEH2" s="872"/>
      <c r="UEI2" s="872"/>
      <c r="UEJ2" s="872"/>
      <c r="UEK2" s="872"/>
      <c r="UEL2" s="872"/>
      <c r="UEM2" s="872"/>
      <c r="UEN2" s="872"/>
      <c r="UEO2" s="872"/>
      <c r="UEP2" s="872"/>
      <c r="UEQ2" s="872"/>
      <c r="UER2" s="872"/>
      <c r="UES2" s="872"/>
      <c r="UET2" s="872"/>
      <c r="UEU2" s="872"/>
      <c r="UEV2" s="872"/>
      <c r="UEW2" s="872"/>
      <c r="UEX2" s="872"/>
      <c r="UEY2" s="872"/>
      <c r="UEZ2" s="872"/>
      <c r="UFA2" s="872"/>
      <c r="UFB2" s="872"/>
      <c r="UFC2" s="872"/>
      <c r="UFD2" s="872"/>
      <c r="UFE2" s="872"/>
      <c r="UFF2" s="872"/>
      <c r="UFG2" s="872"/>
      <c r="UFH2" s="872"/>
      <c r="UFI2" s="872"/>
      <c r="UFJ2" s="872"/>
      <c r="UFK2" s="872"/>
      <c r="UFL2" s="872"/>
      <c r="UFM2" s="872"/>
      <c r="UFN2" s="872"/>
      <c r="UFO2" s="872"/>
      <c r="UFP2" s="872"/>
      <c r="UFQ2" s="872"/>
      <c r="UFR2" s="872"/>
      <c r="UFS2" s="872"/>
      <c r="UFT2" s="872"/>
      <c r="UFU2" s="872"/>
      <c r="UFV2" s="872"/>
      <c r="UFW2" s="872"/>
      <c r="UFX2" s="872"/>
      <c r="UFY2" s="872"/>
      <c r="UFZ2" s="872"/>
      <c r="UGA2" s="872"/>
      <c r="UGB2" s="872"/>
      <c r="UGC2" s="872"/>
      <c r="UGD2" s="872"/>
      <c r="UGE2" s="872"/>
      <c r="UGF2" s="872"/>
      <c r="UGG2" s="872"/>
      <c r="UGH2" s="872"/>
      <c r="UGI2" s="872"/>
      <c r="UGJ2" s="872"/>
      <c r="UGK2" s="872"/>
      <c r="UGL2" s="872"/>
      <c r="UGM2" s="872"/>
      <c r="UGN2" s="872"/>
      <c r="UGO2" s="872"/>
      <c r="UGP2" s="872"/>
      <c r="UGQ2" s="872"/>
      <c r="UGR2" s="872"/>
      <c r="UGS2" s="872"/>
      <c r="UGT2" s="872"/>
      <c r="UGU2" s="872"/>
      <c r="UGV2" s="872"/>
      <c r="UGW2" s="872"/>
      <c r="UGX2" s="872"/>
      <c r="UGY2" s="872"/>
      <c r="UGZ2" s="872"/>
      <c r="UHA2" s="872"/>
      <c r="UHB2" s="872"/>
      <c r="UHC2" s="872"/>
      <c r="UHD2" s="872"/>
      <c r="UHE2" s="872"/>
      <c r="UHF2" s="872"/>
      <c r="UHG2" s="872"/>
      <c r="UHH2" s="872"/>
      <c r="UHI2" s="872"/>
      <c r="UHJ2" s="872"/>
      <c r="UHK2" s="872"/>
      <c r="UHL2" s="872"/>
      <c r="UHM2" s="872"/>
      <c r="UHN2" s="872"/>
      <c r="UHO2" s="872"/>
      <c r="UHP2" s="872"/>
      <c r="UHQ2" s="872"/>
      <c r="UHR2" s="872"/>
      <c r="UHS2" s="872"/>
      <c r="UHT2" s="872"/>
      <c r="UHU2" s="872"/>
      <c r="UHV2" s="872"/>
      <c r="UHW2" s="872"/>
      <c r="UHX2" s="872"/>
      <c r="UHY2" s="872"/>
      <c r="UHZ2" s="872"/>
      <c r="UIA2" s="872"/>
      <c r="UIB2" s="872"/>
      <c r="UIC2" s="872"/>
      <c r="UID2" s="872"/>
      <c r="UIE2" s="872"/>
      <c r="UIF2" s="872"/>
      <c r="UIG2" s="872"/>
      <c r="UIH2" s="872"/>
      <c r="UII2" s="872"/>
      <c r="UIJ2" s="872"/>
      <c r="UIK2" s="872"/>
      <c r="UIL2" s="872"/>
      <c r="UIM2" s="872"/>
      <c r="UIN2" s="872"/>
      <c r="UIO2" s="872"/>
      <c r="UIP2" s="872"/>
      <c r="UIQ2" s="872"/>
      <c r="UIR2" s="872"/>
      <c r="UIS2" s="872"/>
      <c r="UIT2" s="872"/>
      <c r="UIU2" s="872"/>
      <c r="UIV2" s="872"/>
      <c r="UIW2" s="872"/>
      <c r="UIX2" s="872"/>
      <c r="UIY2" s="872"/>
      <c r="UIZ2" s="872"/>
      <c r="UJA2" s="872"/>
      <c r="UJB2" s="872"/>
      <c r="UJC2" s="872"/>
      <c r="UJD2" s="872"/>
      <c r="UJE2" s="872"/>
      <c r="UJF2" s="872"/>
      <c r="UJG2" s="872"/>
      <c r="UJH2" s="872"/>
      <c r="UJI2" s="872"/>
      <c r="UJJ2" s="872"/>
      <c r="UJK2" s="872"/>
      <c r="UJL2" s="872"/>
      <c r="UJM2" s="872"/>
      <c r="UJN2" s="872"/>
      <c r="UJO2" s="872"/>
      <c r="UJP2" s="872"/>
      <c r="UJQ2" s="872"/>
      <c r="UJR2" s="872"/>
      <c r="UJS2" s="872"/>
      <c r="UJT2" s="872"/>
      <c r="UJU2" s="872"/>
      <c r="UJV2" s="872"/>
      <c r="UJW2" s="872"/>
      <c r="UJX2" s="872"/>
      <c r="UJY2" s="872"/>
      <c r="UJZ2" s="872"/>
      <c r="UKA2" s="872"/>
      <c r="UKB2" s="872"/>
      <c r="UKC2" s="872"/>
      <c r="UKD2" s="872"/>
      <c r="UKE2" s="872"/>
      <c r="UKF2" s="872"/>
      <c r="UKG2" s="872"/>
      <c r="UKH2" s="872"/>
      <c r="UKI2" s="872"/>
      <c r="UKJ2" s="872"/>
      <c r="UKK2" s="872"/>
      <c r="UKL2" s="872"/>
      <c r="UKM2" s="872"/>
      <c r="UKN2" s="872"/>
      <c r="UKO2" s="872"/>
      <c r="UKP2" s="872"/>
      <c r="UKQ2" s="872"/>
      <c r="UKR2" s="872"/>
      <c r="UKS2" s="872"/>
      <c r="UKT2" s="872"/>
      <c r="UKU2" s="872"/>
      <c r="UKV2" s="872"/>
      <c r="UKW2" s="872"/>
      <c r="UKX2" s="872"/>
      <c r="UKY2" s="872"/>
      <c r="UKZ2" s="872"/>
      <c r="ULA2" s="872"/>
      <c r="ULB2" s="872"/>
      <c r="ULC2" s="872"/>
      <c r="ULD2" s="872"/>
      <c r="ULE2" s="872"/>
      <c r="ULF2" s="872"/>
      <c r="ULG2" s="872"/>
      <c r="ULH2" s="872"/>
      <c r="ULI2" s="872"/>
      <c r="ULJ2" s="872"/>
      <c r="ULK2" s="872"/>
      <c r="ULL2" s="872"/>
      <c r="ULM2" s="872"/>
      <c r="ULN2" s="872"/>
      <c r="ULO2" s="872"/>
      <c r="ULP2" s="872"/>
      <c r="ULQ2" s="872"/>
      <c r="ULR2" s="872"/>
      <c r="ULS2" s="872"/>
      <c r="ULT2" s="872"/>
      <c r="ULU2" s="872"/>
      <c r="ULV2" s="872"/>
      <c r="ULW2" s="872"/>
      <c r="ULX2" s="872"/>
      <c r="ULY2" s="872"/>
      <c r="ULZ2" s="872"/>
      <c r="UMA2" s="872"/>
      <c r="UMB2" s="872"/>
      <c r="UMC2" s="872"/>
      <c r="UMD2" s="872"/>
      <c r="UME2" s="872"/>
      <c r="UMF2" s="872"/>
      <c r="UMG2" s="872"/>
      <c r="UMH2" s="872"/>
      <c r="UMI2" s="872"/>
      <c r="UMJ2" s="872"/>
      <c r="UMK2" s="872"/>
      <c r="UML2" s="872"/>
      <c r="UMM2" s="872"/>
      <c r="UMN2" s="872"/>
      <c r="UMO2" s="872"/>
      <c r="UMP2" s="872"/>
      <c r="UMQ2" s="872"/>
      <c r="UMR2" s="872"/>
      <c r="UMS2" s="872"/>
      <c r="UMT2" s="872"/>
      <c r="UMU2" s="872"/>
      <c r="UMV2" s="872"/>
      <c r="UMW2" s="872"/>
      <c r="UMX2" s="872"/>
      <c r="UMY2" s="872"/>
      <c r="UMZ2" s="872"/>
      <c r="UNA2" s="872"/>
      <c r="UNB2" s="872"/>
      <c r="UNC2" s="872"/>
      <c r="UND2" s="872"/>
      <c r="UNE2" s="872"/>
      <c r="UNF2" s="872"/>
      <c r="UNG2" s="872"/>
      <c r="UNH2" s="872"/>
      <c r="UNI2" s="872"/>
      <c r="UNJ2" s="872"/>
      <c r="UNK2" s="872"/>
      <c r="UNL2" s="872"/>
      <c r="UNM2" s="872"/>
      <c r="UNN2" s="872"/>
      <c r="UNO2" s="872"/>
      <c r="UNP2" s="872"/>
      <c r="UNQ2" s="872"/>
      <c r="UNR2" s="872"/>
      <c r="UNS2" s="872"/>
      <c r="UNT2" s="872"/>
      <c r="UNU2" s="872"/>
      <c r="UNV2" s="872"/>
      <c r="UNW2" s="872"/>
      <c r="UNX2" s="872"/>
      <c r="UNY2" s="872"/>
      <c r="UNZ2" s="872"/>
      <c r="UOA2" s="872"/>
      <c r="UOB2" s="872"/>
      <c r="UOC2" s="872"/>
      <c r="UOD2" s="872"/>
      <c r="UOE2" s="872"/>
      <c r="UOF2" s="872"/>
      <c r="UOG2" s="872"/>
      <c r="UOH2" s="872"/>
      <c r="UOI2" s="872"/>
      <c r="UOJ2" s="872"/>
      <c r="UOK2" s="872"/>
      <c r="UOL2" s="872"/>
      <c r="UOM2" s="872"/>
      <c r="UON2" s="872"/>
      <c r="UOO2" s="872"/>
      <c r="UOP2" s="872"/>
      <c r="UOQ2" s="872"/>
      <c r="UOR2" s="872"/>
      <c r="UOS2" s="872"/>
      <c r="UOT2" s="872"/>
      <c r="UOU2" s="872"/>
      <c r="UOV2" s="872"/>
      <c r="UOW2" s="872"/>
      <c r="UOX2" s="872"/>
      <c r="UOY2" s="872"/>
      <c r="UOZ2" s="872"/>
      <c r="UPA2" s="872"/>
      <c r="UPB2" s="872"/>
      <c r="UPC2" s="872"/>
      <c r="UPD2" s="872"/>
      <c r="UPE2" s="872"/>
      <c r="UPF2" s="872"/>
      <c r="UPG2" s="872"/>
      <c r="UPH2" s="872"/>
      <c r="UPI2" s="872"/>
      <c r="UPJ2" s="872"/>
      <c r="UPK2" s="872"/>
      <c r="UPL2" s="872"/>
      <c r="UPM2" s="872"/>
      <c r="UPN2" s="872"/>
      <c r="UPO2" s="872"/>
      <c r="UPP2" s="872"/>
      <c r="UPQ2" s="872"/>
      <c r="UPR2" s="872"/>
      <c r="UPS2" s="872"/>
      <c r="UPT2" s="872"/>
      <c r="UPU2" s="872"/>
      <c r="UPV2" s="872"/>
      <c r="UPW2" s="872"/>
      <c r="UPX2" s="872"/>
      <c r="UPY2" s="872"/>
      <c r="UPZ2" s="872"/>
      <c r="UQA2" s="872"/>
      <c r="UQB2" s="872"/>
      <c r="UQC2" s="872"/>
      <c r="UQD2" s="872"/>
      <c r="UQE2" s="872"/>
      <c r="UQF2" s="872"/>
      <c r="UQG2" s="872"/>
      <c r="UQH2" s="872"/>
      <c r="UQI2" s="872"/>
      <c r="UQJ2" s="872"/>
      <c r="UQK2" s="872"/>
      <c r="UQL2" s="872"/>
      <c r="UQM2" s="872"/>
      <c r="UQN2" s="872"/>
      <c r="UQO2" s="872"/>
      <c r="UQP2" s="872"/>
      <c r="UQQ2" s="872"/>
      <c r="UQR2" s="872"/>
      <c r="UQS2" s="872"/>
      <c r="UQT2" s="872"/>
      <c r="UQU2" s="872"/>
      <c r="UQV2" s="872"/>
      <c r="UQW2" s="872"/>
      <c r="UQX2" s="872"/>
      <c r="UQY2" s="872"/>
      <c r="UQZ2" s="872"/>
      <c r="URA2" s="872"/>
      <c r="URB2" s="872"/>
      <c r="URC2" s="872"/>
      <c r="URD2" s="872"/>
      <c r="URE2" s="872"/>
      <c r="URF2" s="872"/>
      <c r="URG2" s="872"/>
      <c r="URH2" s="872"/>
      <c r="URI2" s="872"/>
      <c r="URJ2" s="872"/>
      <c r="URK2" s="872"/>
      <c r="URL2" s="872"/>
      <c r="URM2" s="872"/>
      <c r="URN2" s="872"/>
      <c r="URO2" s="872"/>
      <c r="URP2" s="872"/>
      <c r="URQ2" s="872"/>
      <c r="URR2" s="872"/>
      <c r="URS2" s="872"/>
      <c r="URT2" s="872"/>
      <c r="URU2" s="872"/>
      <c r="URV2" s="872"/>
      <c r="URW2" s="872"/>
      <c r="URX2" s="872"/>
      <c r="URY2" s="872"/>
      <c r="URZ2" s="872"/>
      <c r="USA2" s="872"/>
      <c r="USB2" s="872"/>
      <c r="USC2" s="872"/>
      <c r="USD2" s="872"/>
      <c r="USE2" s="872"/>
      <c r="USF2" s="872"/>
      <c r="USG2" s="872"/>
      <c r="USH2" s="872"/>
      <c r="USI2" s="872"/>
      <c r="USJ2" s="872"/>
      <c r="USK2" s="872"/>
      <c r="USL2" s="872"/>
      <c r="USM2" s="872"/>
      <c r="USN2" s="872"/>
      <c r="USO2" s="872"/>
      <c r="USP2" s="872"/>
      <c r="USQ2" s="872"/>
      <c r="USR2" s="872"/>
      <c r="USS2" s="872"/>
      <c r="UST2" s="872"/>
      <c r="USU2" s="872"/>
      <c r="USV2" s="872"/>
      <c r="USW2" s="872"/>
      <c r="USX2" s="872"/>
      <c r="USY2" s="872"/>
      <c r="USZ2" s="872"/>
      <c r="UTA2" s="872"/>
      <c r="UTB2" s="872"/>
      <c r="UTC2" s="872"/>
      <c r="UTD2" s="872"/>
      <c r="UTE2" s="872"/>
      <c r="UTF2" s="872"/>
      <c r="UTG2" s="872"/>
      <c r="UTH2" s="872"/>
      <c r="UTI2" s="872"/>
      <c r="UTJ2" s="872"/>
      <c r="UTK2" s="872"/>
      <c r="UTL2" s="872"/>
      <c r="UTM2" s="872"/>
      <c r="UTN2" s="872"/>
      <c r="UTO2" s="872"/>
      <c r="UTP2" s="872"/>
      <c r="UTQ2" s="872"/>
      <c r="UTR2" s="872"/>
      <c r="UTS2" s="872"/>
      <c r="UTT2" s="872"/>
      <c r="UTU2" s="872"/>
      <c r="UTV2" s="872"/>
      <c r="UTW2" s="872"/>
      <c r="UTX2" s="872"/>
      <c r="UTY2" s="872"/>
      <c r="UTZ2" s="872"/>
      <c r="UUA2" s="872"/>
      <c r="UUB2" s="872"/>
      <c r="UUC2" s="872"/>
      <c r="UUD2" s="872"/>
      <c r="UUE2" s="872"/>
      <c r="UUF2" s="872"/>
      <c r="UUG2" s="872"/>
      <c r="UUH2" s="872"/>
      <c r="UUI2" s="872"/>
      <c r="UUJ2" s="872"/>
      <c r="UUK2" s="872"/>
      <c r="UUL2" s="872"/>
      <c r="UUM2" s="872"/>
      <c r="UUN2" s="872"/>
      <c r="UUO2" s="872"/>
      <c r="UUP2" s="872"/>
      <c r="UUQ2" s="872"/>
      <c r="UUR2" s="872"/>
      <c r="UUS2" s="872"/>
      <c r="UUT2" s="872"/>
      <c r="UUU2" s="872"/>
      <c r="UUV2" s="872"/>
      <c r="UUW2" s="872"/>
      <c r="UUX2" s="872"/>
      <c r="UUY2" s="872"/>
      <c r="UUZ2" s="872"/>
      <c r="UVA2" s="872"/>
      <c r="UVB2" s="872"/>
      <c r="UVC2" s="872"/>
      <c r="UVD2" s="872"/>
      <c r="UVE2" s="872"/>
      <c r="UVF2" s="872"/>
      <c r="UVG2" s="872"/>
      <c r="UVH2" s="872"/>
      <c r="UVI2" s="872"/>
      <c r="UVJ2" s="872"/>
      <c r="UVK2" s="872"/>
      <c r="UVL2" s="872"/>
      <c r="UVM2" s="872"/>
      <c r="UVN2" s="872"/>
      <c r="UVO2" s="872"/>
      <c r="UVP2" s="872"/>
      <c r="UVQ2" s="872"/>
      <c r="UVR2" s="872"/>
      <c r="UVS2" s="872"/>
      <c r="UVT2" s="872"/>
      <c r="UVU2" s="872"/>
      <c r="UVV2" s="872"/>
      <c r="UVW2" s="872"/>
      <c r="UVX2" s="872"/>
      <c r="UVY2" s="872"/>
      <c r="UVZ2" s="872"/>
      <c r="UWA2" s="872"/>
      <c r="UWB2" s="872"/>
      <c r="UWC2" s="872"/>
      <c r="UWD2" s="872"/>
      <c r="UWE2" s="872"/>
      <c r="UWF2" s="872"/>
      <c r="UWG2" s="872"/>
      <c r="UWH2" s="872"/>
      <c r="UWI2" s="872"/>
      <c r="UWJ2" s="872"/>
      <c r="UWK2" s="872"/>
      <c r="UWL2" s="872"/>
      <c r="UWM2" s="872"/>
      <c r="UWN2" s="872"/>
      <c r="UWO2" s="872"/>
      <c r="UWP2" s="872"/>
      <c r="UWQ2" s="872"/>
      <c r="UWR2" s="872"/>
      <c r="UWS2" s="872"/>
      <c r="UWT2" s="872"/>
      <c r="UWU2" s="872"/>
      <c r="UWV2" s="872"/>
      <c r="UWW2" s="872"/>
      <c r="UWX2" s="872"/>
      <c r="UWY2" s="872"/>
      <c r="UWZ2" s="872"/>
      <c r="UXA2" s="872"/>
      <c r="UXB2" s="872"/>
      <c r="UXC2" s="872"/>
      <c r="UXD2" s="872"/>
      <c r="UXE2" s="872"/>
      <c r="UXF2" s="872"/>
      <c r="UXG2" s="872"/>
      <c r="UXH2" s="872"/>
      <c r="UXI2" s="872"/>
      <c r="UXJ2" s="872"/>
      <c r="UXK2" s="872"/>
      <c r="UXL2" s="872"/>
      <c r="UXM2" s="872"/>
      <c r="UXN2" s="872"/>
      <c r="UXO2" s="872"/>
      <c r="UXP2" s="872"/>
      <c r="UXQ2" s="872"/>
      <c r="UXR2" s="872"/>
      <c r="UXS2" s="872"/>
      <c r="UXT2" s="872"/>
      <c r="UXU2" s="872"/>
      <c r="UXV2" s="872"/>
      <c r="UXW2" s="872"/>
      <c r="UXX2" s="872"/>
      <c r="UXY2" s="872"/>
      <c r="UXZ2" s="872"/>
      <c r="UYA2" s="872"/>
      <c r="UYB2" s="872"/>
      <c r="UYC2" s="872"/>
      <c r="UYD2" s="872"/>
      <c r="UYE2" s="872"/>
      <c r="UYF2" s="872"/>
      <c r="UYG2" s="872"/>
      <c r="UYH2" s="872"/>
      <c r="UYI2" s="872"/>
      <c r="UYJ2" s="872"/>
      <c r="UYK2" s="872"/>
      <c r="UYL2" s="872"/>
      <c r="UYM2" s="872"/>
      <c r="UYN2" s="872"/>
      <c r="UYO2" s="872"/>
      <c r="UYP2" s="872"/>
      <c r="UYQ2" s="872"/>
      <c r="UYR2" s="872"/>
      <c r="UYS2" s="872"/>
      <c r="UYT2" s="872"/>
      <c r="UYU2" s="872"/>
      <c r="UYV2" s="872"/>
      <c r="UYW2" s="872"/>
      <c r="UYX2" s="872"/>
      <c r="UYY2" s="872"/>
      <c r="UYZ2" s="872"/>
      <c r="UZA2" s="872"/>
      <c r="UZB2" s="872"/>
      <c r="UZC2" s="872"/>
      <c r="UZD2" s="872"/>
      <c r="UZE2" s="872"/>
      <c r="UZF2" s="872"/>
      <c r="UZG2" s="872"/>
      <c r="UZH2" s="872"/>
      <c r="UZI2" s="872"/>
      <c r="UZJ2" s="872"/>
      <c r="UZK2" s="872"/>
      <c r="UZL2" s="872"/>
      <c r="UZM2" s="872"/>
      <c r="UZN2" s="872"/>
      <c r="UZO2" s="872"/>
      <c r="UZP2" s="872"/>
      <c r="UZQ2" s="872"/>
      <c r="UZR2" s="872"/>
      <c r="UZS2" s="872"/>
      <c r="UZT2" s="872"/>
      <c r="UZU2" s="872"/>
      <c r="UZV2" s="872"/>
      <c r="UZW2" s="872"/>
      <c r="UZX2" s="872"/>
      <c r="UZY2" s="872"/>
      <c r="UZZ2" s="872"/>
      <c r="VAA2" s="872"/>
      <c r="VAB2" s="872"/>
      <c r="VAC2" s="872"/>
      <c r="VAD2" s="872"/>
      <c r="VAE2" s="872"/>
      <c r="VAF2" s="872"/>
      <c r="VAG2" s="872"/>
      <c r="VAH2" s="872"/>
      <c r="VAI2" s="872"/>
      <c r="VAJ2" s="872"/>
      <c r="VAK2" s="872"/>
      <c r="VAL2" s="872"/>
      <c r="VAM2" s="872"/>
      <c r="VAN2" s="872"/>
      <c r="VAO2" s="872"/>
      <c r="VAP2" s="872"/>
      <c r="VAQ2" s="872"/>
      <c r="VAR2" s="872"/>
      <c r="VAS2" s="872"/>
      <c r="VAT2" s="872"/>
      <c r="VAU2" s="872"/>
      <c r="VAV2" s="872"/>
      <c r="VAW2" s="872"/>
      <c r="VAX2" s="872"/>
      <c r="VAY2" s="872"/>
      <c r="VAZ2" s="872"/>
      <c r="VBA2" s="872"/>
      <c r="VBB2" s="872"/>
      <c r="VBC2" s="872"/>
      <c r="VBD2" s="872"/>
      <c r="VBE2" s="872"/>
      <c r="VBF2" s="872"/>
      <c r="VBG2" s="872"/>
      <c r="VBH2" s="872"/>
      <c r="VBI2" s="872"/>
      <c r="VBJ2" s="872"/>
      <c r="VBK2" s="872"/>
      <c r="VBL2" s="872"/>
      <c r="VBM2" s="872"/>
      <c r="VBN2" s="872"/>
      <c r="VBO2" s="872"/>
      <c r="VBP2" s="872"/>
      <c r="VBQ2" s="872"/>
      <c r="VBR2" s="872"/>
      <c r="VBS2" s="872"/>
      <c r="VBT2" s="872"/>
      <c r="VBU2" s="872"/>
      <c r="VBV2" s="872"/>
      <c r="VBW2" s="872"/>
      <c r="VBX2" s="872"/>
      <c r="VBY2" s="872"/>
      <c r="VBZ2" s="872"/>
      <c r="VCA2" s="872"/>
      <c r="VCB2" s="872"/>
      <c r="VCC2" s="872"/>
      <c r="VCD2" s="872"/>
      <c r="VCE2" s="872"/>
      <c r="VCF2" s="872"/>
      <c r="VCG2" s="872"/>
      <c r="VCH2" s="872"/>
      <c r="VCI2" s="872"/>
      <c r="VCJ2" s="872"/>
      <c r="VCK2" s="872"/>
      <c r="VCL2" s="872"/>
      <c r="VCM2" s="872"/>
      <c r="VCN2" s="872"/>
      <c r="VCO2" s="872"/>
      <c r="VCP2" s="872"/>
      <c r="VCQ2" s="872"/>
      <c r="VCR2" s="872"/>
      <c r="VCS2" s="872"/>
      <c r="VCT2" s="872"/>
      <c r="VCU2" s="872"/>
      <c r="VCV2" s="872"/>
      <c r="VCW2" s="872"/>
      <c r="VCX2" s="872"/>
      <c r="VCY2" s="872"/>
      <c r="VCZ2" s="872"/>
      <c r="VDA2" s="872"/>
      <c r="VDB2" s="872"/>
      <c r="VDC2" s="872"/>
      <c r="VDD2" s="872"/>
      <c r="VDE2" s="872"/>
      <c r="VDF2" s="872"/>
      <c r="VDG2" s="872"/>
      <c r="VDH2" s="872"/>
      <c r="VDI2" s="872"/>
      <c r="VDJ2" s="872"/>
      <c r="VDK2" s="872"/>
      <c r="VDL2" s="872"/>
      <c r="VDM2" s="872"/>
      <c r="VDN2" s="872"/>
      <c r="VDO2" s="872"/>
      <c r="VDP2" s="872"/>
      <c r="VDQ2" s="872"/>
      <c r="VDR2" s="872"/>
      <c r="VDS2" s="872"/>
      <c r="VDT2" s="872"/>
      <c r="VDU2" s="872"/>
      <c r="VDV2" s="872"/>
      <c r="VDW2" s="872"/>
      <c r="VDX2" s="872"/>
      <c r="VDY2" s="872"/>
      <c r="VDZ2" s="872"/>
      <c r="VEA2" s="872"/>
      <c r="VEB2" s="872"/>
      <c r="VEC2" s="872"/>
      <c r="VED2" s="872"/>
      <c r="VEE2" s="872"/>
      <c r="VEF2" s="872"/>
      <c r="VEG2" s="872"/>
      <c r="VEH2" s="872"/>
      <c r="VEI2" s="872"/>
      <c r="VEJ2" s="872"/>
      <c r="VEK2" s="872"/>
      <c r="VEL2" s="872"/>
      <c r="VEM2" s="872"/>
      <c r="VEN2" s="872"/>
      <c r="VEO2" s="872"/>
      <c r="VEP2" s="872"/>
      <c r="VEQ2" s="872"/>
      <c r="VER2" s="872"/>
      <c r="VES2" s="872"/>
      <c r="VET2" s="872"/>
      <c r="VEU2" s="872"/>
      <c r="VEV2" s="872"/>
      <c r="VEW2" s="872"/>
      <c r="VEX2" s="872"/>
      <c r="VEY2" s="872"/>
      <c r="VEZ2" s="872"/>
      <c r="VFA2" s="872"/>
      <c r="VFB2" s="872"/>
      <c r="VFC2" s="872"/>
      <c r="VFD2" s="872"/>
      <c r="VFE2" s="872"/>
      <c r="VFF2" s="872"/>
      <c r="VFG2" s="872"/>
      <c r="VFH2" s="872"/>
      <c r="VFI2" s="872"/>
      <c r="VFJ2" s="872"/>
      <c r="VFK2" s="872"/>
      <c r="VFL2" s="872"/>
      <c r="VFM2" s="872"/>
      <c r="VFN2" s="872"/>
      <c r="VFO2" s="872"/>
      <c r="VFP2" s="872"/>
      <c r="VFQ2" s="872"/>
      <c r="VFR2" s="872"/>
      <c r="VFS2" s="872"/>
      <c r="VFT2" s="872"/>
      <c r="VFU2" s="872"/>
      <c r="VFV2" s="872"/>
      <c r="VFW2" s="872"/>
      <c r="VFX2" s="872"/>
      <c r="VFY2" s="872"/>
      <c r="VFZ2" s="872"/>
      <c r="VGA2" s="872"/>
      <c r="VGB2" s="872"/>
      <c r="VGC2" s="872"/>
      <c r="VGD2" s="872"/>
      <c r="VGE2" s="872"/>
      <c r="VGF2" s="872"/>
      <c r="VGG2" s="872"/>
      <c r="VGH2" s="872"/>
      <c r="VGI2" s="872"/>
      <c r="VGJ2" s="872"/>
      <c r="VGK2" s="872"/>
      <c r="VGL2" s="872"/>
      <c r="VGM2" s="872"/>
      <c r="VGN2" s="872"/>
      <c r="VGO2" s="872"/>
      <c r="VGP2" s="872"/>
      <c r="VGQ2" s="872"/>
      <c r="VGR2" s="872"/>
      <c r="VGS2" s="872"/>
      <c r="VGT2" s="872"/>
      <c r="VGU2" s="872"/>
      <c r="VGV2" s="872"/>
      <c r="VGW2" s="872"/>
      <c r="VGX2" s="872"/>
      <c r="VGY2" s="872"/>
      <c r="VGZ2" s="872"/>
      <c r="VHA2" s="872"/>
      <c r="VHB2" s="872"/>
      <c r="VHC2" s="872"/>
      <c r="VHD2" s="872"/>
      <c r="VHE2" s="872"/>
      <c r="VHF2" s="872"/>
      <c r="VHG2" s="872"/>
      <c r="VHH2" s="872"/>
      <c r="VHI2" s="872"/>
      <c r="VHJ2" s="872"/>
      <c r="VHK2" s="872"/>
      <c r="VHL2" s="872"/>
      <c r="VHM2" s="872"/>
      <c r="VHN2" s="872"/>
      <c r="VHO2" s="872"/>
      <c r="VHP2" s="872"/>
      <c r="VHQ2" s="872"/>
      <c r="VHR2" s="872"/>
      <c r="VHS2" s="872"/>
      <c r="VHT2" s="872"/>
      <c r="VHU2" s="872"/>
      <c r="VHV2" s="872"/>
      <c r="VHW2" s="872"/>
      <c r="VHX2" s="872"/>
      <c r="VHY2" s="872"/>
      <c r="VHZ2" s="872"/>
      <c r="VIA2" s="872"/>
      <c r="VIB2" s="872"/>
      <c r="VIC2" s="872"/>
      <c r="VID2" s="872"/>
      <c r="VIE2" s="872"/>
      <c r="VIF2" s="872"/>
      <c r="VIG2" s="872"/>
      <c r="VIH2" s="872"/>
      <c r="VII2" s="872"/>
      <c r="VIJ2" s="872"/>
      <c r="VIK2" s="872"/>
      <c r="VIL2" s="872"/>
      <c r="VIM2" s="872"/>
      <c r="VIN2" s="872"/>
      <c r="VIO2" s="872"/>
      <c r="VIP2" s="872"/>
      <c r="VIQ2" s="872"/>
      <c r="VIR2" s="872"/>
      <c r="VIS2" s="872"/>
      <c r="VIT2" s="872"/>
      <c r="VIU2" s="872"/>
      <c r="VIV2" s="872"/>
      <c r="VIW2" s="872"/>
      <c r="VIX2" s="872"/>
      <c r="VIY2" s="872"/>
      <c r="VIZ2" s="872"/>
      <c r="VJA2" s="872"/>
      <c r="VJB2" s="872"/>
      <c r="VJC2" s="872"/>
      <c r="VJD2" s="872"/>
      <c r="VJE2" s="872"/>
      <c r="VJF2" s="872"/>
      <c r="VJG2" s="872"/>
      <c r="VJH2" s="872"/>
      <c r="VJI2" s="872"/>
      <c r="VJJ2" s="872"/>
      <c r="VJK2" s="872"/>
      <c r="VJL2" s="872"/>
      <c r="VJM2" s="872"/>
      <c r="VJN2" s="872"/>
      <c r="VJO2" s="872"/>
      <c r="VJP2" s="872"/>
      <c r="VJQ2" s="872"/>
      <c r="VJR2" s="872"/>
      <c r="VJS2" s="872"/>
      <c r="VJT2" s="872"/>
      <c r="VJU2" s="872"/>
      <c r="VJV2" s="872"/>
      <c r="VJW2" s="872"/>
      <c r="VJX2" s="872"/>
      <c r="VJY2" s="872"/>
      <c r="VJZ2" s="872"/>
      <c r="VKA2" s="872"/>
      <c r="VKB2" s="872"/>
      <c r="VKC2" s="872"/>
      <c r="VKD2" s="872"/>
      <c r="VKE2" s="872"/>
      <c r="VKF2" s="872"/>
      <c r="VKG2" s="872"/>
      <c r="VKH2" s="872"/>
      <c r="VKI2" s="872"/>
      <c r="VKJ2" s="872"/>
      <c r="VKK2" s="872"/>
      <c r="VKL2" s="872"/>
      <c r="VKM2" s="872"/>
      <c r="VKN2" s="872"/>
      <c r="VKO2" s="872"/>
      <c r="VKP2" s="872"/>
      <c r="VKQ2" s="872"/>
      <c r="VKR2" s="872"/>
      <c r="VKS2" s="872"/>
      <c r="VKT2" s="872"/>
      <c r="VKU2" s="872"/>
      <c r="VKV2" s="872"/>
      <c r="VKW2" s="872"/>
      <c r="VKX2" s="872"/>
      <c r="VKY2" s="872"/>
      <c r="VKZ2" s="872"/>
      <c r="VLA2" s="872"/>
      <c r="VLB2" s="872"/>
      <c r="VLC2" s="872"/>
      <c r="VLD2" s="872"/>
      <c r="VLE2" s="872"/>
      <c r="VLF2" s="872"/>
      <c r="VLG2" s="872"/>
      <c r="VLH2" s="872"/>
      <c r="VLI2" s="872"/>
      <c r="VLJ2" s="872"/>
      <c r="VLK2" s="872"/>
      <c r="VLL2" s="872"/>
      <c r="VLM2" s="872"/>
      <c r="VLN2" s="872"/>
      <c r="VLO2" s="872"/>
      <c r="VLP2" s="872"/>
      <c r="VLQ2" s="872"/>
      <c r="VLR2" s="872"/>
      <c r="VLS2" s="872"/>
      <c r="VLT2" s="872"/>
      <c r="VLU2" s="872"/>
      <c r="VLV2" s="872"/>
      <c r="VLW2" s="872"/>
      <c r="VLX2" s="872"/>
      <c r="VLY2" s="872"/>
      <c r="VLZ2" s="872"/>
      <c r="VMA2" s="872"/>
      <c r="VMB2" s="872"/>
      <c r="VMC2" s="872"/>
      <c r="VMD2" s="872"/>
      <c r="VME2" s="872"/>
      <c r="VMF2" s="872"/>
      <c r="VMG2" s="872"/>
      <c r="VMH2" s="872"/>
      <c r="VMI2" s="872"/>
      <c r="VMJ2" s="872"/>
      <c r="VMK2" s="872"/>
      <c r="VML2" s="872"/>
      <c r="VMM2" s="872"/>
      <c r="VMN2" s="872"/>
      <c r="VMO2" s="872"/>
      <c r="VMP2" s="872"/>
      <c r="VMQ2" s="872"/>
      <c r="VMR2" s="872"/>
      <c r="VMS2" s="872"/>
      <c r="VMT2" s="872"/>
      <c r="VMU2" s="872"/>
      <c r="VMV2" s="872"/>
      <c r="VMW2" s="872"/>
      <c r="VMX2" s="872"/>
      <c r="VMY2" s="872"/>
      <c r="VMZ2" s="872"/>
      <c r="VNA2" s="872"/>
      <c r="VNB2" s="872"/>
      <c r="VNC2" s="872"/>
      <c r="VND2" s="872"/>
      <c r="VNE2" s="872"/>
      <c r="VNF2" s="872"/>
      <c r="VNG2" s="872"/>
      <c r="VNH2" s="872"/>
      <c r="VNI2" s="872"/>
      <c r="VNJ2" s="872"/>
      <c r="VNK2" s="872"/>
      <c r="VNL2" s="872"/>
      <c r="VNM2" s="872"/>
      <c r="VNN2" s="872"/>
      <c r="VNO2" s="872"/>
      <c r="VNP2" s="872"/>
      <c r="VNQ2" s="872"/>
      <c r="VNR2" s="872"/>
      <c r="VNS2" s="872"/>
      <c r="VNT2" s="872"/>
      <c r="VNU2" s="872"/>
      <c r="VNV2" s="872"/>
      <c r="VNW2" s="872"/>
      <c r="VNX2" s="872"/>
      <c r="VNY2" s="872"/>
      <c r="VNZ2" s="872"/>
      <c r="VOA2" s="872"/>
      <c r="VOB2" s="872"/>
      <c r="VOC2" s="872"/>
      <c r="VOD2" s="872"/>
      <c r="VOE2" s="872"/>
      <c r="VOF2" s="872"/>
      <c r="VOG2" s="872"/>
      <c r="VOH2" s="872"/>
      <c r="VOI2" s="872"/>
      <c r="VOJ2" s="872"/>
      <c r="VOK2" s="872"/>
      <c r="VOL2" s="872"/>
      <c r="VOM2" s="872"/>
      <c r="VON2" s="872"/>
      <c r="VOO2" s="872"/>
      <c r="VOP2" s="872"/>
      <c r="VOQ2" s="872"/>
      <c r="VOR2" s="872"/>
      <c r="VOS2" s="872"/>
      <c r="VOT2" s="872"/>
      <c r="VOU2" s="872"/>
      <c r="VOV2" s="872"/>
      <c r="VOW2" s="872"/>
      <c r="VOX2" s="872"/>
      <c r="VOY2" s="872"/>
      <c r="VOZ2" s="872"/>
      <c r="VPA2" s="872"/>
      <c r="VPB2" s="872"/>
      <c r="VPC2" s="872"/>
      <c r="VPD2" s="872"/>
      <c r="VPE2" s="872"/>
      <c r="VPF2" s="872"/>
      <c r="VPG2" s="872"/>
      <c r="VPH2" s="872"/>
      <c r="VPI2" s="872"/>
      <c r="VPJ2" s="872"/>
      <c r="VPK2" s="872"/>
      <c r="VPL2" s="872"/>
      <c r="VPM2" s="872"/>
      <c r="VPN2" s="872"/>
      <c r="VPO2" s="872"/>
      <c r="VPP2" s="872"/>
      <c r="VPQ2" s="872"/>
      <c r="VPR2" s="872"/>
      <c r="VPS2" s="872"/>
      <c r="VPT2" s="872"/>
      <c r="VPU2" s="872"/>
      <c r="VPV2" s="872"/>
      <c r="VPW2" s="872"/>
      <c r="VPX2" s="872"/>
      <c r="VPY2" s="872"/>
      <c r="VPZ2" s="872"/>
      <c r="VQA2" s="872"/>
      <c r="VQB2" s="872"/>
      <c r="VQC2" s="872"/>
      <c r="VQD2" s="872"/>
      <c r="VQE2" s="872"/>
      <c r="VQF2" s="872"/>
      <c r="VQG2" s="872"/>
      <c r="VQH2" s="872"/>
      <c r="VQI2" s="872"/>
      <c r="VQJ2" s="872"/>
      <c r="VQK2" s="872"/>
      <c r="VQL2" s="872"/>
      <c r="VQM2" s="872"/>
      <c r="VQN2" s="872"/>
      <c r="VQO2" s="872"/>
      <c r="VQP2" s="872"/>
      <c r="VQQ2" s="872"/>
      <c r="VQR2" s="872"/>
      <c r="VQS2" s="872"/>
      <c r="VQT2" s="872"/>
      <c r="VQU2" s="872"/>
      <c r="VQV2" s="872"/>
      <c r="VQW2" s="872"/>
      <c r="VQX2" s="872"/>
      <c r="VQY2" s="872"/>
      <c r="VQZ2" s="872"/>
      <c r="VRA2" s="872"/>
      <c r="VRB2" s="872"/>
      <c r="VRC2" s="872"/>
      <c r="VRD2" s="872"/>
      <c r="VRE2" s="872"/>
      <c r="VRF2" s="872"/>
      <c r="VRG2" s="872"/>
      <c r="VRH2" s="872"/>
      <c r="VRI2" s="872"/>
      <c r="VRJ2" s="872"/>
      <c r="VRK2" s="872"/>
      <c r="VRL2" s="872"/>
      <c r="VRM2" s="872"/>
      <c r="VRN2" s="872"/>
      <c r="VRO2" s="872"/>
      <c r="VRP2" s="872"/>
      <c r="VRQ2" s="872"/>
      <c r="VRR2" s="872"/>
      <c r="VRS2" s="872"/>
      <c r="VRT2" s="872"/>
      <c r="VRU2" s="872"/>
      <c r="VRV2" s="872"/>
      <c r="VRW2" s="872"/>
      <c r="VRX2" s="872"/>
      <c r="VRY2" s="872"/>
      <c r="VRZ2" s="872"/>
      <c r="VSA2" s="872"/>
      <c r="VSB2" s="872"/>
      <c r="VSC2" s="872"/>
      <c r="VSD2" s="872"/>
      <c r="VSE2" s="872"/>
      <c r="VSF2" s="872"/>
      <c r="VSG2" s="872"/>
      <c r="VSH2" s="872"/>
      <c r="VSI2" s="872"/>
      <c r="VSJ2" s="872"/>
      <c r="VSK2" s="872"/>
      <c r="VSL2" s="872"/>
      <c r="VSM2" s="872"/>
      <c r="VSN2" s="872"/>
      <c r="VSO2" s="872"/>
      <c r="VSP2" s="872"/>
      <c r="VSQ2" s="872"/>
      <c r="VSR2" s="872"/>
      <c r="VSS2" s="872"/>
      <c r="VST2" s="872"/>
      <c r="VSU2" s="872"/>
      <c r="VSV2" s="872"/>
      <c r="VSW2" s="872"/>
      <c r="VSX2" s="872"/>
      <c r="VSY2" s="872"/>
      <c r="VSZ2" s="872"/>
      <c r="VTA2" s="872"/>
      <c r="VTB2" s="872"/>
      <c r="VTC2" s="872"/>
      <c r="VTD2" s="872"/>
      <c r="VTE2" s="872"/>
      <c r="VTF2" s="872"/>
      <c r="VTG2" s="872"/>
      <c r="VTH2" s="872"/>
      <c r="VTI2" s="872"/>
      <c r="VTJ2" s="872"/>
      <c r="VTK2" s="872"/>
      <c r="VTL2" s="872"/>
      <c r="VTM2" s="872"/>
      <c r="VTN2" s="872"/>
      <c r="VTO2" s="872"/>
      <c r="VTP2" s="872"/>
      <c r="VTQ2" s="872"/>
      <c r="VTR2" s="872"/>
      <c r="VTS2" s="872"/>
      <c r="VTT2" s="872"/>
      <c r="VTU2" s="872"/>
      <c r="VTV2" s="872"/>
      <c r="VTW2" s="872"/>
      <c r="VTX2" s="872"/>
      <c r="VTY2" s="872"/>
      <c r="VTZ2" s="872"/>
      <c r="VUA2" s="872"/>
      <c r="VUB2" s="872"/>
      <c r="VUC2" s="872"/>
      <c r="VUD2" s="872"/>
      <c r="VUE2" s="872"/>
      <c r="VUF2" s="872"/>
      <c r="VUG2" s="872"/>
      <c r="VUH2" s="872"/>
      <c r="VUI2" s="872"/>
      <c r="VUJ2" s="872"/>
      <c r="VUK2" s="872"/>
      <c r="VUL2" s="872"/>
      <c r="VUM2" s="872"/>
      <c r="VUN2" s="872"/>
      <c r="VUO2" s="872"/>
      <c r="VUP2" s="872"/>
      <c r="VUQ2" s="872"/>
      <c r="VUR2" s="872"/>
      <c r="VUS2" s="872"/>
      <c r="VUT2" s="872"/>
      <c r="VUU2" s="872"/>
      <c r="VUV2" s="872"/>
      <c r="VUW2" s="872"/>
      <c r="VUX2" s="872"/>
      <c r="VUY2" s="872"/>
      <c r="VUZ2" s="872"/>
      <c r="VVA2" s="872"/>
      <c r="VVB2" s="872"/>
      <c r="VVC2" s="872"/>
      <c r="VVD2" s="872"/>
      <c r="VVE2" s="872"/>
      <c r="VVF2" s="872"/>
      <c r="VVG2" s="872"/>
      <c r="VVH2" s="872"/>
      <c r="VVI2" s="872"/>
      <c r="VVJ2" s="872"/>
      <c r="VVK2" s="872"/>
      <c r="VVL2" s="872"/>
      <c r="VVM2" s="872"/>
      <c r="VVN2" s="872"/>
      <c r="VVO2" s="872"/>
      <c r="VVP2" s="872"/>
      <c r="VVQ2" s="872"/>
      <c r="VVR2" s="872"/>
      <c r="VVS2" s="872"/>
      <c r="VVT2" s="872"/>
      <c r="VVU2" s="872"/>
      <c r="VVV2" s="872"/>
      <c r="VVW2" s="872"/>
      <c r="VVX2" s="872"/>
      <c r="VVY2" s="872"/>
      <c r="VVZ2" s="872"/>
      <c r="VWA2" s="872"/>
      <c r="VWB2" s="872"/>
      <c r="VWC2" s="872"/>
      <c r="VWD2" s="872"/>
      <c r="VWE2" s="872"/>
      <c r="VWF2" s="872"/>
      <c r="VWG2" s="872"/>
      <c r="VWH2" s="872"/>
      <c r="VWI2" s="872"/>
      <c r="VWJ2" s="872"/>
      <c r="VWK2" s="872"/>
      <c r="VWL2" s="872"/>
      <c r="VWM2" s="872"/>
      <c r="VWN2" s="872"/>
      <c r="VWO2" s="872"/>
      <c r="VWP2" s="872"/>
      <c r="VWQ2" s="872"/>
      <c r="VWR2" s="872"/>
      <c r="VWS2" s="872"/>
      <c r="VWT2" s="872"/>
      <c r="VWU2" s="872"/>
      <c r="VWV2" s="872"/>
      <c r="VWW2" s="872"/>
      <c r="VWX2" s="872"/>
      <c r="VWY2" s="872"/>
      <c r="VWZ2" s="872"/>
      <c r="VXA2" s="872"/>
      <c r="VXB2" s="872"/>
      <c r="VXC2" s="872"/>
      <c r="VXD2" s="872"/>
      <c r="VXE2" s="872"/>
      <c r="VXF2" s="872"/>
      <c r="VXG2" s="872"/>
      <c r="VXH2" s="872"/>
      <c r="VXI2" s="872"/>
      <c r="VXJ2" s="872"/>
      <c r="VXK2" s="872"/>
      <c r="VXL2" s="872"/>
      <c r="VXM2" s="872"/>
      <c r="VXN2" s="872"/>
      <c r="VXO2" s="872"/>
      <c r="VXP2" s="872"/>
      <c r="VXQ2" s="872"/>
      <c r="VXR2" s="872"/>
      <c r="VXS2" s="872"/>
      <c r="VXT2" s="872"/>
      <c r="VXU2" s="872"/>
      <c r="VXV2" s="872"/>
      <c r="VXW2" s="872"/>
      <c r="VXX2" s="872"/>
      <c r="VXY2" s="872"/>
      <c r="VXZ2" s="872"/>
      <c r="VYA2" s="872"/>
      <c r="VYB2" s="872"/>
      <c r="VYC2" s="872"/>
      <c r="VYD2" s="872"/>
      <c r="VYE2" s="872"/>
      <c r="VYF2" s="872"/>
      <c r="VYG2" s="872"/>
      <c r="VYH2" s="872"/>
      <c r="VYI2" s="872"/>
      <c r="VYJ2" s="872"/>
      <c r="VYK2" s="872"/>
      <c r="VYL2" s="872"/>
      <c r="VYM2" s="872"/>
      <c r="VYN2" s="872"/>
      <c r="VYO2" s="872"/>
      <c r="VYP2" s="872"/>
      <c r="VYQ2" s="872"/>
      <c r="VYR2" s="872"/>
      <c r="VYS2" s="872"/>
      <c r="VYT2" s="872"/>
      <c r="VYU2" s="872"/>
      <c r="VYV2" s="872"/>
      <c r="VYW2" s="872"/>
      <c r="VYX2" s="872"/>
      <c r="VYY2" s="872"/>
      <c r="VYZ2" s="872"/>
      <c r="VZA2" s="872"/>
      <c r="VZB2" s="872"/>
      <c r="VZC2" s="872"/>
      <c r="VZD2" s="872"/>
      <c r="VZE2" s="872"/>
      <c r="VZF2" s="872"/>
      <c r="VZG2" s="872"/>
      <c r="VZH2" s="872"/>
      <c r="VZI2" s="872"/>
      <c r="VZJ2" s="872"/>
      <c r="VZK2" s="872"/>
      <c r="VZL2" s="872"/>
      <c r="VZM2" s="872"/>
      <c r="VZN2" s="872"/>
      <c r="VZO2" s="872"/>
      <c r="VZP2" s="872"/>
      <c r="VZQ2" s="872"/>
      <c r="VZR2" s="872"/>
      <c r="VZS2" s="872"/>
      <c r="VZT2" s="872"/>
      <c r="VZU2" s="872"/>
      <c r="VZV2" s="872"/>
      <c r="VZW2" s="872"/>
      <c r="VZX2" s="872"/>
      <c r="VZY2" s="872"/>
      <c r="VZZ2" s="872"/>
      <c r="WAA2" s="872"/>
      <c r="WAB2" s="872"/>
      <c r="WAC2" s="872"/>
      <c r="WAD2" s="872"/>
      <c r="WAE2" s="872"/>
      <c r="WAF2" s="872"/>
      <c r="WAG2" s="872"/>
      <c r="WAH2" s="872"/>
      <c r="WAI2" s="872"/>
      <c r="WAJ2" s="872"/>
      <c r="WAK2" s="872"/>
      <c r="WAL2" s="872"/>
      <c r="WAM2" s="872"/>
      <c r="WAN2" s="872"/>
      <c r="WAO2" s="872"/>
      <c r="WAP2" s="872"/>
      <c r="WAQ2" s="872"/>
      <c r="WAR2" s="872"/>
      <c r="WAS2" s="872"/>
      <c r="WAT2" s="872"/>
      <c r="WAU2" s="872"/>
      <c r="WAV2" s="872"/>
      <c r="WAW2" s="872"/>
      <c r="WAX2" s="872"/>
      <c r="WAY2" s="872"/>
      <c r="WAZ2" s="872"/>
      <c r="WBA2" s="872"/>
      <c r="WBB2" s="872"/>
      <c r="WBC2" s="872"/>
      <c r="WBD2" s="872"/>
      <c r="WBE2" s="872"/>
      <c r="WBF2" s="872"/>
      <c r="WBG2" s="872"/>
      <c r="WBH2" s="872"/>
      <c r="WBI2" s="872"/>
      <c r="WBJ2" s="872"/>
      <c r="WBK2" s="872"/>
      <c r="WBL2" s="872"/>
      <c r="WBM2" s="872"/>
      <c r="WBN2" s="872"/>
      <c r="WBO2" s="872"/>
      <c r="WBP2" s="872"/>
      <c r="WBQ2" s="872"/>
      <c r="WBR2" s="872"/>
      <c r="WBS2" s="872"/>
      <c r="WBT2" s="872"/>
      <c r="WBU2" s="872"/>
      <c r="WBV2" s="872"/>
      <c r="WBW2" s="872"/>
      <c r="WBX2" s="872"/>
      <c r="WBY2" s="872"/>
      <c r="WBZ2" s="872"/>
      <c r="WCA2" s="872"/>
      <c r="WCB2" s="872"/>
      <c r="WCC2" s="872"/>
      <c r="WCD2" s="872"/>
      <c r="WCE2" s="872"/>
      <c r="WCF2" s="872"/>
      <c r="WCG2" s="872"/>
      <c r="WCH2" s="872"/>
      <c r="WCI2" s="872"/>
      <c r="WCJ2" s="872"/>
      <c r="WCK2" s="872"/>
      <c r="WCL2" s="872"/>
      <c r="WCM2" s="872"/>
      <c r="WCN2" s="872"/>
      <c r="WCO2" s="872"/>
      <c r="WCP2" s="872"/>
      <c r="WCQ2" s="872"/>
      <c r="WCR2" s="872"/>
      <c r="WCS2" s="872"/>
      <c r="WCT2" s="872"/>
      <c r="WCU2" s="872"/>
      <c r="WCV2" s="872"/>
      <c r="WCW2" s="872"/>
      <c r="WCX2" s="872"/>
      <c r="WCY2" s="872"/>
      <c r="WCZ2" s="872"/>
      <c r="WDA2" s="872"/>
      <c r="WDB2" s="872"/>
      <c r="WDC2" s="872"/>
      <c r="WDD2" s="872"/>
      <c r="WDE2" s="872"/>
      <c r="WDF2" s="872"/>
      <c r="WDG2" s="872"/>
      <c r="WDH2" s="872"/>
      <c r="WDI2" s="872"/>
      <c r="WDJ2" s="872"/>
      <c r="WDK2" s="872"/>
      <c r="WDL2" s="872"/>
      <c r="WDM2" s="872"/>
      <c r="WDN2" s="872"/>
      <c r="WDO2" s="872"/>
      <c r="WDP2" s="872"/>
      <c r="WDQ2" s="872"/>
      <c r="WDR2" s="872"/>
      <c r="WDS2" s="872"/>
      <c r="WDT2" s="872"/>
      <c r="WDU2" s="872"/>
      <c r="WDV2" s="872"/>
      <c r="WDW2" s="872"/>
      <c r="WDX2" s="872"/>
      <c r="WDY2" s="872"/>
      <c r="WDZ2" s="872"/>
      <c r="WEA2" s="872"/>
      <c r="WEB2" s="872"/>
      <c r="WEC2" s="872"/>
      <c r="WED2" s="872"/>
      <c r="WEE2" s="872"/>
      <c r="WEF2" s="872"/>
      <c r="WEG2" s="872"/>
      <c r="WEH2" s="872"/>
      <c r="WEI2" s="872"/>
      <c r="WEJ2" s="872"/>
      <c r="WEK2" s="872"/>
      <c r="WEL2" s="872"/>
      <c r="WEM2" s="872"/>
      <c r="WEN2" s="872"/>
      <c r="WEO2" s="872"/>
      <c r="WEP2" s="872"/>
      <c r="WEQ2" s="872"/>
      <c r="WER2" s="872"/>
      <c r="WES2" s="872"/>
      <c r="WET2" s="872"/>
      <c r="WEU2" s="872"/>
      <c r="WEV2" s="872"/>
      <c r="WEW2" s="872"/>
      <c r="WEX2" s="872"/>
      <c r="WEY2" s="872"/>
      <c r="WEZ2" s="872"/>
      <c r="WFA2" s="872"/>
      <c r="WFB2" s="872"/>
      <c r="WFC2" s="872"/>
      <c r="WFD2" s="872"/>
      <c r="WFE2" s="872"/>
      <c r="WFF2" s="872"/>
      <c r="WFG2" s="872"/>
      <c r="WFH2" s="872"/>
      <c r="WFI2" s="872"/>
      <c r="WFJ2" s="872"/>
      <c r="WFK2" s="872"/>
      <c r="WFL2" s="872"/>
      <c r="WFM2" s="872"/>
      <c r="WFN2" s="872"/>
      <c r="WFO2" s="872"/>
      <c r="WFP2" s="872"/>
      <c r="WFQ2" s="872"/>
      <c r="WFR2" s="872"/>
      <c r="WFS2" s="872"/>
      <c r="WFT2" s="872"/>
      <c r="WFU2" s="872"/>
      <c r="WFV2" s="872"/>
      <c r="WFW2" s="872"/>
      <c r="WFX2" s="872"/>
      <c r="WFY2" s="872"/>
      <c r="WFZ2" s="872"/>
      <c r="WGA2" s="872"/>
      <c r="WGB2" s="872"/>
      <c r="WGC2" s="872"/>
      <c r="WGD2" s="872"/>
      <c r="WGE2" s="872"/>
      <c r="WGF2" s="872"/>
      <c r="WGG2" s="872"/>
      <c r="WGH2" s="872"/>
      <c r="WGI2" s="872"/>
      <c r="WGJ2" s="872"/>
      <c r="WGK2" s="872"/>
      <c r="WGL2" s="872"/>
      <c r="WGM2" s="872"/>
      <c r="WGN2" s="872"/>
      <c r="WGO2" s="872"/>
      <c r="WGP2" s="872"/>
      <c r="WGQ2" s="872"/>
      <c r="WGR2" s="872"/>
      <c r="WGS2" s="872"/>
      <c r="WGT2" s="872"/>
      <c r="WGU2" s="872"/>
      <c r="WGV2" s="872"/>
      <c r="WGW2" s="872"/>
      <c r="WGX2" s="872"/>
      <c r="WGY2" s="872"/>
      <c r="WGZ2" s="872"/>
      <c r="WHA2" s="872"/>
      <c r="WHB2" s="872"/>
      <c r="WHC2" s="872"/>
      <c r="WHD2" s="872"/>
      <c r="WHE2" s="872"/>
      <c r="WHF2" s="872"/>
      <c r="WHG2" s="872"/>
      <c r="WHH2" s="872"/>
      <c r="WHI2" s="872"/>
      <c r="WHJ2" s="872"/>
      <c r="WHK2" s="872"/>
      <c r="WHL2" s="872"/>
      <c r="WHM2" s="872"/>
      <c r="WHN2" s="872"/>
      <c r="WHO2" s="872"/>
      <c r="WHP2" s="872"/>
      <c r="WHQ2" s="872"/>
      <c r="WHR2" s="872"/>
      <c r="WHS2" s="872"/>
      <c r="WHT2" s="872"/>
      <c r="WHU2" s="872"/>
      <c r="WHV2" s="872"/>
      <c r="WHW2" s="872"/>
      <c r="WHX2" s="872"/>
      <c r="WHY2" s="872"/>
      <c r="WHZ2" s="872"/>
      <c r="WIA2" s="872"/>
      <c r="WIB2" s="872"/>
      <c r="WIC2" s="872"/>
      <c r="WID2" s="872"/>
      <c r="WIE2" s="872"/>
      <c r="WIF2" s="872"/>
      <c r="WIG2" s="872"/>
      <c r="WIH2" s="872"/>
      <c r="WII2" s="872"/>
      <c r="WIJ2" s="872"/>
      <c r="WIK2" s="872"/>
      <c r="WIL2" s="872"/>
      <c r="WIM2" s="872"/>
      <c r="WIN2" s="872"/>
      <c r="WIO2" s="872"/>
      <c r="WIP2" s="872"/>
      <c r="WIQ2" s="872"/>
      <c r="WIR2" s="872"/>
      <c r="WIS2" s="872"/>
      <c r="WIT2" s="872"/>
      <c r="WIU2" s="872"/>
      <c r="WIV2" s="872"/>
      <c r="WIW2" s="872"/>
      <c r="WIX2" s="872"/>
      <c r="WIY2" s="872"/>
      <c r="WIZ2" s="872"/>
      <c r="WJA2" s="872"/>
      <c r="WJB2" s="872"/>
      <c r="WJC2" s="872"/>
      <c r="WJD2" s="872"/>
      <c r="WJE2" s="872"/>
      <c r="WJF2" s="872"/>
      <c r="WJG2" s="872"/>
      <c r="WJH2" s="872"/>
      <c r="WJI2" s="872"/>
      <c r="WJJ2" s="872"/>
      <c r="WJK2" s="872"/>
      <c r="WJL2" s="872"/>
      <c r="WJM2" s="872"/>
      <c r="WJN2" s="872"/>
      <c r="WJO2" s="872"/>
      <c r="WJP2" s="872"/>
      <c r="WJQ2" s="872"/>
      <c r="WJR2" s="872"/>
      <c r="WJS2" s="872"/>
      <c r="WJT2" s="872"/>
      <c r="WJU2" s="872"/>
      <c r="WJV2" s="872"/>
      <c r="WJW2" s="872"/>
      <c r="WJX2" s="872"/>
      <c r="WJY2" s="872"/>
      <c r="WJZ2" s="872"/>
      <c r="WKA2" s="872"/>
      <c r="WKB2" s="872"/>
      <c r="WKC2" s="872"/>
      <c r="WKD2" s="872"/>
      <c r="WKE2" s="872"/>
      <c r="WKF2" s="872"/>
      <c r="WKG2" s="872"/>
      <c r="WKH2" s="872"/>
      <c r="WKI2" s="872"/>
      <c r="WKJ2" s="872"/>
      <c r="WKK2" s="872"/>
      <c r="WKL2" s="872"/>
      <c r="WKM2" s="872"/>
      <c r="WKN2" s="872"/>
      <c r="WKO2" s="872"/>
      <c r="WKP2" s="872"/>
      <c r="WKQ2" s="872"/>
      <c r="WKR2" s="872"/>
      <c r="WKS2" s="872"/>
      <c r="WKT2" s="872"/>
      <c r="WKU2" s="872"/>
      <c r="WKV2" s="872"/>
      <c r="WKW2" s="872"/>
      <c r="WKX2" s="872"/>
      <c r="WKY2" s="872"/>
      <c r="WKZ2" s="872"/>
      <c r="WLA2" s="872"/>
      <c r="WLB2" s="872"/>
      <c r="WLC2" s="872"/>
      <c r="WLD2" s="872"/>
      <c r="WLE2" s="872"/>
      <c r="WLF2" s="872"/>
      <c r="WLG2" s="872"/>
      <c r="WLH2" s="872"/>
      <c r="WLI2" s="872"/>
      <c r="WLJ2" s="872"/>
      <c r="WLK2" s="872"/>
      <c r="WLL2" s="872"/>
      <c r="WLM2" s="872"/>
      <c r="WLN2" s="872"/>
      <c r="WLO2" s="872"/>
      <c r="WLP2" s="872"/>
      <c r="WLQ2" s="872"/>
      <c r="WLR2" s="872"/>
      <c r="WLS2" s="872"/>
      <c r="WLT2" s="872"/>
      <c r="WLU2" s="872"/>
      <c r="WLV2" s="872"/>
      <c r="WLW2" s="872"/>
      <c r="WLX2" s="872"/>
      <c r="WLY2" s="872"/>
      <c r="WLZ2" s="872"/>
      <c r="WMA2" s="872"/>
      <c r="WMB2" s="872"/>
      <c r="WMC2" s="872"/>
      <c r="WMD2" s="872"/>
      <c r="WME2" s="872"/>
      <c r="WMF2" s="872"/>
      <c r="WMG2" s="872"/>
      <c r="WMH2" s="872"/>
      <c r="WMI2" s="872"/>
      <c r="WMJ2" s="872"/>
      <c r="WMK2" s="872"/>
      <c r="WML2" s="872"/>
      <c r="WMM2" s="872"/>
      <c r="WMN2" s="872"/>
      <c r="WMO2" s="872"/>
      <c r="WMP2" s="872"/>
      <c r="WMQ2" s="872"/>
      <c r="WMR2" s="872"/>
      <c r="WMS2" s="872"/>
      <c r="WMT2" s="872"/>
      <c r="WMU2" s="872"/>
      <c r="WMV2" s="872"/>
      <c r="WMW2" s="872"/>
      <c r="WMX2" s="872"/>
      <c r="WMY2" s="872"/>
      <c r="WMZ2" s="872"/>
      <c r="WNA2" s="872"/>
      <c r="WNB2" s="872"/>
      <c r="WNC2" s="872"/>
      <c r="WND2" s="872"/>
      <c r="WNE2" s="872"/>
      <c r="WNF2" s="872"/>
      <c r="WNG2" s="872"/>
      <c r="WNH2" s="872"/>
      <c r="WNI2" s="872"/>
      <c r="WNJ2" s="872"/>
      <c r="WNK2" s="872"/>
      <c r="WNL2" s="872"/>
      <c r="WNM2" s="872"/>
      <c r="WNN2" s="872"/>
      <c r="WNO2" s="872"/>
      <c r="WNP2" s="872"/>
      <c r="WNQ2" s="872"/>
      <c r="WNR2" s="872"/>
      <c r="WNS2" s="872"/>
      <c r="WNT2" s="872"/>
      <c r="WNU2" s="872"/>
      <c r="WNV2" s="872"/>
      <c r="WNW2" s="872"/>
      <c r="WNX2" s="872"/>
      <c r="WNY2" s="872"/>
      <c r="WNZ2" s="872"/>
      <c r="WOA2" s="872"/>
      <c r="WOB2" s="872"/>
      <c r="WOC2" s="872"/>
      <c r="WOD2" s="872"/>
      <c r="WOE2" s="872"/>
      <c r="WOF2" s="872"/>
      <c r="WOG2" s="872"/>
      <c r="WOH2" s="872"/>
      <c r="WOI2" s="872"/>
      <c r="WOJ2" s="872"/>
      <c r="WOK2" s="872"/>
      <c r="WOL2" s="872"/>
      <c r="WOM2" s="872"/>
      <c r="WON2" s="872"/>
      <c r="WOO2" s="872"/>
      <c r="WOP2" s="872"/>
      <c r="WOQ2" s="872"/>
      <c r="WOR2" s="872"/>
      <c r="WOS2" s="872"/>
      <c r="WOT2" s="872"/>
      <c r="WOU2" s="872"/>
      <c r="WOV2" s="872"/>
      <c r="WOW2" s="872"/>
      <c r="WOX2" s="872"/>
      <c r="WOY2" s="872"/>
      <c r="WOZ2" s="872"/>
      <c r="WPA2" s="872"/>
      <c r="WPB2" s="872"/>
      <c r="WPC2" s="872"/>
      <c r="WPD2" s="872"/>
      <c r="WPE2" s="872"/>
      <c r="WPF2" s="872"/>
      <c r="WPG2" s="872"/>
      <c r="WPH2" s="872"/>
      <c r="WPI2" s="872"/>
      <c r="WPJ2" s="872"/>
      <c r="WPK2" s="872"/>
      <c r="WPL2" s="872"/>
      <c r="WPM2" s="872"/>
      <c r="WPN2" s="872"/>
      <c r="WPO2" s="872"/>
      <c r="WPP2" s="872"/>
      <c r="WPQ2" s="872"/>
      <c r="WPR2" s="872"/>
      <c r="WPS2" s="872"/>
      <c r="WPT2" s="872"/>
      <c r="WPU2" s="872"/>
      <c r="WPV2" s="872"/>
      <c r="WPW2" s="872"/>
      <c r="WPX2" s="872"/>
      <c r="WPY2" s="872"/>
      <c r="WPZ2" s="872"/>
      <c r="WQA2" s="872"/>
      <c r="WQB2" s="872"/>
      <c r="WQC2" s="872"/>
      <c r="WQD2" s="872"/>
      <c r="WQE2" s="872"/>
      <c r="WQF2" s="872"/>
      <c r="WQG2" s="872"/>
      <c r="WQH2" s="872"/>
      <c r="WQI2" s="872"/>
      <c r="WQJ2" s="872"/>
      <c r="WQK2" s="872"/>
      <c r="WQL2" s="872"/>
      <c r="WQM2" s="872"/>
      <c r="WQN2" s="872"/>
      <c r="WQO2" s="872"/>
      <c r="WQP2" s="872"/>
      <c r="WQQ2" s="872"/>
      <c r="WQR2" s="872"/>
      <c r="WQS2" s="872"/>
      <c r="WQT2" s="872"/>
      <c r="WQU2" s="872"/>
      <c r="WQV2" s="872"/>
      <c r="WQW2" s="872"/>
      <c r="WQX2" s="872"/>
      <c r="WQY2" s="872"/>
      <c r="WQZ2" s="872"/>
      <c r="WRA2" s="872"/>
      <c r="WRB2" s="872"/>
      <c r="WRC2" s="872"/>
      <c r="WRD2" s="872"/>
      <c r="WRE2" s="872"/>
      <c r="WRF2" s="872"/>
      <c r="WRG2" s="872"/>
      <c r="WRH2" s="872"/>
      <c r="WRI2" s="872"/>
      <c r="WRJ2" s="872"/>
      <c r="WRK2" s="872"/>
      <c r="WRL2" s="872"/>
      <c r="WRM2" s="872"/>
      <c r="WRN2" s="872"/>
      <c r="WRO2" s="872"/>
      <c r="WRP2" s="872"/>
      <c r="WRQ2" s="872"/>
      <c r="WRR2" s="872"/>
      <c r="WRS2" s="872"/>
      <c r="WRT2" s="872"/>
      <c r="WRU2" s="872"/>
      <c r="WRV2" s="872"/>
      <c r="WRW2" s="872"/>
      <c r="WRX2" s="872"/>
      <c r="WRY2" s="872"/>
      <c r="WRZ2" s="872"/>
      <c r="WSA2" s="872"/>
      <c r="WSB2" s="872"/>
      <c r="WSC2" s="872"/>
      <c r="WSD2" s="872"/>
      <c r="WSE2" s="872"/>
      <c r="WSF2" s="872"/>
      <c r="WSG2" s="872"/>
      <c r="WSH2" s="872"/>
      <c r="WSI2" s="872"/>
      <c r="WSJ2" s="872"/>
      <c r="WSK2" s="872"/>
      <c r="WSL2" s="872"/>
      <c r="WSM2" s="872"/>
      <c r="WSN2" s="872"/>
      <c r="WSO2" s="872"/>
      <c r="WSP2" s="872"/>
      <c r="WSQ2" s="872"/>
      <c r="WSR2" s="872"/>
      <c r="WSS2" s="872"/>
      <c r="WST2" s="872"/>
      <c r="WSU2" s="872"/>
      <c r="WSV2" s="872"/>
      <c r="WSW2" s="872"/>
      <c r="WSX2" s="872"/>
      <c r="WSY2" s="872"/>
      <c r="WSZ2" s="872"/>
      <c r="WTA2" s="872"/>
      <c r="WTB2" s="872"/>
      <c r="WTC2" s="872"/>
      <c r="WTD2" s="872"/>
      <c r="WTE2" s="872"/>
      <c r="WTF2" s="872"/>
      <c r="WTG2" s="872"/>
      <c r="WTH2" s="872"/>
      <c r="WTI2" s="872"/>
      <c r="WTJ2" s="872"/>
      <c r="WTK2" s="872"/>
      <c r="WTL2" s="872"/>
      <c r="WTM2" s="872"/>
      <c r="WTN2" s="872"/>
      <c r="WTO2" s="872"/>
      <c r="WTP2" s="872"/>
      <c r="WTQ2" s="872"/>
      <c r="WTR2" s="872"/>
      <c r="WTS2" s="872"/>
      <c r="WTT2" s="872"/>
      <c r="WTU2" s="872"/>
      <c r="WTV2" s="872"/>
      <c r="WTW2" s="872"/>
      <c r="WTX2" s="872"/>
      <c r="WTY2" s="872"/>
      <c r="WTZ2" s="872"/>
      <c r="WUA2" s="872"/>
      <c r="WUB2" s="872"/>
      <c r="WUC2" s="872"/>
      <c r="WUD2" s="872"/>
      <c r="WUE2" s="872"/>
      <c r="WUF2" s="872"/>
      <c r="WUG2" s="872"/>
      <c r="WUH2" s="872"/>
      <c r="WUI2" s="872"/>
      <c r="WUJ2" s="872"/>
      <c r="WUK2" s="872"/>
      <c r="WUL2" s="872"/>
      <c r="WUM2" s="872"/>
      <c r="WUN2" s="872"/>
      <c r="WUO2" s="872"/>
      <c r="WUP2" s="872"/>
      <c r="WUQ2" s="872"/>
      <c r="WUR2" s="872"/>
      <c r="WUS2" s="872"/>
      <c r="WUT2" s="872"/>
      <c r="WUU2" s="872"/>
      <c r="WUV2" s="872"/>
      <c r="WUW2" s="872"/>
      <c r="WUX2" s="872"/>
      <c r="WUY2" s="872"/>
      <c r="WUZ2" s="872"/>
      <c r="WVA2" s="872"/>
      <c r="WVB2" s="872"/>
      <c r="WVC2" s="872"/>
      <c r="WVD2" s="872"/>
      <c r="WVE2" s="872"/>
      <c r="WVF2" s="872"/>
      <c r="WVG2" s="872"/>
      <c r="WVH2" s="872"/>
      <c r="WVI2" s="872"/>
      <c r="WVJ2" s="872"/>
      <c r="WVK2" s="872"/>
      <c r="WVL2" s="872"/>
      <c r="WVM2" s="872"/>
      <c r="WVN2" s="872"/>
      <c r="WVO2" s="872"/>
      <c r="WVP2" s="872"/>
      <c r="WVQ2" s="872"/>
      <c r="WVR2" s="872"/>
      <c r="WVS2" s="872"/>
      <c r="WVT2" s="872"/>
      <c r="WVU2" s="872"/>
      <c r="WVV2" s="872"/>
      <c r="WVW2" s="872"/>
      <c r="WVX2" s="872"/>
      <c r="WVY2" s="872"/>
      <c r="WVZ2" s="872"/>
      <c r="WWA2" s="872"/>
      <c r="WWB2" s="872"/>
      <c r="WWC2" s="872"/>
      <c r="WWD2" s="872"/>
      <c r="WWE2" s="872"/>
      <c r="WWF2" s="872"/>
      <c r="WWG2" s="872"/>
      <c r="WWH2" s="872"/>
      <c r="WWI2" s="872"/>
      <c r="WWJ2" s="872"/>
      <c r="WWK2" s="872"/>
      <c r="WWL2" s="872"/>
      <c r="WWM2" s="872"/>
      <c r="WWN2" s="872"/>
      <c r="WWO2" s="872"/>
      <c r="WWP2" s="872"/>
      <c r="WWQ2" s="872"/>
      <c r="WWR2" s="872"/>
      <c r="WWS2" s="872"/>
      <c r="WWT2" s="872"/>
      <c r="WWU2" s="872"/>
      <c r="WWV2" s="872"/>
      <c r="WWW2" s="872"/>
      <c r="WWX2" s="872"/>
      <c r="WWY2" s="872"/>
      <c r="WWZ2" s="872"/>
      <c r="WXA2" s="872"/>
      <c r="WXB2" s="872"/>
      <c r="WXC2" s="872"/>
      <c r="WXD2" s="872"/>
      <c r="WXE2" s="872"/>
      <c r="WXF2" s="872"/>
      <c r="WXG2" s="872"/>
      <c r="WXH2" s="872"/>
      <c r="WXI2" s="872"/>
      <c r="WXJ2" s="872"/>
      <c r="WXK2" s="872"/>
      <c r="WXL2" s="872"/>
      <c r="WXM2" s="872"/>
      <c r="WXN2" s="872"/>
      <c r="WXO2" s="872"/>
      <c r="WXP2" s="872"/>
      <c r="WXQ2" s="872"/>
      <c r="WXR2" s="872"/>
      <c r="WXS2" s="872"/>
      <c r="WXT2" s="872"/>
      <c r="WXU2" s="872"/>
      <c r="WXV2" s="872"/>
      <c r="WXW2" s="872"/>
      <c r="WXX2" s="872"/>
      <c r="WXY2" s="872"/>
      <c r="WXZ2" s="872"/>
      <c r="WYA2" s="872"/>
      <c r="WYB2" s="872"/>
      <c r="WYC2" s="872"/>
      <c r="WYD2" s="872"/>
      <c r="WYE2" s="872"/>
      <c r="WYF2" s="872"/>
      <c r="WYG2" s="872"/>
      <c r="WYH2" s="872"/>
      <c r="WYI2" s="872"/>
      <c r="WYJ2" s="872"/>
      <c r="WYK2" s="872"/>
      <c r="WYL2" s="872"/>
      <c r="WYM2" s="872"/>
      <c r="WYN2" s="872"/>
      <c r="WYO2" s="872"/>
      <c r="WYP2" s="872"/>
      <c r="WYQ2" s="872"/>
      <c r="WYR2" s="872"/>
      <c r="WYS2" s="872"/>
      <c r="WYT2" s="872"/>
      <c r="WYU2" s="872"/>
      <c r="WYV2" s="872"/>
      <c r="WYW2" s="872"/>
      <c r="WYX2" s="872"/>
      <c r="WYY2" s="872"/>
      <c r="WYZ2" s="872"/>
      <c r="WZA2" s="872"/>
      <c r="WZB2" s="872"/>
      <c r="WZC2" s="872"/>
      <c r="WZD2" s="872"/>
      <c r="WZE2" s="872"/>
      <c r="WZF2" s="872"/>
      <c r="WZG2" s="872"/>
      <c r="WZH2" s="872"/>
      <c r="WZI2" s="872"/>
      <c r="WZJ2" s="872"/>
      <c r="WZK2" s="872"/>
      <c r="WZL2" s="872"/>
      <c r="WZM2" s="872"/>
      <c r="WZN2" s="872"/>
      <c r="WZO2" s="872"/>
      <c r="WZP2" s="872"/>
      <c r="WZQ2" s="872"/>
      <c r="WZR2" s="872"/>
      <c r="WZS2" s="872"/>
      <c r="WZT2" s="872"/>
      <c r="WZU2" s="872"/>
      <c r="WZV2" s="872"/>
      <c r="WZW2" s="872"/>
      <c r="WZX2" s="872"/>
      <c r="WZY2" s="872"/>
      <c r="WZZ2" s="872"/>
      <c r="XAA2" s="872"/>
      <c r="XAB2" s="872"/>
      <c r="XAC2" s="872"/>
      <c r="XAD2" s="872"/>
      <c r="XAE2" s="872"/>
      <c r="XAF2" s="872"/>
      <c r="XAG2" s="872"/>
      <c r="XAH2" s="872"/>
      <c r="XAI2" s="872"/>
      <c r="XAJ2" s="872"/>
      <c r="XAK2" s="872"/>
      <c r="XAL2" s="872"/>
      <c r="XAM2" s="872"/>
      <c r="XAN2" s="872"/>
      <c r="XAO2" s="872"/>
      <c r="XAP2" s="872"/>
      <c r="XAQ2" s="872"/>
      <c r="XAR2" s="872"/>
      <c r="XAS2" s="872"/>
      <c r="XAT2" s="872"/>
      <c r="XAU2" s="872"/>
      <c r="XAV2" s="872"/>
      <c r="XAW2" s="872"/>
      <c r="XAX2" s="872"/>
      <c r="XAY2" s="872"/>
      <c r="XAZ2" s="872"/>
      <c r="XBA2" s="872"/>
      <c r="XBB2" s="872"/>
      <c r="XBC2" s="872"/>
      <c r="XBD2" s="872"/>
      <c r="XBE2" s="872"/>
      <c r="XBF2" s="872"/>
      <c r="XBG2" s="872"/>
      <c r="XBH2" s="872"/>
      <c r="XBI2" s="872"/>
      <c r="XBJ2" s="872"/>
      <c r="XBK2" s="872"/>
      <c r="XBL2" s="872"/>
      <c r="XBM2" s="872"/>
      <c r="XBN2" s="872"/>
      <c r="XBO2" s="872"/>
      <c r="XBP2" s="872"/>
      <c r="XBQ2" s="872"/>
      <c r="XBR2" s="872"/>
      <c r="XBS2" s="872"/>
      <c r="XBT2" s="872"/>
      <c r="XBU2" s="872"/>
      <c r="XBV2" s="872"/>
      <c r="XBW2" s="872"/>
      <c r="XBX2" s="872"/>
    </row>
    <row r="3" spans="1:16300" s="874" customFormat="1" ht="18" customHeight="1">
      <c r="A3" s="1231" t="s">
        <v>398</v>
      </c>
      <c r="B3" s="1232" t="s">
        <v>913</v>
      </c>
      <c r="C3" s="1231" t="s">
        <v>1327</v>
      </c>
      <c r="D3" s="1231" t="s">
        <v>1328</v>
      </c>
      <c r="E3" s="1231"/>
      <c r="F3" s="1231"/>
      <c r="G3" s="1231"/>
      <c r="H3" s="1231"/>
      <c r="I3" s="1231"/>
      <c r="J3" s="1231"/>
      <c r="K3" s="1231"/>
      <c r="L3" s="1231"/>
      <c r="M3" s="1231"/>
      <c r="N3" s="1231"/>
      <c r="O3" s="1231" t="s">
        <v>525</v>
      </c>
      <c r="P3" s="1231"/>
      <c r="Q3" s="1231"/>
      <c r="R3" s="1231" t="s">
        <v>1329</v>
      </c>
      <c r="S3" s="1231"/>
      <c r="T3" s="1231"/>
      <c r="U3" s="1231" t="s">
        <v>983</v>
      </c>
    </row>
    <row r="4" spans="1:16300" s="874" customFormat="1" ht="44.25" customHeight="1">
      <c r="A4" s="1231"/>
      <c r="B4" s="1232"/>
      <c r="C4" s="1231"/>
      <c r="D4" s="875" t="s">
        <v>1330</v>
      </c>
      <c r="E4" s="876" t="s">
        <v>1331</v>
      </c>
      <c r="F4" s="877" t="s">
        <v>1332</v>
      </c>
      <c r="G4" s="877" t="s">
        <v>1333</v>
      </c>
      <c r="H4" s="877" t="s">
        <v>1334</v>
      </c>
      <c r="I4" s="877" t="s">
        <v>1335</v>
      </c>
      <c r="J4" s="877" t="s">
        <v>1336</v>
      </c>
      <c r="K4" s="878" t="s">
        <v>1337</v>
      </c>
      <c r="L4" s="877" t="s">
        <v>1338</v>
      </c>
      <c r="M4" s="878" t="s">
        <v>1339</v>
      </c>
      <c r="N4" s="877" t="s">
        <v>1340</v>
      </c>
      <c r="O4" s="877" t="s">
        <v>1331</v>
      </c>
      <c r="P4" s="877" t="s">
        <v>1339</v>
      </c>
      <c r="Q4" s="877" t="s">
        <v>1340</v>
      </c>
      <c r="R4" s="877" t="s">
        <v>1331</v>
      </c>
      <c r="S4" s="877" t="s">
        <v>1341</v>
      </c>
      <c r="T4" s="877" t="s">
        <v>1342</v>
      </c>
      <c r="U4" s="1231"/>
    </row>
    <row r="5" spans="1:16300" s="872" customFormat="1" ht="25.5" customHeight="1">
      <c r="A5" s="879" t="s">
        <v>570</v>
      </c>
      <c r="B5" s="880" t="s">
        <v>100</v>
      </c>
      <c r="C5" s="880" t="s">
        <v>687</v>
      </c>
      <c r="D5" s="880" t="s">
        <v>685</v>
      </c>
      <c r="E5" s="881">
        <v>189000</v>
      </c>
      <c r="F5" s="882"/>
      <c r="G5" s="882"/>
      <c r="H5" s="882"/>
      <c r="I5" s="883"/>
      <c r="J5" s="882"/>
      <c r="K5" s="884" t="s">
        <v>1343</v>
      </c>
      <c r="L5" s="885"/>
      <c r="M5" s="886"/>
      <c r="N5" s="882"/>
      <c r="O5" s="887"/>
      <c r="P5" s="885"/>
      <c r="Q5" s="882"/>
      <c r="R5" s="888"/>
      <c r="S5" s="882"/>
      <c r="T5" s="882"/>
      <c r="U5" s="889"/>
      <c r="V5" s="890"/>
      <c r="XBP5" s="873"/>
      <c r="XBQ5" s="873"/>
    </row>
    <row r="6" spans="1:16300" s="872" customFormat="1" ht="25.5" customHeight="1">
      <c r="A6" s="879" t="s">
        <v>572</v>
      </c>
      <c r="B6" s="880" t="s">
        <v>100</v>
      </c>
      <c r="C6" s="880" t="s">
        <v>687</v>
      </c>
      <c r="D6" s="880" t="s">
        <v>689</v>
      </c>
      <c r="E6" s="881">
        <v>54000</v>
      </c>
      <c r="F6" s="882"/>
      <c r="G6" s="882"/>
      <c r="H6" s="882"/>
      <c r="I6" s="883"/>
      <c r="J6" s="882"/>
      <c r="K6" s="884" t="s">
        <v>1343</v>
      </c>
      <c r="L6" s="885"/>
      <c r="M6" s="886"/>
      <c r="N6" s="882"/>
      <c r="O6" s="887"/>
      <c r="P6" s="885"/>
      <c r="Q6" s="882"/>
      <c r="R6" s="888"/>
      <c r="S6" s="882"/>
      <c r="T6" s="882"/>
      <c r="U6" s="889"/>
      <c r="V6" s="891"/>
      <c r="XBP6" s="873"/>
      <c r="XBQ6" s="873"/>
    </row>
    <row r="7" spans="1:16300" s="872" customFormat="1" ht="25.5" customHeight="1">
      <c r="A7" s="879" t="s">
        <v>575</v>
      </c>
      <c r="B7" s="880" t="s">
        <v>100</v>
      </c>
      <c r="C7" s="880" t="s">
        <v>687</v>
      </c>
      <c r="D7" s="880" t="s">
        <v>691</v>
      </c>
      <c r="E7" s="881">
        <v>81000</v>
      </c>
      <c r="F7" s="892"/>
      <c r="G7" s="892"/>
      <c r="H7" s="892"/>
      <c r="I7" s="893"/>
      <c r="J7" s="892"/>
      <c r="K7" s="884" t="s">
        <v>1343</v>
      </c>
      <c r="L7" s="894"/>
      <c r="M7" s="895"/>
      <c r="N7" s="892"/>
      <c r="O7" s="896"/>
      <c r="P7" s="894"/>
      <c r="Q7" s="892"/>
      <c r="R7" s="888"/>
      <c r="S7" s="882"/>
      <c r="T7" s="882"/>
      <c r="U7" s="889"/>
      <c r="V7" s="891"/>
      <c r="XBP7" s="873"/>
      <c r="XBQ7" s="873"/>
    </row>
    <row r="8" spans="1:16300" s="872" customFormat="1" ht="25.5" customHeight="1">
      <c r="A8" s="879" t="s">
        <v>585</v>
      </c>
      <c r="B8" s="880" t="s">
        <v>296</v>
      </c>
      <c r="C8" s="880" t="s">
        <v>711</v>
      </c>
      <c r="D8" s="880" t="s">
        <v>465</v>
      </c>
      <c r="E8" s="881">
        <v>24000</v>
      </c>
      <c r="F8" s="892"/>
      <c r="G8" s="892"/>
      <c r="H8" s="892"/>
      <c r="I8" s="893"/>
      <c r="J8" s="892"/>
      <c r="K8" s="884" t="s">
        <v>1344</v>
      </c>
      <c r="L8" s="894"/>
      <c r="M8" s="895"/>
      <c r="N8" s="892"/>
      <c r="O8" s="896"/>
      <c r="P8" s="894"/>
      <c r="Q8" s="892"/>
      <c r="R8" s="888"/>
      <c r="S8" s="882"/>
      <c r="T8" s="882"/>
      <c r="U8" s="889"/>
      <c r="V8" s="891"/>
      <c r="XBP8" s="873"/>
      <c r="XBQ8" s="873"/>
    </row>
    <row r="9" spans="1:16300" s="872" customFormat="1" ht="25.5" customHeight="1">
      <c r="A9" s="879" t="s">
        <v>587</v>
      </c>
      <c r="B9" s="880" t="s">
        <v>37</v>
      </c>
      <c r="C9" s="880" t="s">
        <v>854</v>
      </c>
      <c r="D9" s="880" t="s">
        <v>435</v>
      </c>
      <c r="E9" s="881">
        <v>270000</v>
      </c>
      <c r="F9" s="892"/>
      <c r="G9" s="892"/>
      <c r="H9" s="892"/>
      <c r="I9" s="893"/>
      <c r="J9" s="892"/>
      <c r="K9" s="884" t="s">
        <v>1344</v>
      </c>
      <c r="L9" s="894"/>
      <c r="M9" s="895"/>
      <c r="N9" s="892"/>
      <c r="O9" s="896"/>
      <c r="P9" s="894"/>
      <c r="Q9" s="892"/>
      <c r="R9" s="888"/>
      <c r="S9" s="882"/>
      <c r="T9" s="882"/>
      <c r="U9" s="889"/>
      <c r="V9" s="891"/>
      <c r="XBP9" s="873"/>
      <c r="XBQ9" s="873"/>
    </row>
    <row r="10" spans="1:16300" s="872" customFormat="1" ht="31.5" customHeight="1">
      <c r="A10" s="897" t="s">
        <v>561</v>
      </c>
      <c r="B10" s="880" t="s">
        <v>91</v>
      </c>
      <c r="C10" s="880" t="s">
        <v>839</v>
      </c>
      <c r="D10" s="880" t="s">
        <v>1345</v>
      </c>
      <c r="E10" s="881">
        <v>56000</v>
      </c>
      <c r="F10" s="892"/>
      <c r="G10" s="892"/>
      <c r="H10" s="892"/>
      <c r="I10" s="893"/>
      <c r="J10" s="892"/>
      <c r="K10" s="884" t="s">
        <v>1344</v>
      </c>
      <c r="L10" s="894"/>
      <c r="M10" s="895"/>
      <c r="N10" s="892"/>
      <c r="O10" s="896"/>
      <c r="P10" s="894"/>
      <c r="Q10" s="892"/>
      <c r="R10" s="888"/>
      <c r="S10" s="882"/>
      <c r="T10" s="882"/>
      <c r="U10" s="889"/>
      <c r="V10" s="891"/>
      <c r="XBP10" s="873"/>
      <c r="XBQ10" s="873"/>
    </row>
    <row r="11" spans="1:16300" s="872" customFormat="1" ht="31.5" customHeight="1">
      <c r="A11" s="897" t="s">
        <v>490</v>
      </c>
      <c r="B11" s="880" t="s">
        <v>355</v>
      </c>
      <c r="C11" s="880" t="s">
        <v>852</v>
      </c>
      <c r="D11" s="880" t="s">
        <v>1346</v>
      </c>
      <c r="E11" s="881">
        <v>6000</v>
      </c>
      <c r="F11" s="892"/>
      <c r="G11" s="892"/>
      <c r="H11" s="892"/>
      <c r="I11" s="893"/>
      <c r="J11" s="892"/>
      <c r="K11" s="884" t="s">
        <v>1347</v>
      </c>
      <c r="L11" s="894"/>
      <c r="M11" s="895"/>
      <c r="N11" s="892"/>
      <c r="O11" s="896"/>
      <c r="P11" s="894"/>
      <c r="Q11" s="892"/>
      <c r="R11" s="888"/>
      <c r="S11" s="882"/>
      <c r="T11" s="882"/>
      <c r="U11" s="889"/>
      <c r="V11" s="891"/>
      <c r="XBP11" s="873"/>
      <c r="XBQ11" s="873"/>
    </row>
    <row r="12" spans="1:16300" s="872" customFormat="1" ht="36.75" customHeight="1">
      <c r="A12" s="897" t="s">
        <v>565</v>
      </c>
      <c r="B12" s="880" t="s">
        <v>263</v>
      </c>
      <c r="C12" s="880" t="s">
        <v>580</v>
      </c>
      <c r="D12" s="880" t="s">
        <v>432</v>
      </c>
      <c r="E12" s="881">
        <v>61000</v>
      </c>
      <c r="F12" s="885"/>
      <c r="G12" s="882"/>
      <c r="H12" s="882"/>
      <c r="I12" s="882"/>
      <c r="J12" s="882"/>
      <c r="K12" s="884" t="s">
        <v>1348</v>
      </c>
      <c r="L12" s="885"/>
      <c r="M12" s="886"/>
      <c r="N12" s="882"/>
      <c r="O12" s="887"/>
      <c r="P12" s="885"/>
      <c r="Q12" s="882"/>
      <c r="R12" s="888"/>
      <c r="S12" s="882"/>
      <c r="T12" s="882"/>
      <c r="U12" s="889"/>
      <c r="V12" s="891"/>
      <c r="XBP12" s="873"/>
      <c r="XBQ12" s="873"/>
    </row>
    <row r="13" spans="1:16300" s="872" customFormat="1" ht="25.5" customHeight="1">
      <c r="A13" s="897" t="s">
        <v>567</v>
      </c>
      <c r="B13" s="880" t="s">
        <v>263</v>
      </c>
      <c r="C13" s="880" t="s">
        <v>580</v>
      </c>
      <c r="D13" s="880" t="s">
        <v>428</v>
      </c>
      <c r="E13" s="881">
        <v>20000</v>
      </c>
      <c r="F13" s="882"/>
      <c r="G13" s="882"/>
      <c r="H13" s="882"/>
      <c r="I13" s="883"/>
      <c r="J13" s="882"/>
      <c r="K13" s="884" t="s">
        <v>1348</v>
      </c>
      <c r="L13" s="885"/>
      <c r="M13" s="886"/>
      <c r="N13" s="882"/>
      <c r="O13" s="887"/>
      <c r="P13" s="885"/>
      <c r="Q13" s="882"/>
      <c r="R13" s="888"/>
      <c r="S13" s="882"/>
      <c r="T13" s="882"/>
      <c r="U13" s="889"/>
      <c r="V13" s="891"/>
      <c r="XBP13" s="873"/>
      <c r="XBQ13" s="873"/>
    </row>
    <row r="14" spans="1:16300" s="872" customFormat="1" ht="25.5" customHeight="1">
      <c r="A14" s="897" t="s">
        <v>570</v>
      </c>
      <c r="B14" s="880" t="s">
        <v>232</v>
      </c>
      <c r="C14" s="880" t="s">
        <v>666</v>
      </c>
      <c r="D14" s="880" t="s">
        <v>505</v>
      </c>
      <c r="E14" s="881">
        <v>200</v>
      </c>
      <c r="F14" s="882"/>
      <c r="G14" s="882"/>
      <c r="H14" s="882"/>
      <c r="I14" s="883"/>
      <c r="J14" s="882"/>
      <c r="K14" s="884" t="s">
        <v>1349</v>
      </c>
      <c r="L14" s="885"/>
      <c r="M14" s="886"/>
      <c r="N14" s="882"/>
      <c r="O14" s="887"/>
      <c r="P14" s="885"/>
      <c r="Q14" s="882"/>
      <c r="R14" s="888"/>
      <c r="S14" s="882"/>
      <c r="T14" s="882"/>
      <c r="U14" s="889"/>
      <c r="V14" s="891"/>
      <c r="XBP14" s="873"/>
      <c r="XBQ14" s="873"/>
    </row>
    <row r="15" spans="1:16300" s="872" customFormat="1" ht="25.5" customHeight="1">
      <c r="A15" s="897" t="s">
        <v>572</v>
      </c>
      <c r="B15" s="880" t="s">
        <v>206</v>
      </c>
      <c r="C15" s="880" t="s">
        <v>703</v>
      </c>
      <c r="D15" s="880" t="s">
        <v>474</v>
      </c>
      <c r="E15" s="881">
        <v>165000</v>
      </c>
      <c r="F15" s="892"/>
      <c r="G15" s="892"/>
      <c r="H15" s="892"/>
      <c r="I15" s="893"/>
      <c r="J15" s="892"/>
      <c r="K15" s="884" t="s">
        <v>1349</v>
      </c>
      <c r="L15" s="894"/>
      <c r="M15" s="895"/>
      <c r="N15" s="892"/>
      <c r="O15" s="896"/>
      <c r="P15" s="894"/>
      <c r="Q15" s="892"/>
      <c r="R15" s="888"/>
      <c r="S15" s="882"/>
      <c r="T15" s="882"/>
      <c r="U15" s="889"/>
      <c r="V15" s="891"/>
      <c r="XBP15" s="873"/>
      <c r="XBQ15" s="873"/>
    </row>
    <row r="16" spans="1:16300" s="872" customFormat="1" ht="31.5" customHeight="1">
      <c r="A16" s="1234">
        <v>7</v>
      </c>
      <c r="B16" s="880" t="s">
        <v>97</v>
      </c>
      <c r="C16" s="880" t="s">
        <v>740</v>
      </c>
      <c r="D16" s="880" t="s">
        <v>742</v>
      </c>
      <c r="E16" s="881">
        <v>105300</v>
      </c>
      <c r="F16" s="892"/>
      <c r="G16" s="892"/>
      <c r="H16" s="892"/>
      <c r="I16" s="893"/>
      <c r="J16" s="892"/>
      <c r="K16" s="884" t="s">
        <v>1349</v>
      </c>
      <c r="L16" s="894"/>
      <c r="M16" s="895"/>
      <c r="N16" s="892"/>
      <c r="O16" s="896"/>
      <c r="P16" s="894"/>
      <c r="Q16" s="892"/>
      <c r="R16" s="888"/>
      <c r="S16" s="882"/>
      <c r="T16" s="882"/>
      <c r="U16" s="889"/>
      <c r="V16" s="891"/>
      <c r="XBP16" s="873"/>
      <c r="XBQ16" s="873"/>
    </row>
    <row r="17" spans="1:22 16292:16300" s="872" customFormat="1" ht="31.5" customHeight="1">
      <c r="A17" s="1234"/>
      <c r="B17" s="880" t="s">
        <v>97</v>
      </c>
      <c r="C17" s="880" t="s">
        <v>740</v>
      </c>
      <c r="D17" s="880" t="s">
        <v>746</v>
      </c>
      <c r="E17" s="881">
        <v>1350</v>
      </c>
      <c r="F17" s="892"/>
      <c r="G17" s="892"/>
      <c r="H17" s="892"/>
      <c r="I17" s="893"/>
      <c r="J17" s="892"/>
      <c r="K17" s="884" t="s">
        <v>1349</v>
      </c>
      <c r="L17" s="894"/>
      <c r="M17" s="895"/>
      <c r="N17" s="892"/>
      <c r="O17" s="896"/>
      <c r="P17" s="894"/>
      <c r="Q17" s="892"/>
      <c r="R17" s="888"/>
      <c r="S17" s="882"/>
      <c r="T17" s="882"/>
      <c r="U17" s="889"/>
      <c r="V17" s="891"/>
      <c r="XBP17" s="873"/>
      <c r="XBQ17" s="873"/>
    </row>
    <row r="18" spans="1:22 16292:16300" s="872" customFormat="1" ht="31.5" customHeight="1">
      <c r="A18" s="1234"/>
      <c r="B18" s="880" t="s">
        <v>97</v>
      </c>
      <c r="C18" s="880" t="s">
        <v>740</v>
      </c>
      <c r="D18" s="880" t="s">
        <v>748</v>
      </c>
      <c r="E18" s="881">
        <v>1350</v>
      </c>
      <c r="F18" s="892"/>
      <c r="G18" s="892"/>
      <c r="H18" s="892"/>
      <c r="I18" s="893"/>
      <c r="J18" s="892"/>
      <c r="K18" s="884" t="s">
        <v>1349</v>
      </c>
      <c r="L18" s="894"/>
      <c r="M18" s="895"/>
      <c r="N18" s="892"/>
      <c r="O18" s="896"/>
      <c r="P18" s="894"/>
      <c r="Q18" s="892"/>
      <c r="R18" s="888"/>
      <c r="S18" s="882"/>
      <c r="T18" s="882"/>
      <c r="U18" s="889"/>
      <c r="V18" s="891"/>
      <c r="XBP18" s="873"/>
      <c r="XBQ18" s="873"/>
    </row>
    <row r="19" spans="1:22 16292:16300" s="872" customFormat="1" ht="31.5" customHeight="1">
      <c r="A19" s="897" t="s">
        <v>577</v>
      </c>
      <c r="B19" s="880" t="s">
        <v>106</v>
      </c>
      <c r="C19" s="880" t="s">
        <v>1350</v>
      </c>
      <c r="D19" s="880" t="s">
        <v>1351</v>
      </c>
      <c r="E19" s="881">
        <v>28000</v>
      </c>
      <c r="F19" s="892"/>
      <c r="G19" s="892"/>
      <c r="H19" s="892"/>
      <c r="I19" s="893"/>
      <c r="J19" s="892"/>
      <c r="K19" s="884" t="s">
        <v>1352</v>
      </c>
      <c r="L19" s="894"/>
      <c r="M19" s="895"/>
      <c r="N19" s="892"/>
      <c r="O19" s="896"/>
      <c r="P19" s="894"/>
      <c r="Q19" s="892"/>
      <c r="R19" s="888"/>
      <c r="S19" s="882"/>
      <c r="T19" s="882"/>
      <c r="U19" s="889"/>
      <c r="V19" s="891"/>
      <c r="XBP19" s="873"/>
      <c r="XBQ19" s="873"/>
    </row>
    <row r="20" spans="1:22 16292:16300" s="872" customFormat="1" ht="31.5" customHeight="1">
      <c r="A20" s="897" t="s">
        <v>579</v>
      </c>
      <c r="B20" s="880" t="s">
        <v>106</v>
      </c>
      <c r="C20" s="880" t="s">
        <v>1350</v>
      </c>
      <c r="D20" s="880" t="s">
        <v>1353</v>
      </c>
      <c r="E20" s="881">
        <v>28000</v>
      </c>
      <c r="F20" s="892"/>
      <c r="G20" s="892"/>
      <c r="H20" s="892"/>
      <c r="I20" s="893"/>
      <c r="J20" s="892"/>
      <c r="K20" s="884" t="s">
        <v>1352</v>
      </c>
      <c r="L20" s="894"/>
      <c r="M20" s="895"/>
      <c r="N20" s="892"/>
      <c r="O20" s="896"/>
      <c r="P20" s="894"/>
      <c r="Q20" s="892"/>
      <c r="R20" s="888"/>
      <c r="S20" s="882"/>
      <c r="T20" s="882"/>
      <c r="U20" s="889"/>
      <c r="V20" s="891"/>
      <c r="XBP20" s="873"/>
      <c r="XBQ20" s="873"/>
    </row>
    <row r="21" spans="1:22 16292:16300" s="872" customFormat="1" ht="27.75" customHeight="1">
      <c r="A21" s="897" t="s">
        <v>582</v>
      </c>
      <c r="B21" s="880" t="s">
        <v>37</v>
      </c>
      <c r="C21" s="880" t="s">
        <v>749</v>
      </c>
      <c r="D21" s="880" t="s">
        <v>435</v>
      </c>
      <c r="E21" s="881">
        <v>54000</v>
      </c>
      <c r="F21" s="892"/>
      <c r="G21" s="892"/>
      <c r="H21" s="892"/>
      <c r="I21" s="893"/>
      <c r="J21" s="892"/>
      <c r="K21" s="884" t="s">
        <v>1354</v>
      </c>
      <c r="L21" s="894"/>
      <c r="M21" s="895"/>
      <c r="N21" s="892"/>
      <c r="O21" s="896"/>
      <c r="P21" s="894"/>
      <c r="Q21" s="892"/>
      <c r="R21" s="888"/>
      <c r="S21" s="882"/>
      <c r="T21" s="882"/>
      <c r="U21" s="889"/>
      <c r="V21" s="891"/>
      <c r="XBP21" s="873"/>
      <c r="XBQ21" s="873"/>
    </row>
    <row r="22" spans="1:22 16292:16300" s="872" customFormat="1" ht="31.5" customHeight="1">
      <c r="A22" s="897" t="s">
        <v>583</v>
      </c>
      <c r="B22" s="880" t="s">
        <v>247</v>
      </c>
      <c r="C22" s="880" t="s">
        <v>725</v>
      </c>
      <c r="D22" s="880">
        <v>8514</v>
      </c>
      <c r="E22" s="881">
        <v>24000</v>
      </c>
      <c r="F22" s="892"/>
      <c r="G22" s="892"/>
      <c r="H22" s="892"/>
      <c r="I22" s="893"/>
      <c r="J22" s="892"/>
      <c r="K22" s="884" t="s">
        <v>1311</v>
      </c>
      <c r="L22" s="894"/>
      <c r="M22" s="895"/>
      <c r="N22" s="892"/>
      <c r="O22" s="896"/>
      <c r="P22" s="894"/>
      <c r="Q22" s="892"/>
      <c r="R22" s="888"/>
      <c r="S22" s="882"/>
      <c r="T22" s="882"/>
      <c r="U22" s="889"/>
      <c r="V22" s="891"/>
      <c r="XBP22" s="873"/>
      <c r="XBQ22" s="873"/>
    </row>
    <row r="23" spans="1:22 16292:16300" s="872" customFormat="1" ht="31.5" customHeight="1">
      <c r="A23" s="897" t="s">
        <v>585</v>
      </c>
      <c r="B23" s="880" t="s">
        <v>338</v>
      </c>
      <c r="C23" s="880" t="s">
        <v>1355</v>
      </c>
      <c r="D23" s="880" t="s">
        <v>428</v>
      </c>
      <c r="E23" s="881">
        <v>20000</v>
      </c>
      <c r="F23" s="892"/>
      <c r="G23" s="892"/>
      <c r="H23" s="892"/>
      <c r="I23" s="893"/>
      <c r="J23" s="892"/>
      <c r="K23" s="884" t="s">
        <v>1356</v>
      </c>
      <c r="L23" s="894"/>
      <c r="M23" s="895"/>
      <c r="N23" s="892"/>
      <c r="O23" s="896"/>
      <c r="P23" s="894"/>
      <c r="Q23" s="892"/>
      <c r="R23" s="888"/>
      <c r="S23" s="882"/>
      <c r="T23" s="882"/>
      <c r="U23" s="889"/>
      <c r="V23" s="891"/>
      <c r="XBP23" s="873"/>
      <c r="XBQ23" s="873"/>
    </row>
    <row r="24" spans="1:22 16292:16300" s="872" customFormat="1" ht="25.5" customHeight="1">
      <c r="A24" s="897" t="s">
        <v>587</v>
      </c>
      <c r="B24" s="880" t="s">
        <v>100</v>
      </c>
      <c r="C24" s="880" t="s">
        <v>693</v>
      </c>
      <c r="D24" s="880" t="s">
        <v>685</v>
      </c>
      <c r="E24" s="881">
        <v>243000</v>
      </c>
      <c r="F24" s="892"/>
      <c r="G24" s="892"/>
      <c r="H24" s="892"/>
      <c r="I24" s="893"/>
      <c r="J24" s="892"/>
      <c r="K24" s="884" t="s">
        <v>1357</v>
      </c>
      <c r="L24" s="894"/>
      <c r="M24" s="895"/>
      <c r="N24" s="892"/>
      <c r="O24" s="896"/>
      <c r="P24" s="894"/>
      <c r="Q24" s="892"/>
      <c r="R24" s="888"/>
      <c r="S24" s="882"/>
      <c r="T24" s="882"/>
      <c r="U24" s="889"/>
      <c r="V24" s="891"/>
      <c r="XBP24" s="873"/>
      <c r="XBQ24" s="873"/>
    </row>
    <row r="25" spans="1:22 16292:16300" s="872" customFormat="1" ht="25.5" customHeight="1">
      <c r="A25" s="897" t="s">
        <v>590</v>
      </c>
      <c r="B25" s="880" t="s">
        <v>100</v>
      </c>
      <c r="C25" s="880" t="s">
        <v>693</v>
      </c>
      <c r="D25" s="880" t="s">
        <v>689</v>
      </c>
      <c r="E25" s="881">
        <v>27000</v>
      </c>
      <c r="F25" s="892"/>
      <c r="G25" s="892"/>
      <c r="H25" s="892"/>
      <c r="I25" s="893"/>
      <c r="J25" s="892"/>
      <c r="K25" s="884" t="s">
        <v>1357</v>
      </c>
      <c r="L25" s="894"/>
      <c r="M25" s="895"/>
      <c r="N25" s="892"/>
      <c r="O25" s="896"/>
      <c r="P25" s="894"/>
      <c r="Q25" s="892"/>
      <c r="R25" s="888"/>
      <c r="S25" s="882"/>
      <c r="T25" s="882"/>
      <c r="U25" s="889"/>
      <c r="V25" s="891"/>
      <c r="XBP25" s="873"/>
      <c r="XBQ25" s="873"/>
    </row>
    <row r="27" spans="1:22 16292:16300" s="874" customFormat="1" ht="31.5" customHeight="1">
      <c r="A27" s="1235"/>
      <c r="B27" s="1235"/>
      <c r="C27" s="1235"/>
      <c r="D27" s="1235"/>
      <c r="E27" s="898">
        <f>SUM(E12:E25)</f>
        <v>778200</v>
      </c>
      <c r="F27" s="899"/>
      <c r="G27" s="899"/>
      <c r="H27" s="899"/>
      <c r="I27" s="899"/>
      <c r="J27" s="899"/>
      <c r="K27" s="900"/>
      <c r="L27" s="899"/>
      <c r="M27" s="901"/>
      <c r="N27" s="899"/>
      <c r="O27" s="902"/>
      <c r="P27" s="899"/>
      <c r="Q27" s="899"/>
      <c r="R27" s="903"/>
      <c r="S27" s="899"/>
      <c r="T27" s="899"/>
      <c r="U27" s="904"/>
      <c r="V27" s="905">
        <f>SUM(V12:V12)</f>
        <v>0</v>
      </c>
      <c r="XBP27" s="906"/>
      <c r="XBQ27" s="906"/>
    </row>
    <row r="28" spans="1:22 16292:16300" s="658" customFormat="1" ht="69.75" customHeight="1">
      <c r="A28" s="907"/>
      <c r="B28" s="1236" t="s">
        <v>1358</v>
      </c>
      <c r="C28" s="1236"/>
      <c r="D28" s="908"/>
      <c r="E28" s="909"/>
      <c r="F28" s="1237"/>
      <c r="G28" s="1237"/>
      <c r="H28" s="1237"/>
      <c r="I28" s="910"/>
      <c r="J28" s="910"/>
      <c r="K28" s="911"/>
      <c r="L28" s="908"/>
      <c r="M28" s="912"/>
      <c r="N28" s="908"/>
      <c r="O28" s="913"/>
      <c r="P28" s="913"/>
      <c r="Q28" s="914" t="s">
        <v>1359</v>
      </c>
      <c r="R28" s="914"/>
      <c r="S28" s="914"/>
      <c r="T28" s="914"/>
      <c r="U28" s="913"/>
      <c r="V28" s="913"/>
      <c r="XBP28" s="915"/>
      <c r="XBQ28" s="915"/>
      <c r="XBR28" s="915"/>
      <c r="XBS28" s="915"/>
      <c r="XBT28" s="915"/>
      <c r="XBU28" s="915"/>
      <c r="XBV28" s="915"/>
      <c r="XBW28" s="915"/>
      <c r="XBX28" s="915"/>
    </row>
    <row r="29" spans="1:22 16292:16300" s="658" customFormat="1" ht="48" customHeight="1">
      <c r="A29" s="916"/>
      <c r="B29" s="1238" t="s">
        <v>1360</v>
      </c>
      <c r="C29" s="1238"/>
      <c r="D29" s="872"/>
      <c r="E29" s="917"/>
      <c r="F29" s="1233"/>
      <c r="G29" s="1233"/>
      <c r="H29" s="1233"/>
      <c r="I29" s="918"/>
      <c r="J29" s="872"/>
      <c r="K29" s="919"/>
      <c r="L29" s="872"/>
      <c r="M29" s="919"/>
      <c r="N29" s="872"/>
      <c r="O29" s="872"/>
      <c r="P29" s="872"/>
      <c r="Q29" s="1233"/>
      <c r="R29" s="1233"/>
      <c r="S29" s="1233"/>
      <c r="T29" s="1233"/>
      <c r="U29" s="872"/>
      <c r="V29" s="872"/>
      <c r="XBP29" s="915"/>
      <c r="XBQ29" s="915"/>
      <c r="XBR29" s="915"/>
      <c r="XBS29" s="915"/>
      <c r="XBT29" s="915"/>
      <c r="XBU29" s="915"/>
      <c r="XBV29" s="915"/>
      <c r="XBW29" s="915"/>
      <c r="XBX29" s="915"/>
    </row>
  </sheetData>
  <mergeCells count="16">
    <mergeCell ref="Q29:T29"/>
    <mergeCell ref="A16:A18"/>
    <mergeCell ref="A27:D27"/>
    <mergeCell ref="B28:C28"/>
    <mergeCell ref="F28:H28"/>
    <mergeCell ref="B29:C29"/>
    <mergeCell ref="F29:H29"/>
    <mergeCell ref="A1:U1"/>
    <mergeCell ref="A2:U2"/>
    <mergeCell ref="A3:A4"/>
    <mergeCell ref="B3:B4"/>
    <mergeCell ref="C3:C4"/>
    <mergeCell ref="D3:N3"/>
    <mergeCell ref="O3:Q3"/>
    <mergeCell ref="R3:T3"/>
    <mergeCell ref="U3:U4"/>
  </mergeCells>
  <conditionalFormatting sqref="V15:V25 V5:V13">
    <cfRule type="cellIs" dxfId="26" priority="2" operator="equal">
      <formula>0</formula>
    </cfRule>
  </conditionalFormatting>
  <conditionalFormatting sqref="V14">
    <cfRule type="cellIs" dxfId="25" priority="1" operator="equal">
      <formula>0</formula>
    </cfRule>
  </conditionalFormatting>
  <pageMargins left="0.47" right="0.28000000000000003" top="0.75" bottom="0.75" header="0.3" footer="0.3"/>
  <pageSetup paperSize="9" scale="62" orientation="landscape" r:id="rId1"/>
  <colBreaks count="1" manualBreakCount="1">
    <brk id="2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view="pageBreakPreview" zoomScaleNormal="100" zoomScaleSheetLayoutView="100" workbookViewId="0">
      <selection activeCell="E12" sqref="E12"/>
    </sheetView>
  </sheetViews>
  <sheetFormatPr defaultColWidth="9.109375" defaultRowHeight="13.8"/>
  <cols>
    <col min="1" max="1" width="6.33203125" style="790" customWidth="1"/>
    <col min="2" max="2" width="40.88671875" style="790" customWidth="1"/>
    <col min="3" max="3" width="18.109375" style="790" customWidth="1"/>
    <col min="4" max="4" width="16.5546875" style="790" hidden="1" customWidth="1"/>
    <col min="5" max="5" width="13.88671875" style="867" customWidth="1"/>
    <col min="6" max="6" width="13.88671875" style="790" bestFit="1" customWidth="1"/>
    <col min="7" max="7" width="10.88671875" style="867" bestFit="1" customWidth="1"/>
    <col min="8" max="8" width="14.33203125" style="790" customWidth="1"/>
    <col min="9" max="9" width="13.6640625" style="870" bestFit="1" customWidth="1"/>
    <col min="10" max="10" width="13.6640625" style="790" customWidth="1"/>
    <col min="11" max="12" width="20.44140625" style="790" hidden="1" customWidth="1"/>
    <col min="13" max="13" width="28.6640625" style="869" customWidth="1"/>
    <col min="14" max="16384" width="9.109375" style="790"/>
  </cols>
  <sheetData>
    <row r="1" spans="1:13" s="842" customFormat="1" ht="60" customHeight="1">
      <c r="A1" s="1244"/>
      <c r="B1" s="1244"/>
      <c r="C1" s="1245" t="s">
        <v>1300</v>
      </c>
      <c r="D1" s="1245"/>
      <c r="E1" s="1245"/>
      <c r="F1" s="1245"/>
      <c r="G1" s="1245"/>
      <c r="H1" s="1245"/>
      <c r="I1" s="1245"/>
      <c r="J1" s="1245"/>
      <c r="K1" s="1245"/>
      <c r="L1" s="1245"/>
      <c r="M1" s="1245"/>
    </row>
    <row r="2" spans="1:13" s="844" customFormat="1" ht="26.25" customHeight="1">
      <c r="A2" s="1246" t="s">
        <v>1</v>
      </c>
      <c r="B2" s="1248" t="s">
        <v>1301</v>
      </c>
      <c r="C2" s="1249" t="s">
        <v>1302</v>
      </c>
      <c r="D2" s="843" t="s">
        <v>1303</v>
      </c>
      <c r="E2" s="1246" t="s">
        <v>1303</v>
      </c>
      <c r="F2" s="1249"/>
      <c r="G2" s="1251" t="s">
        <v>1304</v>
      </c>
      <c r="H2" s="1252"/>
      <c r="I2" s="1248" t="s">
        <v>1305</v>
      </c>
      <c r="J2" s="1248"/>
      <c r="K2" s="1248"/>
      <c r="L2" s="1248"/>
      <c r="M2" s="1253" t="s">
        <v>1306</v>
      </c>
    </row>
    <row r="3" spans="1:13" s="844" customFormat="1" ht="24.75" customHeight="1">
      <c r="A3" s="1247"/>
      <c r="B3" s="1248"/>
      <c r="C3" s="1250"/>
      <c r="D3" s="845"/>
      <c r="E3" s="846" t="s">
        <v>538</v>
      </c>
      <c r="F3" s="847" t="s">
        <v>537</v>
      </c>
      <c r="G3" s="846" t="s">
        <v>538</v>
      </c>
      <c r="H3" s="847" t="s">
        <v>537</v>
      </c>
      <c r="I3" s="847" t="s">
        <v>538</v>
      </c>
      <c r="J3" s="847" t="s">
        <v>537</v>
      </c>
      <c r="K3" s="847"/>
      <c r="L3" s="847"/>
      <c r="M3" s="1254"/>
    </row>
    <row r="4" spans="1:13" s="842" customFormat="1" ht="30" customHeight="1">
      <c r="A4" s="1239"/>
      <c r="B4" s="1240"/>
      <c r="C4" s="1240"/>
      <c r="D4" s="1240"/>
      <c r="E4" s="1240"/>
      <c r="F4" s="1240"/>
      <c r="G4" s="1240"/>
      <c r="H4" s="1240"/>
      <c r="I4" s="1240"/>
      <c r="J4" s="1240"/>
      <c r="K4" s="1240"/>
      <c r="L4" s="1240"/>
      <c r="M4" s="1241"/>
    </row>
    <row r="5" spans="1:13" ht="26.25" customHeight="1">
      <c r="A5" s="848" t="s">
        <v>561</v>
      </c>
      <c r="B5" s="560" t="s">
        <v>1307</v>
      </c>
      <c r="C5" s="849" t="s">
        <v>1308</v>
      </c>
      <c r="D5" s="850"/>
      <c r="E5" s="851"/>
      <c r="F5" s="805"/>
      <c r="G5" s="805"/>
      <c r="H5" s="852"/>
      <c r="I5" s="805"/>
      <c r="J5" s="853">
        <v>100320000</v>
      </c>
      <c r="K5" s="560"/>
      <c r="L5" s="560"/>
      <c r="M5" s="854" t="s">
        <v>1309</v>
      </c>
    </row>
    <row r="6" spans="1:13" ht="26.25" customHeight="1">
      <c r="A6" s="848" t="s">
        <v>490</v>
      </c>
      <c r="B6" s="560" t="s">
        <v>1310</v>
      </c>
      <c r="C6" s="560" t="s">
        <v>693</v>
      </c>
      <c r="D6" s="850"/>
      <c r="E6" s="851"/>
      <c r="F6" s="805"/>
      <c r="G6" s="805"/>
      <c r="H6" s="853"/>
      <c r="I6" s="805">
        <v>11542</v>
      </c>
      <c r="J6" s="560"/>
      <c r="K6" s="560"/>
      <c r="L6" s="560"/>
      <c r="M6" s="854" t="s">
        <v>1311</v>
      </c>
    </row>
    <row r="7" spans="1:13" ht="26.25" customHeight="1">
      <c r="A7" s="848" t="s">
        <v>565</v>
      </c>
      <c r="B7" s="560" t="s">
        <v>1312</v>
      </c>
      <c r="C7" s="855"/>
      <c r="D7" s="850">
        <v>500000000</v>
      </c>
      <c r="E7" s="851">
        <v>594945</v>
      </c>
      <c r="F7" s="805"/>
      <c r="G7" s="805"/>
      <c r="H7" s="856"/>
      <c r="I7" s="805">
        <v>56445</v>
      </c>
      <c r="J7" s="857"/>
      <c r="K7" s="857"/>
      <c r="L7" s="857"/>
      <c r="M7" s="854" t="s">
        <v>1313</v>
      </c>
    </row>
    <row r="8" spans="1:13" ht="26.25" customHeight="1">
      <c r="A8" s="848" t="s">
        <v>567</v>
      </c>
      <c r="B8" s="560" t="s">
        <v>1314</v>
      </c>
      <c r="C8" s="855" t="s">
        <v>1315</v>
      </c>
      <c r="D8" s="850"/>
      <c r="E8" s="805">
        <v>20780</v>
      </c>
      <c r="F8" s="805"/>
      <c r="G8" s="805"/>
      <c r="H8" s="853"/>
      <c r="I8" s="805">
        <f>E8</f>
        <v>20780</v>
      </c>
      <c r="J8" s="560"/>
      <c r="K8" s="560"/>
      <c r="L8" s="560"/>
      <c r="M8" s="854" t="s">
        <v>882</v>
      </c>
    </row>
    <row r="9" spans="1:13" ht="26.25" customHeight="1">
      <c r="A9" s="848" t="s">
        <v>570</v>
      </c>
      <c r="B9" s="560" t="s">
        <v>1316</v>
      </c>
      <c r="C9" s="855" t="s">
        <v>1317</v>
      </c>
      <c r="D9" s="850"/>
      <c r="E9" s="851">
        <v>18670</v>
      </c>
      <c r="F9" s="805"/>
      <c r="G9" s="805"/>
      <c r="H9" s="853"/>
      <c r="I9" s="805">
        <f>E9</f>
        <v>18670</v>
      </c>
      <c r="J9" s="560"/>
      <c r="K9" s="560"/>
      <c r="L9" s="560"/>
      <c r="M9" s="854" t="s">
        <v>1318</v>
      </c>
    </row>
    <row r="10" spans="1:13" ht="26.25" customHeight="1">
      <c r="A10" s="848" t="s">
        <v>572</v>
      </c>
      <c r="B10" s="560" t="s">
        <v>1319</v>
      </c>
      <c r="C10" s="855" t="s">
        <v>700</v>
      </c>
      <c r="D10" s="850"/>
      <c r="E10" s="858"/>
      <c r="F10" s="850"/>
      <c r="G10" s="805"/>
      <c r="H10" s="853">
        <v>39270</v>
      </c>
      <c r="I10" s="805">
        <f>H10</f>
        <v>39270</v>
      </c>
      <c r="J10" s="850"/>
      <c r="K10" s="560"/>
      <c r="L10" s="560"/>
      <c r="M10" s="854" t="s">
        <v>1311</v>
      </c>
    </row>
    <row r="11" spans="1:13" ht="26.25" customHeight="1">
      <c r="A11" s="848" t="s">
        <v>575</v>
      </c>
      <c r="B11" s="560" t="s">
        <v>1320</v>
      </c>
      <c r="C11" s="855"/>
      <c r="D11" s="850"/>
      <c r="E11" s="850"/>
      <c r="F11" s="858">
        <v>508800000</v>
      </c>
      <c r="G11" s="805"/>
      <c r="H11" s="853"/>
      <c r="I11" s="805"/>
      <c r="J11" s="850">
        <f>F11</f>
        <v>508800000</v>
      </c>
      <c r="K11" s="560"/>
      <c r="L11" s="560"/>
      <c r="M11" s="854" t="s">
        <v>882</v>
      </c>
    </row>
    <row r="12" spans="1:13" ht="26.25" customHeight="1">
      <c r="A12" s="848" t="s">
        <v>577</v>
      </c>
      <c r="B12" s="560" t="s">
        <v>1321</v>
      </c>
      <c r="C12" s="855"/>
      <c r="D12" s="850"/>
      <c r="E12" s="851"/>
      <c r="F12" s="805">
        <v>342366750</v>
      </c>
      <c r="G12" s="805"/>
      <c r="H12" s="853"/>
      <c r="I12" s="805"/>
      <c r="J12" s="805">
        <f>F12</f>
        <v>342366750</v>
      </c>
      <c r="K12" s="560"/>
      <c r="L12" s="560"/>
      <c r="M12" s="854" t="s">
        <v>882</v>
      </c>
    </row>
    <row r="13" spans="1:13" ht="26.25" customHeight="1">
      <c r="A13" s="848" t="s">
        <v>579</v>
      </c>
      <c r="B13" s="560" t="s">
        <v>1322</v>
      </c>
      <c r="C13" s="855"/>
      <c r="D13" s="850"/>
      <c r="E13" s="851"/>
      <c r="F13" s="805">
        <v>146700000</v>
      </c>
      <c r="G13" s="805"/>
      <c r="H13" s="805"/>
      <c r="I13" s="805"/>
      <c r="J13" s="805">
        <f>F13</f>
        <v>146700000</v>
      </c>
      <c r="K13" s="560"/>
      <c r="L13" s="560"/>
      <c r="M13" s="854" t="s">
        <v>1318</v>
      </c>
    </row>
    <row r="14" spans="1:13" ht="26.25" customHeight="1">
      <c r="A14" s="848" t="s">
        <v>582</v>
      </c>
      <c r="B14" s="560" t="s">
        <v>1323</v>
      </c>
      <c r="C14" s="855"/>
      <c r="D14" s="850"/>
      <c r="E14" s="858"/>
      <c r="F14" s="850">
        <v>33000000</v>
      </c>
      <c r="G14" s="805"/>
      <c r="H14" s="853"/>
      <c r="I14" s="805"/>
      <c r="J14" s="850">
        <f>F14</f>
        <v>33000000</v>
      </c>
      <c r="K14" s="560"/>
      <c r="L14" s="560"/>
      <c r="M14" s="854" t="s">
        <v>1318</v>
      </c>
    </row>
    <row r="15" spans="1:13" ht="26.25" customHeight="1">
      <c r="A15" s="848" t="s">
        <v>583</v>
      </c>
      <c r="B15" s="560" t="s">
        <v>851</v>
      </c>
      <c r="C15" s="855"/>
      <c r="D15" s="850"/>
      <c r="E15" s="858"/>
      <c r="F15" s="850">
        <v>123101123</v>
      </c>
      <c r="G15" s="805"/>
      <c r="H15" s="853"/>
      <c r="I15" s="805"/>
      <c r="J15" s="850">
        <f>F15</f>
        <v>123101123</v>
      </c>
      <c r="K15" s="560"/>
      <c r="L15" s="560"/>
      <c r="M15" s="854" t="s">
        <v>876</v>
      </c>
    </row>
    <row r="16" spans="1:13" ht="14.4">
      <c r="A16" s="859"/>
      <c r="B16" s="859"/>
      <c r="C16" s="859"/>
      <c r="D16" s="859"/>
      <c r="E16" s="860"/>
      <c r="F16" s="859"/>
      <c r="G16" s="860"/>
      <c r="H16" s="859"/>
      <c r="I16" s="558"/>
      <c r="J16" s="859"/>
      <c r="K16" s="859"/>
      <c r="L16" s="859"/>
      <c r="M16" s="861"/>
    </row>
    <row r="17" spans="1:13" ht="36" customHeight="1">
      <c r="A17" s="1242" t="s">
        <v>883</v>
      </c>
      <c r="B17" s="1243"/>
      <c r="C17" s="832"/>
      <c r="D17" s="832"/>
      <c r="E17" s="862"/>
      <c r="F17" s="832"/>
      <c r="G17" s="862"/>
      <c r="H17" s="863"/>
      <c r="I17" s="864">
        <f>SUM(I5:I15)</f>
        <v>146707</v>
      </c>
      <c r="J17" s="863">
        <f>SUM(J5:J15)</f>
        <v>1254287873</v>
      </c>
      <c r="K17" s="832"/>
      <c r="L17" s="832"/>
      <c r="M17" s="865"/>
    </row>
    <row r="19" spans="1:13" ht="15.6">
      <c r="B19" s="866" t="s">
        <v>1025</v>
      </c>
      <c r="I19" s="868" t="s">
        <v>1324</v>
      </c>
    </row>
    <row r="20" spans="1:13" ht="15.6">
      <c r="I20" s="868"/>
    </row>
    <row r="21" spans="1:13" ht="15.6">
      <c r="I21" s="868"/>
    </row>
    <row r="22" spans="1:13" ht="15.6">
      <c r="I22" s="868"/>
    </row>
    <row r="23" spans="1:13" ht="15.6">
      <c r="I23" s="868" t="s">
        <v>914</v>
      </c>
    </row>
  </sheetData>
  <mergeCells count="11">
    <mergeCell ref="A4:M4"/>
    <mergeCell ref="A17:B17"/>
    <mergeCell ref="A1:B1"/>
    <mergeCell ref="C1:M1"/>
    <mergeCell ref="A2:A3"/>
    <mergeCell ref="B2:B3"/>
    <mergeCell ref="C2:C3"/>
    <mergeCell ref="E2:F2"/>
    <mergeCell ref="G2:H2"/>
    <mergeCell ref="I2:L2"/>
    <mergeCell ref="M2:M3"/>
  </mergeCells>
  <printOptions horizontalCentered="1"/>
  <pageMargins left="0.85" right="0.6" top="1.33" bottom="0" header="0.3" footer="0.3"/>
  <pageSetup paperSize="9" scale="7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40"/>
  <sheetViews>
    <sheetView topLeftCell="A9" workbookViewId="0">
      <selection activeCell="N21" sqref="N21"/>
    </sheetView>
  </sheetViews>
  <sheetFormatPr defaultColWidth="9.109375" defaultRowHeight="54" customHeight="1"/>
  <cols>
    <col min="1" max="1" width="6.5546875" style="790" customWidth="1"/>
    <col min="2" max="2" width="39.33203125" style="790" customWidth="1"/>
    <col min="3" max="3" width="16.5546875" style="840" customWidth="1"/>
    <col min="4" max="4" width="13.44140625" style="841" customWidth="1"/>
    <col min="5" max="5" width="10.88671875" style="790" customWidth="1"/>
    <col min="6" max="6" width="7.109375" style="841" customWidth="1"/>
    <col min="7" max="7" width="15.109375" style="841" customWidth="1"/>
    <col min="8" max="8" width="10.5546875" style="840" bestFit="1" customWidth="1"/>
    <col min="9" max="16384" width="9.109375" style="790"/>
  </cols>
  <sheetData>
    <row r="1" spans="1:8" ht="33" customHeight="1">
      <c r="A1" s="1255" t="s">
        <v>1006</v>
      </c>
      <c r="B1" s="1255"/>
      <c r="C1" s="1255"/>
      <c r="D1" s="1255"/>
      <c r="E1" s="1255"/>
      <c r="F1" s="1255"/>
      <c r="G1" s="1255"/>
      <c r="H1" s="1255"/>
    </row>
    <row r="2" spans="1:8" ht="33" customHeight="1">
      <c r="A2" s="1256" t="s">
        <v>1276</v>
      </c>
      <c r="B2" s="1257"/>
      <c r="C2" s="1257"/>
      <c r="D2" s="1257"/>
      <c r="E2" s="1257"/>
      <c r="F2" s="1257"/>
      <c r="G2" s="1257"/>
      <c r="H2" s="1257"/>
    </row>
    <row r="3" spans="1:8" ht="21.6" customHeight="1">
      <c r="A3" s="791"/>
      <c r="B3" s="791"/>
      <c r="C3" s="791"/>
      <c r="D3" s="792"/>
      <c r="E3" s="791"/>
      <c r="F3" s="793"/>
      <c r="G3" s="794"/>
      <c r="H3" s="795"/>
    </row>
    <row r="4" spans="1:8" s="483" customFormat="1" ht="20.399999999999999" customHeight="1">
      <c r="A4" s="1258" t="s">
        <v>1</v>
      </c>
      <c r="B4" s="1261" t="s">
        <v>1277</v>
      </c>
      <c r="C4" s="1258" t="s">
        <v>1278</v>
      </c>
      <c r="D4" s="1264" t="s">
        <v>1200</v>
      </c>
      <c r="E4" s="1265" t="s">
        <v>1279</v>
      </c>
      <c r="F4" s="1266"/>
      <c r="G4" s="1267"/>
      <c r="H4" s="1258" t="s">
        <v>900</v>
      </c>
    </row>
    <row r="5" spans="1:8" s="483" customFormat="1" ht="27" customHeight="1">
      <c r="A5" s="1259"/>
      <c r="B5" s="1262"/>
      <c r="C5" s="1259"/>
      <c r="D5" s="1264"/>
      <c r="E5" s="1268" t="s">
        <v>1280</v>
      </c>
      <c r="F5" s="1269"/>
      <c r="G5" s="796" t="s">
        <v>1281</v>
      </c>
      <c r="H5" s="1259"/>
    </row>
    <row r="6" spans="1:8" s="483" customFormat="1" ht="20.399999999999999" customHeight="1">
      <c r="A6" s="1260"/>
      <c r="B6" s="1263"/>
      <c r="C6" s="1260"/>
      <c r="D6" s="797" t="s">
        <v>537</v>
      </c>
      <c r="E6" s="797" t="s">
        <v>538</v>
      </c>
      <c r="F6" s="797" t="s">
        <v>537</v>
      </c>
      <c r="G6" s="797" t="s">
        <v>537</v>
      </c>
      <c r="H6" s="1260"/>
    </row>
    <row r="7" spans="1:8" s="483" customFormat="1" ht="28.5" customHeight="1">
      <c r="A7" s="798" t="s">
        <v>1282</v>
      </c>
      <c r="B7" s="799" t="s">
        <v>1283</v>
      </c>
      <c r="C7" s="800"/>
      <c r="D7" s="801"/>
      <c r="E7" s="802"/>
      <c r="F7" s="803"/>
      <c r="G7" s="803"/>
      <c r="H7" s="804"/>
    </row>
    <row r="8" spans="1:8" s="483" customFormat="1" ht="28.5" customHeight="1">
      <c r="A8" s="655">
        <v>1</v>
      </c>
      <c r="B8" s="706" t="s">
        <v>1284</v>
      </c>
      <c r="C8" s="805"/>
      <c r="D8" s="806">
        <v>20270000</v>
      </c>
      <c r="E8" s="807"/>
      <c r="F8" s="808"/>
      <c r="G8" s="806">
        <f>D8</f>
        <v>20270000</v>
      </c>
      <c r="H8" s="809"/>
    </row>
    <row r="9" spans="1:8" s="483" customFormat="1" ht="25.5" customHeight="1">
      <c r="A9" s="655">
        <v>2</v>
      </c>
      <c r="B9" s="810" t="s">
        <v>1285</v>
      </c>
      <c r="C9" s="805"/>
      <c r="D9" s="806">
        <v>2700000</v>
      </c>
      <c r="E9" s="811"/>
      <c r="F9" s="812"/>
      <c r="G9" s="780">
        <f>D9</f>
        <v>2700000</v>
      </c>
      <c r="H9" s="813"/>
    </row>
    <row r="10" spans="1:8" s="483" customFormat="1" ht="20.399999999999999" customHeight="1">
      <c r="A10" s="814"/>
      <c r="B10" s="815"/>
      <c r="C10" s="816"/>
      <c r="D10" s="817"/>
      <c r="E10" s="818"/>
      <c r="F10" s="818"/>
      <c r="G10" s="818"/>
      <c r="H10" s="813"/>
    </row>
    <row r="11" spans="1:8" s="483" customFormat="1" ht="20.399999999999999" customHeight="1">
      <c r="A11" s="814"/>
      <c r="B11" s="815"/>
      <c r="C11" s="816"/>
      <c r="D11" s="817"/>
      <c r="E11" s="818"/>
      <c r="F11" s="818"/>
      <c r="G11" s="818"/>
      <c r="H11" s="813"/>
    </row>
    <row r="12" spans="1:8" s="483" customFormat="1" ht="28.5" customHeight="1">
      <c r="A12" s="1272" t="s">
        <v>883</v>
      </c>
      <c r="B12" s="1273"/>
      <c r="C12" s="1273"/>
      <c r="D12" s="1273"/>
      <c r="E12" s="819"/>
      <c r="F12" s="820"/>
      <c r="G12" s="819">
        <f>SUM(G8:G11)</f>
        <v>22970000</v>
      </c>
      <c r="H12" s="809"/>
    </row>
    <row r="13" spans="1:8" s="483" customFormat="1" ht="28.5" customHeight="1">
      <c r="A13" s="798" t="s">
        <v>1282</v>
      </c>
      <c r="B13" s="799" t="s">
        <v>1286</v>
      </c>
      <c r="C13" s="800"/>
      <c r="D13" s="801"/>
      <c r="E13" s="802"/>
      <c r="F13" s="803"/>
      <c r="G13" s="803"/>
      <c r="H13" s="804"/>
    </row>
    <row r="14" spans="1:8" s="483" customFormat="1" ht="24" customHeight="1">
      <c r="A14" s="655">
        <v>1</v>
      </c>
      <c r="B14" s="706" t="s">
        <v>1287</v>
      </c>
      <c r="C14" s="821"/>
      <c r="D14" s="806">
        <v>43247250</v>
      </c>
      <c r="E14" s="806"/>
      <c r="F14" s="822"/>
      <c r="G14" s="806">
        <f>D14</f>
        <v>43247250</v>
      </c>
      <c r="H14" s="823"/>
    </row>
    <row r="15" spans="1:8" s="483" customFormat="1" ht="24" customHeight="1">
      <c r="A15" s="560">
        <v>2</v>
      </c>
      <c r="B15" s="706" t="s">
        <v>1288</v>
      </c>
      <c r="C15" s="821"/>
      <c r="D15" s="806">
        <v>9698400</v>
      </c>
      <c r="E15" s="806"/>
      <c r="F15" s="822"/>
      <c r="G15" s="806">
        <f>D15</f>
        <v>9698400</v>
      </c>
      <c r="H15" s="823"/>
    </row>
    <row r="16" spans="1:8" s="483" customFormat="1" ht="24" customHeight="1">
      <c r="A16" s="655">
        <v>3</v>
      </c>
      <c r="B16" s="810" t="s">
        <v>1289</v>
      </c>
      <c r="C16" s="824"/>
      <c r="D16" s="806">
        <v>13932000</v>
      </c>
      <c r="E16" s="807"/>
      <c r="F16" s="825"/>
      <c r="G16" s="806">
        <f t="shared" ref="G16:G22" si="0">D16</f>
        <v>13932000</v>
      </c>
      <c r="H16" s="809"/>
    </row>
    <row r="17" spans="1:8" s="483" customFormat="1" ht="27" customHeight="1">
      <c r="A17" s="560">
        <v>4</v>
      </c>
      <c r="B17" s="810" t="s">
        <v>1290</v>
      </c>
      <c r="C17" s="805"/>
      <c r="D17" s="806">
        <v>10368000</v>
      </c>
      <c r="E17" s="811"/>
      <c r="F17" s="812"/>
      <c r="G17" s="806">
        <f t="shared" si="0"/>
        <v>10368000</v>
      </c>
      <c r="H17" s="826"/>
    </row>
    <row r="18" spans="1:8" s="483" customFormat="1" ht="27" customHeight="1">
      <c r="A18" s="655">
        <v>5</v>
      </c>
      <c r="B18" s="810" t="s">
        <v>1291</v>
      </c>
      <c r="C18" s="805"/>
      <c r="D18" s="806">
        <v>18932789</v>
      </c>
      <c r="E18" s="811"/>
      <c r="F18" s="812"/>
      <c r="G18" s="806">
        <f t="shared" si="0"/>
        <v>18932789</v>
      </c>
      <c r="H18" s="826"/>
    </row>
    <row r="19" spans="1:8" s="483" customFormat="1" ht="27" customHeight="1">
      <c r="A19" s="560">
        <v>6</v>
      </c>
      <c r="B19" s="810" t="s">
        <v>1292</v>
      </c>
      <c r="C19" s="805"/>
      <c r="D19" s="806">
        <v>37898000</v>
      </c>
      <c r="E19" s="811"/>
      <c r="F19" s="812"/>
      <c r="G19" s="806">
        <f t="shared" si="0"/>
        <v>37898000</v>
      </c>
      <c r="H19" s="1274"/>
    </row>
    <row r="20" spans="1:8" s="483" customFormat="1" ht="28.5" customHeight="1">
      <c r="A20" s="655">
        <v>7</v>
      </c>
      <c r="B20" s="827" t="s">
        <v>1293</v>
      </c>
      <c r="C20" s="805"/>
      <c r="D20" s="806">
        <v>323550000</v>
      </c>
      <c r="E20" s="828"/>
      <c r="F20" s="829"/>
      <c r="G20" s="806">
        <f t="shared" si="0"/>
        <v>323550000</v>
      </c>
      <c r="H20" s="1275"/>
    </row>
    <row r="21" spans="1:8" s="483" customFormat="1" ht="32.25" customHeight="1">
      <c r="A21" s="560">
        <v>8</v>
      </c>
      <c r="B21" s="827" t="s">
        <v>1294</v>
      </c>
      <c r="C21" s="821"/>
      <c r="D21" s="806">
        <v>281974056</v>
      </c>
      <c r="E21" s="806"/>
      <c r="F21" s="822"/>
      <c r="G21" s="806">
        <f t="shared" si="0"/>
        <v>281974056</v>
      </c>
      <c r="H21" s="1276"/>
    </row>
    <row r="22" spans="1:8" s="483" customFormat="1" ht="24" customHeight="1">
      <c r="A22" s="655">
        <v>9</v>
      </c>
      <c r="B22" s="827" t="s">
        <v>1295</v>
      </c>
      <c r="C22" s="805"/>
      <c r="D22" s="806">
        <f>48990000+49450000</f>
        <v>98440000</v>
      </c>
      <c r="E22" s="807"/>
      <c r="F22" s="808"/>
      <c r="G22" s="806">
        <f t="shared" si="0"/>
        <v>98440000</v>
      </c>
      <c r="H22" s="830"/>
    </row>
    <row r="23" spans="1:8" s="483" customFormat="1" ht="30.75" customHeight="1">
      <c r="A23" s="560">
        <v>12</v>
      </c>
      <c r="B23" s="831" t="s">
        <v>1296</v>
      </c>
      <c r="C23" s="821"/>
      <c r="D23" s="806">
        <v>101576830</v>
      </c>
      <c r="E23" s="806"/>
      <c r="F23" s="806"/>
      <c r="G23" s="806">
        <f>D23</f>
        <v>101576830</v>
      </c>
      <c r="H23" s="809"/>
    </row>
    <row r="24" spans="1:8" s="483" customFormat="1" ht="30.75" customHeight="1">
      <c r="A24" s="560"/>
      <c r="B24" s="832"/>
      <c r="C24" s="821"/>
      <c r="D24" s="833"/>
      <c r="E24" s="834"/>
      <c r="F24" s="833"/>
      <c r="G24" s="806"/>
      <c r="H24" s="809"/>
    </row>
    <row r="25" spans="1:8" s="483" customFormat="1" ht="28.5" customHeight="1">
      <c r="A25" s="1272" t="s">
        <v>883</v>
      </c>
      <c r="B25" s="1273"/>
      <c r="C25" s="1273"/>
      <c r="D25" s="1273"/>
      <c r="E25" s="819"/>
      <c r="F25" s="820"/>
      <c r="G25" s="819">
        <f>SUM(G14:G23)</f>
        <v>939617325</v>
      </c>
      <c r="H25" s="809"/>
    </row>
    <row r="26" spans="1:8" s="483" customFormat="1" ht="28.5" customHeight="1">
      <c r="A26" s="1272" t="s">
        <v>883</v>
      </c>
      <c r="B26" s="1273"/>
      <c r="C26" s="1273"/>
      <c r="D26" s="1273"/>
      <c r="E26" s="1273"/>
      <c r="F26" s="1277"/>
      <c r="G26" s="819">
        <f>G25+G12</f>
        <v>962587325</v>
      </c>
      <c r="H26" s="809"/>
    </row>
    <row r="27" spans="1:8" s="487" customFormat="1" ht="27.75" customHeight="1">
      <c r="B27" s="835"/>
      <c r="E27" s="1278" t="s">
        <v>1297</v>
      </c>
      <c r="F27" s="1278"/>
      <c r="G27" s="1278"/>
      <c r="H27" s="1278"/>
    </row>
    <row r="28" spans="1:8" s="487" customFormat="1" ht="24" customHeight="1">
      <c r="A28" s="1279" t="s">
        <v>1298</v>
      </c>
      <c r="B28" s="1279"/>
      <c r="E28" s="1279" t="s">
        <v>1299</v>
      </c>
      <c r="F28" s="1279"/>
      <c r="G28" s="1279"/>
      <c r="H28" s="1279"/>
    </row>
    <row r="29" spans="1:8" s="487" customFormat="1" ht="37.950000000000003" customHeight="1">
      <c r="B29" s="835"/>
      <c r="C29" s="836"/>
      <c r="D29" s="837"/>
      <c r="F29" s="837"/>
      <c r="G29" s="837"/>
      <c r="H29" s="836"/>
    </row>
    <row r="30" spans="1:8" s="487" customFormat="1" ht="45.6" customHeight="1">
      <c r="B30" s="835"/>
      <c r="C30" s="836"/>
      <c r="D30" s="837"/>
      <c r="F30" s="1270"/>
      <c r="G30" s="1270"/>
      <c r="H30" s="1270"/>
    </row>
    <row r="31" spans="1:8" s="487" customFormat="1" ht="54" customHeight="1">
      <c r="B31" s="835"/>
      <c r="C31" s="836"/>
      <c r="D31" s="837"/>
      <c r="F31" s="837"/>
      <c r="G31" s="837"/>
      <c r="H31" s="836"/>
    </row>
    <row r="32" spans="1:8" s="483" customFormat="1" ht="54" customHeight="1">
      <c r="B32" s="790"/>
      <c r="C32" s="838"/>
      <c r="D32" s="839"/>
      <c r="F32" s="839"/>
      <c r="G32" s="839"/>
    </row>
    <row r="33" spans="2:8" s="483" customFormat="1" ht="54" customHeight="1">
      <c r="B33" s="790"/>
      <c r="C33" s="838"/>
      <c r="D33" s="839"/>
      <c r="F33" s="839"/>
      <c r="G33" s="839"/>
      <c r="H33" s="838"/>
    </row>
    <row r="34" spans="2:8" s="483" customFormat="1" ht="54" customHeight="1">
      <c r="B34" s="790"/>
      <c r="C34" s="838"/>
      <c r="D34" s="839"/>
      <c r="F34" s="1271"/>
      <c r="G34" s="1271"/>
      <c r="H34" s="1271"/>
    </row>
    <row r="35" spans="2:8" s="483" customFormat="1" ht="54" customHeight="1">
      <c r="B35" s="790"/>
      <c r="C35" s="838"/>
      <c r="D35" s="839"/>
      <c r="E35" s="487"/>
      <c r="F35" s="487"/>
      <c r="G35" s="487"/>
      <c r="H35" s="838"/>
    </row>
    <row r="36" spans="2:8" s="483" customFormat="1" ht="54" customHeight="1">
      <c r="B36" s="790"/>
      <c r="C36" s="838"/>
      <c r="D36" s="839"/>
      <c r="F36" s="839"/>
      <c r="G36" s="839"/>
      <c r="H36" s="838"/>
    </row>
    <row r="37" spans="2:8" s="483" customFormat="1" ht="54" customHeight="1">
      <c r="B37" s="790"/>
      <c r="C37" s="838"/>
      <c r="D37" s="839"/>
      <c r="F37" s="839"/>
      <c r="G37" s="839"/>
      <c r="H37" s="838"/>
    </row>
    <row r="38" spans="2:8" s="483" customFormat="1" ht="54" customHeight="1">
      <c r="B38" s="790"/>
      <c r="C38" s="838"/>
      <c r="D38" s="839"/>
      <c r="F38" s="839"/>
      <c r="G38" s="839"/>
      <c r="H38" s="838"/>
    </row>
    <row r="39" spans="2:8" s="483" customFormat="1" ht="54" customHeight="1">
      <c r="B39" s="790"/>
      <c r="C39" s="838"/>
      <c r="D39" s="839"/>
      <c r="F39" s="839"/>
      <c r="G39" s="839"/>
      <c r="H39" s="838"/>
    </row>
    <row r="40" spans="2:8" s="483" customFormat="1" ht="54" customHeight="1">
      <c r="B40" s="790"/>
      <c r="C40" s="838"/>
      <c r="D40" s="839"/>
      <c r="F40" s="839"/>
      <c r="G40" s="839"/>
      <c r="H40" s="838"/>
    </row>
  </sheetData>
  <mergeCells count="18">
    <mergeCell ref="F30:H30"/>
    <mergeCell ref="F34:H34"/>
    <mergeCell ref="A12:D12"/>
    <mergeCell ref="H19:H21"/>
    <mergeCell ref="A25:D25"/>
    <mergeCell ref="A26:F26"/>
    <mergeCell ref="E27:H27"/>
    <mergeCell ref="A28:B28"/>
    <mergeCell ref="E28:H28"/>
    <mergeCell ref="A1:H1"/>
    <mergeCell ref="A2:H2"/>
    <mergeCell ref="A4:A6"/>
    <mergeCell ref="B4:B6"/>
    <mergeCell ref="C4:C6"/>
    <mergeCell ref="D4:D5"/>
    <mergeCell ref="E4:G4"/>
    <mergeCell ref="H4:H6"/>
    <mergeCell ref="E5:F5"/>
  </mergeCells>
  <printOptions horizontalCentered="1"/>
  <pageMargins left="0" right="0" top="0.25" bottom="0.25" header="0.3" footer="0.3"/>
  <pageSetup paperSize="9" scale="8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opLeftCell="A4" workbookViewId="0">
      <selection activeCell="D27" sqref="D27"/>
    </sheetView>
  </sheetViews>
  <sheetFormatPr defaultColWidth="9.109375" defaultRowHeight="14.4"/>
  <cols>
    <col min="1" max="1" width="16.109375" style="483" customWidth="1"/>
    <col min="2" max="2" width="11.109375" style="483" customWidth="1"/>
    <col min="3" max="3" width="11.5546875" style="483" customWidth="1"/>
    <col min="4" max="5" width="16.109375" style="483" customWidth="1"/>
    <col min="6" max="6" width="11" style="483" customWidth="1"/>
    <col min="7" max="7" width="11.6640625" style="483" customWidth="1"/>
    <col min="8" max="8" width="13" style="483" customWidth="1"/>
    <col min="9" max="9" width="13.5546875" style="483" customWidth="1"/>
    <col min="10" max="13" width="16.109375" style="483" customWidth="1"/>
    <col min="14" max="16384" width="9.109375" style="483"/>
  </cols>
  <sheetData>
    <row r="1" spans="1:16" ht="52.2">
      <c r="A1" s="762" t="s">
        <v>1259</v>
      </c>
      <c r="B1" s="763" t="s">
        <v>1260</v>
      </c>
      <c r="C1" s="763" t="s">
        <v>1261</v>
      </c>
      <c r="D1" s="763" t="s">
        <v>1262</v>
      </c>
      <c r="E1" s="764" t="s">
        <v>976</v>
      </c>
      <c r="F1" s="764" t="s">
        <v>1049</v>
      </c>
      <c r="G1" s="764" t="s">
        <v>1263</v>
      </c>
      <c r="H1" s="764" t="s">
        <v>1264</v>
      </c>
      <c r="I1" s="764" t="s">
        <v>1265</v>
      </c>
      <c r="J1" s="764" t="s">
        <v>535</v>
      </c>
      <c r="K1" s="764" t="s">
        <v>1266</v>
      </c>
      <c r="L1" s="764" t="s">
        <v>1267</v>
      </c>
      <c r="M1" s="765" t="s">
        <v>1268</v>
      </c>
    </row>
    <row r="2" spans="1:16">
      <c r="A2" s="766" t="s">
        <v>1269</v>
      </c>
      <c r="B2" s="767"/>
      <c r="C2" s="767"/>
      <c r="D2" s="767" t="s">
        <v>1270</v>
      </c>
      <c r="E2" s="767"/>
      <c r="F2" s="767"/>
      <c r="G2" s="767"/>
      <c r="H2" s="767"/>
      <c r="I2" s="767"/>
      <c r="J2" s="767"/>
      <c r="K2" s="767"/>
      <c r="L2" s="767" t="s">
        <v>1271</v>
      </c>
      <c r="M2" s="768"/>
    </row>
    <row r="3" spans="1:16" ht="28.8">
      <c r="A3" s="769"/>
      <c r="B3" s="770"/>
      <c r="C3" s="770"/>
      <c r="D3" s="771" t="s">
        <v>1272</v>
      </c>
      <c r="E3" s="772"/>
      <c r="F3" s="773"/>
      <c r="G3" s="773"/>
      <c r="H3" s="773">
        <f>F3*G3</f>
        <v>0</v>
      </c>
      <c r="I3" s="773"/>
      <c r="J3" s="773"/>
      <c r="K3" s="773"/>
      <c r="L3" s="774">
        <v>358452970</v>
      </c>
      <c r="M3" s="775"/>
      <c r="N3" s="776" t="s">
        <v>1273</v>
      </c>
    </row>
    <row r="4" spans="1:16">
      <c r="A4" s="777" t="s">
        <v>574</v>
      </c>
      <c r="B4" s="770"/>
      <c r="C4" s="770"/>
      <c r="D4" s="778" t="s">
        <v>626</v>
      </c>
      <c r="E4" s="779"/>
      <c r="F4" s="780">
        <v>8000</v>
      </c>
      <c r="G4" s="780"/>
      <c r="H4" s="780"/>
      <c r="I4" s="780">
        <v>10700</v>
      </c>
      <c r="J4" s="780">
        <f>I4*F4</f>
        <v>85600000</v>
      </c>
      <c r="K4" s="781">
        <v>36551784</v>
      </c>
      <c r="L4" s="780"/>
      <c r="M4" s="782"/>
      <c r="N4" s="1280"/>
      <c r="O4" s="1281"/>
      <c r="P4" s="1281"/>
    </row>
    <row r="5" spans="1:16">
      <c r="A5" s="777" t="s">
        <v>574</v>
      </c>
      <c r="B5" s="770"/>
      <c r="C5" s="770"/>
      <c r="D5" s="778" t="s">
        <v>428</v>
      </c>
      <c r="E5" s="779"/>
      <c r="F5" s="780">
        <v>2000</v>
      </c>
      <c r="G5" s="780"/>
      <c r="H5" s="780"/>
      <c r="I5" s="780">
        <v>14600</v>
      </c>
      <c r="J5" s="780">
        <f t="shared" ref="J5:J12" si="0">I5*F5</f>
        <v>29200000</v>
      </c>
      <c r="K5" s="781">
        <f>4787*(10700/1.1)</f>
        <v>46564454.545454539</v>
      </c>
      <c r="L5" s="780"/>
      <c r="M5" s="782"/>
      <c r="N5" s="1282" t="s">
        <v>1274</v>
      </c>
      <c r="O5" s="1283"/>
      <c r="P5" s="1283"/>
    </row>
    <row r="6" spans="1:16">
      <c r="A6" s="777">
        <v>44624</v>
      </c>
      <c r="B6" s="770"/>
      <c r="C6" s="770"/>
      <c r="D6" s="778" t="s">
        <v>626</v>
      </c>
      <c r="E6" s="779"/>
      <c r="F6" s="780">
        <v>10000</v>
      </c>
      <c r="G6" s="780"/>
      <c r="H6" s="780"/>
      <c r="I6" s="780">
        <v>10700</v>
      </c>
      <c r="J6" s="780">
        <f t="shared" si="0"/>
        <v>107000000</v>
      </c>
      <c r="K6" s="781"/>
      <c r="L6" s="780"/>
      <c r="M6" s="782"/>
      <c r="N6" s="1284"/>
      <c r="O6" s="1285"/>
      <c r="P6" s="1285"/>
    </row>
    <row r="7" spans="1:16">
      <c r="A7" s="777">
        <v>44899</v>
      </c>
      <c r="B7" s="770"/>
      <c r="C7" s="770"/>
      <c r="D7" s="778"/>
      <c r="E7" s="779"/>
      <c r="F7" s="780"/>
      <c r="G7" s="780"/>
      <c r="H7" s="780"/>
      <c r="I7" s="780"/>
      <c r="J7" s="780"/>
      <c r="K7" s="783">
        <v>103000000</v>
      </c>
      <c r="L7" s="780"/>
      <c r="M7" s="782"/>
    </row>
    <row r="8" spans="1:16">
      <c r="A8" s="777" t="s">
        <v>718</v>
      </c>
      <c r="B8" s="770"/>
      <c r="C8" s="770"/>
      <c r="D8" s="778" t="s">
        <v>626</v>
      </c>
      <c r="E8" s="779"/>
      <c r="F8" s="780">
        <v>10000</v>
      </c>
      <c r="G8" s="780"/>
      <c r="H8" s="780"/>
      <c r="I8" s="780">
        <v>10700</v>
      </c>
      <c r="J8" s="780">
        <f t="shared" si="0"/>
        <v>107000000</v>
      </c>
      <c r="K8" s="781"/>
      <c r="L8" s="780"/>
      <c r="M8" s="782"/>
    </row>
    <row r="9" spans="1:16">
      <c r="A9" s="777"/>
      <c r="B9" s="770"/>
      <c r="C9" s="770"/>
      <c r="D9" s="778"/>
      <c r="E9" s="779"/>
      <c r="F9" s="780"/>
      <c r="G9" s="780"/>
      <c r="H9" s="780"/>
      <c r="I9" s="780"/>
      <c r="J9" s="780">
        <f t="shared" si="0"/>
        <v>0</v>
      </c>
      <c r="K9" s="781"/>
      <c r="L9" s="780"/>
      <c r="M9" s="782"/>
    </row>
    <row r="10" spans="1:16">
      <c r="A10" s="777"/>
      <c r="B10" s="770"/>
      <c r="C10" s="770"/>
      <c r="D10" s="778"/>
      <c r="E10" s="779"/>
      <c r="F10" s="780"/>
      <c r="G10" s="780"/>
      <c r="H10" s="780"/>
      <c r="I10" s="780"/>
      <c r="J10" s="780">
        <f t="shared" si="0"/>
        <v>0</v>
      </c>
      <c r="K10" s="781"/>
      <c r="L10" s="780"/>
      <c r="M10" s="782"/>
    </row>
    <row r="11" spans="1:16">
      <c r="A11" s="777"/>
      <c r="B11" s="770"/>
      <c r="C11" s="770"/>
      <c r="D11" s="778"/>
      <c r="E11" s="779"/>
      <c r="F11" s="780"/>
      <c r="G11" s="780"/>
      <c r="H11" s="780"/>
      <c r="I11" s="780"/>
      <c r="J11" s="780">
        <f t="shared" si="0"/>
        <v>0</v>
      </c>
      <c r="K11" s="781"/>
      <c r="L11" s="780"/>
      <c r="M11" s="782"/>
    </row>
    <row r="12" spans="1:16">
      <c r="A12" s="777"/>
      <c r="B12" s="770"/>
      <c r="C12" s="770"/>
      <c r="D12" s="778"/>
      <c r="E12" s="779"/>
      <c r="F12" s="780"/>
      <c r="G12" s="780"/>
      <c r="H12" s="780"/>
      <c r="I12" s="780"/>
      <c r="J12" s="780">
        <f t="shared" si="0"/>
        <v>0</v>
      </c>
      <c r="K12" s="781"/>
      <c r="L12" s="780"/>
      <c r="M12" s="782"/>
    </row>
    <row r="13" spans="1:16">
      <c r="A13" s="777"/>
      <c r="B13" s="770"/>
      <c r="C13" s="770"/>
      <c r="D13" s="778"/>
      <c r="E13" s="779"/>
      <c r="F13" s="780"/>
      <c r="G13" s="780"/>
      <c r="H13" s="780"/>
      <c r="I13" s="780"/>
      <c r="J13" s="780">
        <f>SUM(J4:J12)</f>
        <v>328800000</v>
      </c>
      <c r="K13" s="781"/>
      <c r="L13" s="780">
        <f>L3+J13-SUM(K4:K12)</f>
        <v>501136731.4545455</v>
      </c>
      <c r="M13" s="782"/>
      <c r="O13" s="784"/>
    </row>
    <row r="14" spans="1:16">
      <c r="A14" s="785" t="s">
        <v>1275</v>
      </c>
      <c r="B14" s="786"/>
      <c r="C14" s="786"/>
      <c r="D14" s="786"/>
      <c r="E14" s="786"/>
      <c r="F14" s="786"/>
      <c r="G14" s="786"/>
      <c r="H14" s="786"/>
      <c r="I14" s="786"/>
      <c r="J14" s="786"/>
      <c r="K14" s="787"/>
      <c r="L14" s="774"/>
      <c r="M14" s="775"/>
    </row>
    <row r="15" spans="1:16">
      <c r="L15" s="788"/>
    </row>
    <row r="16" spans="1:16">
      <c r="K16" s="788"/>
    </row>
    <row r="18" spans="11:11">
      <c r="K18" s="789"/>
    </row>
  </sheetData>
  <mergeCells count="3">
    <mergeCell ref="N4:P4"/>
    <mergeCell ref="N5:P5"/>
    <mergeCell ref="N6:P6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view="pageBreakPreview" topLeftCell="A7" zoomScaleNormal="100" zoomScaleSheetLayoutView="100" workbookViewId="0">
      <selection activeCell="S28" sqref="S28"/>
    </sheetView>
  </sheetViews>
  <sheetFormatPr defaultColWidth="9.109375" defaultRowHeight="13.2"/>
  <cols>
    <col min="1" max="1" width="37.109375" style="727" customWidth="1"/>
    <col min="2" max="5" width="14.6640625" style="727" hidden="1" customWidth="1"/>
    <col min="6" max="7" width="14.6640625" style="761" customWidth="1"/>
    <col min="8" max="8" width="14.6640625" style="727" hidden="1" customWidth="1"/>
    <col min="9" max="9" width="12.109375" style="727" customWidth="1"/>
    <col min="10" max="10" width="12.44140625" style="727" customWidth="1"/>
    <col min="11" max="11" width="12.109375" style="727" customWidth="1"/>
    <col min="12" max="12" width="15.109375" style="727" customWidth="1"/>
    <col min="13" max="13" width="14.88671875" style="727" customWidth="1"/>
    <col min="14" max="14" width="14.33203125" style="727" customWidth="1"/>
    <col min="15" max="15" width="14.109375" style="727" customWidth="1"/>
    <col min="16" max="16" width="14" style="727" customWidth="1"/>
    <col min="17" max="17" width="14.6640625" style="761" customWidth="1"/>
    <col min="18" max="18" width="12.6640625" style="727" bestFit="1" customWidth="1"/>
    <col min="19" max="16384" width="9.109375" style="727"/>
  </cols>
  <sheetData>
    <row r="1" spans="1:22" s="713" customFormat="1" ht="15.75" customHeight="1">
      <c r="A1" s="711" t="s">
        <v>1006</v>
      </c>
      <c r="B1" s="712"/>
      <c r="C1" s="712"/>
      <c r="D1" s="712"/>
      <c r="E1" s="712"/>
      <c r="F1" s="712"/>
      <c r="G1" s="712"/>
      <c r="H1" s="712"/>
      <c r="I1" s="712"/>
      <c r="J1" s="712"/>
      <c r="K1" s="1287"/>
      <c r="L1" s="1287"/>
      <c r="M1" s="1287"/>
      <c r="N1" s="1287"/>
      <c r="T1" s="714"/>
    </row>
    <row r="2" spans="1:22" s="719" customFormat="1" ht="21" customHeight="1">
      <c r="A2" s="715" t="s">
        <v>1193</v>
      </c>
      <c r="B2" s="716"/>
      <c r="C2" s="716"/>
      <c r="D2" s="716"/>
      <c r="E2" s="717"/>
      <c r="F2" s="717"/>
      <c r="G2" s="717"/>
      <c r="H2" s="717"/>
      <c r="I2" s="717"/>
      <c r="J2" s="717"/>
      <c r="K2" s="717"/>
      <c r="L2" s="717"/>
      <c r="M2" s="718"/>
      <c r="N2" s="717"/>
      <c r="T2" s="720"/>
    </row>
    <row r="3" spans="1:22" s="713" customFormat="1" ht="13.5" customHeight="1">
      <c r="A3" s="721"/>
      <c r="B3" s="721"/>
      <c r="E3" s="722"/>
      <c r="F3" s="722"/>
      <c r="G3" s="722"/>
      <c r="H3" s="722"/>
      <c r="I3" s="722"/>
      <c r="J3" s="722"/>
      <c r="K3" s="1288"/>
      <c r="L3" s="1288"/>
      <c r="M3" s="1288"/>
      <c r="N3" s="1288"/>
      <c r="T3" s="714"/>
    </row>
    <row r="4" spans="1:22" s="713" customFormat="1" ht="24.75" customHeight="1">
      <c r="A4" s="1289" t="s">
        <v>1194</v>
      </c>
      <c r="B4" s="1289"/>
      <c r="C4" s="1289"/>
      <c r="D4" s="1289"/>
      <c r="E4" s="1289"/>
      <c r="F4" s="1289"/>
      <c r="G4" s="1289"/>
      <c r="H4" s="1289"/>
      <c r="I4" s="1289"/>
      <c r="J4" s="1289"/>
      <c r="K4" s="1289"/>
      <c r="L4" s="1289"/>
      <c r="M4" s="1289"/>
      <c r="N4" s="1289"/>
      <c r="O4" s="1289"/>
      <c r="P4" s="1289"/>
      <c r="Q4" s="1289"/>
      <c r="R4" s="723"/>
      <c r="S4" s="723"/>
      <c r="T4" s="723"/>
      <c r="U4" s="723"/>
      <c r="V4" s="723"/>
    </row>
    <row r="5" spans="1:22" s="713" customFormat="1" ht="15" hidden="1" customHeight="1">
      <c r="A5" s="1290" t="s">
        <v>1195</v>
      </c>
      <c r="B5" s="1290"/>
      <c r="C5" s="1290"/>
      <c r="D5" s="1290"/>
      <c r="E5" s="1290"/>
      <c r="F5" s="1290"/>
      <c r="G5" s="1290"/>
      <c r="H5" s="1290"/>
      <c r="I5" s="1290"/>
      <c r="J5" s="1290"/>
      <c r="K5" s="1290"/>
      <c r="L5" s="1290"/>
      <c r="M5" s="1290"/>
      <c r="N5" s="1290"/>
      <c r="T5" s="714"/>
    </row>
    <row r="6" spans="1:22" s="713" customFormat="1" ht="20.25" customHeight="1">
      <c r="A6" s="1291" t="s">
        <v>1196</v>
      </c>
      <c r="B6" s="1291"/>
      <c r="C6" s="1291"/>
      <c r="D6" s="1291"/>
      <c r="E6" s="1291"/>
      <c r="F6" s="1291"/>
      <c r="G6" s="1291"/>
      <c r="H6" s="1291"/>
      <c r="I6" s="1291"/>
      <c r="J6" s="1291"/>
      <c r="K6" s="1291"/>
      <c r="L6" s="1291"/>
      <c r="M6" s="1291"/>
      <c r="N6" s="1291"/>
      <c r="O6" s="1291"/>
      <c r="P6" s="1291"/>
      <c r="Q6" s="1291"/>
      <c r="R6" s="724"/>
      <c r="S6" s="724"/>
      <c r="T6" s="724"/>
      <c r="U6" s="724"/>
      <c r="V6" s="724"/>
    </row>
    <row r="7" spans="1:22" s="713" customFormat="1" ht="13.8">
      <c r="T7" s="714"/>
    </row>
    <row r="8" spans="1:22">
      <c r="A8" s="725"/>
      <c r="B8" s="725"/>
      <c r="C8" s="725"/>
      <c r="D8" s="725"/>
      <c r="E8" s="725"/>
      <c r="F8" s="726"/>
      <c r="G8" s="726"/>
      <c r="H8" s="725"/>
      <c r="Q8" s="726"/>
    </row>
    <row r="9" spans="1:22" s="729" customFormat="1" ht="18" customHeight="1">
      <c r="A9" s="1292" t="s">
        <v>1197</v>
      </c>
      <c r="B9" s="1292" t="s">
        <v>1198</v>
      </c>
      <c r="C9" s="1292"/>
      <c r="D9" s="1292" t="s">
        <v>1199</v>
      </c>
      <c r="E9" s="1292"/>
      <c r="F9" s="1292" t="s">
        <v>1200</v>
      </c>
      <c r="G9" s="1292" t="s">
        <v>1201</v>
      </c>
      <c r="H9" s="728"/>
      <c r="I9" s="1292" t="s">
        <v>1202</v>
      </c>
      <c r="J9" s="1292"/>
      <c r="K9" s="1292"/>
      <c r="L9" s="1292"/>
      <c r="M9" s="1292"/>
      <c r="N9" s="1292" t="s">
        <v>1203</v>
      </c>
      <c r="O9" s="1292" t="s">
        <v>1204</v>
      </c>
      <c r="P9" s="1292" t="s">
        <v>1205</v>
      </c>
      <c r="Q9" s="1292" t="s">
        <v>1200</v>
      </c>
    </row>
    <row r="10" spans="1:22" s="729" customFormat="1" ht="18" customHeight="1">
      <c r="A10" s="1292"/>
      <c r="B10" s="730" t="s">
        <v>1206</v>
      </c>
      <c r="C10" s="730" t="s">
        <v>1207</v>
      </c>
      <c r="D10" s="730" t="s">
        <v>1206</v>
      </c>
      <c r="E10" s="730" t="s">
        <v>1207</v>
      </c>
      <c r="F10" s="1292"/>
      <c r="G10" s="1292"/>
      <c r="H10" s="728"/>
      <c r="I10" s="730" t="s">
        <v>1208</v>
      </c>
      <c r="J10" s="728" t="s">
        <v>1209</v>
      </c>
      <c r="K10" s="728" t="s">
        <v>1210</v>
      </c>
      <c r="L10" s="728" t="s">
        <v>1211</v>
      </c>
      <c r="M10" s="728" t="s">
        <v>1212</v>
      </c>
      <c r="N10" s="1293"/>
      <c r="O10" s="1293"/>
      <c r="P10" s="1293"/>
      <c r="Q10" s="1293"/>
    </row>
    <row r="11" spans="1:22" s="729" customFormat="1" ht="18" customHeight="1">
      <c r="A11" s="731" t="s">
        <v>388</v>
      </c>
      <c r="B11" s="732"/>
      <c r="C11" s="732"/>
      <c r="D11" s="732"/>
      <c r="E11" s="732"/>
      <c r="F11" s="732"/>
      <c r="G11" s="733" t="s">
        <v>1213</v>
      </c>
      <c r="H11" s="734"/>
      <c r="I11" s="732"/>
      <c r="J11" s="734"/>
      <c r="K11" s="734"/>
      <c r="L11" s="734"/>
      <c r="M11" s="734"/>
      <c r="N11" s="732"/>
      <c r="O11" s="735">
        <v>41000000</v>
      </c>
      <c r="P11" s="735"/>
      <c r="Q11" s="736">
        <f>SUM(I11:P11)</f>
        <v>41000000</v>
      </c>
    </row>
    <row r="12" spans="1:22" s="740" customFormat="1" ht="18.75" customHeight="1">
      <c r="A12" s="737" t="s">
        <v>1214</v>
      </c>
      <c r="B12" s="738">
        <v>17596250</v>
      </c>
      <c r="C12" s="738">
        <v>0</v>
      </c>
      <c r="D12" s="738">
        <v>0</v>
      </c>
      <c r="E12" s="738">
        <v>0</v>
      </c>
      <c r="F12" s="739"/>
      <c r="G12" s="733"/>
      <c r="H12" s="738">
        <v>0</v>
      </c>
      <c r="I12" s="738"/>
      <c r="J12" s="738"/>
      <c r="K12" s="738"/>
      <c r="L12" s="738"/>
      <c r="M12" s="738">
        <v>400250</v>
      </c>
      <c r="N12" s="738">
        <v>36500000</v>
      </c>
      <c r="O12" s="738"/>
      <c r="P12" s="738"/>
      <c r="Q12" s="739">
        <f>SUM(I12:P12)</f>
        <v>36900250</v>
      </c>
    </row>
    <row r="13" spans="1:22" s="740" customFormat="1" ht="24" customHeight="1">
      <c r="A13" s="737" t="s">
        <v>1215</v>
      </c>
      <c r="B13" s="738">
        <v>4149374360</v>
      </c>
      <c r="C13" s="738">
        <v>0</v>
      </c>
      <c r="D13" s="738">
        <v>0</v>
      </c>
      <c r="E13" s="738">
        <v>0</v>
      </c>
      <c r="F13" s="739"/>
      <c r="G13" s="733" t="s">
        <v>1213</v>
      </c>
      <c r="H13" s="738">
        <v>0</v>
      </c>
      <c r="I13" s="738"/>
      <c r="J13" s="738"/>
      <c r="K13" s="738"/>
      <c r="L13" s="738"/>
      <c r="M13" s="738">
        <v>2519275000</v>
      </c>
      <c r="N13" s="738">
        <v>771182500</v>
      </c>
      <c r="O13" s="738">
        <v>475200000</v>
      </c>
      <c r="P13" s="738">
        <f>712800000+773300000</f>
        <v>1486100000</v>
      </c>
      <c r="Q13" s="739">
        <f>SUM(L13:P13)</f>
        <v>5251757500</v>
      </c>
    </row>
    <row r="14" spans="1:22" s="740" customFormat="1" ht="24" customHeight="1">
      <c r="A14" s="737" t="s">
        <v>1216</v>
      </c>
      <c r="B14" s="738">
        <v>210410000</v>
      </c>
      <c r="C14" s="738">
        <v>0</v>
      </c>
      <c r="D14" s="738">
        <v>0</v>
      </c>
      <c r="E14" s="738">
        <v>0</v>
      </c>
      <c r="F14" s="739"/>
      <c r="G14" s="733" t="s">
        <v>1213</v>
      </c>
      <c r="H14" s="738">
        <v>0</v>
      </c>
      <c r="I14" s="738"/>
      <c r="J14" s="738"/>
      <c r="K14" s="738">
        <v>24950000</v>
      </c>
      <c r="L14" s="738">
        <v>87615000</v>
      </c>
      <c r="M14" s="738"/>
      <c r="N14" s="738"/>
      <c r="O14" s="738">
        <f>97845000+86790000</f>
        <v>184635000</v>
      </c>
      <c r="P14" s="738"/>
      <c r="Q14" s="739">
        <f>SUM(K14:P14)</f>
        <v>297200000</v>
      </c>
    </row>
    <row r="15" spans="1:22" s="740" customFormat="1" ht="24" customHeight="1">
      <c r="A15" s="737" t="s">
        <v>1217</v>
      </c>
      <c r="B15" s="738">
        <v>1336351000</v>
      </c>
      <c r="C15" s="738">
        <v>0</v>
      </c>
      <c r="D15" s="738">
        <v>0</v>
      </c>
      <c r="E15" s="738">
        <v>0</v>
      </c>
      <c r="F15" s="739"/>
      <c r="G15" s="733" t="s">
        <v>1213</v>
      </c>
      <c r="H15" s="738">
        <v>0</v>
      </c>
      <c r="I15" s="738"/>
      <c r="J15" s="738"/>
      <c r="K15" s="738"/>
      <c r="L15" s="738">
        <v>525327200</v>
      </c>
      <c r="M15" s="738"/>
      <c r="N15" s="738"/>
      <c r="O15" s="738">
        <v>412830000</v>
      </c>
      <c r="P15" s="738">
        <f>284000000+160000000</f>
        <v>444000000</v>
      </c>
      <c r="Q15" s="739">
        <f>SUM(L15:P15)</f>
        <v>1382157200</v>
      </c>
    </row>
    <row r="16" spans="1:22" s="740" customFormat="1" ht="24" customHeight="1">
      <c r="A16" s="737" t="s">
        <v>1218</v>
      </c>
      <c r="B16" s="738">
        <v>1383074998</v>
      </c>
      <c r="C16" s="738">
        <v>0</v>
      </c>
      <c r="D16" s="738">
        <v>23100000</v>
      </c>
      <c r="E16" s="738">
        <v>0</v>
      </c>
      <c r="F16" s="739"/>
      <c r="G16" s="733" t="s">
        <v>1213</v>
      </c>
      <c r="H16" s="738">
        <v>0</v>
      </c>
      <c r="I16" s="738"/>
      <c r="J16" s="738"/>
      <c r="K16" s="738"/>
      <c r="L16" s="738">
        <v>202800000</v>
      </c>
      <c r="M16" s="738">
        <v>332550000</v>
      </c>
      <c r="N16" s="738">
        <v>152850000</v>
      </c>
      <c r="O16" s="738">
        <v>212700000</v>
      </c>
      <c r="P16" s="738">
        <f>578300000+180180000</f>
        <v>758480000</v>
      </c>
      <c r="Q16" s="739">
        <f t="shared" ref="Q16:Q26" si="0">SUM(I16:P16)</f>
        <v>1659380000</v>
      </c>
      <c r="T16" s="740" t="s">
        <v>431</v>
      </c>
    </row>
    <row r="17" spans="1:18" s="740" customFormat="1" ht="24" customHeight="1">
      <c r="A17" s="737" t="s">
        <v>1219</v>
      </c>
      <c r="B17" s="738">
        <v>79620500</v>
      </c>
      <c r="C17" s="738">
        <v>0</v>
      </c>
      <c r="D17" s="738">
        <v>0</v>
      </c>
      <c r="E17" s="738">
        <v>0</v>
      </c>
      <c r="F17" s="739"/>
      <c r="G17" s="733"/>
      <c r="H17" s="738">
        <v>0</v>
      </c>
      <c r="I17" s="738"/>
      <c r="J17" s="738"/>
      <c r="K17" s="738"/>
      <c r="L17" s="738"/>
      <c r="M17" s="741"/>
      <c r="N17" s="738"/>
      <c r="O17" s="738"/>
      <c r="P17" s="738">
        <v>219987000</v>
      </c>
      <c r="Q17" s="739">
        <f t="shared" si="0"/>
        <v>219987000</v>
      </c>
    </row>
    <row r="18" spans="1:18" s="740" customFormat="1" ht="24" customHeight="1">
      <c r="A18" s="737" t="s">
        <v>1220</v>
      </c>
      <c r="B18" s="738">
        <v>1032030600</v>
      </c>
      <c r="C18" s="738">
        <v>0</v>
      </c>
      <c r="D18" s="738">
        <v>0</v>
      </c>
      <c r="E18" s="738">
        <v>0</v>
      </c>
      <c r="F18" s="739"/>
      <c r="G18" s="733" t="s">
        <v>1213</v>
      </c>
      <c r="H18" s="738">
        <v>0</v>
      </c>
      <c r="I18" s="738"/>
      <c r="J18" s="738"/>
      <c r="K18" s="738"/>
      <c r="L18" s="738"/>
      <c r="M18" s="738"/>
      <c r="N18" s="738">
        <f>1032030600-500000000+111470400</f>
        <v>643501000</v>
      </c>
      <c r="O18" s="738"/>
      <c r="P18" s="738"/>
      <c r="Q18" s="739">
        <f t="shared" si="0"/>
        <v>643501000</v>
      </c>
    </row>
    <row r="19" spans="1:18" s="740" customFormat="1" ht="24" customHeight="1">
      <c r="A19" s="737" t="s">
        <v>1221</v>
      </c>
      <c r="B19" s="738">
        <v>873820750</v>
      </c>
      <c r="C19" s="738">
        <v>0</v>
      </c>
      <c r="D19" s="738">
        <v>0</v>
      </c>
      <c r="E19" s="738">
        <v>311542000</v>
      </c>
      <c r="F19" s="739"/>
      <c r="G19" s="733" t="s">
        <v>1213</v>
      </c>
      <c r="H19" s="738">
        <v>0</v>
      </c>
      <c r="I19" s="738"/>
      <c r="J19" s="738"/>
      <c r="K19" s="738"/>
      <c r="L19" s="738"/>
      <c r="M19" s="738">
        <v>342366750</v>
      </c>
      <c r="N19" s="738">
        <v>114840000</v>
      </c>
      <c r="O19" s="738"/>
      <c r="P19" s="742">
        <f>727320000+250973250</f>
        <v>978293250</v>
      </c>
      <c r="Q19" s="739">
        <f>SUM(M19:P19)</f>
        <v>1435500000</v>
      </c>
      <c r="R19" s="743"/>
    </row>
    <row r="20" spans="1:18" s="740" customFormat="1" ht="24" customHeight="1">
      <c r="A20" s="737" t="s">
        <v>1222</v>
      </c>
      <c r="B20" s="738">
        <v>220225000</v>
      </c>
      <c r="C20" s="738">
        <v>0</v>
      </c>
      <c r="D20" s="738">
        <v>0</v>
      </c>
      <c r="E20" s="738">
        <v>0</v>
      </c>
      <c r="F20" s="739"/>
      <c r="G20" s="733" t="s">
        <v>1223</v>
      </c>
      <c r="H20" s="738">
        <v>0</v>
      </c>
      <c r="I20" s="738"/>
      <c r="J20" s="738"/>
      <c r="K20" s="738"/>
      <c r="L20" s="738"/>
      <c r="M20" s="738">
        <v>175000</v>
      </c>
      <c r="N20" s="738">
        <v>146700000</v>
      </c>
      <c r="O20" s="738">
        <v>77000000</v>
      </c>
      <c r="P20" s="738">
        <v>77000000</v>
      </c>
      <c r="Q20" s="739">
        <f t="shared" si="0"/>
        <v>300875000</v>
      </c>
    </row>
    <row r="21" spans="1:18" s="740" customFormat="1" ht="24" customHeight="1">
      <c r="A21" s="737" t="s">
        <v>1224</v>
      </c>
      <c r="B21" s="738">
        <v>158240000</v>
      </c>
      <c r="C21" s="738">
        <v>0</v>
      </c>
      <c r="D21" s="738">
        <v>0</v>
      </c>
      <c r="E21" s="738">
        <v>0</v>
      </c>
      <c r="F21" s="739"/>
      <c r="G21" s="733" t="s">
        <v>1213</v>
      </c>
      <c r="H21" s="738">
        <v>0</v>
      </c>
      <c r="I21" s="738">
        <v>83240000</v>
      </c>
      <c r="J21" s="738"/>
      <c r="K21" s="738"/>
      <c r="L21" s="738"/>
      <c r="M21" s="738"/>
      <c r="N21" s="738"/>
      <c r="O21" s="738"/>
      <c r="P21" s="738"/>
      <c r="Q21" s="739">
        <f t="shared" si="0"/>
        <v>83240000</v>
      </c>
    </row>
    <row r="22" spans="1:18" s="740" customFormat="1" ht="24" customHeight="1">
      <c r="A22" s="737" t="s">
        <v>1225</v>
      </c>
      <c r="B22" s="738">
        <v>316000000</v>
      </c>
      <c r="C22" s="738">
        <v>0</v>
      </c>
      <c r="D22" s="738">
        <v>0</v>
      </c>
      <c r="E22" s="738">
        <v>0</v>
      </c>
      <c r="F22" s="739"/>
      <c r="G22" s="733" t="s">
        <v>1213</v>
      </c>
      <c r="H22" s="738">
        <v>0</v>
      </c>
      <c r="I22" s="738"/>
      <c r="J22" s="738"/>
      <c r="K22" s="738"/>
      <c r="L22" s="738"/>
      <c r="M22" s="738"/>
      <c r="N22" s="738"/>
      <c r="O22" s="738">
        <v>184000000</v>
      </c>
      <c r="P22" s="738">
        <v>276000000</v>
      </c>
      <c r="Q22" s="739">
        <f t="shared" si="0"/>
        <v>460000000</v>
      </c>
    </row>
    <row r="23" spans="1:18" s="740" customFormat="1" ht="24" customHeight="1">
      <c r="A23" s="737" t="s">
        <v>1226</v>
      </c>
      <c r="B23" s="738">
        <v>54600000</v>
      </c>
      <c r="C23" s="738">
        <v>0</v>
      </c>
      <c r="D23" s="738">
        <v>0</v>
      </c>
      <c r="E23" s="738">
        <v>0</v>
      </c>
      <c r="F23" s="739"/>
      <c r="G23" s="733" t="s">
        <v>1213</v>
      </c>
      <c r="H23" s="738">
        <v>0</v>
      </c>
      <c r="I23" s="738"/>
      <c r="J23" s="738"/>
      <c r="K23" s="738"/>
      <c r="L23" s="738"/>
      <c r="M23" s="738"/>
      <c r="N23" s="738">
        <v>33000000</v>
      </c>
      <c r="P23" s="738"/>
      <c r="Q23" s="739">
        <f t="shared" si="0"/>
        <v>33000000</v>
      </c>
    </row>
    <row r="24" spans="1:18" s="749" customFormat="1" ht="29.25" customHeight="1">
      <c r="A24" s="744" t="s">
        <v>1227</v>
      </c>
      <c r="B24" s="745">
        <v>3307610252</v>
      </c>
      <c r="C24" s="745">
        <v>0</v>
      </c>
      <c r="D24" s="745">
        <v>0</v>
      </c>
      <c r="E24" s="745">
        <v>0</v>
      </c>
      <c r="F24" s="745"/>
      <c r="G24" s="746"/>
      <c r="H24" s="745">
        <v>0</v>
      </c>
      <c r="I24" s="745"/>
      <c r="J24" s="745"/>
      <c r="K24" s="745"/>
      <c r="L24" s="747"/>
      <c r="M24" s="747"/>
      <c r="N24" s="747">
        <f>1161672739-261000000</f>
        <v>900672739</v>
      </c>
      <c r="O24" s="747">
        <v>472095000</v>
      </c>
      <c r="P24" s="747">
        <v>233145000</v>
      </c>
      <c r="Q24" s="748">
        <f t="shared" si="0"/>
        <v>1605912739</v>
      </c>
    </row>
    <row r="25" spans="1:18" s="740" customFormat="1" ht="24" customHeight="1">
      <c r="A25" s="737" t="s">
        <v>1228</v>
      </c>
      <c r="B25" s="738">
        <v>4301122.6107225996</v>
      </c>
      <c r="C25" s="738">
        <v>0</v>
      </c>
      <c r="D25" s="738">
        <v>39600000</v>
      </c>
      <c r="E25" s="738">
        <v>0</v>
      </c>
      <c r="F25" s="739"/>
      <c r="G25" s="733" t="s">
        <v>1229</v>
      </c>
      <c r="H25" s="738">
        <v>0</v>
      </c>
      <c r="I25" s="738"/>
      <c r="J25" s="738"/>
      <c r="K25" s="738"/>
      <c r="L25" s="738"/>
      <c r="M25" s="738">
        <f>43901123+79200000-39500000</f>
        <v>83601123</v>
      </c>
      <c r="N25" s="738"/>
      <c r="O25" s="738"/>
      <c r="P25" s="747">
        <v>40200000</v>
      </c>
      <c r="Q25" s="739">
        <f>SUM(I25:P25)</f>
        <v>123801123</v>
      </c>
    </row>
    <row r="26" spans="1:18" s="740" customFormat="1" ht="24" customHeight="1">
      <c r="A26" s="737" t="s">
        <v>1230</v>
      </c>
      <c r="B26" s="738">
        <v>471001518</v>
      </c>
      <c r="C26" s="738">
        <v>0</v>
      </c>
      <c r="D26" s="738">
        <v>0</v>
      </c>
      <c r="E26" s="738">
        <v>54189468</v>
      </c>
      <c r="F26" s="739"/>
      <c r="G26" s="733" t="s">
        <v>1213</v>
      </c>
      <c r="H26" s="738">
        <v>0</v>
      </c>
      <c r="I26" s="738"/>
      <c r="J26" s="738"/>
      <c r="K26" s="738"/>
      <c r="L26" s="738"/>
      <c r="M26" s="738">
        <v>172336731</v>
      </c>
      <c r="N26" s="738"/>
      <c r="O26" s="738">
        <v>114800000</v>
      </c>
      <c r="P26" s="738">
        <v>214000000</v>
      </c>
      <c r="Q26" s="739">
        <f t="shared" si="0"/>
        <v>501136731</v>
      </c>
    </row>
    <row r="27" spans="1:18" s="740" customFormat="1" ht="24" customHeight="1">
      <c r="A27" s="737" t="s">
        <v>1231</v>
      </c>
      <c r="B27" s="738"/>
      <c r="C27" s="738"/>
      <c r="D27" s="738"/>
      <c r="E27" s="738"/>
      <c r="F27" s="739"/>
      <c r="G27" s="733" t="s">
        <v>1213</v>
      </c>
      <c r="H27" s="738"/>
      <c r="I27" s="738"/>
      <c r="J27" s="738"/>
      <c r="K27" s="738"/>
      <c r="L27" s="738"/>
      <c r="M27" s="738">
        <v>84150000</v>
      </c>
      <c r="N27" s="738"/>
      <c r="O27" s="741"/>
      <c r="Q27" s="739">
        <f>SUM(I27:N27)</f>
        <v>84150000</v>
      </c>
    </row>
    <row r="28" spans="1:18" s="740" customFormat="1" ht="24" customHeight="1">
      <c r="A28" s="737" t="s">
        <v>1232</v>
      </c>
      <c r="B28" s="738"/>
      <c r="C28" s="738"/>
      <c r="D28" s="738"/>
      <c r="E28" s="738"/>
      <c r="F28" s="739"/>
      <c r="G28" s="733" t="s">
        <v>1233</v>
      </c>
      <c r="H28" s="738"/>
      <c r="I28" s="738"/>
      <c r="J28" s="738"/>
      <c r="K28" s="738"/>
      <c r="L28" s="738"/>
      <c r="M28" s="738"/>
      <c r="N28" s="738"/>
      <c r="O28" s="738">
        <v>9300000</v>
      </c>
      <c r="P28" s="738"/>
      <c r="Q28" s="739">
        <f>SUM(I28:P28)</f>
        <v>9300000</v>
      </c>
      <c r="R28" s="743"/>
    </row>
    <row r="29" spans="1:18" s="740" customFormat="1" ht="24" customHeight="1">
      <c r="A29" s="737" t="s">
        <v>1234</v>
      </c>
      <c r="B29" s="738"/>
      <c r="C29" s="738"/>
      <c r="D29" s="738"/>
      <c r="E29" s="738"/>
      <c r="F29" s="739"/>
      <c r="G29" s="733" t="s">
        <v>1213</v>
      </c>
      <c r="H29" s="738"/>
      <c r="I29" s="738"/>
      <c r="J29" s="738"/>
      <c r="K29" s="738"/>
      <c r="L29" s="738"/>
      <c r="M29" s="738"/>
      <c r="N29" s="738"/>
      <c r="O29" s="738">
        <v>40750000</v>
      </c>
      <c r="P29" s="738"/>
      <c r="Q29" s="739">
        <f>SUM(I29:P29)</f>
        <v>40750000</v>
      </c>
    </row>
    <row r="30" spans="1:18" s="753" customFormat="1" ht="24" hidden="1" customHeight="1">
      <c r="A30" s="750" t="s">
        <v>1235</v>
      </c>
      <c r="B30" s="751">
        <v>37354132209</v>
      </c>
      <c r="C30" s="751">
        <v>2099759359</v>
      </c>
      <c r="D30" s="751">
        <v>1700578000</v>
      </c>
      <c r="E30" s="751">
        <v>3400489798</v>
      </c>
      <c r="F30" s="751">
        <v>35261827846</v>
      </c>
      <c r="G30" s="751"/>
      <c r="H30" s="751">
        <v>1707366794</v>
      </c>
      <c r="I30" s="752"/>
      <c r="J30" s="752"/>
      <c r="K30" s="752"/>
      <c r="L30" s="752"/>
      <c r="M30" s="752"/>
      <c r="N30" s="752"/>
      <c r="O30" s="752"/>
      <c r="P30" s="752"/>
      <c r="Q30" s="751">
        <v>35261827846</v>
      </c>
    </row>
    <row r="31" spans="1:18" s="753" customFormat="1" ht="24" hidden="1" customHeight="1">
      <c r="A31" s="754" t="s">
        <v>1236</v>
      </c>
      <c r="B31" s="752">
        <v>26561686892</v>
      </c>
      <c r="C31" s="752">
        <v>0</v>
      </c>
      <c r="D31" s="752">
        <v>0</v>
      </c>
      <c r="E31" s="752">
        <v>1305338749</v>
      </c>
      <c r="F31" s="751">
        <v>25256348143</v>
      </c>
      <c r="G31" s="751"/>
      <c r="H31" s="752">
        <v>0</v>
      </c>
      <c r="I31" s="752"/>
      <c r="J31" s="752"/>
      <c r="K31" s="752"/>
      <c r="L31" s="752"/>
      <c r="M31" s="752"/>
      <c r="N31" s="752"/>
      <c r="O31" s="752"/>
      <c r="P31" s="752"/>
      <c r="Q31" s="751">
        <v>25256348143</v>
      </c>
    </row>
    <row r="32" spans="1:18" s="753" customFormat="1" ht="24" hidden="1" customHeight="1">
      <c r="A32" s="754" t="s">
        <v>1237</v>
      </c>
      <c r="B32" s="752">
        <v>10350035</v>
      </c>
      <c r="C32" s="752">
        <v>0</v>
      </c>
      <c r="D32" s="752">
        <v>0</v>
      </c>
      <c r="E32" s="752">
        <v>0</v>
      </c>
      <c r="F32" s="751">
        <v>10350035</v>
      </c>
      <c r="G32" s="751"/>
      <c r="H32" s="752">
        <v>0</v>
      </c>
      <c r="I32" s="752"/>
      <c r="J32" s="752"/>
      <c r="K32" s="752"/>
      <c r="L32" s="752"/>
      <c r="M32" s="752"/>
      <c r="N32" s="752"/>
      <c r="O32" s="752"/>
      <c r="P32" s="752"/>
      <c r="Q32" s="751">
        <v>10350035</v>
      </c>
    </row>
    <row r="33" spans="1:17" s="753" customFormat="1" ht="24" hidden="1" customHeight="1">
      <c r="A33" s="754" t="s">
        <v>19</v>
      </c>
      <c r="B33" s="752">
        <v>3738798</v>
      </c>
      <c r="C33" s="752">
        <v>0</v>
      </c>
      <c r="D33" s="752">
        <v>0</v>
      </c>
      <c r="E33" s="752">
        <v>0</v>
      </c>
      <c r="F33" s="751">
        <v>3738798</v>
      </c>
      <c r="G33" s="751"/>
      <c r="H33" s="752">
        <v>0</v>
      </c>
      <c r="I33" s="752"/>
      <c r="J33" s="752"/>
      <c r="K33" s="752"/>
      <c r="L33" s="752"/>
      <c r="M33" s="752"/>
      <c r="N33" s="752"/>
      <c r="O33" s="752"/>
      <c r="P33" s="752"/>
      <c r="Q33" s="751">
        <v>3738798</v>
      </c>
    </row>
    <row r="34" spans="1:17" s="753" customFormat="1" ht="24" hidden="1" customHeight="1">
      <c r="A34" s="754" t="s">
        <v>1238</v>
      </c>
      <c r="B34" s="752">
        <v>0</v>
      </c>
      <c r="C34" s="752">
        <v>1020122400</v>
      </c>
      <c r="D34" s="752">
        <v>1700578000</v>
      </c>
      <c r="E34" s="752">
        <v>1188715435</v>
      </c>
      <c r="F34" s="751">
        <v>0</v>
      </c>
      <c r="G34" s="751"/>
      <c r="H34" s="752">
        <v>508259835</v>
      </c>
      <c r="I34" s="752"/>
      <c r="J34" s="752"/>
      <c r="K34" s="752"/>
      <c r="L34" s="752"/>
      <c r="M34" s="752"/>
      <c r="N34" s="752"/>
      <c r="O34" s="752"/>
      <c r="P34" s="752"/>
      <c r="Q34" s="751">
        <v>0</v>
      </c>
    </row>
    <row r="35" spans="1:17" s="753" customFormat="1" ht="24" hidden="1" customHeight="1">
      <c r="A35" s="754" t="s">
        <v>1239</v>
      </c>
      <c r="B35" s="752">
        <v>1619759400</v>
      </c>
      <c r="C35" s="752">
        <v>0</v>
      </c>
      <c r="D35" s="752">
        <v>0</v>
      </c>
      <c r="E35" s="752">
        <v>0</v>
      </c>
      <c r="F35" s="751">
        <v>1619759400</v>
      </c>
      <c r="G35" s="751"/>
      <c r="H35" s="752">
        <v>0</v>
      </c>
      <c r="I35" s="752"/>
      <c r="J35" s="752"/>
      <c r="K35" s="752"/>
      <c r="L35" s="752"/>
      <c r="M35" s="752"/>
      <c r="N35" s="752"/>
      <c r="O35" s="752"/>
      <c r="P35" s="752"/>
      <c r="Q35" s="751">
        <v>1619759400</v>
      </c>
    </row>
    <row r="36" spans="1:17" s="753" customFormat="1" ht="24" hidden="1" customHeight="1">
      <c r="A36" s="754" t="s">
        <v>1240</v>
      </c>
      <c r="B36" s="752">
        <v>232490260</v>
      </c>
      <c r="C36" s="752">
        <v>0</v>
      </c>
      <c r="D36" s="752">
        <v>0</v>
      </c>
      <c r="E36" s="752">
        <v>0</v>
      </c>
      <c r="F36" s="751">
        <v>232490260</v>
      </c>
      <c r="G36" s="751"/>
      <c r="H36" s="752">
        <v>0</v>
      </c>
      <c r="I36" s="752"/>
      <c r="J36" s="752"/>
      <c r="K36" s="752"/>
      <c r="L36" s="752"/>
      <c r="M36" s="752"/>
      <c r="N36" s="752"/>
      <c r="O36" s="752"/>
      <c r="P36" s="752"/>
      <c r="Q36" s="751">
        <v>232490260</v>
      </c>
    </row>
    <row r="37" spans="1:17" s="753" customFormat="1" ht="24" hidden="1" customHeight="1">
      <c r="A37" s="754" t="s">
        <v>97</v>
      </c>
      <c r="B37" s="752">
        <v>0</v>
      </c>
      <c r="C37" s="752">
        <v>3426300</v>
      </c>
      <c r="D37" s="752">
        <v>0</v>
      </c>
      <c r="E37" s="752">
        <v>0</v>
      </c>
      <c r="F37" s="751">
        <v>0</v>
      </c>
      <c r="G37" s="751"/>
      <c r="H37" s="752">
        <v>3426300</v>
      </c>
      <c r="I37" s="752"/>
      <c r="J37" s="752"/>
      <c r="K37" s="752"/>
      <c r="L37" s="752"/>
      <c r="M37" s="752"/>
      <c r="N37" s="752"/>
      <c r="O37" s="752"/>
      <c r="P37" s="752"/>
      <c r="Q37" s="751">
        <v>0</v>
      </c>
    </row>
    <row r="38" spans="1:17" s="753" customFormat="1" ht="24" hidden="1" customHeight="1">
      <c r="A38" s="754" t="s">
        <v>1241</v>
      </c>
      <c r="B38" s="752">
        <v>1048711950</v>
      </c>
      <c r="C38" s="752">
        <v>0</v>
      </c>
      <c r="D38" s="752">
        <v>0</v>
      </c>
      <c r="E38" s="752">
        <v>0</v>
      </c>
      <c r="F38" s="751">
        <v>1048711950</v>
      </c>
      <c r="G38" s="751"/>
      <c r="H38" s="752">
        <v>0</v>
      </c>
      <c r="I38" s="752"/>
      <c r="J38" s="752"/>
      <c r="K38" s="752"/>
      <c r="L38" s="752"/>
      <c r="M38" s="752"/>
      <c r="N38" s="752"/>
      <c r="O38" s="752"/>
      <c r="P38" s="752"/>
      <c r="Q38" s="751">
        <v>1048711950</v>
      </c>
    </row>
    <row r="39" spans="1:17" s="753" customFormat="1" ht="24" hidden="1" customHeight="1">
      <c r="A39" s="754" t="s">
        <v>120</v>
      </c>
      <c r="B39" s="752">
        <v>425606160</v>
      </c>
      <c r="C39" s="752">
        <v>0</v>
      </c>
      <c r="D39" s="752">
        <v>0</v>
      </c>
      <c r="E39" s="752">
        <v>0</v>
      </c>
      <c r="F39" s="751">
        <v>425606160</v>
      </c>
      <c r="G39" s="751"/>
      <c r="H39" s="752">
        <v>0</v>
      </c>
      <c r="I39" s="752"/>
      <c r="J39" s="752"/>
      <c r="K39" s="752"/>
      <c r="L39" s="752"/>
      <c r="M39" s="752"/>
      <c r="N39" s="752"/>
      <c r="O39" s="752"/>
      <c r="P39" s="752"/>
      <c r="Q39" s="751">
        <v>425606160</v>
      </c>
    </row>
    <row r="40" spans="1:17" s="753" customFormat="1" ht="24" hidden="1" customHeight="1">
      <c r="A40" s="754" t="s">
        <v>1242</v>
      </c>
      <c r="B40" s="752">
        <v>0</v>
      </c>
      <c r="C40" s="752">
        <v>2233140</v>
      </c>
      <c r="D40" s="752">
        <v>0</v>
      </c>
      <c r="E40" s="752">
        <v>0</v>
      </c>
      <c r="F40" s="751">
        <v>0</v>
      </c>
      <c r="G40" s="751"/>
      <c r="H40" s="752">
        <v>2233140</v>
      </c>
      <c r="I40" s="752"/>
      <c r="J40" s="752"/>
      <c r="K40" s="752"/>
      <c r="L40" s="752"/>
      <c r="M40" s="752"/>
      <c r="N40" s="752"/>
      <c r="O40" s="752"/>
      <c r="P40" s="752"/>
      <c r="Q40" s="751">
        <v>0</v>
      </c>
    </row>
    <row r="41" spans="1:17" s="753" customFormat="1" ht="24" hidden="1" customHeight="1">
      <c r="A41" s="754" t="s">
        <v>139</v>
      </c>
      <c r="B41" s="752">
        <v>0</v>
      </c>
      <c r="C41" s="752">
        <v>854650</v>
      </c>
      <c r="D41" s="752">
        <v>0</v>
      </c>
      <c r="E41" s="752">
        <v>119470000</v>
      </c>
      <c r="F41" s="751">
        <v>0</v>
      </c>
      <c r="G41" s="751"/>
      <c r="H41" s="752">
        <v>120324650</v>
      </c>
      <c r="I41" s="752"/>
      <c r="J41" s="752"/>
      <c r="K41" s="752"/>
      <c r="L41" s="752"/>
      <c r="M41" s="752"/>
      <c r="N41" s="752"/>
      <c r="O41" s="752"/>
      <c r="P41" s="752"/>
      <c r="Q41" s="751">
        <v>0</v>
      </c>
    </row>
    <row r="42" spans="1:17" s="753" customFormat="1" ht="24" hidden="1" customHeight="1">
      <c r="A42" s="754" t="s">
        <v>142</v>
      </c>
      <c r="B42" s="752">
        <v>408250</v>
      </c>
      <c r="C42" s="752">
        <v>0</v>
      </c>
      <c r="D42" s="752">
        <v>0</v>
      </c>
      <c r="E42" s="752">
        <v>0</v>
      </c>
      <c r="F42" s="751">
        <v>408250</v>
      </c>
      <c r="G42" s="751"/>
      <c r="H42" s="752">
        <v>0</v>
      </c>
      <c r="I42" s="752"/>
      <c r="J42" s="752"/>
      <c r="K42" s="752"/>
      <c r="L42" s="752"/>
      <c r="M42" s="752"/>
      <c r="N42" s="752"/>
      <c r="O42" s="752"/>
      <c r="P42" s="752"/>
      <c r="Q42" s="751">
        <v>408250</v>
      </c>
    </row>
    <row r="43" spans="1:17" s="753" customFormat="1" ht="24" hidden="1" customHeight="1">
      <c r="A43" s="754" t="s">
        <v>161</v>
      </c>
      <c r="B43" s="752">
        <v>0</v>
      </c>
      <c r="C43" s="752">
        <v>69659520</v>
      </c>
      <c r="D43" s="752">
        <v>0</v>
      </c>
      <c r="E43" s="752">
        <v>0</v>
      </c>
      <c r="F43" s="751">
        <v>0</v>
      </c>
      <c r="G43" s="751"/>
      <c r="H43" s="752">
        <v>69659520</v>
      </c>
      <c r="I43" s="752"/>
      <c r="J43" s="752"/>
      <c r="K43" s="752"/>
      <c r="L43" s="752"/>
      <c r="M43" s="752"/>
      <c r="N43" s="752"/>
      <c r="O43" s="752"/>
      <c r="P43" s="752"/>
      <c r="Q43" s="751">
        <v>0</v>
      </c>
    </row>
    <row r="44" spans="1:17" s="753" customFormat="1" ht="24" hidden="1" customHeight="1">
      <c r="A44" s="754" t="s">
        <v>167</v>
      </c>
      <c r="B44" s="752">
        <v>260596000</v>
      </c>
      <c r="C44" s="752">
        <v>0</v>
      </c>
      <c r="D44" s="752">
        <v>0</v>
      </c>
      <c r="E44" s="752">
        <v>0</v>
      </c>
      <c r="F44" s="751">
        <v>260596000</v>
      </c>
      <c r="G44" s="751"/>
      <c r="H44" s="752">
        <v>0</v>
      </c>
      <c r="I44" s="752"/>
      <c r="J44" s="752"/>
      <c r="K44" s="752"/>
      <c r="L44" s="752"/>
      <c r="M44" s="752"/>
      <c r="N44" s="752"/>
      <c r="O44" s="752"/>
      <c r="P44" s="752"/>
      <c r="Q44" s="751">
        <v>260596000</v>
      </c>
    </row>
    <row r="45" spans="1:17" s="753" customFormat="1" ht="24" hidden="1" customHeight="1">
      <c r="A45" s="754" t="s">
        <v>1243</v>
      </c>
      <c r="B45" s="752">
        <v>0</v>
      </c>
      <c r="C45" s="752">
        <v>889575445</v>
      </c>
      <c r="D45" s="752">
        <v>0</v>
      </c>
      <c r="E45" s="752">
        <v>0</v>
      </c>
      <c r="F45" s="751">
        <v>0</v>
      </c>
      <c r="G45" s="751"/>
      <c r="H45" s="752">
        <v>889575445</v>
      </c>
      <c r="I45" s="752"/>
      <c r="J45" s="752"/>
      <c r="K45" s="752"/>
      <c r="L45" s="752"/>
      <c r="M45" s="752"/>
      <c r="N45" s="752"/>
      <c r="O45" s="752"/>
      <c r="P45" s="752"/>
      <c r="Q45" s="751">
        <v>0</v>
      </c>
    </row>
    <row r="46" spans="1:17" s="753" customFormat="1" ht="24" hidden="1" customHeight="1">
      <c r="A46" s="754" t="s">
        <v>1244</v>
      </c>
      <c r="B46" s="752">
        <v>467461000</v>
      </c>
      <c r="C46" s="752">
        <v>0</v>
      </c>
      <c r="D46" s="752">
        <v>0</v>
      </c>
      <c r="E46" s="752">
        <v>0</v>
      </c>
      <c r="F46" s="751">
        <v>467461000</v>
      </c>
      <c r="G46" s="751"/>
      <c r="H46" s="752">
        <v>0</v>
      </c>
      <c r="I46" s="752"/>
      <c r="J46" s="752"/>
      <c r="K46" s="752"/>
      <c r="L46" s="752"/>
      <c r="M46" s="752"/>
      <c r="N46" s="752"/>
      <c r="O46" s="752"/>
      <c r="P46" s="752"/>
      <c r="Q46" s="751">
        <v>467461000</v>
      </c>
    </row>
    <row r="47" spans="1:17" s="753" customFormat="1" ht="24" hidden="1" customHeight="1">
      <c r="A47" s="754" t="s">
        <v>181</v>
      </c>
      <c r="B47" s="752">
        <v>2037571200</v>
      </c>
      <c r="C47" s="752">
        <v>0</v>
      </c>
      <c r="D47" s="752">
        <v>0</v>
      </c>
      <c r="E47" s="752">
        <v>0</v>
      </c>
      <c r="F47" s="751">
        <v>2037571200</v>
      </c>
      <c r="G47" s="751"/>
      <c r="H47" s="752">
        <v>0</v>
      </c>
      <c r="I47" s="752"/>
      <c r="J47" s="752"/>
      <c r="K47" s="752"/>
      <c r="L47" s="752"/>
      <c r="M47" s="752"/>
      <c r="N47" s="752"/>
      <c r="O47" s="752"/>
      <c r="P47" s="752"/>
      <c r="Q47" s="751">
        <v>2037571200</v>
      </c>
    </row>
    <row r="48" spans="1:17" s="753" customFormat="1" ht="24" hidden="1" customHeight="1">
      <c r="A48" s="754" t="s">
        <v>1245</v>
      </c>
      <c r="B48" s="752">
        <v>0</v>
      </c>
      <c r="C48" s="752">
        <v>103797362</v>
      </c>
      <c r="D48" s="752">
        <v>0</v>
      </c>
      <c r="E48" s="752">
        <v>0</v>
      </c>
      <c r="F48" s="751">
        <v>0</v>
      </c>
      <c r="G48" s="751"/>
      <c r="H48" s="752">
        <v>103797362</v>
      </c>
      <c r="I48" s="752"/>
      <c r="J48" s="752"/>
      <c r="K48" s="752"/>
      <c r="L48" s="752"/>
      <c r="M48" s="752"/>
      <c r="N48" s="752"/>
      <c r="O48" s="752"/>
      <c r="P48" s="752"/>
      <c r="Q48" s="751">
        <v>0</v>
      </c>
    </row>
    <row r="49" spans="1:17" s="753" customFormat="1" ht="24" hidden="1" customHeight="1">
      <c r="A49" s="754" t="s">
        <v>1246</v>
      </c>
      <c r="B49" s="752">
        <v>1529690400</v>
      </c>
      <c r="C49" s="752">
        <v>0</v>
      </c>
      <c r="D49" s="752">
        <v>0</v>
      </c>
      <c r="E49" s="752">
        <v>0</v>
      </c>
      <c r="F49" s="751">
        <v>1529690400</v>
      </c>
      <c r="G49" s="751"/>
      <c r="H49" s="752">
        <v>0</v>
      </c>
      <c r="I49" s="752"/>
      <c r="J49" s="752"/>
      <c r="K49" s="752"/>
      <c r="L49" s="752"/>
      <c r="M49" s="752"/>
      <c r="N49" s="752"/>
      <c r="O49" s="752"/>
      <c r="P49" s="752"/>
      <c r="Q49" s="751">
        <v>1529690400</v>
      </c>
    </row>
    <row r="50" spans="1:17" s="753" customFormat="1" ht="24" hidden="1" customHeight="1">
      <c r="A50" s="754" t="s">
        <v>1247</v>
      </c>
      <c r="B50" s="752">
        <v>0</v>
      </c>
      <c r="C50" s="752">
        <v>1617336</v>
      </c>
      <c r="D50" s="752">
        <v>0</v>
      </c>
      <c r="E50" s="752">
        <v>0</v>
      </c>
      <c r="F50" s="751">
        <v>0</v>
      </c>
      <c r="G50" s="751"/>
      <c r="H50" s="752">
        <v>1617336</v>
      </c>
      <c r="I50" s="752"/>
      <c r="J50" s="752"/>
      <c r="K50" s="752"/>
      <c r="L50" s="752"/>
      <c r="M50" s="752"/>
      <c r="N50" s="752"/>
      <c r="O50" s="752"/>
      <c r="P50" s="752"/>
      <c r="Q50" s="751">
        <v>0</v>
      </c>
    </row>
    <row r="51" spans="1:17" s="753" customFormat="1" ht="24" hidden="1" customHeight="1">
      <c r="A51" s="754" t="s">
        <v>1248</v>
      </c>
      <c r="B51" s="752">
        <v>0</v>
      </c>
      <c r="C51" s="752">
        <v>574613</v>
      </c>
      <c r="D51" s="752">
        <v>0</v>
      </c>
      <c r="E51" s="752">
        <v>0</v>
      </c>
      <c r="F51" s="751">
        <v>0</v>
      </c>
      <c r="G51" s="751"/>
      <c r="H51" s="752">
        <v>574613</v>
      </c>
      <c r="I51" s="752"/>
      <c r="J51" s="752"/>
      <c r="K51" s="752"/>
      <c r="L51" s="752"/>
      <c r="M51" s="752"/>
      <c r="N51" s="752"/>
      <c r="O51" s="752"/>
      <c r="P51" s="752"/>
      <c r="Q51" s="751">
        <v>0</v>
      </c>
    </row>
    <row r="52" spans="1:17" s="753" customFormat="1" ht="24" hidden="1" customHeight="1">
      <c r="A52" s="754" t="s">
        <v>1249</v>
      </c>
      <c r="B52" s="752">
        <v>331270464</v>
      </c>
      <c r="C52" s="752">
        <v>0</v>
      </c>
      <c r="D52" s="752">
        <v>0</v>
      </c>
      <c r="E52" s="752">
        <v>0</v>
      </c>
      <c r="F52" s="751">
        <v>331270464</v>
      </c>
      <c r="G52" s="751"/>
      <c r="H52" s="752">
        <v>0</v>
      </c>
      <c r="I52" s="752"/>
      <c r="J52" s="752"/>
      <c r="K52" s="752"/>
      <c r="L52" s="752"/>
      <c r="M52" s="752"/>
      <c r="N52" s="752"/>
      <c r="O52" s="752"/>
      <c r="P52" s="752"/>
      <c r="Q52" s="751">
        <v>331270464</v>
      </c>
    </row>
    <row r="53" spans="1:17" s="753" customFormat="1" ht="24" hidden="1" customHeight="1">
      <c r="A53" s="754" t="s">
        <v>1250</v>
      </c>
      <c r="B53" s="752">
        <v>0</v>
      </c>
      <c r="C53" s="752">
        <v>1676081</v>
      </c>
      <c r="D53" s="752">
        <v>0</v>
      </c>
      <c r="E53" s="752">
        <v>0</v>
      </c>
      <c r="F53" s="751">
        <v>0</v>
      </c>
      <c r="G53" s="751"/>
      <c r="H53" s="752">
        <v>1676081</v>
      </c>
      <c r="I53" s="752"/>
      <c r="J53" s="752"/>
      <c r="K53" s="752"/>
      <c r="L53" s="752"/>
      <c r="M53" s="752"/>
      <c r="N53" s="752"/>
      <c r="O53" s="752"/>
      <c r="P53" s="752"/>
      <c r="Q53" s="751">
        <v>0</v>
      </c>
    </row>
    <row r="54" spans="1:17" s="753" customFormat="1" ht="24" hidden="1" customHeight="1">
      <c r="A54" s="754" t="s">
        <v>1251</v>
      </c>
      <c r="B54" s="752">
        <v>0</v>
      </c>
      <c r="C54" s="752">
        <v>1640000</v>
      </c>
      <c r="D54" s="752">
        <v>0</v>
      </c>
      <c r="E54" s="752">
        <v>0</v>
      </c>
      <c r="F54" s="751">
        <v>0</v>
      </c>
      <c r="G54" s="751"/>
      <c r="H54" s="752">
        <v>1640000</v>
      </c>
      <c r="I54" s="752"/>
      <c r="J54" s="752"/>
      <c r="K54" s="752"/>
      <c r="L54" s="752"/>
      <c r="M54" s="752"/>
      <c r="N54" s="752"/>
      <c r="O54" s="752"/>
      <c r="P54" s="752"/>
      <c r="Q54" s="751">
        <v>0</v>
      </c>
    </row>
    <row r="55" spans="1:17" s="753" customFormat="1" ht="24" hidden="1" customHeight="1">
      <c r="A55" s="754" t="s">
        <v>212</v>
      </c>
      <c r="B55" s="752">
        <v>0</v>
      </c>
      <c r="C55" s="752">
        <v>4581036</v>
      </c>
      <c r="D55" s="752">
        <v>0</v>
      </c>
      <c r="E55" s="752">
        <v>0</v>
      </c>
      <c r="F55" s="751">
        <v>0</v>
      </c>
      <c r="G55" s="751"/>
      <c r="H55" s="752">
        <v>4581036</v>
      </c>
      <c r="I55" s="752"/>
      <c r="J55" s="752"/>
      <c r="K55" s="752"/>
      <c r="L55" s="752"/>
      <c r="M55" s="752"/>
      <c r="N55" s="752"/>
      <c r="O55" s="752"/>
      <c r="P55" s="752"/>
      <c r="Q55" s="751">
        <v>0</v>
      </c>
    </row>
    <row r="56" spans="1:17" s="753" customFormat="1" ht="24" hidden="1" customHeight="1">
      <c r="A56" s="754" t="s">
        <v>225</v>
      </c>
      <c r="B56" s="752">
        <v>2035412200</v>
      </c>
      <c r="C56" s="752">
        <v>0</v>
      </c>
      <c r="D56" s="752">
        <v>0</v>
      </c>
      <c r="E56" s="752">
        <v>0</v>
      </c>
      <c r="F56" s="751">
        <v>2035412200</v>
      </c>
      <c r="G56" s="751"/>
      <c r="H56" s="752">
        <v>0</v>
      </c>
      <c r="I56" s="752"/>
      <c r="J56" s="752"/>
      <c r="K56" s="752"/>
      <c r="L56" s="752"/>
      <c r="M56" s="752"/>
      <c r="N56" s="752"/>
      <c r="O56" s="752"/>
      <c r="P56" s="752"/>
      <c r="Q56" s="751">
        <v>2035412200</v>
      </c>
    </row>
    <row r="57" spans="1:17" s="753" customFormat="1" ht="24" hidden="1" customHeight="1">
      <c r="A57" s="754" t="s">
        <v>1252</v>
      </c>
      <c r="B57" s="752">
        <v>0</v>
      </c>
      <c r="C57" s="752">
        <v>1476</v>
      </c>
      <c r="D57" s="752">
        <v>0</v>
      </c>
      <c r="E57" s="752">
        <v>0</v>
      </c>
      <c r="F57" s="751">
        <v>0</v>
      </c>
      <c r="G57" s="751"/>
      <c r="H57" s="752">
        <v>1476</v>
      </c>
      <c r="I57" s="752"/>
      <c r="J57" s="752"/>
      <c r="K57" s="752"/>
      <c r="L57" s="752"/>
      <c r="M57" s="752"/>
      <c r="N57" s="752"/>
      <c r="O57" s="752"/>
      <c r="P57" s="752"/>
      <c r="Q57" s="751">
        <v>0</v>
      </c>
    </row>
    <row r="58" spans="1:17" s="753" customFormat="1" ht="24" hidden="1" customHeight="1">
      <c r="A58" s="754" t="s">
        <v>1253</v>
      </c>
      <c r="B58" s="752">
        <v>756000</v>
      </c>
      <c r="C58" s="752">
        <v>0</v>
      </c>
      <c r="D58" s="752">
        <v>0</v>
      </c>
      <c r="E58" s="752">
        <v>0</v>
      </c>
      <c r="F58" s="751">
        <v>756000</v>
      </c>
      <c r="G58" s="751"/>
      <c r="H58" s="752">
        <v>0</v>
      </c>
      <c r="I58" s="752"/>
      <c r="J58" s="752"/>
      <c r="K58" s="752"/>
      <c r="L58" s="752"/>
      <c r="M58" s="752"/>
      <c r="N58" s="752"/>
      <c r="O58" s="752"/>
      <c r="P58" s="752"/>
      <c r="Q58" s="751">
        <v>756000</v>
      </c>
    </row>
    <row r="59" spans="1:17" s="753" customFormat="1" ht="24" hidden="1" customHeight="1">
      <c r="A59" s="754" t="s">
        <v>220</v>
      </c>
      <c r="B59" s="752">
        <v>788623200</v>
      </c>
      <c r="C59" s="752">
        <v>0</v>
      </c>
      <c r="D59" s="752">
        <v>0</v>
      </c>
      <c r="E59" s="752">
        <v>786965614</v>
      </c>
      <c r="F59" s="751">
        <v>1657586</v>
      </c>
      <c r="G59" s="751"/>
      <c r="H59" s="752">
        <v>0</v>
      </c>
      <c r="I59" s="752"/>
      <c r="J59" s="752"/>
      <c r="K59" s="752"/>
      <c r="L59" s="752"/>
      <c r="M59" s="752"/>
      <c r="N59" s="752"/>
      <c r="O59" s="752"/>
      <c r="P59" s="752"/>
      <c r="Q59" s="751">
        <v>1657586</v>
      </c>
    </row>
    <row r="60" spans="1:17" s="757" customFormat="1" ht="24" customHeight="1">
      <c r="A60" s="755" t="s">
        <v>1254</v>
      </c>
      <c r="B60" s="756" t="e">
        <f>SUMIF(#REF!,"&lt;&gt;",B12:B59)</f>
        <v>#REF!</v>
      </c>
      <c r="C60" s="756" t="e">
        <f>SUMIF(#REF!,"&lt;&gt;",C12:C59)</f>
        <v>#REF!</v>
      </c>
      <c r="D60" s="756" t="e">
        <f>SUMIF(#REF!,"&lt;&gt;",D12:D59)</f>
        <v>#REF!</v>
      </c>
      <c r="E60" s="756" t="e">
        <f>SUMIF(#REF!,"&lt;&gt;",E12:E59)</f>
        <v>#REF!</v>
      </c>
      <c r="F60" s="756">
        <f>SUM(F12:F29)</f>
        <v>0</v>
      </c>
      <c r="G60" s="756"/>
      <c r="H60" s="756">
        <f t="shared" ref="H60:Q60" si="1">SUM(H12:H29)</f>
        <v>0</v>
      </c>
      <c r="I60" s="756">
        <f t="shared" si="1"/>
        <v>83240000</v>
      </c>
      <c r="J60" s="756">
        <f t="shared" si="1"/>
        <v>0</v>
      </c>
      <c r="K60" s="756">
        <f t="shared" si="1"/>
        <v>24950000</v>
      </c>
      <c r="L60" s="756">
        <f t="shared" si="1"/>
        <v>815742200</v>
      </c>
      <c r="M60" s="756">
        <f t="shared" si="1"/>
        <v>3534854854</v>
      </c>
      <c r="N60" s="756">
        <f t="shared" si="1"/>
        <v>2799246239</v>
      </c>
      <c r="O60" s="756">
        <f t="shared" si="1"/>
        <v>2183310000</v>
      </c>
      <c r="P60" s="756">
        <f t="shared" si="1"/>
        <v>4727205250</v>
      </c>
      <c r="Q60" s="756">
        <f t="shared" si="1"/>
        <v>14168548543</v>
      </c>
    </row>
    <row r="61" spans="1:17" ht="12" customHeight="1">
      <c r="A61" s="758"/>
      <c r="B61" s="758"/>
      <c r="C61" s="758"/>
      <c r="D61" s="758"/>
      <c r="E61" s="758"/>
      <c r="F61" s="759"/>
      <c r="G61" s="759"/>
      <c r="H61" s="758"/>
      <c r="Q61" s="759"/>
    </row>
    <row r="62" spans="1:17">
      <c r="A62" s="725"/>
      <c r="B62" s="725"/>
      <c r="C62" s="725"/>
      <c r="D62" s="725"/>
      <c r="F62" s="727"/>
      <c r="G62" s="727"/>
      <c r="M62" s="1286" t="s">
        <v>1255</v>
      </c>
      <c r="N62" s="1286"/>
      <c r="O62" s="1286"/>
      <c r="P62" s="1286"/>
      <c r="Q62" s="727"/>
    </row>
    <row r="63" spans="1:17" ht="18" customHeight="1">
      <c r="B63" s="1296" t="s">
        <v>1256</v>
      </c>
      <c r="C63" s="1296"/>
      <c r="D63" s="1296"/>
      <c r="E63" s="1296"/>
      <c r="F63" s="1296"/>
      <c r="G63" s="1296"/>
      <c r="H63" s="1296"/>
      <c r="M63" s="1296" t="s">
        <v>1257</v>
      </c>
      <c r="N63" s="1296"/>
      <c r="O63" s="1296"/>
      <c r="P63" s="1296"/>
      <c r="Q63" s="727"/>
    </row>
    <row r="64" spans="1:17">
      <c r="B64" s="1286" t="s">
        <v>1258</v>
      </c>
      <c r="C64" s="1286"/>
      <c r="D64" s="1286"/>
      <c r="E64" s="1286"/>
      <c r="F64" s="1286"/>
      <c r="G64" s="1286"/>
      <c r="H64" s="1286"/>
      <c r="M64" s="1286" t="s">
        <v>1258</v>
      </c>
      <c r="N64" s="1286"/>
      <c r="O64" s="1286"/>
      <c r="P64" s="1286"/>
      <c r="Q64" s="727"/>
    </row>
    <row r="65" spans="1:17" ht="19.5" customHeight="1">
      <c r="A65" s="725"/>
      <c r="B65" s="725"/>
      <c r="C65" s="725"/>
      <c r="D65" s="725"/>
      <c r="E65" s="725"/>
      <c r="F65" s="726"/>
      <c r="G65" s="726"/>
      <c r="H65" s="725"/>
      <c r="Q65" s="726"/>
    </row>
    <row r="66" spans="1:17" ht="21.75" customHeight="1">
      <c r="A66" s="725"/>
      <c r="B66" s="725"/>
      <c r="C66" s="725"/>
      <c r="D66" s="725"/>
      <c r="E66" s="725"/>
      <c r="F66" s="726"/>
      <c r="G66" s="726"/>
      <c r="H66" s="725"/>
      <c r="N66" s="1294" t="s">
        <v>914</v>
      </c>
      <c r="O66" s="1294"/>
      <c r="Q66" s="726"/>
    </row>
    <row r="67" spans="1:17" ht="17.25" customHeight="1">
      <c r="A67" s="760"/>
      <c r="B67" s="1295"/>
      <c r="C67" s="1295"/>
      <c r="D67" s="1295"/>
      <c r="E67" s="1295"/>
      <c r="F67" s="1295"/>
      <c r="G67" s="1295"/>
      <c r="H67" s="1295"/>
      <c r="Q67" s="727"/>
    </row>
  </sheetData>
  <mergeCells count="25">
    <mergeCell ref="N66:O66"/>
    <mergeCell ref="B67:D67"/>
    <mergeCell ref="E67:H67"/>
    <mergeCell ref="B63:D63"/>
    <mergeCell ref="E63:H63"/>
    <mergeCell ref="M63:P63"/>
    <mergeCell ref="B64:D64"/>
    <mergeCell ref="E64:H64"/>
    <mergeCell ref="M64:P64"/>
    <mergeCell ref="M62:P62"/>
    <mergeCell ref="K1:N1"/>
    <mergeCell ref="K3:N3"/>
    <mergeCell ref="A4:Q4"/>
    <mergeCell ref="A5:N5"/>
    <mergeCell ref="A6:Q6"/>
    <mergeCell ref="A9:A10"/>
    <mergeCell ref="B9:C9"/>
    <mergeCell ref="D9:E9"/>
    <mergeCell ref="F9:F10"/>
    <mergeCell ref="G9:G10"/>
    <mergeCell ref="I9:M9"/>
    <mergeCell ref="N9:N10"/>
    <mergeCell ref="O9:O10"/>
    <mergeCell ref="P9:P10"/>
    <mergeCell ref="Q9:Q10"/>
  </mergeCells>
  <pageMargins left="0.28000000000000003" right="0.21" top="0.21" bottom="0.33" header="0.1" footer="0.11"/>
  <pageSetup paperSize="9" scale="73" orientation="landscape" r:id="rId1"/>
  <headerFooter alignWithMargins="0">
    <oddFooter>&amp;RPage &amp;P of &amp;N</oddFooter>
  </headerFooter>
  <rowBreaks count="1" manualBreakCount="1">
    <brk id="66" max="1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78"/>
  <sheetViews>
    <sheetView topLeftCell="A38" zoomScaleNormal="100" workbookViewId="0">
      <selection activeCell="L58" sqref="L58"/>
    </sheetView>
  </sheetViews>
  <sheetFormatPr defaultColWidth="9.109375" defaultRowHeight="15.6"/>
  <cols>
    <col min="1" max="1" width="8.109375" style="495" customWidth="1"/>
    <col min="2" max="2" width="16.6640625" style="495" customWidth="1"/>
    <col min="3" max="3" width="8.6640625" style="495" customWidth="1"/>
    <col min="4" max="4" width="10.33203125" style="495" customWidth="1"/>
    <col min="5" max="5" width="9" style="495" customWidth="1"/>
    <col min="6" max="6" width="9.33203125" style="495" customWidth="1"/>
    <col min="7" max="7" width="7.6640625" style="495" customWidth="1"/>
    <col min="8" max="8" width="11.88671875" style="495" customWidth="1"/>
    <col min="9" max="9" width="12" style="495" customWidth="1"/>
    <col min="10" max="10" width="10.33203125" style="495" customWidth="1"/>
    <col min="11" max="24" width="35.33203125" style="495" customWidth="1"/>
    <col min="25" max="25" width="9.109375" style="495"/>
    <col min="26" max="26" width="10.6640625" style="495" bestFit="1" customWidth="1"/>
    <col min="27" max="27" width="10.33203125" style="495" customWidth="1"/>
    <col min="28" max="32" width="9.109375" style="495"/>
    <col min="33" max="33" width="13.44140625" style="495" bestFit="1" customWidth="1"/>
    <col min="34" max="16384" width="9.109375" style="495"/>
  </cols>
  <sheetData>
    <row r="2" spans="1:10" ht="16.8">
      <c r="A2" s="494"/>
      <c r="C2" s="1299" t="s">
        <v>908</v>
      </c>
      <c r="D2" s="1299"/>
      <c r="E2" s="1299"/>
      <c r="F2" s="1299"/>
      <c r="G2" s="1299"/>
      <c r="H2" s="1299"/>
    </row>
    <row r="3" spans="1:10" ht="16.5" customHeight="1">
      <c r="A3" s="494"/>
      <c r="C3" s="1300" t="s">
        <v>909</v>
      </c>
      <c r="D3" s="1300"/>
      <c r="E3" s="1300"/>
      <c r="F3" s="1300"/>
      <c r="G3" s="1300"/>
      <c r="H3" s="1300"/>
      <c r="I3" s="1300"/>
    </row>
    <row r="4" spans="1:10" ht="16.5" customHeight="1">
      <c r="A4" s="494"/>
      <c r="C4" s="496"/>
      <c r="D4" s="496"/>
      <c r="E4" s="496"/>
      <c r="F4" s="496"/>
      <c r="G4" s="496"/>
      <c r="H4" s="496"/>
    </row>
    <row r="5" spans="1:10" ht="16.5" customHeight="1">
      <c r="A5" s="494"/>
      <c r="C5" s="496"/>
      <c r="D5" s="496"/>
      <c r="E5" s="496"/>
      <c r="F5" s="496"/>
      <c r="G5" s="496"/>
      <c r="H5" s="496"/>
    </row>
    <row r="6" spans="1:10" ht="16.8">
      <c r="A6" s="497"/>
      <c r="B6" s="497"/>
      <c r="C6" s="498"/>
      <c r="D6" s="498"/>
      <c r="E6" s="498"/>
      <c r="F6" s="498"/>
      <c r="G6" s="498"/>
    </row>
    <row r="7" spans="1:10" ht="18.600000000000001">
      <c r="A7" s="1301" t="s">
        <v>1182</v>
      </c>
      <c r="B7" s="1301"/>
      <c r="C7" s="1301"/>
      <c r="D7" s="1301"/>
      <c r="E7" s="1301"/>
      <c r="F7" s="1301"/>
      <c r="G7" s="1301"/>
      <c r="H7" s="1301"/>
      <c r="I7" s="1301"/>
      <c r="J7" s="1301"/>
    </row>
    <row r="8" spans="1:10">
      <c r="A8" s="1302"/>
      <c r="B8" s="1302"/>
      <c r="C8" s="1302"/>
      <c r="D8" s="499"/>
    </row>
    <row r="9" spans="1:10">
      <c r="A9" s="1303" t="s">
        <v>766</v>
      </c>
      <c r="B9" s="1304"/>
      <c r="C9" s="1305">
        <v>44686</v>
      </c>
      <c r="D9" s="1306"/>
      <c r="F9" s="1307" t="s">
        <v>912</v>
      </c>
      <c r="G9" s="1307"/>
      <c r="H9" s="500" t="s">
        <v>913</v>
      </c>
      <c r="I9" s="1310" t="s">
        <v>914</v>
      </c>
      <c r="J9" s="1311"/>
    </row>
    <row r="10" spans="1:10">
      <c r="A10" s="1303" t="s">
        <v>915</v>
      </c>
      <c r="B10" s="1304"/>
      <c r="C10" s="1312" t="s">
        <v>1183</v>
      </c>
      <c r="D10" s="1313"/>
      <c r="F10" s="1308"/>
      <c r="G10" s="1308"/>
      <c r="H10" s="1314" t="s">
        <v>917</v>
      </c>
      <c r="I10" s="1316"/>
      <c r="J10" s="1317"/>
    </row>
    <row r="11" spans="1:10">
      <c r="A11" s="1303" t="s">
        <v>918</v>
      </c>
      <c r="B11" s="1304"/>
      <c r="C11" s="1303" t="s">
        <v>576</v>
      </c>
      <c r="D11" s="1304"/>
      <c r="F11" s="1309"/>
      <c r="G11" s="1309"/>
      <c r="H11" s="1315"/>
      <c r="I11" s="1318"/>
      <c r="J11" s="1319"/>
    </row>
    <row r="12" spans="1:10">
      <c r="A12" s="501"/>
      <c r="B12" s="501"/>
      <c r="C12" s="501"/>
      <c r="D12" s="501"/>
      <c r="G12" s="502"/>
      <c r="H12" s="502"/>
      <c r="I12" s="502"/>
      <c r="J12" s="502"/>
    </row>
    <row r="13" spans="1:10">
      <c r="A13" s="503" t="s">
        <v>919</v>
      </c>
      <c r="B13" s="503"/>
      <c r="C13" s="503"/>
      <c r="E13" s="1320"/>
      <c r="F13" s="1320"/>
      <c r="G13" s="1320"/>
      <c r="H13" s="1320"/>
      <c r="I13" s="1320"/>
      <c r="J13" s="1320"/>
    </row>
    <row r="14" spans="1:10" ht="16.5" customHeight="1">
      <c r="A14" s="504" t="s">
        <v>920</v>
      </c>
      <c r="B14" s="505"/>
      <c r="C14" s="1297" t="s">
        <v>1184</v>
      </c>
      <c r="D14" s="1298"/>
      <c r="E14" s="1298"/>
      <c r="F14" s="1298"/>
      <c r="G14" s="1298"/>
      <c r="H14" s="1298"/>
      <c r="I14" s="1298"/>
      <c r="J14" s="1298"/>
    </row>
    <row r="15" spans="1:10" ht="16.8">
      <c r="A15" s="1321" t="s">
        <v>921</v>
      </c>
      <c r="B15" s="1321"/>
      <c r="C15" s="1322"/>
      <c r="D15" s="1322"/>
      <c r="E15" s="503" t="s">
        <v>923</v>
      </c>
      <c r="F15" s="503"/>
      <c r="G15" s="507"/>
      <c r="H15" s="506"/>
      <c r="I15" s="506"/>
      <c r="J15" s="506"/>
    </row>
    <row r="16" spans="1:10" ht="28.5" customHeight="1">
      <c r="A16" s="1321" t="s">
        <v>925</v>
      </c>
      <c r="B16" s="1321"/>
      <c r="C16" s="1323" t="s">
        <v>1185</v>
      </c>
      <c r="D16" s="1323"/>
      <c r="E16" s="1323"/>
      <c r="F16" s="1323"/>
      <c r="G16" s="1323"/>
      <c r="H16" s="1323"/>
      <c r="I16" s="1323"/>
      <c r="J16" s="1323"/>
    </row>
    <row r="17" spans="1:11" ht="16.5" customHeight="1">
      <c r="A17" s="1324" t="s">
        <v>926</v>
      </c>
      <c r="B17" s="1324"/>
      <c r="C17" s="1322"/>
      <c r="D17" s="1322"/>
      <c r="E17" s="1325"/>
      <c r="F17" s="1325"/>
      <c r="G17" s="1325"/>
      <c r="H17" s="1325"/>
      <c r="I17" s="1325"/>
      <c r="J17" s="1325"/>
    </row>
    <row r="18" spans="1:11" ht="4.5" customHeight="1">
      <c r="A18" s="1324"/>
      <c r="B18" s="1324"/>
      <c r="E18" s="1325"/>
      <c r="F18" s="1325"/>
      <c r="G18" s="1325"/>
      <c r="H18" s="1325"/>
      <c r="I18" s="1325"/>
      <c r="J18" s="1325"/>
    </row>
    <row r="19" spans="1:11" ht="23.25" customHeight="1">
      <c r="A19" s="1321" t="s">
        <v>927</v>
      </c>
      <c r="B19" s="1321"/>
      <c r="C19" s="1321"/>
      <c r="D19" s="1321"/>
      <c r="E19" s="691"/>
      <c r="F19" s="691"/>
      <c r="G19" s="691"/>
      <c r="H19" s="691"/>
      <c r="I19" s="691"/>
      <c r="J19" s="691"/>
    </row>
    <row r="20" spans="1:11" ht="4.5" customHeight="1">
      <c r="A20" s="504"/>
      <c r="B20" s="504"/>
      <c r="C20" s="504"/>
      <c r="D20" s="504"/>
      <c r="E20" s="691"/>
      <c r="F20" s="691"/>
      <c r="G20" s="691"/>
      <c r="H20" s="691"/>
      <c r="I20" s="691"/>
      <c r="J20" s="691"/>
    </row>
    <row r="21" spans="1:11">
      <c r="A21" s="504"/>
      <c r="B21" s="505"/>
      <c r="C21" s="505"/>
      <c r="D21" s="505"/>
      <c r="E21" s="1326" t="s">
        <v>929</v>
      </c>
      <c r="F21" s="1326"/>
      <c r="G21" s="1326"/>
      <c r="H21" s="1326"/>
      <c r="I21" s="1327" t="s">
        <v>537</v>
      </c>
      <c r="J21" s="1327"/>
    </row>
    <row r="22" spans="1:11" ht="65.25" customHeight="1">
      <c r="A22" s="511" t="s">
        <v>930</v>
      </c>
      <c r="B22" s="1328" t="s">
        <v>931</v>
      </c>
      <c r="C22" s="1328"/>
      <c r="D22" s="511" t="s">
        <v>932</v>
      </c>
      <c r="E22" s="511" t="s">
        <v>933</v>
      </c>
      <c r="F22" s="1329" t="s">
        <v>934</v>
      </c>
      <c r="G22" s="1330"/>
      <c r="H22" s="692" t="s">
        <v>935</v>
      </c>
      <c r="I22" s="1328" t="s">
        <v>936</v>
      </c>
      <c r="J22" s="1328"/>
    </row>
    <row r="23" spans="1:11">
      <c r="A23" s="513" t="s">
        <v>937</v>
      </c>
      <c r="B23" s="1331" t="s">
        <v>938</v>
      </c>
      <c r="C23" s="1331"/>
      <c r="D23" s="514" t="s">
        <v>939</v>
      </c>
      <c r="E23" s="513" t="s">
        <v>940</v>
      </c>
      <c r="F23" s="1332">
        <v>1</v>
      </c>
      <c r="G23" s="1333"/>
      <c r="H23" s="693">
        <v>2</v>
      </c>
      <c r="I23" s="1331" t="s">
        <v>941</v>
      </c>
      <c r="J23" s="1331"/>
    </row>
    <row r="24" spans="1:11" ht="49.5" customHeight="1">
      <c r="A24" s="513">
        <v>1</v>
      </c>
      <c r="B24" s="1329" t="s">
        <v>1186</v>
      </c>
      <c r="C24" s="1330"/>
      <c r="D24" s="516" t="s">
        <v>1187</v>
      </c>
      <c r="E24" s="516" t="s">
        <v>944</v>
      </c>
      <c r="F24" s="1334">
        <v>6750</v>
      </c>
      <c r="G24" s="1335"/>
      <c r="H24" s="636">
        <v>6200</v>
      </c>
      <c r="I24" s="1336">
        <f>H24*F24</f>
        <v>41850000</v>
      </c>
      <c r="J24" s="1337"/>
    </row>
    <row r="25" spans="1:11" ht="18.75" customHeight="1">
      <c r="A25" s="1339" t="s">
        <v>945</v>
      </c>
      <c r="B25" s="1339"/>
      <c r="C25" s="1339"/>
      <c r="D25" s="1339"/>
      <c r="E25" s="1339"/>
      <c r="F25" s="1339"/>
      <c r="G25" s="1339"/>
      <c r="H25" s="1339"/>
      <c r="I25" s="1340">
        <f>I24</f>
        <v>41850000</v>
      </c>
      <c r="J25" s="1340"/>
    </row>
    <row r="26" spans="1:11" ht="18.75" customHeight="1">
      <c r="A26" s="1341" t="s">
        <v>946</v>
      </c>
      <c r="B26" s="1342"/>
      <c r="C26" s="1342"/>
      <c r="D26" s="1342"/>
      <c r="E26" s="1342"/>
      <c r="F26" s="1342"/>
      <c r="G26" s="1342"/>
      <c r="H26" s="1343"/>
      <c r="I26" s="1344">
        <f>I25</f>
        <v>41850000</v>
      </c>
      <c r="J26" s="1344"/>
      <c r="K26" s="637"/>
    </row>
    <row r="27" spans="1:11">
      <c r="A27" s="518" t="s">
        <v>947</v>
      </c>
      <c r="B27" s="518"/>
      <c r="C27" s="1345" t="s">
        <v>1188</v>
      </c>
      <c r="D27" s="1345"/>
      <c r="E27" s="1345"/>
      <c r="F27" s="1345"/>
      <c r="G27" s="1345"/>
      <c r="H27" s="1345"/>
      <c r="I27" s="1345"/>
      <c r="J27" s="1345"/>
    </row>
    <row r="28" spans="1:11">
      <c r="D28" s="505"/>
      <c r="E28" s="505"/>
    </row>
    <row r="29" spans="1:11">
      <c r="A29" s="1324" t="s">
        <v>949</v>
      </c>
      <c r="B29" s="1324"/>
      <c r="C29" s="503" t="s">
        <v>950</v>
      </c>
      <c r="D29" s="1324" t="s">
        <v>951</v>
      </c>
      <c r="E29" s="1324"/>
      <c r="F29" s="1324"/>
      <c r="G29" s="503" t="s">
        <v>952</v>
      </c>
      <c r="H29" s="503"/>
      <c r="I29" s="1324" t="s">
        <v>953</v>
      </c>
      <c r="J29" s="1324"/>
    </row>
    <row r="30" spans="1:11" ht="16.8">
      <c r="A30" s="494"/>
      <c r="B30" s="494"/>
      <c r="C30" s="494"/>
      <c r="D30" s="494"/>
      <c r="E30" s="494"/>
      <c r="F30" s="494"/>
      <c r="G30" s="494"/>
    </row>
    <row r="31" spans="1:11" ht="16.8">
      <c r="D31" s="494"/>
      <c r="E31" s="494"/>
    </row>
    <row r="32" spans="1:11" ht="16.8">
      <c r="D32" s="519"/>
      <c r="E32" s="519"/>
    </row>
    <row r="33" spans="1:10" ht="16.8">
      <c r="A33" s="1346"/>
      <c r="B33" s="1346"/>
      <c r="C33" s="1346"/>
      <c r="F33" s="1346"/>
      <c r="G33" s="1346"/>
      <c r="H33" s="1346"/>
    </row>
    <row r="44" spans="1:10" ht="16.8">
      <c r="A44" s="522"/>
      <c r="B44" s="522"/>
      <c r="C44" s="522"/>
      <c r="D44" s="522"/>
      <c r="E44" s="1347"/>
      <c r="F44" s="1347"/>
      <c r="G44" s="1347"/>
      <c r="H44" s="523"/>
      <c r="I44" s="523"/>
      <c r="J44" s="523"/>
    </row>
    <row r="45" spans="1:10" ht="19.2">
      <c r="A45" s="522"/>
      <c r="B45" s="523"/>
      <c r="C45" s="1348" t="s">
        <v>908</v>
      </c>
      <c r="D45" s="1348"/>
      <c r="E45" s="1348"/>
      <c r="F45" s="1348"/>
      <c r="G45" s="1348"/>
      <c r="H45" s="1348"/>
      <c r="I45" s="524"/>
      <c r="J45" s="525"/>
    </row>
    <row r="46" spans="1:10" ht="16.5" customHeight="1">
      <c r="A46" s="522"/>
      <c r="B46" s="523"/>
      <c r="C46" s="1349" t="s">
        <v>909</v>
      </c>
      <c r="D46" s="1349"/>
      <c r="E46" s="1349"/>
      <c r="F46" s="1349"/>
      <c r="G46" s="1349"/>
      <c r="H46" s="1349"/>
      <c r="I46" s="523"/>
      <c r="J46" s="523"/>
    </row>
    <row r="47" spans="1:10" ht="16.8">
      <c r="A47" s="522"/>
      <c r="B47" s="526"/>
      <c r="C47" s="526"/>
      <c r="D47" s="526"/>
      <c r="E47" s="526"/>
      <c r="F47" s="526"/>
      <c r="G47" s="526"/>
      <c r="H47" s="523"/>
      <c r="I47" s="523"/>
      <c r="J47" s="523"/>
    </row>
    <row r="48" spans="1:10" ht="17.399999999999999" thickBot="1">
      <c r="A48" s="527"/>
      <c r="B48" s="1338"/>
      <c r="C48" s="1338"/>
      <c r="D48" s="1338"/>
      <c r="E48" s="1338"/>
      <c r="F48" s="1338"/>
      <c r="G48" s="1338"/>
      <c r="H48" s="528"/>
      <c r="I48" s="528"/>
      <c r="J48" s="528"/>
    </row>
    <row r="49" spans="1:11" ht="27" customHeight="1">
      <c r="A49" s="1350" t="s">
        <v>1189</v>
      </c>
      <c r="B49" s="1350"/>
      <c r="C49" s="1350"/>
      <c r="D49" s="1350"/>
      <c r="E49" s="1350"/>
      <c r="F49" s="1350"/>
      <c r="G49" s="1350"/>
      <c r="H49" s="1350"/>
      <c r="I49" s="1350"/>
      <c r="J49" s="1350"/>
    </row>
    <row r="50" spans="1:11" ht="29.25" customHeight="1">
      <c r="A50" s="1351" t="s">
        <v>955</v>
      </c>
      <c r="B50" s="1352"/>
      <c r="C50" s="1353">
        <f>C9</f>
        <v>44686</v>
      </c>
      <c r="D50" s="1354"/>
      <c r="E50" s="530"/>
      <c r="F50" s="694" t="s">
        <v>956</v>
      </c>
      <c r="G50" s="1355" t="str">
        <f>C14</f>
        <v>NGUYỄN VĂN HINH</v>
      </c>
      <c r="H50" s="1356"/>
      <c r="I50" s="1356"/>
      <c r="J50" s="1357"/>
    </row>
    <row r="51" spans="1:11" ht="18.75" customHeight="1">
      <c r="A51" s="1358" t="s">
        <v>957</v>
      </c>
      <c r="B51" s="1359"/>
      <c r="C51" s="532" t="str">
        <f>C10</f>
        <v>T5-01</v>
      </c>
      <c r="D51" s="533"/>
      <c r="E51" s="530"/>
      <c r="F51" s="1360" t="s">
        <v>958</v>
      </c>
      <c r="G51" s="1362" t="str">
        <f>C16</f>
        <v>Xã Minh Châu, Huyện Yên Mỹ, Tỉnh Hưng Yên</v>
      </c>
      <c r="H51" s="1363"/>
      <c r="I51" s="1363"/>
      <c r="J51" s="1363"/>
    </row>
    <row r="52" spans="1:11" ht="24" customHeight="1">
      <c r="A52" s="1366" t="s">
        <v>959</v>
      </c>
      <c r="B52" s="1367"/>
      <c r="C52" s="1368" t="str">
        <f>C11</f>
        <v>09/AH-FL</v>
      </c>
      <c r="D52" s="1369"/>
      <c r="E52" s="534"/>
      <c r="F52" s="1361"/>
      <c r="G52" s="1364"/>
      <c r="H52" s="1365"/>
      <c r="I52" s="1365"/>
      <c r="J52" s="1365"/>
    </row>
    <row r="53" spans="1:11" ht="18.75" customHeight="1">
      <c r="A53" s="1370" t="s">
        <v>912</v>
      </c>
      <c r="B53" s="1371"/>
      <c r="C53" s="1372"/>
      <c r="D53" s="1373"/>
      <c r="E53" s="534"/>
      <c r="F53" s="535" t="s">
        <v>960</v>
      </c>
      <c r="G53" s="1374"/>
      <c r="H53" s="1374"/>
      <c r="I53" s="1375" t="s">
        <v>961</v>
      </c>
      <c r="J53" s="1376"/>
    </row>
    <row r="54" spans="1:11" ht="18.75" customHeight="1">
      <c r="A54" s="1370" t="s">
        <v>754</v>
      </c>
      <c r="B54" s="1371"/>
      <c r="C54" s="1372"/>
      <c r="D54" s="1373"/>
      <c r="E54" s="534"/>
      <c r="F54" s="535" t="s">
        <v>1190</v>
      </c>
      <c r="G54" s="536" t="s">
        <v>1191</v>
      </c>
      <c r="H54" s="537" t="s">
        <v>1192</v>
      </c>
      <c r="I54" s="538" t="s">
        <v>966</v>
      </c>
      <c r="J54" s="538"/>
    </row>
    <row r="55" spans="1:11" ht="18.75" customHeight="1">
      <c r="B55" s="540"/>
      <c r="C55" s="540"/>
      <c r="D55" s="534"/>
      <c r="E55" s="534"/>
      <c r="F55" s="534"/>
      <c r="H55" s="501"/>
      <c r="I55" s="501"/>
      <c r="J55" s="541"/>
    </row>
    <row r="56" spans="1:11" ht="46.5" customHeight="1">
      <c r="A56" s="573">
        <v>1</v>
      </c>
      <c r="B56" s="486" t="s">
        <v>967</v>
      </c>
      <c r="C56" s="543"/>
      <c r="D56" s="544"/>
      <c r="E56" s="544"/>
      <c r="F56" s="544"/>
      <c r="G56" s="544"/>
      <c r="H56" s="544"/>
      <c r="I56" s="544"/>
      <c r="J56" s="544"/>
    </row>
    <row r="57" spans="1:11" s="546" customFormat="1" ht="28.5" customHeight="1">
      <c r="A57" s="545" t="s">
        <v>1</v>
      </c>
      <c r="B57" s="545" t="s">
        <v>968</v>
      </c>
      <c r="C57" s="1378" t="s">
        <v>969</v>
      </c>
      <c r="D57" s="1379"/>
      <c r="E57" s="1380" t="s">
        <v>970</v>
      </c>
      <c r="F57" s="1381"/>
      <c r="G57" s="1382" t="s">
        <v>971</v>
      </c>
      <c r="H57" s="1383"/>
      <c r="I57" s="545" t="s">
        <v>972</v>
      </c>
      <c r="J57" s="545" t="s">
        <v>973</v>
      </c>
    </row>
    <row r="58" spans="1:11" ht="21" customHeight="1">
      <c r="A58" s="559">
        <v>1</v>
      </c>
      <c r="B58" s="559"/>
      <c r="C58" s="695"/>
      <c r="D58" s="696"/>
      <c r="E58" s="697"/>
      <c r="F58" s="698"/>
      <c r="G58" s="699"/>
      <c r="H58" s="700"/>
      <c r="I58" s="559"/>
      <c r="J58" s="559"/>
    </row>
    <row r="59" spans="1:11" ht="21" customHeight="1">
      <c r="A59" s="559">
        <v>2</v>
      </c>
      <c r="B59" s="559"/>
      <c r="C59" s="695"/>
      <c r="D59" s="696"/>
      <c r="E59" s="697"/>
      <c r="F59" s="698"/>
      <c r="G59" s="699"/>
      <c r="H59" s="700"/>
      <c r="I59" s="559"/>
      <c r="J59" s="559"/>
    </row>
    <row r="60" spans="1:11" ht="18.75" customHeight="1">
      <c r="A60" s="553"/>
      <c r="B60" s="554"/>
      <c r="C60" s="553"/>
      <c r="D60" s="553"/>
      <c r="E60" s="555"/>
      <c r="F60" s="555"/>
      <c r="G60" s="556"/>
      <c r="H60" s="556"/>
      <c r="I60" s="523"/>
      <c r="J60" s="557"/>
    </row>
    <row r="61" spans="1:11" ht="27.75" customHeight="1">
      <c r="A61" s="493">
        <v>2</v>
      </c>
      <c r="B61" s="1384" t="s">
        <v>974</v>
      </c>
      <c r="C61" s="1384"/>
      <c r="D61" s="558"/>
      <c r="E61" s="1385"/>
      <c r="F61" s="1385"/>
      <c r="G61" s="1385"/>
      <c r="H61" s="1385"/>
    </row>
    <row r="62" spans="1:11" ht="27.6">
      <c r="A62" s="559" t="s">
        <v>1</v>
      </c>
      <c r="B62" s="559" t="s">
        <v>975</v>
      </c>
      <c r="C62" s="560" t="s">
        <v>976</v>
      </c>
      <c r="D62" s="560" t="s">
        <v>977</v>
      </c>
      <c r="E62" s="559" t="s">
        <v>978</v>
      </c>
      <c r="F62" s="560" t="s">
        <v>979</v>
      </c>
      <c r="G62" s="559" t="s">
        <v>980</v>
      </c>
      <c r="H62" s="560" t="s">
        <v>981</v>
      </c>
      <c r="I62" s="560" t="s">
        <v>982</v>
      </c>
      <c r="J62" s="559" t="s">
        <v>983</v>
      </c>
    </row>
    <row r="63" spans="1:11" ht="39.75" customHeight="1">
      <c r="A63" s="545">
        <v>1</v>
      </c>
      <c r="B63" s="701" t="str">
        <f>B24</f>
        <v xml:space="preserve"> Hạt phụ gia 8518R2</v>
      </c>
      <c r="C63" s="702" t="s">
        <v>1038</v>
      </c>
      <c r="D63" s="702"/>
      <c r="E63" s="703">
        <f>H63/25</f>
        <v>270</v>
      </c>
      <c r="F63" s="703"/>
      <c r="G63" s="703"/>
      <c r="H63" s="704">
        <f>F24</f>
        <v>6750</v>
      </c>
      <c r="I63" s="705"/>
      <c r="J63" s="706"/>
    </row>
    <row r="64" spans="1:11">
      <c r="A64" s="567"/>
      <c r="B64" s="568" t="s">
        <v>986</v>
      </c>
      <c r="C64" s="568"/>
      <c r="D64" s="569"/>
      <c r="E64" s="707">
        <f>SUM(E63:E63)</f>
        <v>270</v>
      </c>
      <c r="F64" s="707"/>
      <c r="G64" s="570"/>
      <c r="H64" s="708">
        <f>SUM(H63:H63)</f>
        <v>6750</v>
      </c>
      <c r="I64" s="567"/>
      <c r="J64" s="572"/>
      <c r="K64" s="573"/>
    </row>
    <row r="65" spans="1:12" ht="16.2" thickBot="1">
      <c r="A65" s="505"/>
      <c r="B65" s="574"/>
      <c r="C65" s="505"/>
      <c r="D65" s="505"/>
      <c r="E65" s="505"/>
      <c r="F65" s="505"/>
      <c r="G65" s="505"/>
      <c r="H65" s="505"/>
    </row>
    <row r="66" spans="1:12" ht="19.5" customHeight="1" thickBot="1">
      <c r="A66" s="575">
        <v>3</v>
      </c>
      <c r="B66" s="576" t="s">
        <v>987</v>
      </c>
      <c r="C66" s="505" t="s">
        <v>988</v>
      </c>
      <c r="D66" s="577"/>
      <c r="E66" s="574" t="s">
        <v>989</v>
      </c>
      <c r="F66" s="577"/>
      <c r="G66" s="557" t="s">
        <v>991</v>
      </c>
      <c r="H66" s="578"/>
      <c r="I66" s="523" t="s">
        <v>771</v>
      </c>
      <c r="J66" s="578"/>
    </row>
    <row r="67" spans="1:12" ht="16.2" thickBot="1">
      <c r="A67" s="575"/>
      <c r="B67" s="576"/>
      <c r="C67" s="505"/>
      <c r="D67" s="574"/>
      <c r="E67" s="574"/>
      <c r="F67" s="574"/>
      <c r="G67" s="557"/>
      <c r="H67" s="523"/>
      <c r="I67" s="523"/>
      <c r="J67" s="523"/>
    </row>
    <row r="68" spans="1:12" ht="20.25" customHeight="1" thickBot="1">
      <c r="A68" s="575"/>
      <c r="B68" s="546"/>
      <c r="C68" s="579" t="s">
        <v>992</v>
      </c>
      <c r="D68" s="577"/>
      <c r="E68" s="574" t="s">
        <v>993</v>
      </c>
      <c r="F68" s="577"/>
      <c r="G68" s="574" t="s">
        <v>994</v>
      </c>
      <c r="H68" s="577"/>
      <c r="I68" s="557" t="s">
        <v>995</v>
      </c>
      <c r="J68" s="578"/>
    </row>
    <row r="69" spans="1:12" ht="16.2" thickBot="1">
      <c r="A69" s="575"/>
      <c r="B69" s="576"/>
      <c r="C69" s="505"/>
      <c r="D69" s="574"/>
      <c r="E69" s="574"/>
      <c r="F69" s="574"/>
      <c r="G69" s="574"/>
      <c r="H69" s="574"/>
      <c r="I69" s="523"/>
      <c r="J69" s="523"/>
      <c r="L69" s="495">
        <v>1350</v>
      </c>
    </row>
    <row r="70" spans="1:12" ht="18" customHeight="1" thickBot="1">
      <c r="A70" s="575"/>
      <c r="B70" s="580" t="s">
        <v>996</v>
      </c>
      <c r="C70" s="505" t="s">
        <v>980</v>
      </c>
      <c r="D70" s="709"/>
      <c r="E70" s="553" t="s">
        <v>997</v>
      </c>
      <c r="F70" s="577"/>
      <c r="G70" s="557" t="s">
        <v>978</v>
      </c>
      <c r="H70" s="710">
        <f>J70/25</f>
        <v>270</v>
      </c>
      <c r="I70" s="557" t="s">
        <v>998</v>
      </c>
      <c r="J70" s="584">
        <f>H64</f>
        <v>6750</v>
      </c>
    </row>
    <row r="71" spans="1:12" ht="16.2" thickBot="1">
      <c r="A71" s="505"/>
      <c r="B71" s="574"/>
      <c r="C71" s="505"/>
      <c r="D71" s="505"/>
      <c r="E71" s="505"/>
      <c r="F71" s="505"/>
      <c r="G71" s="505"/>
      <c r="H71" s="505"/>
      <c r="I71" s="591"/>
      <c r="J71" s="591"/>
      <c r="L71" s="495">
        <f>102000/25</f>
        <v>4080</v>
      </c>
    </row>
    <row r="72" spans="1:12" ht="16.2" thickBot="1">
      <c r="A72" s="505"/>
      <c r="B72" s="586" t="s">
        <v>549</v>
      </c>
      <c r="C72" s="505" t="s">
        <v>980</v>
      </c>
      <c r="D72" s="588"/>
      <c r="E72" s="553" t="s">
        <v>997</v>
      </c>
      <c r="F72" s="588"/>
      <c r="G72" s="557" t="s">
        <v>978</v>
      </c>
      <c r="H72" s="589">
        <f>J72/25</f>
        <v>270</v>
      </c>
      <c r="I72" s="557" t="s">
        <v>998</v>
      </c>
      <c r="J72" s="590">
        <f>H64</f>
        <v>6750</v>
      </c>
    </row>
    <row r="73" spans="1:12">
      <c r="A73" s="505"/>
      <c r="B73" s="574"/>
      <c r="C73" s="505"/>
      <c r="D73" s="592"/>
      <c r="E73" s="553"/>
      <c r="F73" s="592"/>
      <c r="G73" s="523"/>
      <c r="H73" s="593"/>
      <c r="I73" s="557"/>
      <c r="J73" s="594"/>
    </row>
    <row r="74" spans="1:12" ht="15" customHeight="1">
      <c r="A74" s="574" t="s">
        <v>999</v>
      </c>
      <c r="B74" s="595" t="s">
        <v>1000</v>
      </c>
      <c r="C74" s="1386" t="s">
        <v>1001</v>
      </c>
      <c r="D74" s="1386"/>
      <c r="E74" s="596" t="s">
        <v>1002</v>
      </c>
      <c r="F74" s="597" t="s">
        <v>1003</v>
      </c>
      <c r="G74" s="596"/>
      <c r="H74" s="598" t="s">
        <v>1004</v>
      </c>
      <c r="I74" s="1377" t="s">
        <v>1005</v>
      </c>
      <c r="J74" s="1377"/>
      <c r="K74" s="505"/>
    </row>
    <row r="75" spans="1:12">
      <c r="A75" s="505"/>
      <c r="B75" s="574"/>
      <c r="C75" s="505"/>
      <c r="D75" s="505"/>
      <c r="E75" s="505"/>
      <c r="F75" s="505"/>
      <c r="G75" s="505"/>
    </row>
    <row r="76" spans="1:12">
      <c r="A76" s="505"/>
      <c r="B76" s="574"/>
      <c r="C76" s="505"/>
      <c r="D76" s="505"/>
      <c r="E76" s="505"/>
      <c r="F76" s="505"/>
      <c r="G76" s="505"/>
      <c r="L76" s="495">
        <f>10000/1500</f>
        <v>6.666666666666667</v>
      </c>
    </row>
    <row r="77" spans="1:12" ht="16.8">
      <c r="A77" s="519"/>
      <c r="B77" s="519"/>
      <c r="C77" s="519"/>
      <c r="D77" s="519"/>
      <c r="E77" s="519"/>
      <c r="F77" s="519"/>
      <c r="G77" s="519"/>
    </row>
    <row r="78" spans="1:12" ht="16.8">
      <c r="A78" s="599"/>
      <c r="B78" s="575"/>
      <c r="C78" s="575"/>
      <c r="D78" s="505"/>
      <c r="E78" s="575"/>
      <c r="F78" s="494"/>
      <c r="G78" s="494"/>
    </row>
  </sheetData>
  <mergeCells count="72">
    <mergeCell ref="I74:J74"/>
    <mergeCell ref="C57:D57"/>
    <mergeCell ref="E57:F57"/>
    <mergeCell ref="G57:H57"/>
    <mergeCell ref="B61:C61"/>
    <mergeCell ref="E61:H61"/>
    <mergeCell ref="C74:D74"/>
    <mergeCell ref="A53:B53"/>
    <mergeCell ref="C53:D53"/>
    <mergeCell ref="G53:H53"/>
    <mergeCell ref="I53:J53"/>
    <mergeCell ref="A54:B54"/>
    <mergeCell ref="C54:D54"/>
    <mergeCell ref="A49:J49"/>
    <mergeCell ref="A50:B50"/>
    <mergeCell ref="C50:D50"/>
    <mergeCell ref="G50:J50"/>
    <mergeCell ref="A51:B51"/>
    <mergeCell ref="F51:F52"/>
    <mergeCell ref="G51:J52"/>
    <mergeCell ref="A52:B52"/>
    <mergeCell ref="C52:D52"/>
    <mergeCell ref="B48:G48"/>
    <mergeCell ref="A25:H25"/>
    <mergeCell ref="I25:J25"/>
    <mergeCell ref="A26:H26"/>
    <mergeCell ref="I26:J26"/>
    <mergeCell ref="C27:J27"/>
    <mergeCell ref="A29:B29"/>
    <mergeCell ref="D29:F29"/>
    <mergeCell ref="I29:J29"/>
    <mergeCell ref="A33:C33"/>
    <mergeCell ref="F33:H33"/>
    <mergeCell ref="E44:G44"/>
    <mergeCell ref="C45:H45"/>
    <mergeCell ref="C46:H46"/>
    <mergeCell ref="B23:C23"/>
    <mergeCell ref="F23:G23"/>
    <mergeCell ref="I23:J23"/>
    <mergeCell ref="B24:C24"/>
    <mergeCell ref="F24:G24"/>
    <mergeCell ref="I24:J24"/>
    <mergeCell ref="A19:D19"/>
    <mergeCell ref="E21:H21"/>
    <mergeCell ref="I21:J21"/>
    <mergeCell ref="B22:C22"/>
    <mergeCell ref="F22:G22"/>
    <mergeCell ref="I22:J22"/>
    <mergeCell ref="A15:B15"/>
    <mergeCell ref="C15:D15"/>
    <mergeCell ref="A16:B16"/>
    <mergeCell ref="C16:J16"/>
    <mergeCell ref="A17:B17"/>
    <mergeCell ref="C17:D17"/>
    <mergeCell ref="E17:J18"/>
    <mergeCell ref="A18:B18"/>
    <mergeCell ref="C14:J14"/>
    <mergeCell ref="C2:H2"/>
    <mergeCell ref="C3:I3"/>
    <mergeCell ref="A7:J7"/>
    <mergeCell ref="A8:C8"/>
    <mergeCell ref="A9:B9"/>
    <mergeCell ref="C9:D9"/>
    <mergeCell ref="F9:G11"/>
    <mergeCell ref="I9:J9"/>
    <mergeCell ref="A10:B10"/>
    <mergeCell ref="C10:D10"/>
    <mergeCell ref="H10:H11"/>
    <mergeCell ref="I10:J11"/>
    <mergeCell ref="A11:B11"/>
    <mergeCell ref="C11:D11"/>
    <mergeCell ref="E13:J13"/>
  </mergeCells>
  <pageMargins left="0.45" right="0.45" top="0.46" bottom="0" header="0.4" footer="0.3"/>
  <pageSetup scale="94" orientation="portrait" r:id="rId1"/>
  <rowBreaks count="1" manualBreakCount="1">
    <brk id="42" max="16383" man="1"/>
  </rowBreaks>
  <colBreaks count="1" manualBreakCount="1">
    <brk id="10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  <pageSetUpPr fitToPage="1"/>
  </sheetPr>
  <dimension ref="A1:V115"/>
  <sheetViews>
    <sheetView view="pageBreakPreview" topLeftCell="A31" zoomScale="66" zoomScaleNormal="90" zoomScaleSheetLayoutView="66" workbookViewId="0">
      <selection activeCell="AD36" sqref="AD36"/>
    </sheetView>
  </sheetViews>
  <sheetFormatPr defaultColWidth="9.109375" defaultRowHeight="13.8"/>
  <cols>
    <col min="1" max="1" width="7.44140625" style="658" customWidth="1"/>
    <col min="2" max="2" width="15" style="659" bestFit="1" customWidth="1"/>
    <col min="3" max="3" width="17.88671875" style="659" customWidth="1"/>
    <col min="4" max="4" width="18" style="659" bestFit="1" customWidth="1"/>
    <col min="5" max="5" width="12" style="660" hidden="1" customWidth="1"/>
    <col min="6" max="6" width="18.6640625" style="659" hidden="1" customWidth="1"/>
    <col min="7" max="7" width="16.44140625" style="659" customWidth="1"/>
    <col min="8" max="8" width="13.6640625" style="659" hidden="1" customWidth="1"/>
    <col min="9" max="9" width="19.33203125" style="659" customWidth="1"/>
    <col min="10" max="11" width="13.6640625" style="659" hidden="1" customWidth="1"/>
    <col min="12" max="12" width="13.6640625" style="659" customWidth="1"/>
    <col min="13" max="13" width="17" style="661" customWidth="1"/>
    <col min="14" max="14" width="15.33203125" style="659" customWidth="1"/>
    <col min="15" max="15" width="14.88671875" style="659" customWidth="1"/>
    <col min="16" max="16" width="17.6640625" style="659" customWidth="1"/>
    <col min="17" max="17" width="16.109375" style="659" customWidth="1"/>
    <col min="18" max="16384" width="9.109375" style="659"/>
  </cols>
  <sheetData>
    <row r="1" spans="1:20" ht="33" customHeight="1"/>
    <row r="2" spans="1:20" ht="32.25" customHeight="1"/>
    <row r="3" spans="1:20" ht="31.5" customHeight="1"/>
    <row r="4" spans="1:20" ht="45" customHeight="1"/>
    <row r="5" spans="1:20" ht="37.5" customHeight="1">
      <c r="A5" s="1387" t="s">
        <v>1052</v>
      </c>
      <c r="B5" s="1387"/>
      <c r="C5" s="1387"/>
      <c r="D5" s="1387"/>
      <c r="E5" s="1387"/>
      <c r="F5" s="1387"/>
      <c r="G5" s="1387"/>
      <c r="H5" s="1387"/>
      <c r="I5" s="1387"/>
      <c r="J5" s="1387"/>
      <c r="K5" s="1387"/>
      <c r="L5" s="1387"/>
      <c r="M5" s="1387"/>
      <c r="N5" s="1387"/>
      <c r="O5" s="1387"/>
      <c r="P5" s="1387"/>
      <c r="Q5" s="1387"/>
    </row>
    <row r="6" spans="1:20" ht="31.5" customHeight="1">
      <c r="A6" s="662"/>
      <c r="B6" s="662"/>
      <c r="C6" s="662"/>
      <c r="D6" s="662"/>
      <c r="E6" s="663"/>
      <c r="F6" s="662"/>
      <c r="G6" s="662"/>
      <c r="H6" s="662"/>
      <c r="I6" s="662"/>
      <c r="J6" s="662"/>
      <c r="K6" s="662"/>
      <c r="L6" s="662"/>
      <c r="M6" s="664"/>
      <c r="N6" s="1388" t="s">
        <v>1053</v>
      </c>
      <c r="O6" s="1388"/>
      <c r="P6" s="1388"/>
      <c r="Q6" s="1388"/>
    </row>
    <row r="7" spans="1:20" ht="24.75" customHeight="1">
      <c r="A7" s="1389" t="s">
        <v>398</v>
      </c>
      <c r="B7" s="1391" t="s">
        <v>1054</v>
      </c>
      <c r="C7" s="1389" t="s">
        <v>557</v>
      </c>
      <c r="D7" s="1389" t="s">
        <v>1055</v>
      </c>
      <c r="E7" s="1393" t="s">
        <v>553</v>
      </c>
      <c r="F7" s="1395" t="s">
        <v>1056</v>
      </c>
      <c r="G7" s="1396"/>
      <c r="H7" s="1396"/>
      <c r="I7" s="1397"/>
      <c r="J7" s="1398" t="s">
        <v>1057</v>
      </c>
      <c r="K7" s="1399"/>
      <c r="L7" s="1399"/>
      <c r="M7" s="1400"/>
      <c r="N7" s="1401" t="s">
        <v>806</v>
      </c>
      <c r="O7" s="1401"/>
      <c r="P7" s="1401" t="s">
        <v>807</v>
      </c>
      <c r="Q7" s="1401"/>
    </row>
    <row r="8" spans="1:20" ht="97.5" customHeight="1">
      <c r="A8" s="1390"/>
      <c r="B8" s="1392"/>
      <c r="C8" s="1390"/>
      <c r="D8" s="1390"/>
      <c r="E8" s="1394"/>
      <c r="F8" s="665" t="s">
        <v>1058</v>
      </c>
      <c r="G8" s="665" t="s">
        <v>1059</v>
      </c>
      <c r="H8" s="665" t="s">
        <v>1060</v>
      </c>
      <c r="I8" s="665" t="s">
        <v>1061</v>
      </c>
      <c r="J8" s="666" t="s">
        <v>1058</v>
      </c>
      <c r="K8" s="666" t="s">
        <v>1060</v>
      </c>
      <c r="L8" s="666" t="s">
        <v>1059</v>
      </c>
      <c r="M8" s="667" t="s">
        <v>1061</v>
      </c>
      <c r="N8" s="668" t="s">
        <v>1062</v>
      </c>
      <c r="O8" s="668" t="s">
        <v>1063</v>
      </c>
      <c r="P8" s="668" t="s">
        <v>1064</v>
      </c>
      <c r="Q8" s="668" t="s">
        <v>1065</v>
      </c>
    </row>
    <row r="9" spans="1:20" ht="39" customHeight="1">
      <c r="A9" s="669">
        <v>1</v>
      </c>
      <c r="B9" s="1402" t="s">
        <v>1066</v>
      </c>
      <c r="C9" s="1403"/>
      <c r="D9" s="1403"/>
      <c r="E9" s="1403"/>
      <c r="F9" s="1403"/>
      <c r="G9" s="1403"/>
      <c r="H9" s="1403"/>
      <c r="I9" s="1403"/>
      <c r="J9" s="1403"/>
      <c r="K9" s="1403"/>
      <c r="L9" s="1403"/>
      <c r="M9" s="1403"/>
      <c r="N9" s="1403"/>
      <c r="O9" s="1403"/>
      <c r="P9" s="1403"/>
      <c r="Q9" s="1404"/>
    </row>
    <row r="10" spans="1:20" ht="39" customHeight="1">
      <c r="A10" s="670">
        <v>1.1000000000000001</v>
      </c>
      <c r="B10" s="671" t="s">
        <v>1067</v>
      </c>
      <c r="C10" s="672">
        <v>8800</v>
      </c>
      <c r="D10" s="671" t="s">
        <v>1068</v>
      </c>
      <c r="E10" s="673">
        <v>22800</v>
      </c>
      <c r="F10" s="673"/>
      <c r="G10" s="674">
        <f>I10-15</f>
        <v>388</v>
      </c>
      <c r="H10" s="674">
        <v>20</v>
      </c>
      <c r="I10" s="674">
        <f>M10-7</f>
        <v>403</v>
      </c>
      <c r="J10" s="674"/>
      <c r="K10" s="674">
        <v>20</v>
      </c>
      <c r="L10" s="674">
        <f>M10-15</f>
        <v>395</v>
      </c>
      <c r="M10" s="675">
        <v>410</v>
      </c>
      <c r="N10" s="674"/>
      <c r="O10" s="674"/>
      <c r="P10" s="674"/>
      <c r="Q10" s="674"/>
      <c r="S10" s="659">
        <v>10</v>
      </c>
    </row>
    <row r="11" spans="1:20" ht="39" customHeight="1">
      <c r="A11" s="670">
        <v>1.2</v>
      </c>
      <c r="B11" s="671" t="s">
        <v>1069</v>
      </c>
      <c r="C11" s="672" t="s">
        <v>421</v>
      </c>
      <c r="D11" s="671" t="s">
        <v>1070</v>
      </c>
      <c r="E11" s="673">
        <f>E10</f>
        <v>22800</v>
      </c>
      <c r="F11" s="673"/>
      <c r="G11" s="674">
        <f t="shared" ref="G11:G112" si="0">I11-15</f>
        <v>398</v>
      </c>
      <c r="H11" s="674">
        <v>20</v>
      </c>
      <c r="I11" s="674">
        <f t="shared" ref="I11:I112" si="1">M11-7</f>
        <v>413</v>
      </c>
      <c r="J11" s="674"/>
      <c r="K11" s="674">
        <v>20</v>
      </c>
      <c r="L11" s="674">
        <f t="shared" ref="L11:L112" si="2">M11-15</f>
        <v>405</v>
      </c>
      <c r="M11" s="676">
        <f>410+S11</f>
        <v>420</v>
      </c>
      <c r="N11" s="674"/>
      <c r="O11" s="674"/>
      <c r="P11" s="674"/>
      <c r="Q11" s="674"/>
      <c r="S11" s="659">
        <v>10</v>
      </c>
    </row>
    <row r="12" spans="1:20" ht="39" customHeight="1">
      <c r="A12" s="670">
        <v>1.3</v>
      </c>
      <c r="B12" s="671" t="s">
        <v>1071</v>
      </c>
      <c r="C12" s="672">
        <v>8801</v>
      </c>
      <c r="D12" s="671" t="s">
        <v>1070</v>
      </c>
      <c r="E12" s="673">
        <f>E11</f>
        <v>22800</v>
      </c>
      <c r="F12" s="673"/>
      <c r="G12" s="674">
        <f t="shared" si="0"/>
        <v>378</v>
      </c>
      <c r="H12" s="674">
        <v>20</v>
      </c>
      <c r="I12" s="674">
        <f t="shared" si="1"/>
        <v>393</v>
      </c>
      <c r="J12" s="674"/>
      <c r="K12" s="674">
        <v>20</v>
      </c>
      <c r="L12" s="674">
        <f t="shared" si="2"/>
        <v>385</v>
      </c>
      <c r="M12" s="676">
        <f>390+S12</f>
        <v>400</v>
      </c>
      <c r="N12" s="674"/>
      <c r="O12" s="674"/>
      <c r="P12" s="674"/>
      <c r="Q12" s="674"/>
      <c r="S12" s="659">
        <v>10</v>
      </c>
    </row>
    <row r="13" spans="1:20" ht="39" customHeight="1">
      <c r="A13" s="670">
        <v>1.4</v>
      </c>
      <c r="B13" s="671" t="s">
        <v>1072</v>
      </c>
      <c r="C13" s="672">
        <v>8802</v>
      </c>
      <c r="D13" s="671" t="s">
        <v>1073</v>
      </c>
      <c r="E13" s="673">
        <f>E12</f>
        <v>22800</v>
      </c>
      <c r="F13" s="673"/>
      <c r="G13" s="674">
        <f>I13-15</f>
        <v>358</v>
      </c>
      <c r="H13" s="674">
        <v>20</v>
      </c>
      <c r="I13" s="674">
        <f t="shared" si="1"/>
        <v>373</v>
      </c>
      <c r="J13" s="674"/>
      <c r="K13" s="674">
        <v>20</v>
      </c>
      <c r="L13" s="674">
        <f t="shared" si="2"/>
        <v>365</v>
      </c>
      <c r="M13" s="675">
        <v>380</v>
      </c>
      <c r="N13" s="674"/>
      <c r="O13" s="674"/>
      <c r="P13" s="674"/>
      <c r="Q13" s="674"/>
      <c r="S13" s="659">
        <v>10</v>
      </c>
    </row>
    <row r="14" spans="1:20" ht="39" customHeight="1">
      <c r="A14" s="670">
        <v>1.5</v>
      </c>
      <c r="B14" s="671" t="s">
        <v>1074</v>
      </c>
      <c r="C14" s="672" t="s">
        <v>428</v>
      </c>
      <c r="D14" s="671" t="s">
        <v>1075</v>
      </c>
      <c r="E14" s="673">
        <f>E13</f>
        <v>22800</v>
      </c>
      <c r="F14" s="673"/>
      <c r="G14" s="674">
        <f t="shared" si="0"/>
        <v>468</v>
      </c>
      <c r="H14" s="674">
        <v>20</v>
      </c>
      <c r="I14" s="674">
        <f t="shared" si="1"/>
        <v>483</v>
      </c>
      <c r="J14" s="674"/>
      <c r="K14" s="674">
        <v>20</v>
      </c>
      <c r="L14" s="674">
        <f t="shared" si="2"/>
        <v>475</v>
      </c>
      <c r="M14" s="676">
        <f>480+S14</f>
        <v>490</v>
      </c>
      <c r="N14" s="674"/>
      <c r="O14" s="674"/>
      <c r="P14" s="674"/>
      <c r="Q14" s="674"/>
      <c r="S14" s="659">
        <v>10</v>
      </c>
    </row>
    <row r="15" spans="1:20" ht="39" customHeight="1">
      <c r="A15" s="670">
        <v>1.6</v>
      </c>
      <c r="B15" s="671" t="s">
        <v>1076</v>
      </c>
      <c r="C15" s="672" t="s">
        <v>1077</v>
      </c>
      <c r="D15" s="671" t="s">
        <v>1078</v>
      </c>
      <c r="E15" s="673" t="e">
        <f>E112</f>
        <v>#REF!</v>
      </c>
      <c r="F15" s="673"/>
      <c r="G15" s="674">
        <f>I15-15</f>
        <v>448</v>
      </c>
      <c r="H15" s="674">
        <v>20</v>
      </c>
      <c r="I15" s="674">
        <f>M15-7</f>
        <v>463</v>
      </c>
      <c r="J15" s="674"/>
      <c r="K15" s="674">
        <v>20</v>
      </c>
      <c r="L15" s="674">
        <f>M15-15</f>
        <v>455</v>
      </c>
      <c r="M15" s="677">
        <v>470</v>
      </c>
      <c r="N15" s="674"/>
      <c r="O15" s="674"/>
      <c r="P15" s="674"/>
      <c r="Q15" s="674"/>
      <c r="S15" s="659">
        <v>10</v>
      </c>
      <c r="T15" s="677">
        <v>450</v>
      </c>
    </row>
    <row r="16" spans="1:20" ht="39" customHeight="1">
      <c r="A16" s="670">
        <v>1.7</v>
      </c>
      <c r="B16" s="671" t="s">
        <v>1079</v>
      </c>
      <c r="C16" s="672">
        <v>8803</v>
      </c>
      <c r="D16" s="671" t="s">
        <v>1080</v>
      </c>
      <c r="E16" s="673">
        <f>E14</f>
        <v>22800</v>
      </c>
      <c r="F16" s="673"/>
      <c r="G16" s="674">
        <f t="shared" si="0"/>
        <v>338</v>
      </c>
      <c r="H16" s="674">
        <v>20</v>
      </c>
      <c r="I16" s="674">
        <f t="shared" si="1"/>
        <v>353</v>
      </c>
      <c r="J16" s="674"/>
      <c r="K16" s="674">
        <v>20</v>
      </c>
      <c r="L16" s="674">
        <f t="shared" si="2"/>
        <v>345</v>
      </c>
      <c r="M16" s="676">
        <f>350+S16</f>
        <v>360</v>
      </c>
      <c r="N16" s="674"/>
      <c r="O16" s="674"/>
      <c r="P16" s="674"/>
      <c r="Q16" s="674"/>
      <c r="S16" s="659">
        <v>10</v>
      </c>
      <c r="T16" s="677">
        <v>355</v>
      </c>
    </row>
    <row r="17" spans="1:22" ht="39" customHeight="1">
      <c r="A17" s="670">
        <v>1.8</v>
      </c>
      <c r="B17" s="671" t="s">
        <v>1081</v>
      </c>
      <c r="C17" s="672">
        <v>8804</v>
      </c>
      <c r="D17" s="671" t="s">
        <v>1082</v>
      </c>
      <c r="E17" s="673">
        <f t="shared" ref="E17:E23" si="3">E16</f>
        <v>22800</v>
      </c>
      <c r="F17" s="673"/>
      <c r="G17" s="674">
        <f t="shared" si="0"/>
        <v>348</v>
      </c>
      <c r="H17" s="674">
        <v>20</v>
      </c>
      <c r="I17" s="674">
        <f t="shared" si="1"/>
        <v>363</v>
      </c>
      <c r="J17" s="674"/>
      <c r="K17" s="674">
        <v>20</v>
      </c>
      <c r="L17" s="674">
        <f t="shared" si="2"/>
        <v>355</v>
      </c>
      <c r="M17" s="677">
        <v>370</v>
      </c>
      <c r="N17" s="674"/>
      <c r="O17" s="674"/>
      <c r="P17" s="674"/>
      <c r="Q17" s="674"/>
      <c r="S17" s="659">
        <v>10</v>
      </c>
      <c r="T17" s="677">
        <v>340</v>
      </c>
    </row>
    <row r="18" spans="1:22" ht="39" customHeight="1">
      <c r="A18" s="670">
        <v>1.9</v>
      </c>
      <c r="B18" s="671" t="s">
        <v>1083</v>
      </c>
      <c r="C18" s="672">
        <v>8805</v>
      </c>
      <c r="D18" s="671" t="s">
        <v>1084</v>
      </c>
      <c r="E18" s="673">
        <f t="shared" si="3"/>
        <v>22800</v>
      </c>
      <c r="F18" s="673"/>
      <c r="G18" s="674">
        <f t="shared" si="0"/>
        <v>308</v>
      </c>
      <c r="H18" s="674">
        <v>20</v>
      </c>
      <c r="I18" s="674">
        <f t="shared" si="1"/>
        <v>323</v>
      </c>
      <c r="J18" s="674"/>
      <c r="K18" s="674">
        <v>20</v>
      </c>
      <c r="L18" s="674">
        <f t="shared" si="2"/>
        <v>315</v>
      </c>
      <c r="M18" s="676">
        <f>320+S18</f>
        <v>330</v>
      </c>
      <c r="N18" s="674"/>
      <c r="O18" s="674"/>
      <c r="P18" s="674"/>
      <c r="Q18" s="674"/>
      <c r="S18" s="659">
        <v>10</v>
      </c>
      <c r="T18" s="677">
        <v>325</v>
      </c>
    </row>
    <row r="19" spans="1:22" ht="39" customHeight="1">
      <c r="A19" s="678" t="s">
        <v>1085</v>
      </c>
      <c r="B19" s="671" t="s">
        <v>1086</v>
      </c>
      <c r="C19" s="672">
        <v>8806</v>
      </c>
      <c r="D19" s="671" t="s">
        <v>1087</v>
      </c>
      <c r="E19" s="673">
        <f t="shared" si="3"/>
        <v>22800</v>
      </c>
      <c r="F19" s="673"/>
      <c r="G19" s="674">
        <f t="shared" si="0"/>
        <v>296</v>
      </c>
      <c r="H19" s="674">
        <v>20</v>
      </c>
      <c r="I19" s="674">
        <f t="shared" si="1"/>
        <v>311</v>
      </c>
      <c r="J19" s="674"/>
      <c r="K19" s="674">
        <v>20</v>
      </c>
      <c r="L19" s="674">
        <f t="shared" si="2"/>
        <v>303</v>
      </c>
      <c r="M19" s="676">
        <f>308+S19</f>
        <v>318</v>
      </c>
      <c r="N19" s="674"/>
      <c r="O19" s="674"/>
      <c r="P19" s="674"/>
      <c r="Q19" s="674"/>
      <c r="S19" s="659">
        <v>10</v>
      </c>
      <c r="T19" s="677">
        <v>310</v>
      </c>
    </row>
    <row r="20" spans="1:22" ht="39" customHeight="1">
      <c r="A20" s="670">
        <v>1.1100000000000001</v>
      </c>
      <c r="B20" s="671" t="s">
        <v>1088</v>
      </c>
      <c r="C20" s="672" t="s">
        <v>454</v>
      </c>
      <c r="D20" s="671" t="s">
        <v>1089</v>
      </c>
      <c r="E20" s="673">
        <f t="shared" si="3"/>
        <v>22800</v>
      </c>
      <c r="F20" s="673"/>
      <c r="G20" s="674">
        <f t="shared" si="0"/>
        <v>303</v>
      </c>
      <c r="H20" s="674">
        <v>20</v>
      </c>
      <c r="I20" s="674">
        <f t="shared" si="1"/>
        <v>318</v>
      </c>
      <c r="J20" s="674"/>
      <c r="K20" s="674">
        <v>20</v>
      </c>
      <c r="L20" s="674">
        <f t="shared" si="2"/>
        <v>310</v>
      </c>
      <c r="M20" s="677">
        <v>325</v>
      </c>
      <c r="N20" s="674"/>
      <c r="O20" s="674"/>
      <c r="P20" s="674"/>
      <c r="Q20" s="674"/>
      <c r="S20" s="659">
        <v>10</v>
      </c>
      <c r="T20" s="677">
        <v>305</v>
      </c>
    </row>
    <row r="21" spans="1:22" ht="39" customHeight="1">
      <c r="A21" s="670">
        <v>1.1200000000000001</v>
      </c>
      <c r="B21" s="671" t="s">
        <v>1090</v>
      </c>
      <c r="C21" s="672">
        <v>8807</v>
      </c>
      <c r="D21" s="671" t="s">
        <v>1091</v>
      </c>
      <c r="E21" s="673">
        <f t="shared" si="3"/>
        <v>22800</v>
      </c>
      <c r="F21" s="673"/>
      <c r="G21" s="674">
        <f t="shared" si="0"/>
        <v>293</v>
      </c>
      <c r="H21" s="674"/>
      <c r="I21" s="674">
        <f t="shared" si="1"/>
        <v>308</v>
      </c>
      <c r="J21" s="674"/>
      <c r="K21" s="674"/>
      <c r="L21" s="674">
        <f t="shared" si="2"/>
        <v>300</v>
      </c>
      <c r="M21" s="677">
        <v>315</v>
      </c>
      <c r="N21" s="674"/>
      <c r="O21" s="674"/>
      <c r="P21" s="674"/>
      <c r="Q21" s="674"/>
      <c r="S21" s="659">
        <v>10</v>
      </c>
      <c r="T21" s="677">
        <v>295</v>
      </c>
    </row>
    <row r="22" spans="1:22" ht="39" customHeight="1">
      <c r="A22" s="670">
        <v>1.1299999999999999</v>
      </c>
      <c r="B22" s="671" t="s">
        <v>1092</v>
      </c>
      <c r="C22" s="672">
        <v>8808</v>
      </c>
      <c r="D22" s="671" t="s">
        <v>1093</v>
      </c>
      <c r="E22" s="673">
        <f t="shared" si="3"/>
        <v>22800</v>
      </c>
      <c r="F22" s="673"/>
      <c r="G22" s="674">
        <f t="shared" si="0"/>
        <v>283</v>
      </c>
      <c r="H22" s="674">
        <v>20</v>
      </c>
      <c r="I22" s="674">
        <f t="shared" si="1"/>
        <v>298</v>
      </c>
      <c r="J22" s="674"/>
      <c r="K22" s="674">
        <v>20</v>
      </c>
      <c r="L22" s="674">
        <f t="shared" si="2"/>
        <v>290</v>
      </c>
      <c r="M22" s="677">
        <v>305</v>
      </c>
      <c r="N22" s="674"/>
      <c r="O22" s="674"/>
      <c r="P22" s="674"/>
      <c r="Q22" s="674"/>
      <c r="S22" s="659">
        <v>10</v>
      </c>
      <c r="T22" s="677">
        <v>285</v>
      </c>
    </row>
    <row r="23" spans="1:22" ht="39" customHeight="1">
      <c r="A23" s="670">
        <v>1.1399999999999999</v>
      </c>
      <c r="B23" s="671" t="s">
        <v>1094</v>
      </c>
      <c r="C23" s="672" t="s">
        <v>456</v>
      </c>
      <c r="D23" s="671" t="s">
        <v>1095</v>
      </c>
      <c r="E23" s="673">
        <f t="shared" si="3"/>
        <v>22800</v>
      </c>
      <c r="F23" s="673"/>
      <c r="G23" s="674">
        <f t="shared" si="0"/>
        <v>273</v>
      </c>
      <c r="H23" s="674">
        <v>20</v>
      </c>
      <c r="I23" s="674">
        <f t="shared" si="1"/>
        <v>288</v>
      </c>
      <c r="J23" s="674"/>
      <c r="K23" s="674">
        <v>20</v>
      </c>
      <c r="L23" s="674">
        <f t="shared" si="2"/>
        <v>280</v>
      </c>
      <c r="M23" s="676">
        <f>285+S23</f>
        <v>295</v>
      </c>
      <c r="N23" s="674"/>
      <c r="O23" s="674"/>
      <c r="P23" s="674"/>
      <c r="Q23" s="674"/>
      <c r="S23" s="659">
        <v>10</v>
      </c>
      <c r="T23" s="677">
        <v>280</v>
      </c>
      <c r="V23" s="659" t="s">
        <v>1096</v>
      </c>
    </row>
    <row r="24" spans="1:22" ht="39" customHeight="1">
      <c r="A24" s="679"/>
      <c r="B24" s="680"/>
      <c r="C24" s="681"/>
      <c r="D24" s="680"/>
      <c r="E24" s="682"/>
      <c r="F24" s="682"/>
      <c r="G24" s="683"/>
      <c r="H24" s="683"/>
      <c r="I24" s="683"/>
      <c r="J24" s="683"/>
      <c r="K24" s="683"/>
      <c r="L24" s="683"/>
      <c r="M24" s="684" t="s">
        <v>1097</v>
      </c>
      <c r="N24" s="683"/>
      <c r="O24" s="683"/>
      <c r="P24" s="683"/>
      <c r="Q24" s="683"/>
    </row>
    <row r="25" spans="1:22" ht="43.5" customHeight="1"/>
    <row r="26" spans="1:22" ht="43.5" customHeight="1"/>
    <row r="27" spans="1:22" ht="43.5" customHeight="1"/>
    <row r="28" spans="1:22" ht="43.5" customHeight="1"/>
    <row r="29" spans="1:22" ht="43.5" customHeight="1">
      <c r="A29" s="1387" t="str">
        <f>A5</f>
        <v>BẢNG GIÁ FILLER THÁNG 05 NĂM 2022</v>
      </c>
      <c r="B29" s="1387"/>
      <c r="C29" s="1387"/>
      <c r="D29" s="1387"/>
      <c r="E29" s="1387"/>
      <c r="F29" s="1387"/>
      <c r="G29" s="1387"/>
      <c r="H29" s="1387"/>
      <c r="I29" s="1387"/>
      <c r="J29" s="1387"/>
      <c r="K29" s="1387"/>
      <c r="L29" s="1387"/>
      <c r="M29" s="1387"/>
      <c r="N29" s="1387"/>
      <c r="O29" s="1387"/>
      <c r="P29" s="1387"/>
      <c r="Q29" s="1387"/>
    </row>
    <row r="30" spans="1:22" ht="43.5" customHeight="1">
      <c r="A30" s="662"/>
      <c r="B30" s="662"/>
      <c r="C30" s="662"/>
      <c r="D30" s="662"/>
      <c r="E30" s="663"/>
      <c r="F30" s="662"/>
      <c r="G30" s="662"/>
      <c r="H30" s="662"/>
      <c r="I30" s="662"/>
      <c r="J30" s="662"/>
      <c r="K30" s="662"/>
      <c r="L30" s="662"/>
      <c r="M30" s="664"/>
      <c r="N30" s="1388" t="s">
        <v>1053</v>
      </c>
      <c r="O30" s="1388"/>
      <c r="P30" s="1388"/>
      <c r="Q30" s="1388"/>
    </row>
    <row r="31" spans="1:22" ht="43.5" customHeight="1">
      <c r="A31" s="1389" t="s">
        <v>398</v>
      </c>
      <c r="B31" s="1391" t="s">
        <v>1054</v>
      </c>
      <c r="C31" s="1389" t="s">
        <v>557</v>
      </c>
      <c r="D31" s="1389" t="s">
        <v>1055</v>
      </c>
      <c r="E31" s="1393" t="s">
        <v>553</v>
      </c>
      <c r="F31" s="1395" t="s">
        <v>1056</v>
      </c>
      <c r="G31" s="1396"/>
      <c r="H31" s="1396"/>
      <c r="I31" s="1397"/>
      <c r="J31" s="1398" t="s">
        <v>1057</v>
      </c>
      <c r="K31" s="1399"/>
      <c r="L31" s="1399"/>
      <c r="M31" s="1400"/>
      <c r="N31" s="1401" t="s">
        <v>806</v>
      </c>
      <c r="O31" s="1401"/>
      <c r="P31" s="1401" t="s">
        <v>807</v>
      </c>
      <c r="Q31" s="1401"/>
    </row>
    <row r="32" spans="1:22" ht="100.5" customHeight="1">
      <c r="A32" s="1390"/>
      <c r="B32" s="1392"/>
      <c r="C32" s="1390"/>
      <c r="D32" s="1390"/>
      <c r="E32" s="1394"/>
      <c r="F32" s="665" t="s">
        <v>1058</v>
      </c>
      <c r="G32" s="665" t="s">
        <v>1059</v>
      </c>
      <c r="H32" s="665" t="s">
        <v>1060</v>
      </c>
      <c r="I32" s="665" t="s">
        <v>1061</v>
      </c>
      <c r="J32" s="666" t="s">
        <v>1058</v>
      </c>
      <c r="K32" s="666" t="s">
        <v>1060</v>
      </c>
      <c r="L32" s="666" t="s">
        <v>1059</v>
      </c>
      <c r="M32" s="667" t="s">
        <v>1061</v>
      </c>
      <c r="N32" s="668" t="s">
        <v>1062</v>
      </c>
      <c r="O32" s="668" t="s">
        <v>1063</v>
      </c>
      <c r="P32" s="668" t="s">
        <v>1064</v>
      </c>
      <c r="Q32" s="668" t="s">
        <v>1065</v>
      </c>
    </row>
    <row r="33" spans="1:21" s="686" customFormat="1" ht="43.5" customHeight="1">
      <c r="A33" s="685">
        <v>2</v>
      </c>
      <c r="B33" s="1405" t="s">
        <v>1098</v>
      </c>
      <c r="C33" s="1406"/>
      <c r="D33" s="1406"/>
      <c r="E33" s="1406"/>
      <c r="F33" s="1406"/>
      <c r="G33" s="1406"/>
      <c r="H33" s="1406"/>
      <c r="I33" s="1406"/>
      <c r="J33" s="1406"/>
      <c r="K33" s="1406"/>
      <c r="L33" s="1406"/>
      <c r="M33" s="1406"/>
      <c r="N33" s="1406"/>
      <c r="O33" s="1406"/>
      <c r="P33" s="1406"/>
      <c r="Q33" s="1407"/>
    </row>
    <row r="34" spans="1:21" s="686" customFormat="1" ht="43.5" customHeight="1">
      <c r="A34" s="670">
        <v>2.1</v>
      </c>
      <c r="B34" s="671" t="s">
        <v>1099</v>
      </c>
      <c r="C34" s="672">
        <v>8310</v>
      </c>
      <c r="D34" s="671" t="s">
        <v>1100</v>
      </c>
      <c r="E34" s="673">
        <f>E23</f>
        <v>22800</v>
      </c>
      <c r="F34" s="673"/>
      <c r="G34" s="674">
        <f t="shared" si="0"/>
        <v>403</v>
      </c>
      <c r="H34" s="674">
        <v>20</v>
      </c>
      <c r="I34" s="674">
        <f t="shared" si="1"/>
        <v>418</v>
      </c>
      <c r="J34" s="674"/>
      <c r="K34" s="674">
        <v>20</v>
      </c>
      <c r="L34" s="674">
        <f t="shared" si="2"/>
        <v>410</v>
      </c>
      <c r="M34" s="677">
        <f>400+25</f>
        <v>425</v>
      </c>
      <c r="N34" s="674"/>
      <c r="O34" s="674"/>
      <c r="P34" s="674"/>
      <c r="Q34" s="674"/>
      <c r="T34" s="677">
        <v>380</v>
      </c>
      <c r="U34" s="686">
        <v>10</v>
      </c>
    </row>
    <row r="35" spans="1:21" s="686" customFormat="1" ht="43.5" customHeight="1">
      <c r="A35" s="670">
        <v>2.2000000000000002</v>
      </c>
      <c r="B35" s="671" t="s">
        <v>1101</v>
      </c>
      <c r="C35" s="672">
        <v>8311</v>
      </c>
      <c r="D35" s="671" t="s">
        <v>1102</v>
      </c>
      <c r="E35" s="673">
        <f t="shared" ref="E35:E40" si="4">E34</f>
        <v>22800</v>
      </c>
      <c r="F35" s="673"/>
      <c r="G35" s="674">
        <f t="shared" si="0"/>
        <v>388</v>
      </c>
      <c r="H35" s="674">
        <v>20</v>
      </c>
      <c r="I35" s="674">
        <f t="shared" si="1"/>
        <v>403</v>
      </c>
      <c r="J35" s="674"/>
      <c r="K35" s="674">
        <v>20</v>
      </c>
      <c r="L35" s="674">
        <f t="shared" si="2"/>
        <v>395</v>
      </c>
      <c r="M35" s="677">
        <f>385+25</f>
        <v>410</v>
      </c>
      <c r="N35" s="674"/>
      <c r="O35" s="674"/>
      <c r="P35" s="674"/>
      <c r="Q35" s="674"/>
      <c r="T35" s="677">
        <v>365</v>
      </c>
      <c r="U35" s="686">
        <v>10</v>
      </c>
    </row>
    <row r="36" spans="1:21" s="686" customFormat="1" ht="43.5" customHeight="1">
      <c r="A36" s="670">
        <v>2.2999999999999998</v>
      </c>
      <c r="B36" s="671" t="s">
        <v>1103</v>
      </c>
      <c r="C36" s="672">
        <v>8312</v>
      </c>
      <c r="D36" s="671" t="s">
        <v>1104</v>
      </c>
      <c r="E36" s="673">
        <f t="shared" si="4"/>
        <v>22800</v>
      </c>
      <c r="F36" s="673"/>
      <c r="G36" s="674">
        <f t="shared" si="0"/>
        <v>373</v>
      </c>
      <c r="H36" s="674">
        <v>20</v>
      </c>
      <c r="I36" s="674">
        <f t="shared" si="1"/>
        <v>388</v>
      </c>
      <c r="J36" s="674"/>
      <c r="K36" s="674">
        <v>20</v>
      </c>
      <c r="L36" s="674">
        <f t="shared" si="2"/>
        <v>380</v>
      </c>
      <c r="M36" s="677">
        <f>370+25</f>
        <v>395</v>
      </c>
      <c r="N36" s="674"/>
      <c r="O36" s="674"/>
      <c r="P36" s="674"/>
      <c r="Q36" s="674"/>
      <c r="T36" s="677">
        <v>350</v>
      </c>
      <c r="U36" s="686">
        <v>10</v>
      </c>
    </row>
    <row r="37" spans="1:21" s="686" customFormat="1" ht="43.5" customHeight="1">
      <c r="A37" s="670">
        <v>2.4</v>
      </c>
      <c r="B37" s="671" t="s">
        <v>1105</v>
      </c>
      <c r="C37" s="672">
        <v>8313</v>
      </c>
      <c r="D37" s="671" t="s">
        <v>1106</v>
      </c>
      <c r="E37" s="673">
        <f t="shared" si="4"/>
        <v>22800</v>
      </c>
      <c r="F37" s="673"/>
      <c r="G37" s="674">
        <f t="shared" si="0"/>
        <v>358</v>
      </c>
      <c r="H37" s="674"/>
      <c r="I37" s="674">
        <f t="shared" si="1"/>
        <v>373</v>
      </c>
      <c r="J37" s="674"/>
      <c r="K37" s="674"/>
      <c r="L37" s="674">
        <f t="shared" si="2"/>
        <v>365</v>
      </c>
      <c r="M37" s="677">
        <f>355+25</f>
        <v>380</v>
      </c>
      <c r="N37" s="674"/>
      <c r="O37" s="674"/>
      <c r="P37" s="674"/>
      <c r="Q37" s="674"/>
      <c r="T37" s="677">
        <v>335</v>
      </c>
      <c r="U37" s="686">
        <v>10</v>
      </c>
    </row>
    <row r="38" spans="1:21" s="686" customFormat="1" ht="43.5" customHeight="1">
      <c r="A38" s="670">
        <v>2.5</v>
      </c>
      <c r="B38" s="671" t="s">
        <v>1107</v>
      </c>
      <c r="C38" s="672">
        <v>8314</v>
      </c>
      <c r="D38" s="671" t="s">
        <v>1108</v>
      </c>
      <c r="E38" s="673">
        <f t="shared" si="4"/>
        <v>22800</v>
      </c>
      <c r="F38" s="673"/>
      <c r="G38" s="674">
        <f t="shared" si="0"/>
        <v>345</v>
      </c>
      <c r="H38" s="674">
        <v>20</v>
      </c>
      <c r="I38" s="674">
        <f t="shared" si="1"/>
        <v>360</v>
      </c>
      <c r="J38" s="674"/>
      <c r="K38" s="674">
        <v>20</v>
      </c>
      <c r="L38" s="674">
        <f t="shared" si="2"/>
        <v>352</v>
      </c>
      <c r="M38" s="676">
        <f>332+U38+25</f>
        <v>367</v>
      </c>
      <c r="N38" s="674"/>
      <c r="O38" s="674"/>
      <c r="P38" s="674"/>
      <c r="Q38" s="674"/>
      <c r="T38" s="677">
        <v>320</v>
      </c>
      <c r="U38" s="686">
        <v>10</v>
      </c>
    </row>
    <row r="39" spans="1:21" s="686" customFormat="1" ht="43.5" customHeight="1">
      <c r="A39" s="670">
        <v>2.6</v>
      </c>
      <c r="B39" s="671" t="s">
        <v>1109</v>
      </c>
      <c r="C39" s="672">
        <v>8315</v>
      </c>
      <c r="D39" s="671" t="s">
        <v>1110</v>
      </c>
      <c r="E39" s="673">
        <f t="shared" si="4"/>
        <v>22800</v>
      </c>
      <c r="F39" s="673"/>
      <c r="G39" s="674">
        <f t="shared" si="0"/>
        <v>328</v>
      </c>
      <c r="H39" s="674">
        <v>20</v>
      </c>
      <c r="I39" s="674">
        <f t="shared" si="1"/>
        <v>343</v>
      </c>
      <c r="J39" s="674"/>
      <c r="K39" s="674">
        <v>20</v>
      </c>
      <c r="L39" s="674">
        <f t="shared" si="2"/>
        <v>335</v>
      </c>
      <c r="M39" s="677">
        <f>325+25</f>
        <v>350</v>
      </c>
      <c r="N39" s="674"/>
      <c r="O39" s="674"/>
      <c r="P39" s="674"/>
      <c r="Q39" s="674"/>
      <c r="T39" s="677">
        <v>305</v>
      </c>
      <c r="U39" s="686">
        <v>10</v>
      </c>
    </row>
    <row r="40" spans="1:21" s="686" customFormat="1" ht="43.5" customHeight="1">
      <c r="A40" s="670">
        <v>2.7</v>
      </c>
      <c r="B40" s="671" t="s">
        <v>1111</v>
      </c>
      <c r="C40" s="672">
        <v>8316</v>
      </c>
      <c r="D40" s="671" t="s">
        <v>1112</v>
      </c>
      <c r="E40" s="673">
        <f t="shared" si="4"/>
        <v>22800</v>
      </c>
      <c r="F40" s="673"/>
      <c r="G40" s="674">
        <f t="shared" si="0"/>
        <v>318</v>
      </c>
      <c r="H40" s="674">
        <v>20</v>
      </c>
      <c r="I40" s="674">
        <f t="shared" si="1"/>
        <v>333</v>
      </c>
      <c r="J40" s="674"/>
      <c r="K40" s="674">
        <v>20</v>
      </c>
      <c r="L40" s="674">
        <f t="shared" si="2"/>
        <v>325</v>
      </c>
      <c r="M40" s="677">
        <f>315+25</f>
        <v>340</v>
      </c>
      <c r="N40" s="674"/>
      <c r="O40" s="674"/>
      <c r="P40" s="674"/>
      <c r="Q40" s="674"/>
      <c r="T40" s="677">
        <v>295</v>
      </c>
      <c r="U40" s="686">
        <v>10</v>
      </c>
    </row>
    <row r="41" spans="1:21" s="686" customFormat="1" ht="43.5" customHeight="1">
      <c r="A41" s="679"/>
      <c r="B41" s="680"/>
      <c r="C41" s="681"/>
      <c r="D41" s="680"/>
      <c r="E41" s="682"/>
      <c r="F41" s="682"/>
      <c r="G41" s="683"/>
      <c r="H41" s="683"/>
      <c r="I41" s="683"/>
      <c r="J41" s="683"/>
      <c r="K41" s="683"/>
      <c r="L41" s="683"/>
      <c r="M41" s="684" t="s">
        <v>1097</v>
      </c>
      <c r="N41" s="683"/>
      <c r="O41" s="683"/>
      <c r="P41" s="683"/>
      <c r="Q41" s="683"/>
    </row>
    <row r="42" spans="1:21" ht="33" customHeight="1"/>
    <row r="43" spans="1:21" ht="32.25" customHeight="1"/>
    <row r="44" spans="1:21" ht="31.5" customHeight="1"/>
    <row r="45" spans="1:21" ht="45" customHeight="1"/>
    <row r="46" spans="1:21" ht="37.5" customHeight="1">
      <c r="A46" s="1387" t="str">
        <f>A29</f>
        <v>BẢNG GIÁ FILLER THÁNG 05 NĂM 2022</v>
      </c>
      <c r="B46" s="1387"/>
      <c r="C46" s="1387"/>
      <c r="D46" s="1387"/>
      <c r="E46" s="1387"/>
      <c r="F46" s="1387"/>
      <c r="G46" s="1387"/>
      <c r="H46" s="1387"/>
      <c r="I46" s="1387"/>
      <c r="J46" s="1387"/>
      <c r="K46" s="1387"/>
      <c r="L46" s="1387"/>
      <c r="M46" s="1387"/>
      <c r="N46" s="1387"/>
      <c r="O46" s="1387"/>
      <c r="P46" s="1387"/>
      <c r="Q46" s="1387"/>
    </row>
    <row r="47" spans="1:21" ht="31.5" customHeight="1">
      <c r="A47" s="662"/>
      <c r="B47" s="662"/>
      <c r="C47" s="662"/>
      <c r="D47" s="662"/>
      <c r="E47" s="663"/>
      <c r="F47" s="662"/>
      <c r="G47" s="662"/>
      <c r="H47" s="662"/>
      <c r="I47" s="662"/>
      <c r="J47" s="662"/>
      <c r="K47" s="662"/>
      <c r="L47" s="662"/>
      <c r="M47" s="664"/>
      <c r="N47" s="1388" t="s">
        <v>1053</v>
      </c>
      <c r="O47" s="1388"/>
      <c r="P47" s="1388"/>
      <c r="Q47" s="1388"/>
    </row>
    <row r="48" spans="1:21" ht="24.75" customHeight="1">
      <c r="A48" s="1389" t="s">
        <v>398</v>
      </c>
      <c r="B48" s="1391" t="s">
        <v>1054</v>
      </c>
      <c r="C48" s="1389" t="s">
        <v>557</v>
      </c>
      <c r="D48" s="1389" t="s">
        <v>1055</v>
      </c>
      <c r="E48" s="1393" t="s">
        <v>553</v>
      </c>
      <c r="F48" s="1395" t="s">
        <v>1056</v>
      </c>
      <c r="G48" s="1396"/>
      <c r="H48" s="1396"/>
      <c r="I48" s="1397"/>
      <c r="J48" s="1398" t="s">
        <v>1057</v>
      </c>
      <c r="K48" s="1399"/>
      <c r="L48" s="1399"/>
      <c r="M48" s="1400"/>
      <c r="N48" s="1401" t="s">
        <v>806</v>
      </c>
      <c r="O48" s="1401"/>
      <c r="P48" s="1401" t="s">
        <v>807</v>
      </c>
      <c r="Q48" s="1401"/>
    </row>
    <row r="49" spans="1:20" ht="108.75" customHeight="1">
      <c r="A49" s="1390"/>
      <c r="B49" s="1392"/>
      <c r="C49" s="1390"/>
      <c r="D49" s="1390"/>
      <c r="E49" s="1394"/>
      <c r="F49" s="665" t="s">
        <v>1058</v>
      </c>
      <c r="G49" s="665" t="s">
        <v>1059</v>
      </c>
      <c r="H49" s="665" t="s">
        <v>1060</v>
      </c>
      <c r="I49" s="665" t="s">
        <v>1061</v>
      </c>
      <c r="J49" s="666" t="s">
        <v>1058</v>
      </c>
      <c r="K49" s="666" t="s">
        <v>1060</v>
      </c>
      <c r="L49" s="666" t="s">
        <v>1059</v>
      </c>
      <c r="M49" s="667" t="s">
        <v>1061</v>
      </c>
      <c r="N49" s="668" t="s">
        <v>1062</v>
      </c>
      <c r="O49" s="668" t="s">
        <v>1063</v>
      </c>
      <c r="P49" s="668" t="s">
        <v>1064</v>
      </c>
      <c r="Q49" s="668" t="s">
        <v>1065</v>
      </c>
    </row>
    <row r="50" spans="1:20" ht="43.5" customHeight="1">
      <c r="A50" s="687">
        <v>3</v>
      </c>
      <c r="B50" s="1405" t="s">
        <v>1113</v>
      </c>
      <c r="C50" s="1406"/>
      <c r="D50" s="1406"/>
      <c r="E50" s="1406"/>
      <c r="F50" s="1406"/>
      <c r="G50" s="1406"/>
      <c r="H50" s="1406"/>
      <c r="I50" s="1406"/>
      <c r="J50" s="1406"/>
      <c r="K50" s="1406"/>
      <c r="L50" s="1406"/>
      <c r="M50" s="1406"/>
      <c r="N50" s="1406"/>
      <c r="O50" s="1406"/>
      <c r="P50" s="1406"/>
      <c r="Q50" s="1407"/>
    </row>
    <row r="51" spans="1:20" ht="43.5" customHeight="1">
      <c r="A51" s="670">
        <v>3.2</v>
      </c>
      <c r="B51" s="671" t="s">
        <v>1114</v>
      </c>
      <c r="C51" s="672" t="s">
        <v>1115</v>
      </c>
      <c r="D51" s="671" t="s">
        <v>1116</v>
      </c>
      <c r="E51" s="673">
        <f>E40</f>
        <v>22800</v>
      </c>
      <c r="F51" s="673"/>
      <c r="G51" s="674">
        <f t="shared" si="0"/>
        <v>433</v>
      </c>
      <c r="H51" s="674">
        <v>20</v>
      </c>
      <c r="I51" s="674">
        <f t="shared" si="1"/>
        <v>448</v>
      </c>
      <c r="J51" s="674"/>
      <c r="K51" s="674">
        <v>20</v>
      </c>
      <c r="L51" s="674">
        <f t="shared" si="2"/>
        <v>440</v>
      </c>
      <c r="M51" s="677">
        <f>430+25</f>
        <v>455</v>
      </c>
      <c r="N51" s="674"/>
      <c r="O51" s="674"/>
      <c r="P51" s="674"/>
      <c r="Q51" s="674"/>
      <c r="S51" s="676">
        <v>410</v>
      </c>
      <c r="T51" s="659">
        <v>10</v>
      </c>
    </row>
    <row r="52" spans="1:20" ht="43.5" customHeight="1">
      <c r="A52" s="670">
        <v>3.3</v>
      </c>
      <c r="B52" s="671" t="s">
        <v>1117</v>
      </c>
      <c r="C52" s="672" t="s">
        <v>464</v>
      </c>
      <c r="D52" s="671" t="s">
        <v>1118</v>
      </c>
      <c r="E52" s="673">
        <f t="shared" ref="E52:E62" si="5">E51</f>
        <v>22800</v>
      </c>
      <c r="F52" s="673"/>
      <c r="G52" s="674">
        <f t="shared" si="0"/>
        <v>413</v>
      </c>
      <c r="H52" s="674">
        <v>20</v>
      </c>
      <c r="I52" s="674">
        <f t="shared" si="1"/>
        <v>428</v>
      </c>
      <c r="J52" s="674"/>
      <c r="K52" s="674">
        <v>20</v>
      </c>
      <c r="L52" s="674">
        <f t="shared" si="2"/>
        <v>420</v>
      </c>
      <c r="M52" s="677">
        <f>410+25</f>
        <v>435</v>
      </c>
      <c r="N52" s="674"/>
      <c r="O52" s="674"/>
      <c r="P52" s="674"/>
      <c r="Q52" s="674"/>
      <c r="S52" s="676">
        <v>390</v>
      </c>
      <c r="T52" s="659">
        <v>10</v>
      </c>
    </row>
    <row r="53" spans="1:20" ht="43.5" customHeight="1">
      <c r="A53" s="670">
        <v>3.5</v>
      </c>
      <c r="B53" s="671" t="s">
        <v>1119</v>
      </c>
      <c r="C53" s="672" t="s">
        <v>1120</v>
      </c>
      <c r="D53" s="671" t="s">
        <v>1121</v>
      </c>
      <c r="E53" s="673">
        <f>E52</f>
        <v>22800</v>
      </c>
      <c r="F53" s="673"/>
      <c r="G53" s="674">
        <f t="shared" si="0"/>
        <v>418</v>
      </c>
      <c r="H53" s="674">
        <v>20</v>
      </c>
      <c r="I53" s="674">
        <f t="shared" si="1"/>
        <v>433</v>
      </c>
      <c r="J53" s="674"/>
      <c r="K53" s="674">
        <v>20</v>
      </c>
      <c r="L53" s="674">
        <f t="shared" si="2"/>
        <v>425</v>
      </c>
      <c r="M53" s="677">
        <f>415+25</f>
        <v>440</v>
      </c>
      <c r="N53" s="674"/>
      <c r="O53" s="674"/>
      <c r="P53" s="674"/>
      <c r="Q53" s="674"/>
      <c r="S53" s="676">
        <v>395</v>
      </c>
      <c r="T53" s="659">
        <v>10</v>
      </c>
    </row>
    <row r="54" spans="1:20" ht="43.5" customHeight="1">
      <c r="A54" s="670">
        <v>3.6</v>
      </c>
      <c r="B54" s="671" t="s">
        <v>1122</v>
      </c>
      <c r="C54" s="672">
        <v>8512</v>
      </c>
      <c r="D54" s="671" t="s">
        <v>1123</v>
      </c>
      <c r="E54" s="673">
        <f t="shared" si="5"/>
        <v>22800</v>
      </c>
      <c r="F54" s="673"/>
      <c r="G54" s="674">
        <f t="shared" si="0"/>
        <v>383</v>
      </c>
      <c r="H54" s="674">
        <v>20</v>
      </c>
      <c r="I54" s="674">
        <f t="shared" si="1"/>
        <v>398</v>
      </c>
      <c r="J54" s="674"/>
      <c r="K54" s="674">
        <v>20</v>
      </c>
      <c r="L54" s="674">
        <f t="shared" si="2"/>
        <v>390</v>
      </c>
      <c r="M54" s="676">
        <f>370+T54+25</f>
        <v>405</v>
      </c>
      <c r="N54" s="674"/>
      <c r="O54" s="674"/>
      <c r="P54" s="674"/>
      <c r="Q54" s="674"/>
      <c r="S54" s="676">
        <v>380</v>
      </c>
      <c r="T54" s="659">
        <v>10</v>
      </c>
    </row>
    <row r="55" spans="1:20" s="686" customFormat="1" ht="43.5" customHeight="1">
      <c r="A55" s="670">
        <v>3.7</v>
      </c>
      <c r="B55" s="671" t="s">
        <v>1124</v>
      </c>
      <c r="C55" s="672">
        <v>8513</v>
      </c>
      <c r="D55" s="671" t="s">
        <v>1125</v>
      </c>
      <c r="E55" s="673">
        <f t="shared" si="5"/>
        <v>22800</v>
      </c>
      <c r="F55" s="673"/>
      <c r="G55" s="674">
        <f t="shared" si="0"/>
        <v>363</v>
      </c>
      <c r="H55" s="674">
        <v>20</v>
      </c>
      <c r="I55" s="674">
        <f t="shared" si="1"/>
        <v>378</v>
      </c>
      <c r="J55" s="674"/>
      <c r="K55" s="674">
        <v>20</v>
      </c>
      <c r="L55" s="674">
        <f t="shared" si="2"/>
        <v>370</v>
      </c>
      <c r="M55" s="676">
        <f>350+T55+25</f>
        <v>385</v>
      </c>
      <c r="N55" s="674"/>
      <c r="O55" s="674"/>
      <c r="P55" s="674"/>
      <c r="Q55" s="674"/>
      <c r="S55" s="676">
        <v>365</v>
      </c>
      <c r="T55" s="659">
        <v>10</v>
      </c>
    </row>
    <row r="56" spans="1:20" s="686" customFormat="1" ht="43.5" customHeight="1">
      <c r="A56" s="670">
        <v>3.8</v>
      </c>
      <c r="B56" s="671" t="s">
        <v>1126</v>
      </c>
      <c r="C56" s="672" t="s">
        <v>468</v>
      </c>
      <c r="D56" s="671" t="s">
        <v>1127</v>
      </c>
      <c r="E56" s="673">
        <f t="shared" si="5"/>
        <v>22800</v>
      </c>
      <c r="F56" s="673"/>
      <c r="G56" s="674">
        <f t="shared" si="0"/>
        <v>358</v>
      </c>
      <c r="H56" s="674">
        <v>20</v>
      </c>
      <c r="I56" s="674">
        <f t="shared" si="1"/>
        <v>373</v>
      </c>
      <c r="J56" s="674"/>
      <c r="K56" s="674">
        <v>20</v>
      </c>
      <c r="L56" s="674">
        <f t="shared" si="2"/>
        <v>365</v>
      </c>
      <c r="M56" s="676">
        <f>345+T56+25</f>
        <v>380</v>
      </c>
      <c r="N56" s="674"/>
      <c r="O56" s="674"/>
      <c r="P56" s="674"/>
      <c r="Q56" s="674"/>
      <c r="S56" s="676">
        <v>360</v>
      </c>
      <c r="T56" s="659">
        <v>10</v>
      </c>
    </row>
    <row r="57" spans="1:20" s="686" customFormat="1" ht="43.5" customHeight="1">
      <c r="A57" s="670">
        <v>3.9</v>
      </c>
      <c r="B57" s="671" t="s">
        <v>1128</v>
      </c>
      <c r="C57" s="672">
        <v>8514</v>
      </c>
      <c r="D57" s="671" t="s">
        <v>1129</v>
      </c>
      <c r="E57" s="673">
        <f t="shared" si="5"/>
        <v>22800</v>
      </c>
      <c r="F57" s="673"/>
      <c r="G57" s="674">
        <f t="shared" si="0"/>
        <v>358</v>
      </c>
      <c r="H57" s="674">
        <v>20</v>
      </c>
      <c r="I57" s="674">
        <f t="shared" si="1"/>
        <v>373</v>
      </c>
      <c r="J57" s="674"/>
      <c r="K57" s="674">
        <v>20</v>
      </c>
      <c r="L57" s="674">
        <f t="shared" si="2"/>
        <v>365</v>
      </c>
      <c r="M57" s="677">
        <f>355+25</f>
        <v>380</v>
      </c>
      <c r="N57" s="674"/>
      <c r="O57" s="674"/>
      <c r="P57" s="674"/>
      <c r="Q57" s="674"/>
      <c r="S57" s="676">
        <v>335</v>
      </c>
      <c r="T57" s="659">
        <v>10</v>
      </c>
    </row>
    <row r="58" spans="1:20" s="686" customFormat="1" ht="43.5" customHeight="1">
      <c r="A58" s="678" t="s">
        <v>1130</v>
      </c>
      <c r="B58" s="671" t="s">
        <v>1131</v>
      </c>
      <c r="C58" s="672" t="s">
        <v>472</v>
      </c>
      <c r="D58" s="671" t="s">
        <v>1132</v>
      </c>
      <c r="E58" s="673">
        <f t="shared" si="5"/>
        <v>22800</v>
      </c>
      <c r="F58" s="673"/>
      <c r="G58" s="674">
        <f t="shared" si="0"/>
        <v>335</v>
      </c>
      <c r="H58" s="674">
        <v>20</v>
      </c>
      <c r="I58" s="674">
        <f t="shared" si="1"/>
        <v>350</v>
      </c>
      <c r="J58" s="674"/>
      <c r="K58" s="674">
        <v>20</v>
      </c>
      <c r="L58" s="674">
        <f t="shared" si="2"/>
        <v>342</v>
      </c>
      <c r="M58" s="675">
        <f>322+T58+25</f>
        <v>357</v>
      </c>
      <c r="N58" s="674"/>
      <c r="O58" s="674"/>
      <c r="P58" s="674"/>
      <c r="Q58" s="674"/>
      <c r="S58" s="676">
        <v>330</v>
      </c>
      <c r="T58" s="659">
        <v>10</v>
      </c>
    </row>
    <row r="59" spans="1:20" s="686" customFormat="1" ht="43.5" customHeight="1">
      <c r="A59" s="670">
        <v>3.11</v>
      </c>
      <c r="B59" s="671" t="s">
        <v>1133</v>
      </c>
      <c r="C59" s="672">
        <v>8515</v>
      </c>
      <c r="D59" s="671" t="s">
        <v>1134</v>
      </c>
      <c r="E59" s="673">
        <f t="shared" si="5"/>
        <v>22800</v>
      </c>
      <c r="F59" s="673"/>
      <c r="G59" s="674">
        <f t="shared" si="0"/>
        <v>331</v>
      </c>
      <c r="H59" s="674">
        <v>20</v>
      </c>
      <c r="I59" s="674">
        <f t="shared" si="1"/>
        <v>346</v>
      </c>
      <c r="J59" s="674"/>
      <c r="K59" s="674">
        <v>20</v>
      </c>
      <c r="L59" s="674">
        <f t="shared" si="2"/>
        <v>338</v>
      </c>
      <c r="M59" s="675">
        <f>318+T59+25</f>
        <v>353</v>
      </c>
      <c r="N59" s="674"/>
      <c r="O59" s="674"/>
      <c r="P59" s="674"/>
      <c r="Q59" s="674"/>
      <c r="S59" s="676">
        <v>320</v>
      </c>
      <c r="T59" s="659">
        <v>10</v>
      </c>
    </row>
    <row r="60" spans="1:20" s="686" customFormat="1" ht="43.5" customHeight="1">
      <c r="A60" s="670">
        <v>3.12</v>
      </c>
      <c r="B60" s="671" t="s">
        <v>1135</v>
      </c>
      <c r="C60" s="672">
        <v>8516</v>
      </c>
      <c r="D60" s="671" t="s">
        <v>1136</v>
      </c>
      <c r="E60" s="673">
        <f t="shared" si="5"/>
        <v>22800</v>
      </c>
      <c r="F60" s="673"/>
      <c r="G60" s="674">
        <f t="shared" si="0"/>
        <v>323</v>
      </c>
      <c r="H60" s="674">
        <v>20</v>
      </c>
      <c r="I60" s="674">
        <f t="shared" si="1"/>
        <v>338</v>
      </c>
      <c r="J60" s="674"/>
      <c r="K60" s="674">
        <v>20</v>
      </c>
      <c r="L60" s="674">
        <f t="shared" si="2"/>
        <v>330</v>
      </c>
      <c r="M60" s="675">
        <f>310+T60+25</f>
        <v>345</v>
      </c>
      <c r="N60" s="674"/>
      <c r="O60" s="674"/>
      <c r="P60" s="674"/>
      <c r="Q60" s="674"/>
      <c r="S60" s="676">
        <v>305</v>
      </c>
      <c r="T60" s="659">
        <v>10</v>
      </c>
    </row>
    <row r="61" spans="1:20" s="686" customFormat="1" ht="43.5" customHeight="1">
      <c r="A61" s="670">
        <v>3.13</v>
      </c>
      <c r="B61" s="671" t="s">
        <v>1137</v>
      </c>
      <c r="C61" s="672">
        <v>8517</v>
      </c>
      <c r="D61" s="671" t="s">
        <v>1138</v>
      </c>
      <c r="E61" s="673">
        <f t="shared" si="5"/>
        <v>22800</v>
      </c>
      <c r="F61" s="673"/>
      <c r="G61" s="674">
        <f t="shared" si="0"/>
        <v>313</v>
      </c>
      <c r="H61" s="674">
        <v>20</v>
      </c>
      <c r="I61" s="674">
        <f t="shared" si="1"/>
        <v>328</v>
      </c>
      <c r="J61" s="674"/>
      <c r="K61" s="674">
        <v>20</v>
      </c>
      <c r="L61" s="674">
        <f t="shared" si="2"/>
        <v>320</v>
      </c>
      <c r="M61" s="677">
        <f>310+25</f>
        <v>335</v>
      </c>
      <c r="N61" s="674"/>
      <c r="O61" s="674"/>
      <c r="P61" s="674"/>
      <c r="Q61" s="674"/>
      <c r="S61" s="676">
        <v>290</v>
      </c>
      <c r="T61" s="659">
        <v>10</v>
      </c>
    </row>
    <row r="62" spans="1:20" s="686" customFormat="1" ht="43.5" customHeight="1">
      <c r="A62" s="670">
        <v>3.14</v>
      </c>
      <c r="B62" s="671" t="s">
        <v>1139</v>
      </c>
      <c r="C62" s="672">
        <v>8518</v>
      </c>
      <c r="D62" s="671" t="s">
        <v>1140</v>
      </c>
      <c r="E62" s="673">
        <f t="shared" si="5"/>
        <v>22800</v>
      </c>
      <c r="F62" s="673"/>
      <c r="G62" s="674">
        <f t="shared" si="0"/>
        <v>303</v>
      </c>
      <c r="H62" s="674">
        <v>20</v>
      </c>
      <c r="I62" s="674">
        <f t="shared" si="1"/>
        <v>318</v>
      </c>
      <c r="J62" s="674"/>
      <c r="K62" s="674">
        <v>20</v>
      </c>
      <c r="L62" s="674">
        <f t="shared" si="2"/>
        <v>310</v>
      </c>
      <c r="M62" s="677">
        <f>300+25</f>
        <v>325</v>
      </c>
      <c r="N62" s="674"/>
      <c r="O62" s="674"/>
      <c r="P62" s="674"/>
      <c r="Q62" s="674"/>
      <c r="S62" s="676">
        <v>280</v>
      </c>
      <c r="T62" s="659">
        <v>10</v>
      </c>
    </row>
    <row r="63" spans="1:20" s="686" customFormat="1" ht="43.5" customHeight="1">
      <c r="A63" s="679"/>
      <c r="B63" s="680"/>
      <c r="C63" s="681"/>
      <c r="D63" s="680"/>
      <c r="E63" s="682"/>
      <c r="F63" s="682"/>
      <c r="G63" s="683"/>
      <c r="H63" s="683"/>
      <c r="I63" s="683"/>
      <c r="J63" s="683"/>
      <c r="K63" s="683"/>
      <c r="L63" s="683"/>
      <c r="M63" s="684" t="s">
        <v>1097</v>
      </c>
      <c r="N63" s="683"/>
      <c r="O63" s="683"/>
      <c r="P63" s="683"/>
      <c r="Q63" s="683"/>
    </row>
    <row r="64" spans="1:20" ht="33" customHeight="1"/>
    <row r="65" spans="1:21" ht="32.25" customHeight="1"/>
    <row r="66" spans="1:21" ht="31.5" customHeight="1"/>
    <row r="67" spans="1:21" ht="45" customHeight="1"/>
    <row r="68" spans="1:21" ht="37.5" customHeight="1">
      <c r="A68" s="1387" t="str">
        <f>A46</f>
        <v>BẢNG GIÁ FILLER THÁNG 05 NĂM 2022</v>
      </c>
      <c r="B68" s="1387"/>
      <c r="C68" s="1387"/>
      <c r="D68" s="1387"/>
      <c r="E68" s="1387"/>
      <c r="F68" s="1387"/>
      <c r="G68" s="1387"/>
      <c r="H68" s="1387"/>
      <c r="I68" s="1387"/>
      <c r="J68" s="1387"/>
      <c r="K68" s="1387"/>
      <c r="L68" s="1387"/>
      <c r="M68" s="1387"/>
      <c r="N68" s="1387"/>
      <c r="O68" s="1387"/>
      <c r="P68" s="1387"/>
      <c r="Q68" s="1387"/>
    </row>
    <row r="69" spans="1:21" ht="31.5" customHeight="1">
      <c r="A69" s="662"/>
      <c r="B69" s="662"/>
      <c r="C69" s="662"/>
      <c r="D69" s="662"/>
      <c r="E69" s="663"/>
      <c r="F69" s="662"/>
      <c r="G69" s="662"/>
      <c r="H69" s="662"/>
      <c r="I69" s="662"/>
      <c r="J69" s="662"/>
      <c r="K69" s="662"/>
      <c r="L69" s="662"/>
      <c r="M69" s="664"/>
      <c r="N69" s="1388" t="s">
        <v>1053</v>
      </c>
      <c r="O69" s="1388"/>
      <c r="P69" s="1388"/>
      <c r="Q69" s="1388"/>
    </row>
    <row r="70" spans="1:21" ht="24.75" customHeight="1">
      <c r="A70" s="1389" t="s">
        <v>398</v>
      </c>
      <c r="B70" s="1391" t="s">
        <v>1054</v>
      </c>
      <c r="C70" s="1389" t="s">
        <v>557</v>
      </c>
      <c r="D70" s="1389" t="s">
        <v>1055</v>
      </c>
      <c r="E70" s="1393" t="s">
        <v>553</v>
      </c>
      <c r="F70" s="1395" t="s">
        <v>1056</v>
      </c>
      <c r="G70" s="1396"/>
      <c r="H70" s="1396"/>
      <c r="I70" s="1397"/>
      <c r="J70" s="1398" t="s">
        <v>1057</v>
      </c>
      <c r="K70" s="1399"/>
      <c r="L70" s="1399"/>
      <c r="M70" s="1400"/>
      <c r="N70" s="1401" t="s">
        <v>806</v>
      </c>
      <c r="O70" s="1401"/>
      <c r="P70" s="1401" t="s">
        <v>807</v>
      </c>
      <c r="Q70" s="1401"/>
    </row>
    <row r="71" spans="1:21" ht="104.25" customHeight="1">
      <c r="A71" s="1390"/>
      <c r="B71" s="1392"/>
      <c r="C71" s="1390"/>
      <c r="D71" s="1390"/>
      <c r="E71" s="1394"/>
      <c r="F71" s="665" t="s">
        <v>1058</v>
      </c>
      <c r="G71" s="665" t="s">
        <v>1059</v>
      </c>
      <c r="H71" s="665" t="s">
        <v>1060</v>
      </c>
      <c r="I71" s="665" t="s">
        <v>1061</v>
      </c>
      <c r="J71" s="666" t="s">
        <v>1058</v>
      </c>
      <c r="K71" s="666" t="s">
        <v>1060</v>
      </c>
      <c r="L71" s="666" t="s">
        <v>1059</v>
      </c>
      <c r="M71" s="667" t="s">
        <v>1061</v>
      </c>
      <c r="N71" s="668" t="s">
        <v>1062</v>
      </c>
      <c r="O71" s="668" t="s">
        <v>1063</v>
      </c>
      <c r="P71" s="668" t="s">
        <v>1064</v>
      </c>
      <c r="Q71" s="668" t="s">
        <v>1065</v>
      </c>
    </row>
    <row r="72" spans="1:21" ht="43.5" customHeight="1">
      <c r="A72" s="687">
        <v>4</v>
      </c>
      <c r="B72" s="1405" t="s">
        <v>1141</v>
      </c>
      <c r="C72" s="1406"/>
      <c r="D72" s="1406"/>
      <c r="E72" s="1406"/>
      <c r="F72" s="1406"/>
      <c r="G72" s="1406"/>
      <c r="H72" s="1406"/>
      <c r="I72" s="1406"/>
      <c r="J72" s="1406"/>
      <c r="K72" s="1406"/>
      <c r="L72" s="1406"/>
      <c r="M72" s="1406"/>
      <c r="N72" s="1406"/>
      <c r="O72" s="1406"/>
      <c r="P72" s="1406"/>
      <c r="Q72" s="1407"/>
    </row>
    <row r="73" spans="1:21" ht="43.5" customHeight="1">
      <c r="A73" s="670">
        <v>4.0999999999999996</v>
      </c>
      <c r="B73" s="671" t="s">
        <v>1142</v>
      </c>
      <c r="C73" s="672">
        <v>8552</v>
      </c>
      <c r="D73" s="671" t="s">
        <v>1143</v>
      </c>
      <c r="E73" s="673">
        <f>E62</f>
        <v>22800</v>
      </c>
      <c r="F73" s="673">
        <v>8400</v>
      </c>
      <c r="G73" s="674">
        <f t="shared" si="0"/>
        <v>403</v>
      </c>
      <c r="H73" s="674">
        <v>20</v>
      </c>
      <c r="I73" s="674">
        <f t="shared" si="1"/>
        <v>418</v>
      </c>
      <c r="J73" s="674"/>
      <c r="K73" s="674">
        <v>20</v>
      </c>
      <c r="L73" s="674">
        <f t="shared" si="2"/>
        <v>410</v>
      </c>
      <c r="M73" s="677">
        <f>400+25</f>
        <v>425</v>
      </c>
      <c r="N73" s="674"/>
      <c r="O73" s="674"/>
      <c r="P73" s="674"/>
      <c r="Q73" s="674"/>
      <c r="T73" s="677">
        <v>380</v>
      </c>
      <c r="U73" s="659">
        <v>10</v>
      </c>
    </row>
    <row r="74" spans="1:21" ht="43.5" customHeight="1">
      <c r="A74" s="670">
        <v>4.2</v>
      </c>
      <c r="B74" s="671" t="s">
        <v>1144</v>
      </c>
      <c r="C74" s="672">
        <v>8554</v>
      </c>
      <c r="D74" s="671" t="s">
        <v>1145</v>
      </c>
      <c r="E74" s="673">
        <f>E73</f>
        <v>22800</v>
      </c>
      <c r="F74" s="673">
        <v>6900</v>
      </c>
      <c r="G74" s="674">
        <f t="shared" si="0"/>
        <v>363</v>
      </c>
      <c r="H74" s="674">
        <v>20</v>
      </c>
      <c r="I74" s="674">
        <f t="shared" si="1"/>
        <v>378</v>
      </c>
      <c r="J74" s="674"/>
      <c r="K74" s="674">
        <v>20</v>
      </c>
      <c r="L74" s="674">
        <f t="shared" si="2"/>
        <v>370</v>
      </c>
      <c r="M74" s="677">
        <f>360+25</f>
        <v>385</v>
      </c>
      <c r="N74" s="674"/>
      <c r="O74" s="674"/>
      <c r="P74" s="674"/>
      <c r="Q74" s="674"/>
      <c r="T74" s="677">
        <v>340</v>
      </c>
      <c r="U74" s="659">
        <v>10</v>
      </c>
    </row>
    <row r="75" spans="1:21" ht="43.5" customHeight="1">
      <c r="A75" s="670">
        <v>4.3</v>
      </c>
      <c r="B75" s="671" t="s">
        <v>1146</v>
      </c>
      <c r="C75" s="672">
        <v>8555</v>
      </c>
      <c r="D75" s="671" t="s">
        <v>1147</v>
      </c>
      <c r="E75" s="673">
        <f>E74</f>
        <v>22800</v>
      </c>
      <c r="F75" s="673">
        <v>6350</v>
      </c>
      <c r="G75" s="674">
        <f t="shared" si="0"/>
        <v>348</v>
      </c>
      <c r="H75" s="674">
        <v>20</v>
      </c>
      <c r="I75" s="674">
        <f t="shared" si="1"/>
        <v>363</v>
      </c>
      <c r="J75" s="674"/>
      <c r="K75" s="674">
        <v>20</v>
      </c>
      <c r="L75" s="674">
        <f t="shared" si="2"/>
        <v>355</v>
      </c>
      <c r="M75" s="677">
        <f>345+25</f>
        <v>370</v>
      </c>
      <c r="N75" s="674"/>
      <c r="O75" s="674"/>
      <c r="P75" s="674"/>
      <c r="Q75" s="674"/>
      <c r="T75" s="677">
        <v>325</v>
      </c>
      <c r="U75" s="659">
        <v>10</v>
      </c>
    </row>
    <row r="76" spans="1:21" ht="43.5" customHeight="1">
      <c r="A76" s="670">
        <v>4.4000000000000004</v>
      </c>
      <c r="B76" s="671" t="s">
        <v>1148</v>
      </c>
      <c r="C76" s="672">
        <v>8558</v>
      </c>
      <c r="D76" s="671" t="s">
        <v>1149</v>
      </c>
      <c r="E76" s="673">
        <f>E75</f>
        <v>22800</v>
      </c>
      <c r="F76" s="673">
        <v>5850</v>
      </c>
      <c r="G76" s="674">
        <f t="shared" si="0"/>
        <v>303</v>
      </c>
      <c r="H76" s="674">
        <v>20</v>
      </c>
      <c r="I76" s="674">
        <f t="shared" si="1"/>
        <v>318</v>
      </c>
      <c r="J76" s="674"/>
      <c r="K76" s="674">
        <v>20</v>
      </c>
      <c r="L76" s="674">
        <f t="shared" si="2"/>
        <v>310</v>
      </c>
      <c r="M76" s="677">
        <f>300+25</f>
        <v>325</v>
      </c>
      <c r="N76" s="674"/>
      <c r="O76" s="674"/>
      <c r="P76" s="674"/>
      <c r="Q76" s="674"/>
      <c r="T76" s="677">
        <v>280</v>
      </c>
      <c r="U76" s="659">
        <v>10</v>
      </c>
    </row>
    <row r="77" spans="1:21" ht="43.5" customHeight="1">
      <c r="A77" s="679"/>
      <c r="B77" s="680"/>
      <c r="C77" s="681"/>
      <c r="D77" s="680"/>
      <c r="E77" s="682"/>
      <c r="F77" s="682"/>
      <c r="G77" s="683"/>
      <c r="H77" s="683"/>
      <c r="I77" s="683"/>
      <c r="J77" s="683"/>
      <c r="K77" s="683"/>
      <c r="L77" s="683"/>
      <c r="M77" s="688"/>
      <c r="N77" s="683"/>
      <c r="O77" s="683"/>
      <c r="P77" s="683"/>
      <c r="Q77" s="683"/>
    </row>
    <row r="78" spans="1:21" ht="43.5" customHeight="1">
      <c r="A78" s="679"/>
      <c r="B78" s="680"/>
      <c r="C78" s="681"/>
      <c r="D78" s="680"/>
      <c r="E78" s="682"/>
      <c r="F78" s="682"/>
      <c r="G78" s="683"/>
      <c r="H78" s="683"/>
      <c r="I78" s="683"/>
      <c r="J78" s="683"/>
      <c r="K78" s="683"/>
      <c r="L78" s="683"/>
      <c r="M78" s="684" t="s">
        <v>1097</v>
      </c>
      <c r="N78" s="683"/>
      <c r="O78" s="683"/>
      <c r="P78" s="683"/>
      <c r="Q78" s="683"/>
    </row>
    <row r="79" spans="1:21" ht="33" customHeight="1"/>
    <row r="80" spans="1:21" ht="32.25" customHeight="1"/>
    <row r="81" spans="1:21" ht="31.5" customHeight="1"/>
    <row r="82" spans="1:21" ht="45" customHeight="1"/>
    <row r="83" spans="1:21" ht="37.5" customHeight="1">
      <c r="A83" s="1387" t="str">
        <f>A68</f>
        <v>BẢNG GIÁ FILLER THÁNG 05 NĂM 2022</v>
      </c>
      <c r="B83" s="1387"/>
      <c r="C83" s="1387"/>
      <c r="D83" s="1387"/>
      <c r="E83" s="1387"/>
      <c r="F83" s="1387"/>
      <c r="G83" s="1387"/>
      <c r="H83" s="1387"/>
      <c r="I83" s="1387"/>
      <c r="J83" s="1387"/>
      <c r="K83" s="1387"/>
      <c r="L83" s="1387"/>
      <c r="M83" s="1387"/>
      <c r="N83" s="1387"/>
      <c r="O83" s="1387"/>
      <c r="P83" s="1387"/>
      <c r="Q83" s="1387"/>
    </row>
    <row r="84" spans="1:21" ht="31.5" customHeight="1">
      <c r="A84" s="662"/>
      <c r="B84" s="662"/>
      <c r="C84" s="662"/>
      <c r="D84" s="662"/>
      <c r="E84" s="663"/>
      <c r="F84" s="662"/>
      <c r="G84" s="662"/>
      <c r="H84" s="662"/>
      <c r="I84" s="662"/>
      <c r="J84" s="662"/>
      <c r="K84" s="662"/>
      <c r="L84" s="662"/>
      <c r="M84" s="664"/>
      <c r="N84" s="1388" t="s">
        <v>1053</v>
      </c>
      <c r="O84" s="1388"/>
      <c r="P84" s="1388"/>
      <c r="Q84" s="1388"/>
    </row>
    <row r="85" spans="1:21" ht="24.75" customHeight="1">
      <c r="A85" s="1389" t="s">
        <v>398</v>
      </c>
      <c r="B85" s="1391" t="s">
        <v>1054</v>
      </c>
      <c r="C85" s="1389" t="s">
        <v>557</v>
      </c>
      <c r="D85" s="1389" t="s">
        <v>1055</v>
      </c>
      <c r="E85" s="1393" t="s">
        <v>553</v>
      </c>
      <c r="F85" s="1395" t="s">
        <v>1056</v>
      </c>
      <c r="G85" s="1396"/>
      <c r="H85" s="1396"/>
      <c r="I85" s="1397"/>
      <c r="J85" s="1398" t="s">
        <v>1057</v>
      </c>
      <c r="K85" s="1399"/>
      <c r="L85" s="1399"/>
      <c r="M85" s="1400"/>
      <c r="N85" s="1401" t="s">
        <v>806</v>
      </c>
      <c r="O85" s="1401"/>
      <c r="P85" s="1401" t="s">
        <v>807</v>
      </c>
      <c r="Q85" s="1401"/>
    </row>
    <row r="86" spans="1:21" ht="107.25" customHeight="1">
      <c r="A86" s="1390"/>
      <c r="B86" s="1392"/>
      <c r="C86" s="1390"/>
      <c r="D86" s="1390"/>
      <c r="E86" s="1394"/>
      <c r="F86" s="665" t="s">
        <v>1058</v>
      </c>
      <c r="G86" s="665" t="s">
        <v>1059</v>
      </c>
      <c r="H86" s="665" t="s">
        <v>1060</v>
      </c>
      <c r="I86" s="665" t="s">
        <v>1061</v>
      </c>
      <c r="J86" s="666" t="s">
        <v>1058</v>
      </c>
      <c r="K86" s="666" t="s">
        <v>1060</v>
      </c>
      <c r="L86" s="666" t="s">
        <v>1059</v>
      </c>
      <c r="M86" s="667" t="s">
        <v>1061</v>
      </c>
      <c r="N86" s="668" t="s">
        <v>1062</v>
      </c>
      <c r="O86" s="668" t="s">
        <v>1063</v>
      </c>
      <c r="P86" s="668" t="s">
        <v>1064</v>
      </c>
      <c r="Q86" s="668" t="s">
        <v>1065</v>
      </c>
    </row>
    <row r="87" spans="1:21" ht="43.5" customHeight="1">
      <c r="A87" s="687">
        <v>5</v>
      </c>
      <c r="B87" s="1405" t="s">
        <v>1150</v>
      </c>
      <c r="C87" s="1406"/>
      <c r="D87" s="1406"/>
      <c r="E87" s="1406"/>
      <c r="F87" s="1406"/>
      <c r="G87" s="1406"/>
      <c r="H87" s="1406"/>
      <c r="I87" s="1406"/>
      <c r="J87" s="1406"/>
      <c r="K87" s="1406"/>
      <c r="L87" s="1406"/>
      <c r="M87" s="1406"/>
      <c r="N87" s="1406"/>
      <c r="O87" s="1406"/>
      <c r="P87" s="1406"/>
      <c r="Q87" s="1407"/>
    </row>
    <row r="88" spans="1:21" ht="43.5" customHeight="1">
      <c r="A88" s="670">
        <v>5.0999999999999996</v>
      </c>
      <c r="B88" s="671" t="s">
        <v>1151</v>
      </c>
      <c r="C88" s="672">
        <v>8613</v>
      </c>
      <c r="D88" s="671" t="s">
        <v>1152</v>
      </c>
      <c r="E88" s="673">
        <f>E76</f>
        <v>22800</v>
      </c>
      <c r="F88" s="673"/>
      <c r="G88" s="674">
        <f t="shared" si="0"/>
        <v>338</v>
      </c>
      <c r="H88" s="674">
        <v>20</v>
      </c>
      <c r="I88" s="674">
        <f t="shared" si="1"/>
        <v>353</v>
      </c>
      <c r="J88" s="674"/>
      <c r="K88" s="674">
        <v>20</v>
      </c>
      <c r="L88" s="674">
        <f t="shared" si="2"/>
        <v>345</v>
      </c>
      <c r="M88" s="675">
        <f>350+U88</f>
        <v>360</v>
      </c>
      <c r="N88" s="674"/>
      <c r="O88" s="674"/>
      <c r="P88" s="674"/>
      <c r="Q88" s="674"/>
      <c r="T88" s="659">
        <v>355</v>
      </c>
      <c r="U88" s="659">
        <v>10</v>
      </c>
    </row>
    <row r="89" spans="1:21" ht="43.5" customHeight="1">
      <c r="A89" s="670">
        <v>5.2</v>
      </c>
      <c r="B89" s="671" t="s">
        <v>1153</v>
      </c>
      <c r="C89" s="672">
        <v>8614</v>
      </c>
      <c r="D89" s="671" t="s">
        <v>1154</v>
      </c>
      <c r="E89" s="673">
        <f>E88</f>
        <v>22800</v>
      </c>
      <c r="F89" s="673"/>
      <c r="G89" s="674">
        <f t="shared" si="0"/>
        <v>320</v>
      </c>
      <c r="H89" s="674">
        <v>20</v>
      </c>
      <c r="I89" s="674">
        <f t="shared" si="1"/>
        <v>335</v>
      </c>
      <c r="J89" s="674"/>
      <c r="K89" s="674">
        <v>20</v>
      </c>
      <c r="L89" s="674">
        <f t="shared" si="2"/>
        <v>327</v>
      </c>
      <c r="M89" s="675">
        <f>332+U89</f>
        <v>342</v>
      </c>
      <c r="N89" s="674"/>
      <c r="O89" s="674"/>
      <c r="P89" s="674"/>
      <c r="Q89" s="674"/>
      <c r="T89" s="659">
        <v>340</v>
      </c>
      <c r="U89" s="659">
        <v>10</v>
      </c>
    </row>
    <row r="90" spans="1:21" ht="43.5" customHeight="1">
      <c r="A90" s="670">
        <v>5.3</v>
      </c>
      <c r="B90" s="671" t="s">
        <v>1155</v>
      </c>
      <c r="C90" s="672">
        <v>8615</v>
      </c>
      <c r="D90" s="671" t="s">
        <v>1156</v>
      </c>
      <c r="E90" s="673">
        <f>E89</f>
        <v>22800</v>
      </c>
      <c r="F90" s="673"/>
      <c r="G90" s="674">
        <f t="shared" si="0"/>
        <v>323</v>
      </c>
      <c r="H90" s="674">
        <v>20</v>
      </c>
      <c r="I90" s="674">
        <f t="shared" si="1"/>
        <v>338</v>
      </c>
      <c r="J90" s="674"/>
      <c r="K90" s="674">
        <v>20</v>
      </c>
      <c r="L90" s="674">
        <f t="shared" si="2"/>
        <v>330</v>
      </c>
      <c r="M90" s="677">
        <v>345</v>
      </c>
      <c r="N90" s="674"/>
      <c r="O90" s="674"/>
      <c r="P90" s="674"/>
      <c r="Q90" s="674"/>
      <c r="T90" s="659">
        <v>325</v>
      </c>
      <c r="U90" s="659">
        <v>10</v>
      </c>
    </row>
    <row r="91" spans="1:21" ht="43.5" customHeight="1">
      <c r="A91" s="670">
        <v>5.4</v>
      </c>
      <c r="B91" s="671" t="s">
        <v>1157</v>
      </c>
      <c r="C91" s="672" t="s">
        <v>1158</v>
      </c>
      <c r="D91" s="671" t="s">
        <v>1159</v>
      </c>
      <c r="E91" s="673">
        <f>E90</f>
        <v>22800</v>
      </c>
      <c r="F91" s="673"/>
      <c r="G91" s="674">
        <f t="shared" si="0"/>
        <v>323</v>
      </c>
      <c r="H91" s="674">
        <v>20</v>
      </c>
      <c r="I91" s="674">
        <f t="shared" si="1"/>
        <v>338</v>
      </c>
      <c r="J91" s="674"/>
      <c r="K91" s="674">
        <v>20</v>
      </c>
      <c r="L91" s="674">
        <f t="shared" si="2"/>
        <v>330</v>
      </c>
      <c r="M91" s="677">
        <v>345</v>
      </c>
      <c r="N91" s="674"/>
      <c r="O91" s="674"/>
      <c r="P91" s="674"/>
      <c r="Q91" s="674"/>
      <c r="T91" s="659">
        <v>325</v>
      </c>
      <c r="U91" s="659">
        <v>10</v>
      </c>
    </row>
    <row r="92" spans="1:21" ht="43.5" customHeight="1">
      <c r="A92" s="670">
        <v>5.5</v>
      </c>
      <c r="B92" s="671" t="s">
        <v>1160</v>
      </c>
      <c r="C92" s="672">
        <v>8616</v>
      </c>
      <c r="D92" s="671" t="s">
        <v>1161</v>
      </c>
      <c r="E92" s="673">
        <f>E91</f>
        <v>22800</v>
      </c>
      <c r="F92" s="673"/>
      <c r="G92" s="674">
        <f t="shared" si="0"/>
        <v>308</v>
      </c>
      <c r="H92" s="674">
        <v>20</v>
      </c>
      <c r="I92" s="674">
        <f t="shared" si="1"/>
        <v>323</v>
      </c>
      <c r="J92" s="674"/>
      <c r="K92" s="674">
        <v>20</v>
      </c>
      <c r="L92" s="674">
        <f t="shared" si="2"/>
        <v>315</v>
      </c>
      <c r="M92" s="677">
        <v>330</v>
      </c>
      <c r="N92" s="674"/>
      <c r="O92" s="674"/>
      <c r="P92" s="674"/>
      <c r="Q92" s="674"/>
      <c r="T92" s="659">
        <v>310</v>
      </c>
      <c r="U92" s="659">
        <v>10</v>
      </c>
    </row>
    <row r="93" spans="1:21" ht="43.5" customHeight="1">
      <c r="A93" s="670">
        <v>5.6</v>
      </c>
      <c r="B93" s="671" t="s">
        <v>1162</v>
      </c>
      <c r="C93" s="672">
        <v>8618</v>
      </c>
      <c r="D93" s="671" t="s">
        <v>1163</v>
      </c>
      <c r="E93" s="673">
        <f>E92</f>
        <v>22800</v>
      </c>
      <c r="F93" s="673"/>
      <c r="G93" s="674">
        <f t="shared" si="0"/>
        <v>278</v>
      </c>
      <c r="H93" s="674">
        <v>20</v>
      </c>
      <c r="I93" s="674">
        <f t="shared" si="1"/>
        <v>293</v>
      </c>
      <c r="J93" s="674"/>
      <c r="K93" s="674">
        <v>20</v>
      </c>
      <c r="L93" s="674">
        <f t="shared" si="2"/>
        <v>285</v>
      </c>
      <c r="M93" s="677">
        <v>300</v>
      </c>
      <c r="N93" s="674"/>
      <c r="O93" s="674"/>
      <c r="P93" s="674"/>
      <c r="Q93" s="674"/>
      <c r="T93" s="659">
        <v>280</v>
      </c>
      <c r="U93" s="659">
        <v>10</v>
      </c>
    </row>
    <row r="94" spans="1:21" ht="43.5" customHeight="1">
      <c r="A94" s="670"/>
      <c r="B94" s="671"/>
      <c r="C94" s="672"/>
      <c r="D94" s="671"/>
      <c r="E94" s="673"/>
      <c r="F94" s="673"/>
      <c r="G94" s="674"/>
      <c r="H94" s="674"/>
      <c r="I94" s="674"/>
      <c r="J94" s="674"/>
      <c r="K94" s="674"/>
      <c r="L94" s="674"/>
      <c r="M94" s="677"/>
      <c r="N94" s="674"/>
      <c r="O94" s="674"/>
      <c r="P94" s="674"/>
      <c r="Q94" s="674"/>
    </row>
    <row r="95" spans="1:21" ht="43.5" customHeight="1">
      <c r="A95" s="679"/>
      <c r="B95" s="680"/>
      <c r="C95" s="681"/>
      <c r="D95" s="680"/>
      <c r="E95" s="682"/>
      <c r="F95" s="682"/>
      <c r="G95" s="683"/>
      <c r="H95" s="683"/>
      <c r="I95" s="683"/>
      <c r="J95" s="683"/>
      <c r="K95" s="683"/>
      <c r="L95" s="683"/>
      <c r="M95" s="684" t="s">
        <v>1097</v>
      </c>
      <c r="N95" s="683"/>
      <c r="O95" s="683"/>
      <c r="P95" s="683"/>
      <c r="Q95" s="683"/>
    </row>
    <row r="96" spans="1:21" ht="33" customHeight="1"/>
    <row r="97" spans="1:21" ht="32.25" customHeight="1"/>
    <row r="98" spans="1:21" ht="31.5" customHeight="1"/>
    <row r="99" spans="1:21" ht="45" customHeight="1"/>
    <row r="100" spans="1:21" ht="37.5" customHeight="1">
      <c r="A100" s="1387" t="str">
        <f>A83</f>
        <v>BẢNG GIÁ FILLER THÁNG 05 NĂM 2022</v>
      </c>
      <c r="B100" s="1387"/>
      <c r="C100" s="1387"/>
      <c r="D100" s="1387"/>
      <c r="E100" s="1387"/>
      <c r="F100" s="1387"/>
      <c r="G100" s="1387"/>
      <c r="H100" s="1387"/>
      <c r="I100" s="1387"/>
      <c r="J100" s="1387"/>
      <c r="K100" s="1387"/>
      <c r="L100" s="1387"/>
      <c r="M100" s="1387"/>
      <c r="N100" s="1387"/>
      <c r="O100" s="1387"/>
      <c r="P100" s="1387"/>
      <c r="Q100" s="1387"/>
    </row>
    <row r="101" spans="1:21" ht="31.5" customHeight="1">
      <c r="A101" s="662"/>
      <c r="B101" s="662"/>
      <c r="C101" s="662"/>
      <c r="D101" s="662"/>
      <c r="E101" s="663"/>
      <c r="F101" s="662"/>
      <c r="G101" s="662"/>
      <c r="H101" s="662"/>
      <c r="I101" s="662"/>
      <c r="J101" s="662"/>
      <c r="K101" s="662"/>
      <c r="L101" s="662"/>
      <c r="M101" s="664"/>
      <c r="N101" s="1388" t="s">
        <v>1053</v>
      </c>
      <c r="O101" s="1388"/>
      <c r="P101" s="1388"/>
      <c r="Q101" s="1388"/>
    </row>
    <row r="102" spans="1:21" ht="24.75" customHeight="1">
      <c r="A102" s="1389" t="s">
        <v>398</v>
      </c>
      <c r="B102" s="1391" t="s">
        <v>1054</v>
      </c>
      <c r="C102" s="1389" t="s">
        <v>557</v>
      </c>
      <c r="D102" s="1389" t="s">
        <v>1055</v>
      </c>
      <c r="E102" s="1393" t="s">
        <v>553</v>
      </c>
      <c r="F102" s="1395" t="s">
        <v>1056</v>
      </c>
      <c r="G102" s="1396"/>
      <c r="H102" s="1396"/>
      <c r="I102" s="1397"/>
      <c r="J102" s="1398" t="s">
        <v>1057</v>
      </c>
      <c r="K102" s="1399"/>
      <c r="L102" s="1399"/>
      <c r="M102" s="1400"/>
      <c r="N102" s="1401" t="s">
        <v>806</v>
      </c>
      <c r="O102" s="1401"/>
      <c r="P102" s="1401" t="s">
        <v>807</v>
      </c>
      <c r="Q102" s="1401"/>
    </row>
    <row r="103" spans="1:21" ht="99.75" customHeight="1">
      <c r="A103" s="1390"/>
      <c r="B103" s="1392"/>
      <c r="C103" s="1390"/>
      <c r="D103" s="1390"/>
      <c r="E103" s="1394"/>
      <c r="F103" s="665" t="s">
        <v>1058</v>
      </c>
      <c r="G103" s="665" t="s">
        <v>1059</v>
      </c>
      <c r="H103" s="665" t="s">
        <v>1060</v>
      </c>
      <c r="I103" s="665" t="s">
        <v>1061</v>
      </c>
      <c r="J103" s="666" t="s">
        <v>1058</v>
      </c>
      <c r="K103" s="666" t="s">
        <v>1060</v>
      </c>
      <c r="L103" s="666" t="s">
        <v>1059</v>
      </c>
      <c r="M103" s="667" t="s">
        <v>1061</v>
      </c>
      <c r="N103" s="668" t="s">
        <v>1062</v>
      </c>
      <c r="O103" s="668" t="s">
        <v>1063</v>
      </c>
      <c r="P103" s="668" t="s">
        <v>1064</v>
      </c>
      <c r="Q103" s="668" t="s">
        <v>1065</v>
      </c>
    </row>
    <row r="104" spans="1:21" ht="43.5" customHeight="1">
      <c r="A104" s="685">
        <v>6</v>
      </c>
      <c r="B104" s="1405" t="s">
        <v>1164</v>
      </c>
      <c r="C104" s="1406"/>
      <c r="D104" s="1406"/>
      <c r="E104" s="1406"/>
      <c r="F104" s="1406"/>
      <c r="G104" s="1406"/>
      <c r="H104" s="1406"/>
      <c r="I104" s="1406"/>
      <c r="J104" s="1406"/>
      <c r="K104" s="1406"/>
      <c r="L104" s="1406"/>
      <c r="M104" s="1406"/>
      <c r="N104" s="1406"/>
      <c r="O104" s="1406"/>
      <c r="P104" s="1406"/>
      <c r="Q104" s="1407"/>
    </row>
    <row r="105" spans="1:21" ht="48" customHeight="1">
      <c r="A105" s="670">
        <v>6.1</v>
      </c>
      <c r="B105" s="671" t="s">
        <v>1165</v>
      </c>
      <c r="C105" s="672" t="s">
        <v>503</v>
      </c>
      <c r="D105" s="671" t="s">
        <v>1166</v>
      </c>
      <c r="E105" s="673">
        <f>E93</f>
        <v>22800</v>
      </c>
      <c r="F105" s="673">
        <v>26500</v>
      </c>
      <c r="G105" s="674">
        <f t="shared" si="0"/>
        <v>1283</v>
      </c>
      <c r="H105" s="674">
        <v>20</v>
      </c>
      <c r="I105" s="674">
        <f t="shared" si="1"/>
        <v>1298</v>
      </c>
      <c r="J105" s="674"/>
      <c r="K105" s="674">
        <v>20</v>
      </c>
      <c r="L105" s="674">
        <f t="shared" si="2"/>
        <v>1290</v>
      </c>
      <c r="M105" s="677">
        <f>1280+25</f>
        <v>1305</v>
      </c>
      <c r="N105" s="674"/>
      <c r="O105" s="674"/>
      <c r="P105" s="674"/>
      <c r="Q105" s="674"/>
      <c r="R105" s="689"/>
      <c r="T105" s="659">
        <v>1220</v>
      </c>
      <c r="U105" s="659">
        <v>25</v>
      </c>
    </row>
    <row r="106" spans="1:21" ht="48" customHeight="1">
      <c r="A106" s="670">
        <v>6.2</v>
      </c>
      <c r="B106" s="671" t="s">
        <v>1167</v>
      </c>
      <c r="C106" s="672" t="s">
        <v>1168</v>
      </c>
      <c r="D106" s="671" t="s">
        <v>1169</v>
      </c>
      <c r="E106" s="673">
        <f t="shared" ref="E106:E112" si="6">E105</f>
        <v>22800</v>
      </c>
      <c r="F106" s="673">
        <v>29500</v>
      </c>
      <c r="G106" s="674">
        <f t="shared" si="0"/>
        <v>1423</v>
      </c>
      <c r="H106" s="674">
        <v>20</v>
      </c>
      <c r="I106" s="674">
        <f t="shared" si="1"/>
        <v>1438</v>
      </c>
      <c r="J106" s="674"/>
      <c r="K106" s="674">
        <v>20</v>
      </c>
      <c r="L106" s="674">
        <f t="shared" si="2"/>
        <v>1430</v>
      </c>
      <c r="M106" s="677">
        <f>1420+25</f>
        <v>1445</v>
      </c>
      <c r="N106" s="674"/>
      <c r="O106" s="674"/>
      <c r="P106" s="674"/>
      <c r="Q106" s="674"/>
      <c r="R106" s="689"/>
      <c r="T106" s="659">
        <v>1355</v>
      </c>
      <c r="U106" s="659">
        <v>25</v>
      </c>
    </row>
    <row r="107" spans="1:21" ht="48" customHeight="1">
      <c r="A107" s="670">
        <v>6.3</v>
      </c>
      <c r="B107" s="671" t="s">
        <v>1170</v>
      </c>
      <c r="C107" s="672" t="s">
        <v>508</v>
      </c>
      <c r="D107" s="671" t="s">
        <v>1171</v>
      </c>
      <c r="E107" s="673">
        <f t="shared" si="6"/>
        <v>22800</v>
      </c>
      <c r="F107" s="673">
        <v>42200</v>
      </c>
      <c r="G107" s="674">
        <f t="shared" si="0"/>
        <v>2013</v>
      </c>
      <c r="H107" s="674">
        <v>20</v>
      </c>
      <c r="I107" s="674">
        <f t="shared" si="1"/>
        <v>2028</v>
      </c>
      <c r="J107" s="674"/>
      <c r="K107" s="674">
        <v>20</v>
      </c>
      <c r="L107" s="674">
        <f t="shared" si="2"/>
        <v>2020</v>
      </c>
      <c r="M107" s="675">
        <f>2010+25</f>
        <v>2035</v>
      </c>
      <c r="N107" s="674"/>
      <c r="O107" s="674"/>
      <c r="P107" s="674"/>
      <c r="Q107" s="674"/>
      <c r="R107" s="689"/>
      <c r="T107" s="659">
        <v>1910</v>
      </c>
      <c r="U107" s="659">
        <v>25</v>
      </c>
    </row>
    <row r="108" spans="1:21" ht="48" customHeight="1">
      <c r="A108" s="670">
        <v>6.4</v>
      </c>
      <c r="B108" s="671" t="s">
        <v>1172</v>
      </c>
      <c r="C108" s="672" t="s">
        <v>509</v>
      </c>
      <c r="D108" s="671" t="s">
        <v>1173</v>
      </c>
      <c r="E108" s="673">
        <f t="shared" si="6"/>
        <v>22800</v>
      </c>
      <c r="F108" s="673">
        <v>47300</v>
      </c>
      <c r="G108" s="674">
        <f t="shared" si="0"/>
        <v>2188</v>
      </c>
      <c r="H108" s="674">
        <v>20</v>
      </c>
      <c r="I108" s="674">
        <f t="shared" si="1"/>
        <v>2203</v>
      </c>
      <c r="J108" s="674"/>
      <c r="K108" s="674">
        <v>20</v>
      </c>
      <c r="L108" s="674">
        <f t="shared" si="2"/>
        <v>2195</v>
      </c>
      <c r="M108" s="675">
        <f>2185+25</f>
        <v>2210</v>
      </c>
      <c r="N108" s="674"/>
      <c r="O108" s="674"/>
      <c r="P108" s="674"/>
      <c r="Q108" s="674"/>
      <c r="R108" s="689"/>
      <c r="T108" s="659">
        <v>2130</v>
      </c>
      <c r="U108" s="659">
        <v>25</v>
      </c>
    </row>
    <row r="109" spans="1:21" ht="48" customHeight="1">
      <c r="A109" s="670">
        <v>6.5</v>
      </c>
      <c r="B109" s="671" t="s">
        <v>1174</v>
      </c>
      <c r="C109" s="672" t="s">
        <v>510</v>
      </c>
      <c r="D109" s="671" t="s">
        <v>1175</v>
      </c>
      <c r="E109" s="673">
        <f t="shared" si="6"/>
        <v>22800</v>
      </c>
      <c r="F109" s="673">
        <v>50500</v>
      </c>
      <c r="G109" s="674">
        <f t="shared" si="0"/>
        <v>2338</v>
      </c>
      <c r="H109" s="674">
        <v>20</v>
      </c>
      <c r="I109" s="674">
        <f t="shared" si="1"/>
        <v>2353</v>
      </c>
      <c r="J109" s="674"/>
      <c r="K109" s="674">
        <v>20</v>
      </c>
      <c r="L109" s="674">
        <f t="shared" si="2"/>
        <v>2345</v>
      </c>
      <c r="M109" s="675">
        <f>2335+25</f>
        <v>2360</v>
      </c>
      <c r="N109" s="674"/>
      <c r="O109" s="674"/>
      <c r="P109" s="674"/>
      <c r="Q109" s="674"/>
      <c r="R109" s="689"/>
      <c r="T109" s="659">
        <v>2270</v>
      </c>
      <c r="U109" s="659">
        <v>25</v>
      </c>
    </row>
    <row r="110" spans="1:21" ht="48" customHeight="1">
      <c r="A110" s="670">
        <v>6.7</v>
      </c>
      <c r="B110" s="671" t="s">
        <v>1176</v>
      </c>
      <c r="C110" s="672" t="s">
        <v>507</v>
      </c>
      <c r="D110" s="671" t="s">
        <v>1177</v>
      </c>
      <c r="E110" s="673" t="e">
        <f>#REF!</f>
        <v>#REF!</v>
      </c>
      <c r="F110" s="673">
        <v>39500</v>
      </c>
      <c r="G110" s="674">
        <f t="shared" si="0"/>
        <v>1843</v>
      </c>
      <c r="H110" s="674">
        <v>20</v>
      </c>
      <c r="I110" s="674">
        <f t="shared" si="1"/>
        <v>1858</v>
      </c>
      <c r="J110" s="674"/>
      <c r="K110" s="674">
        <v>20</v>
      </c>
      <c r="L110" s="674">
        <f t="shared" si="2"/>
        <v>1850</v>
      </c>
      <c r="M110" s="675">
        <f>1840+25</f>
        <v>1865</v>
      </c>
      <c r="N110" s="674"/>
      <c r="O110" s="674"/>
      <c r="P110" s="674"/>
      <c r="Q110" s="674"/>
      <c r="R110" s="689"/>
      <c r="T110" s="659">
        <v>1785</v>
      </c>
      <c r="U110" s="659">
        <v>25</v>
      </c>
    </row>
    <row r="111" spans="1:21" ht="48" customHeight="1">
      <c r="A111" s="670">
        <v>6.8</v>
      </c>
      <c r="B111" s="671" t="s">
        <v>1178</v>
      </c>
      <c r="C111" s="672" t="s">
        <v>511</v>
      </c>
      <c r="D111" s="671" t="s">
        <v>1179</v>
      </c>
      <c r="E111" s="673" t="e">
        <f t="shared" si="6"/>
        <v>#REF!</v>
      </c>
      <c r="F111" s="673">
        <v>54000</v>
      </c>
      <c r="G111" s="674">
        <f t="shared" si="0"/>
        <v>2503</v>
      </c>
      <c r="H111" s="674">
        <v>20</v>
      </c>
      <c r="I111" s="674">
        <f t="shared" si="1"/>
        <v>2518</v>
      </c>
      <c r="J111" s="674"/>
      <c r="K111" s="674">
        <v>20</v>
      </c>
      <c r="L111" s="674">
        <f t="shared" si="2"/>
        <v>2510</v>
      </c>
      <c r="M111" s="675">
        <f>2500+25</f>
        <v>2525</v>
      </c>
      <c r="N111" s="674"/>
      <c r="O111" s="674"/>
      <c r="P111" s="674"/>
      <c r="Q111" s="674"/>
      <c r="R111" s="689"/>
      <c r="T111" s="659">
        <v>2420</v>
      </c>
      <c r="U111" s="659">
        <v>25</v>
      </c>
    </row>
    <row r="112" spans="1:21" ht="48" customHeight="1">
      <c r="A112" s="670">
        <v>6.9</v>
      </c>
      <c r="B112" s="671" t="s">
        <v>1180</v>
      </c>
      <c r="C112" s="672" t="s">
        <v>512</v>
      </c>
      <c r="D112" s="671" t="s">
        <v>1181</v>
      </c>
      <c r="E112" s="673" t="e">
        <f t="shared" si="6"/>
        <v>#REF!</v>
      </c>
      <c r="F112" s="673">
        <v>57800</v>
      </c>
      <c r="G112" s="674">
        <f t="shared" si="0"/>
        <v>2598</v>
      </c>
      <c r="H112" s="674">
        <v>20</v>
      </c>
      <c r="I112" s="674">
        <f t="shared" si="1"/>
        <v>2613</v>
      </c>
      <c r="J112" s="674"/>
      <c r="K112" s="674">
        <v>20</v>
      </c>
      <c r="L112" s="674">
        <f t="shared" si="2"/>
        <v>2605</v>
      </c>
      <c r="M112" s="675">
        <f>2595+25</f>
        <v>2620</v>
      </c>
      <c r="N112" s="674"/>
      <c r="O112" s="674"/>
      <c r="P112" s="674"/>
      <c r="Q112" s="674"/>
      <c r="R112" s="689"/>
      <c r="T112" s="659">
        <v>2580</v>
      </c>
      <c r="U112" s="659">
        <v>25</v>
      </c>
    </row>
    <row r="115" spans="13:13" ht="25.2">
      <c r="M115" s="690" t="s">
        <v>1097</v>
      </c>
    </row>
  </sheetData>
  <autoFilter ref="A7:E112"/>
  <mergeCells count="72">
    <mergeCell ref="J102:M102"/>
    <mergeCell ref="N102:O102"/>
    <mergeCell ref="P102:Q102"/>
    <mergeCell ref="B104:Q104"/>
    <mergeCell ref="A102:A103"/>
    <mergeCell ref="B102:B103"/>
    <mergeCell ref="C102:C103"/>
    <mergeCell ref="D102:D103"/>
    <mergeCell ref="E102:E103"/>
    <mergeCell ref="F102:I102"/>
    <mergeCell ref="N101:Q101"/>
    <mergeCell ref="A85:A86"/>
    <mergeCell ref="B85:B86"/>
    <mergeCell ref="C85:C86"/>
    <mergeCell ref="D85:D86"/>
    <mergeCell ref="E85:E86"/>
    <mergeCell ref="F85:I85"/>
    <mergeCell ref="J85:M85"/>
    <mergeCell ref="N85:O85"/>
    <mergeCell ref="P85:Q85"/>
    <mergeCell ref="B87:Q87"/>
    <mergeCell ref="A100:Q100"/>
    <mergeCell ref="N84:Q84"/>
    <mergeCell ref="A70:A71"/>
    <mergeCell ref="B70:B71"/>
    <mergeCell ref="C70:C71"/>
    <mergeCell ref="D70:D71"/>
    <mergeCell ref="E70:E71"/>
    <mergeCell ref="F70:I70"/>
    <mergeCell ref="J70:M70"/>
    <mergeCell ref="N70:O70"/>
    <mergeCell ref="P70:Q70"/>
    <mergeCell ref="B72:Q72"/>
    <mergeCell ref="A83:Q83"/>
    <mergeCell ref="N69:Q69"/>
    <mergeCell ref="A48:A49"/>
    <mergeCell ref="B48:B49"/>
    <mergeCell ref="C48:C49"/>
    <mergeCell ref="D48:D49"/>
    <mergeCell ref="E48:E49"/>
    <mergeCell ref="F48:I48"/>
    <mergeCell ref="J48:M48"/>
    <mergeCell ref="N48:O48"/>
    <mergeCell ref="P48:Q48"/>
    <mergeCell ref="B50:Q50"/>
    <mergeCell ref="A68:Q68"/>
    <mergeCell ref="N47:Q47"/>
    <mergeCell ref="P7:Q7"/>
    <mergeCell ref="B9:Q9"/>
    <mergeCell ref="A29:Q29"/>
    <mergeCell ref="N30:Q30"/>
    <mergeCell ref="A31:A32"/>
    <mergeCell ref="B31:B32"/>
    <mergeCell ref="C31:C32"/>
    <mergeCell ref="D31:D32"/>
    <mergeCell ref="E31:E32"/>
    <mergeCell ref="F31:I31"/>
    <mergeCell ref="J31:M31"/>
    <mergeCell ref="N31:O31"/>
    <mergeCell ref="P31:Q31"/>
    <mergeCell ref="B33:Q33"/>
    <mergeCell ref="A46:Q46"/>
    <mergeCell ref="A5:Q5"/>
    <mergeCell ref="N6:Q6"/>
    <mergeCell ref="A7:A8"/>
    <mergeCell ref="B7:B8"/>
    <mergeCell ref="C7:C8"/>
    <mergeCell ref="D7:D8"/>
    <mergeCell ref="E7:E8"/>
    <mergeCell ref="F7:I7"/>
    <mergeCell ref="J7:M7"/>
    <mergeCell ref="N7:O7"/>
  </mergeCells>
  <printOptions horizontalCentered="1"/>
  <pageMargins left="0" right="0" top="0.39370078740157483" bottom="0.19685039370078741" header="0.31496062992125984" footer="0.31496062992125984"/>
  <pageSetup paperSize="9" scale="53" fitToHeight="0" orientation="portrait" blackAndWhite="1" r:id="rId1"/>
  <rowBreaks count="5" manualBreakCount="5">
    <brk id="25" max="16" man="1"/>
    <brk id="41" max="16383" man="1"/>
    <brk id="63" max="16383" man="1"/>
    <brk id="78" max="16383" man="1"/>
    <brk id="95" max="16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"/>
  <sheetViews>
    <sheetView topLeftCell="A7" zoomScale="110" zoomScaleNormal="110" workbookViewId="0">
      <selection activeCell="K21" sqref="K21"/>
    </sheetView>
  </sheetViews>
  <sheetFormatPr defaultColWidth="9.109375" defaultRowHeight="15.6"/>
  <cols>
    <col min="1" max="1" width="12.33203125" style="495" customWidth="1"/>
    <col min="2" max="2" width="13.109375" style="495" customWidth="1"/>
    <col min="3" max="3" width="10.109375" style="495" customWidth="1"/>
    <col min="4" max="4" width="12.5546875" style="495" customWidth="1"/>
    <col min="5" max="5" width="13.109375" style="495" customWidth="1"/>
    <col min="6" max="6" width="7.6640625" style="495" customWidth="1"/>
    <col min="7" max="7" width="3.6640625" style="495" customWidth="1"/>
    <col min="8" max="8" width="16.109375" style="495" customWidth="1"/>
    <col min="9" max="9" width="4.88671875" style="495" customWidth="1"/>
    <col min="10" max="10" width="11.88671875" style="495" customWidth="1"/>
    <col min="11" max="25" width="35.33203125" style="495" customWidth="1"/>
    <col min="26" max="26" width="9.109375" style="495"/>
    <col min="27" max="27" width="10.6640625" style="495" bestFit="1" customWidth="1"/>
    <col min="28" max="28" width="10.33203125" style="495" customWidth="1"/>
    <col min="29" max="33" width="9.109375" style="495"/>
    <col min="34" max="34" width="13.44140625" style="495" bestFit="1" customWidth="1"/>
    <col min="35" max="16384" width="9.109375" style="495"/>
  </cols>
  <sheetData>
    <row r="1" spans="1:10">
      <c r="A1" s="600"/>
      <c r="B1" s="601"/>
      <c r="C1" s="602"/>
      <c r="D1" s="602"/>
      <c r="E1" s="602"/>
      <c r="F1" s="602"/>
      <c r="G1" s="602"/>
      <c r="H1" s="603"/>
      <c r="I1" s="603"/>
      <c r="J1" s="603"/>
    </row>
    <row r="2" spans="1:10">
      <c r="A2" s="600"/>
      <c r="B2" s="604"/>
      <c r="C2" s="604"/>
      <c r="D2" s="1417" t="s">
        <v>1006</v>
      </c>
      <c r="E2" s="1417"/>
      <c r="F2" s="1417"/>
      <c r="G2" s="1417"/>
      <c r="H2" s="1417"/>
      <c r="I2" s="1417"/>
    </row>
    <row r="3" spans="1:10" ht="21.75" customHeight="1">
      <c r="A3" s="600"/>
      <c r="B3" s="605"/>
      <c r="C3" s="605"/>
      <c r="D3" s="1417"/>
      <c r="E3" s="1417"/>
      <c r="F3" s="1417"/>
      <c r="G3" s="1417"/>
      <c r="H3" s="1417"/>
      <c r="I3" s="1417"/>
    </row>
    <row r="4" spans="1:10">
      <c r="A4" s="600"/>
      <c r="B4" s="600"/>
      <c r="C4" s="600"/>
      <c r="D4" s="1418" t="s">
        <v>1007</v>
      </c>
      <c r="E4" s="1418"/>
      <c r="F4" s="1418"/>
      <c r="G4" s="1418"/>
      <c r="H4" s="1418"/>
      <c r="I4" s="1418"/>
    </row>
    <row r="5" spans="1:10">
      <c r="A5" s="600"/>
      <c r="B5" s="600"/>
      <c r="C5" s="600"/>
      <c r="D5" s="1418"/>
      <c r="E5" s="1418"/>
      <c r="F5" s="1418"/>
      <c r="G5" s="1418"/>
      <c r="H5" s="1418"/>
      <c r="I5" s="1418"/>
    </row>
    <row r="6" spans="1:10">
      <c r="A6" s="600"/>
      <c r="B6" s="600"/>
      <c r="C6" s="600"/>
      <c r="D6" s="606"/>
      <c r="E6" s="606"/>
      <c r="F6" s="607"/>
      <c r="G6" s="607"/>
      <c r="H6" s="600"/>
      <c r="I6" s="600"/>
    </row>
    <row r="8" spans="1:10" ht="24.75" customHeight="1">
      <c r="A8" s="1419" t="s">
        <v>1008</v>
      </c>
      <c r="B8" s="1419"/>
      <c r="C8" s="1419"/>
      <c r="D8" s="1419"/>
      <c r="E8" s="1419"/>
      <c r="F8" s="1419"/>
      <c r="G8" s="1419"/>
      <c r="H8" s="1419"/>
      <c r="I8" s="1419"/>
      <c r="J8" s="1419"/>
    </row>
    <row r="9" spans="1:10" ht="24.75" customHeight="1">
      <c r="A9" s="608"/>
      <c r="B9" s="608"/>
      <c r="C9" s="608"/>
      <c r="D9" s="608"/>
      <c r="E9" s="608"/>
      <c r="F9" s="608"/>
      <c r="G9" s="608"/>
      <c r="H9" s="608"/>
      <c r="I9" s="608"/>
    </row>
    <row r="10" spans="1:10" ht="38.25" customHeight="1">
      <c r="A10" s="609"/>
      <c r="B10" s="610" t="s">
        <v>1009</v>
      </c>
      <c r="C10" s="1420" t="s">
        <v>1010</v>
      </c>
      <c r="D10" s="1420"/>
      <c r="E10" s="1420"/>
      <c r="F10" s="1420"/>
      <c r="G10" s="609"/>
      <c r="H10" s="611" t="s">
        <v>766</v>
      </c>
      <c r="I10" s="1421">
        <v>44596</v>
      </c>
      <c r="J10" s="1421"/>
    </row>
    <row r="11" spans="1:10" ht="32.25" customHeight="1">
      <c r="A11" s="612"/>
      <c r="B11" s="613" t="s">
        <v>1011</v>
      </c>
      <c r="C11" s="1420" t="s">
        <v>1012</v>
      </c>
      <c r="D11" s="1420"/>
      <c r="E11" s="1420"/>
      <c r="F11" s="1420"/>
      <c r="G11" s="612"/>
      <c r="H11" s="611" t="s">
        <v>915</v>
      </c>
      <c r="I11" s="1422" t="s">
        <v>1013</v>
      </c>
      <c r="J11" s="1422"/>
    </row>
    <row r="12" spans="1:10" ht="30.75" customHeight="1">
      <c r="A12" s="612"/>
      <c r="B12" s="614" t="s">
        <v>1014</v>
      </c>
      <c r="C12" s="1408" t="s">
        <v>1015</v>
      </c>
      <c r="D12" s="1409"/>
      <c r="E12" s="1409"/>
      <c r="F12" s="1409"/>
      <c r="G12" s="612"/>
      <c r="H12" s="1410" t="s">
        <v>912</v>
      </c>
      <c r="I12" s="615" t="s">
        <v>913</v>
      </c>
      <c r="J12" s="616" t="s">
        <v>1016</v>
      </c>
    </row>
    <row r="13" spans="1:10" ht="26.25" customHeight="1">
      <c r="A13" s="612"/>
      <c r="B13" s="1411" t="s">
        <v>977</v>
      </c>
      <c r="C13" s="1412" t="s">
        <v>1017</v>
      </c>
      <c r="D13" s="1412"/>
      <c r="E13" s="1412"/>
      <c r="F13" s="1412"/>
      <c r="G13" s="612"/>
      <c r="H13" s="1410"/>
      <c r="I13" s="1413" t="s">
        <v>917</v>
      </c>
      <c r="J13" s="1415"/>
    </row>
    <row r="14" spans="1:10" ht="54" customHeight="1">
      <c r="A14" s="612"/>
      <c r="B14" s="1411"/>
      <c r="C14" s="1412"/>
      <c r="D14" s="1412"/>
      <c r="E14" s="1412"/>
      <c r="F14" s="1412"/>
      <c r="G14" s="617"/>
      <c r="H14" s="1410"/>
      <c r="I14" s="1414"/>
      <c r="J14" s="1416"/>
    </row>
    <row r="15" spans="1:10">
      <c r="A15" s="612"/>
      <c r="B15" s="618"/>
      <c r="C15" s="618"/>
      <c r="D15" s="618"/>
      <c r="E15" s="618"/>
      <c r="F15" s="618"/>
      <c r="G15" s="618"/>
      <c r="H15" s="612"/>
      <c r="I15" s="619"/>
    </row>
    <row r="16" spans="1:10">
      <c r="A16" s="620"/>
      <c r="B16" s="620"/>
      <c r="C16" s="621"/>
      <c r="D16" s="622"/>
      <c r="E16" s="623"/>
      <c r="F16" s="624"/>
      <c r="G16" s="624"/>
      <c r="H16" s="624"/>
      <c r="I16" s="625"/>
    </row>
    <row r="17" spans="1:12" ht="25.5" customHeight="1">
      <c r="A17" s="626" t="s">
        <v>1</v>
      </c>
      <c r="B17" s="1425" t="s">
        <v>1018</v>
      </c>
      <c r="C17" s="1425"/>
      <c r="D17" s="627" t="s">
        <v>976</v>
      </c>
      <c r="E17" s="1425" t="s">
        <v>1019</v>
      </c>
      <c r="F17" s="1425"/>
      <c r="G17" s="1425" t="s">
        <v>1020</v>
      </c>
      <c r="H17" s="1425"/>
      <c r="I17" s="1425" t="s">
        <v>1021</v>
      </c>
      <c r="J17" s="1425"/>
    </row>
    <row r="18" spans="1:12" ht="25.5" customHeight="1">
      <c r="A18" s="626">
        <v>1</v>
      </c>
      <c r="B18" s="1423" t="s">
        <v>1022</v>
      </c>
      <c r="C18" s="1426"/>
      <c r="D18" s="628" t="s">
        <v>944</v>
      </c>
      <c r="E18" s="1427">
        <v>3000</v>
      </c>
      <c r="F18" s="1428"/>
      <c r="G18" s="1429">
        <v>44716</v>
      </c>
      <c r="H18" s="1430"/>
      <c r="I18" s="1423">
        <v>8619</v>
      </c>
      <c r="J18" s="1423"/>
    </row>
    <row r="19" spans="1:12" ht="34.5" customHeight="1">
      <c r="A19" s="628">
        <v>2</v>
      </c>
      <c r="B19" s="1423" t="s">
        <v>1023</v>
      </c>
      <c r="C19" s="1426"/>
      <c r="D19" s="628" t="s">
        <v>944</v>
      </c>
      <c r="E19" s="1427">
        <v>3000</v>
      </c>
      <c r="F19" s="1428"/>
      <c r="G19" s="1431"/>
      <c r="H19" s="1432"/>
      <c r="I19" s="1423" t="s">
        <v>498</v>
      </c>
      <c r="J19" s="1423"/>
    </row>
    <row r="20" spans="1:12" ht="33" customHeight="1">
      <c r="A20" s="629"/>
      <c r="B20" s="629"/>
      <c r="C20" s="629"/>
      <c r="D20" s="629"/>
      <c r="E20" s="630"/>
      <c r="F20" s="630"/>
      <c r="G20" s="631"/>
      <c r="H20" s="629"/>
      <c r="I20" s="629"/>
      <c r="J20" s="629"/>
    </row>
    <row r="21" spans="1:12">
      <c r="A21" s="632" t="s">
        <v>949</v>
      </c>
      <c r="B21" s="632"/>
      <c r="C21" s="633" t="s">
        <v>1024</v>
      </c>
      <c r="D21" s="633"/>
      <c r="E21" s="633" t="s">
        <v>1025</v>
      </c>
      <c r="F21" s="573"/>
      <c r="H21" s="573" t="s">
        <v>1026</v>
      </c>
      <c r="I21" s="1424" t="s">
        <v>1027</v>
      </c>
      <c r="J21" s="1424"/>
      <c r="K21" s="633"/>
      <c r="L21" s="633"/>
    </row>
    <row r="47" spans="1:9" ht="16.8">
      <c r="A47" s="494"/>
      <c r="C47" s="1299" t="s">
        <v>908</v>
      </c>
      <c r="D47" s="1299"/>
      <c r="E47" s="1299"/>
      <c r="F47" s="1299"/>
      <c r="G47" s="1299"/>
      <c r="H47" s="1299"/>
    </row>
    <row r="48" spans="1:9" ht="16.5" customHeight="1">
      <c r="A48" s="494"/>
      <c r="C48" s="1300" t="s">
        <v>909</v>
      </c>
      <c r="D48" s="1300"/>
      <c r="E48" s="1300"/>
      <c r="F48" s="1300"/>
      <c r="G48" s="1300"/>
      <c r="H48" s="1300"/>
      <c r="I48" s="1300"/>
    </row>
    <row r="49" spans="1:10" ht="16.5" customHeight="1">
      <c r="A49" s="494"/>
      <c r="C49" s="496"/>
      <c r="D49" s="496"/>
      <c r="E49" s="496"/>
      <c r="F49" s="496"/>
      <c r="G49" s="496"/>
      <c r="H49" s="496"/>
    </row>
    <row r="50" spans="1:10" ht="16.5" customHeight="1">
      <c r="A50" s="494"/>
      <c r="C50" s="496"/>
      <c r="D50" s="496"/>
      <c r="E50" s="496"/>
      <c r="F50" s="496"/>
      <c r="G50" s="496"/>
      <c r="H50" s="496"/>
    </row>
    <row r="51" spans="1:10" ht="16.8">
      <c r="A51" s="497"/>
      <c r="B51" s="497"/>
      <c r="C51" s="498"/>
      <c r="D51" s="498"/>
      <c r="E51" s="498"/>
      <c r="F51" s="498"/>
      <c r="G51" s="498"/>
    </row>
    <row r="52" spans="1:10" ht="18.600000000000001">
      <c r="A52" s="1301" t="s">
        <v>1028</v>
      </c>
      <c r="B52" s="1301"/>
      <c r="C52" s="1301"/>
      <c r="D52" s="1301"/>
      <c r="E52" s="1301"/>
      <c r="F52" s="1301"/>
      <c r="G52" s="1301"/>
      <c r="H52" s="1301"/>
      <c r="I52" s="1301"/>
      <c r="J52" s="1301"/>
    </row>
    <row r="53" spans="1:10">
      <c r="A53" s="1386"/>
      <c r="B53" s="1386"/>
      <c r="C53" s="1386"/>
      <c r="D53" s="499"/>
    </row>
    <row r="54" spans="1:10">
      <c r="A54" s="1433" t="s">
        <v>766</v>
      </c>
      <c r="B54" s="1433"/>
      <c r="C54" s="1434" t="s">
        <v>1029</v>
      </c>
      <c r="D54" s="1435"/>
      <c r="F54" s="1307" t="s">
        <v>912</v>
      </c>
      <c r="G54" s="1307"/>
      <c r="H54" s="500" t="s">
        <v>913</v>
      </c>
      <c r="I54" s="1310" t="s">
        <v>1030</v>
      </c>
      <c r="J54" s="1311"/>
    </row>
    <row r="55" spans="1:10" ht="30" customHeight="1">
      <c r="A55" s="1433" t="s">
        <v>915</v>
      </c>
      <c r="B55" s="1433"/>
      <c r="C55" s="1436"/>
      <c r="D55" s="1437"/>
      <c r="F55" s="1308"/>
      <c r="G55" s="1308"/>
      <c r="H55" s="1314" t="s">
        <v>917</v>
      </c>
      <c r="I55" s="1316"/>
      <c r="J55" s="1317"/>
    </row>
    <row r="56" spans="1:10">
      <c r="A56" s="1433" t="s">
        <v>918</v>
      </c>
      <c r="B56" s="1433"/>
      <c r="C56" s="1303"/>
      <c r="D56" s="1304"/>
      <c r="F56" s="1309"/>
      <c r="G56" s="1309"/>
      <c r="H56" s="1315"/>
      <c r="I56" s="1318"/>
      <c r="J56" s="1319"/>
    </row>
    <row r="57" spans="1:10">
      <c r="A57" s="501"/>
      <c r="B57" s="501"/>
      <c r="C57" s="501"/>
      <c r="D57" s="501"/>
      <c r="G57" s="502"/>
      <c r="H57" s="502"/>
      <c r="I57" s="502"/>
      <c r="J57" s="502"/>
    </row>
    <row r="58" spans="1:10">
      <c r="A58" s="503" t="s">
        <v>1031</v>
      </c>
      <c r="B58" s="503"/>
      <c r="C58" s="503"/>
      <c r="E58" s="508"/>
      <c r="F58" s="508"/>
      <c r="G58" s="508"/>
      <c r="H58" s="508"/>
      <c r="I58" s="508"/>
      <c r="J58" s="508"/>
    </row>
    <row r="59" spans="1:10" ht="16.5" customHeight="1">
      <c r="A59" s="504" t="s">
        <v>920</v>
      </c>
      <c r="B59" s="505"/>
      <c r="C59" s="1298" t="s">
        <v>1032</v>
      </c>
      <c r="D59" s="1298"/>
      <c r="E59" s="1298"/>
      <c r="F59" s="1298"/>
      <c r="G59" s="1298"/>
      <c r="H59" s="1298"/>
      <c r="I59" s="1298"/>
      <c r="J59" s="1298"/>
    </row>
    <row r="60" spans="1:10" ht="16.8">
      <c r="A60" s="1321" t="s">
        <v>921</v>
      </c>
      <c r="B60" s="1321"/>
      <c r="C60" s="1440" t="s">
        <v>1033</v>
      </c>
      <c r="D60" s="1440"/>
      <c r="E60" s="503" t="s">
        <v>923</v>
      </c>
      <c r="F60" s="503"/>
      <c r="G60" s="494"/>
      <c r="H60" s="1441" t="s">
        <v>1034</v>
      </c>
      <c r="I60" s="1441"/>
      <c r="J60" s="1441"/>
    </row>
    <row r="61" spans="1:10" ht="39" customHeight="1">
      <c r="A61" s="1321" t="s">
        <v>925</v>
      </c>
      <c r="B61" s="1321"/>
      <c r="C61" s="1323" t="s">
        <v>1035</v>
      </c>
      <c r="D61" s="1323"/>
      <c r="E61" s="1323"/>
      <c r="F61" s="1323"/>
      <c r="G61" s="1323"/>
      <c r="H61" s="1323"/>
      <c r="I61" s="1323"/>
      <c r="J61" s="1323"/>
    </row>
    <row r="62" spans="1:10" ht="16.5" customHeight="1">
      <c r="A62" s="1324" t="s">
        <v>926</v>
      </c>
      <c r="B62" s="1324"/>
      <c r="C62" s="1438"/>
      <c r="D62" s="1438"/>
      <c r="E62" s="1325"/>
      <c r="F62" s="1325"/>
      <c r="G62" s="1325"/>
      <c r="H62" s="1325"/>
      <c r="I62" s="1325"/>
      <c r="J62" s="1325"/>
    </row>
    <row r="63" spans="1:10" ht="16.5" customHeight="1">
      <c r="A63" s="1324"/>
      <c r="B63" s="1324"/>
      <c r="E63" s="1325"/>
      <c r="F63" s="1325"/>
      <c r="G63" s="1325"/>
      <c r="H63" s="1325"/>
      <c r="I63" s="1325"/>
      <c r="J63" s="1325"/>
    </row>
    <row r="64" spans="1:10" ht="23.25" customHeight="1">
      <c r="A64" s="1321" t="s">
        <v>927</v>
      </c>
      <c r="B64" s="1321"/>
      <c r="C64" s="1321"/>
      <c r="D64" s="1321"/>
      <c r="E64" s="1439"/>
      <c r="F64" s="1439"/>
      <c r="G64" s="1439"/>
      <c r="H64" s="1439"/>
      <c r="I64" s="1439"/>
      <c r="J64" s="1439"/>
    </row>
    <row r="65" spans="1:12" ht="14.25" customHeight="1">
      <c r="A65" s="504"/>
      <c r="B65" s="504"/>
      <c r="C65" s="504"/>
      <c r="D65" s="504"/>
      <c r="E65" s="1439"/>
      <c r="F65" s="1439"/>
      <c r="G65" s="1439"/>
      <c r="H65" s="1439"/>
      <c r="I65" s="1439"/>
      <c r="J65" s="1439"/>
    </row>
    <row r="66" spans="1:12">
      <c r="A66" s="504"/>
      <c r="B66" s="505"/>
      <c r="C66" s="505"/>
      <c r="D66" s="505"/>
      <c r="E66" s="1326" t="s">
        <v>929</v>
      </c>
      <c r="F66" s="1326"/>
      <c r="G66" s="1326"/>
      <c r="H66" s="1326"/>
      <c r="I66" s="1327" t="s">
        <v>537</v>
      </c>
      <c r="J66" s="1327"/>
    </row>
    <row r="67" spans="1:12" ht="47.25" customHeight="1">
      <c r="A67" s="511" t="s">
        <v>930</v>
      </c>
      <c r="B67" s="1328" t="s">
        <v>931</v>
      </c>
      <c r="C67" s="1328"/>
      <c r="D67" s="511" t="s">
        <v>932</v>
      </c>
      <c r="E67" s="511" t="s">
        <v>933</v>
      </c>
      <c r="F67" s="1328" t="s">
        <v>934</v>
      </c>
      <c r="G67" s="1328"/>
      <c r="H67" s="634" t="s">
        <v>935</v>
      </c>
      <c r="I67" s="1328" t="s">
        <v>936</v>
      </c>
      <c r="J67" s="1328"/>
    </row>
    <row r="68" spans="1:12">
      <c r="A68" s="513" t="s">
        <v>937</v>
      </c>
      <c r="B68" s="1331" t="s">
        <v>938</v>
      </c>
      <c r="C68" s="1331"/>
      <c r="D68" s="514" t="s">
        <v>939</v>
      </c>
      <c r="E68" s="513" t="s">
        <v>940</v>
      </c>
      <c r="F68" s="1448">
        <v>1</v>
      </c>
      <c r="G68" s="1448"/>
      <c r="H68" s="635">
        <v>2</v>
      </c>
      <c r="I68" s="1331" t="s">
        <v>941</v>
      </c>
      <c r="J68" s="1331"/>
    </row>
    <row r="69" spans="1:12" ht="39" customHeight="1">
      <c r="A69" s="511">
        <v>1</v>
      </c>
      <c r="B69" s="1329" t="s">
        <v>1036</v>
      </c>
      <c r="C69" s="1330"/>
      <c r="D69" s="516" t="s">
        <v>1037</v>
      </c>
      <c r="E69" s="511" t="s">
        <v>1038</v>
      </c>
      <c r="F69" s="1442" t="e">
        <f>+#REF!</f>
        <v>#REF!</v>
      </c>
      <c r="G69" s="1330"/>
      <c r="H69" s="636"/>
      <c r="I69" s="1443" t="e">
        <f>+F69*H69</f>
        <v>#REF!</v>
      </c>
      <c r="J69" s="1444"/>
    </row>
    <row r="70" spans="1:12" ht="18.75" hidden="1" customHeight="1">
      <c r="A70" s="1339" t="s">
        <v>945</v>
      </c>
      <c r="B70" s="1339"/>
      <c r="C70" s="1339"/>
      <c r="D70" s="1339"/>
      <c r="E70" s="1339"/>
      <c r="F70" s="1339"/>
      <c r="G70" s="1339"/>
      <c r="H70" s="1339"/>
      <c r="I70" s="1340" t="e">
        <f>SUM(I69:I69)</f>
        <v>#REF!</v>
      </c>
      <c r="J70" s="1340"/>
    </row>
    <row r="71" spans="1:12" ht="18.75" hidden="1" customHeight="1">
      <c r="A71" s="1445" t="s">
        <v>1039</v>
      </c>
      <c r="B71" s="1446"/>
      <c r="C71" s="1446"/>
      <c r="D71" s="1446"/>
      <c r="E71" s="1446"/>
      <c r="F71" s="1446"/>
      <c r="G71" s="1446"/>
      <c r="H71" s="1447"/>
      <c r="I71" s="1340" t="e">
        <f>I70*10%</f>
        <v>#REF!</v>
      </c>
      <c r="J71" s="1340"/>
    </row>
    <row r="72" spans="1:12" ht="18.75" customHeight="1">
      <c r="A72" s="1341" t="s">
        <v>946</v>
      </c>
      <c r="B72" s="1342"/>
      <c r="C72" s="1342"/>
      <c r="D72" s="1342"/>
      <c r="E72" s="1342"/>
      <c r="F72" s="1342"/>
      <c r="G72" s="1342"/>
      <c r="H72" s="1343"/>
      <c r="I72" s="1344" t="e">
        <f>SUM(I70:I71)</f>
        <v>#REF!</v>
      </c>
      <c r="J72" s="1344"/>
      <c r="L72" s="637"/>
    </row>
    <row r="73" spans="1:12" ht="22.5" customHeight="1">
      <c r="A73" s="518" t="s">
        <v>947</v>
      </c>
      <c r="B73" s="518"/>
      <c r="C73" s="1345"/>
      <c r="D73" s="1345"/>
      <c r="E73" s="1345"/>
      <c r="F73" s="1345"/>
      <c r="G73" s="1345"/>
      <c r="H73" s="1345"/>
      <c r="I73" s="1345"/>
      <c r="J73" s="1345"/>
    </row>
    <row r="74" spans="1:12">
      <c r="D74" s="505"/>
      <c r="E74" s="505"/>
    </row>
    <row r="75" spans="1:12">
      <c r="A75" s="1324" t="s">
        <v>949</v>
      </c>
      <c r="B75" s="1324"/>
      <c r="C75" s="1324" t="s">
        <v>950</v>
      </c>
      <c r="D75" s="1324"/>
      <c r="E75" s="1324" t="s">
        <v>951</v>
      </c>
      <c r="F75" s="1324"/>
      <c r="G75" s="1324"/>
      <c r="H75" s="1324" t="s">
        <v>953</v>
      </c>
      <c r="I75" s="1324"/>
      <c r="J75" s="1324"/>
    </row>
    <row r="76" spans="1:12" ht="16.8">
      <c r="A76" s="494"/>
      <c r="B76" s="494"/>
      <c r="C76" s="494"/>
      <c r="D76" s="494"/>
      <c r="E76" s="494"/>
      <c r="F76" s="494"/>
      <c r="G76" s="494"/>
    </row>
    <row r="77" spans="1:12" ht="16.8">
      <c r="D77" s="494"/>
      <c r="E77" s="494"/>
    </row>
    <row r="78" spans="1:12" ht="16.8">
      <c r="D78" s="494"/>
      <c r="E78" s="494"/>
    </row>
    <row r="79" spans="1:12" ht="16.8">
      <c r="D79" s="494"/>
      <c r="E79" s="494"/>
    </row>
    <row r="80" spans="1:12" ht="16.8">
      <c r="D80" s="494"/>
      <c r="E80" s="494"/>
    </row>
    <row r="81" spans="1:10" ht="16.8">
      <c r="D81" s="519"/>
      <c r="E81" s="519"/>
    </row>
    <row r="82" spans="1:10" ht="16.8">
      <c r="A82" s="1346"/>
      <c r="B82" s="1346"/>
      <c r="C82" s="1346"/>
      <c r="F82" s="1346"/>
      <c r="G82" s="1346"/>
      <c r="H82" s="1346"/>
    </row>
    <row r="84" spans="1:10" ht="16.8">
      <c r="A84" s="519"/>
      <c r="B84" s="519"/>
      <c r="C84" s="519"/>
      <c r="D84" s="519"/>
      <c r="E84" s="1449"/>
      <c r="F84" s="1449"/>
      <c r="G84" s="1449"/>
    </row>
    <row r="85" spans="1:10" ht="19.2">
      <c r="A85" s="519"/>
      <c r="C85" s="1450" t="s">
        <v>908</v>
      </c>
      <c r="D85" s="1450"/>
      <c r="E85" s="1450"/>
      <c r="F85" s="1450"/>
      <c r="G85" s="1450"/>
      <c r="H85" s="1450"/>
      <c r="I85" s="638"/>
      <c r="J85" s="639"/>
    </row>
    <row r="86" spans="1:10" ht="16.5" customHeight="1">
      <c r="A86" s="519"/>
      <c r="C86" s="1300" t="s">
        <v>909</v>
      </c>
      <c r="D86" s="1300"/>
      <c r="E86" s="1300"/>
      <c r="F86" s="1300"/>
      <c r="G86" s="1300"/>
      <c r="H86" s="1300"/>
    </row>
    <row r="87" spans="1:10" ht="16.8">
      <c r="A87" s="519"/>
      <c r="B87" s="640"/>
      <c r="C87" s="640"/>
      <c r="D87" s="640"/>
      <c r="E87" s="640"/>
      <c r="F87" s="640"/>
      <c r="G87" s="640"/>
    </row>
    <row r="88" spans="1:10" ht="16.8">
      <c r="A88" s="522"/>
      <c r="B88" s="1451"/>
      <c r="C88" s="1451"/>
      <c r="D88" s="1451"/>
      <c r="E88" s="1451"/>
      <c r="F88" s="1451"/>
      <c r="G88" s="1451"/>
      <c r="I88" s="523"/>
      <c r="J88" s="523"/>
    </row>
    <row r="89" spans="1:10" ht="28.5" customHeight="1">
      <c r="A89" s="1350" t="s">
        <v>1028</v>
      </c>
      <c r="B89" s="1350"/>
      <c r="C89" s="1350"/>
      <c r="D89" s="1350"/>
      <c r="E89" s="1350"/>
      <c r="F89" s="1350"/>
      <c r="G89" s="1350"/>
      <c r="H89" s="1350"/>
      <c r="I89" s="1350"/>
      <c r="J89" s="1350"/>
    </row>
    <row r="90" spans="1:10" ht="32.25" customHeight="1">
      <c r="A90" s="1351" t="s">
        <v>955</v>
      </c>
      <c r="B90" s="1352"/>
      <c r="C90" s="1353" t="s">
        <v>1029</v>
      </c>
      <c r="D90" s="1354"/>
      <c r="E90" s="530"/>
      <c r="G90" s="1458" t="s">
        <v>912</v>
      </c>
      <c r="H90" s="1459"/>
      <c r="I90" s="641" t="s">
        <v>913</v>
      </c>
      <c r="J90" s="642" t="s">
        <v>1040</v>
      </c>
    </row>
    <row r="91" spans="1:10" ht="25.5" customHeight="1">
      <c r="A91" s="1358" t="s">
        <v>957</v>
      </c>
      <c r="B91" s="1359"/>
      <c r="C91" s="1460"/>
      <c r="D91" s="1461"/>
      <c r="E91" s="530"/>
      <c r="G91" s="1314"/>
      <c r="H91" s="1453"/>
      <c r="I91" s="643" t="s">
        <v>917</v>
      </c>
      <c r="J91" s="644"/>
    </row>
    <row r="92" spans="1:10" ht="18.75" customHeight="1">
      <c r="A92" s="1366" t="s">
        <v>959</v>
      </c>
      <c r="B92" s="1367"/>
      <c r="C92" s="1452"/>
      <c r="D92" s="1369"/>
      <c r="E92" s="534"/>
      <c r="G92" s="1314" t="s">
        <v>950</v>
      </c>
      <c r="H92" s="1453"/>
      <c r="I92" s="643" t="s">
        <v>913</v>
      </c>
      <c r="J92" s="644"/>
    </row>
    <row r="93" spans="1:10" ht="18.75" customHeight="1">
      <c r="B93" s="540"/>
      <c r="C93" s="540"/>
      <c r="D93" s="534"/>
      <c r="E93" s="534"/>
      <c r="G93" s="1315"/>
      <c r="H93" s="1454"/>
      <c r="I93" s="645" t="s">
        <v>917</v>
      </c>
      <c r="J93" s="646"/>
    </row>
    <row r="94" spans="1:10" ht="18.75" customHeight="1">
      <c r="C94" s="647"/>
      <c r="D94" s="647"/>
      <c r="E94" s="648"/>
      <c r="F94" s="648"/>
      <c r="G94" s="648"/>
    </row>
    <row r="95" spans="1:10" ht="18.75" customHeight="1">
      <c r="A95" s="1455" t="s">
        <v>1041</v>
      </c>
      <c r="B95" s="1455"/>
      <c r="C95" s="1455" t="str">
        <f>C59</f>
        <v>CÔNG TY TNHH SILVER NANO VIỆT NAM</v>
      </c>
      <c r="D95" s="1455"/>
      <c r="E95" s="1455"/>
      <c r="F95" s="1455"/>
      <c r="G95" s="1455"/>
      <c r="H95" s="1455"/>
      <c r="I95" s="1455"/>
      <c r="J95" s="1455"/>
    </row>
    <row r="96" spans="1:10" ht="34.5" customHeight="1">
      <c r="A96" s="1456" t="s">
        <v>1042</v>
      </c>
      <c r="B96" s="1456"/>
      <c r="C96" s="1457" t="str">
        <f>+C61</f>
        <v>Tầng 12,l tòa nhà Licogi 13, 164 Khuất Duy Tiến, Nhân Chính, Thanh Xuân, Hà Nội</v>
      </c>
      <c r="D96" s="1457"/>
      <c r="E96" s="1457"/>
      <c r="F96" s="1457"/>
      <c r="G96" s="1457"/>
      <c r="H96" s="1457"/>
      <c r="I96" s="1457"/>
      <c r="J96" s="1457"/>
    </row>
    <row r="97" spans="1:10" ht="18.75" customHeight="1">
      <c r="A97" s="1456" t="s">
        <v>1043</v>
      </c>
      <c r="B97" s="1456"/>
      <c r="C97" s="1456"/>
      <c r="D97" s="1456"/>
      <c r="E97" s="1456"/>
      <c r="F97" s="1456"/>
      <c r="G97" s="1456"/>
      <c r="H97" s="1456"/>
      <c r="I97" s="1456"/>
      <c r="J97" s="1456"/>
    </row>
    <row r="98" spans="1:10" ht="18.75" customHeight="1">
      <c r="A98" s="1456" t="s">
        <v>1044</v>
      </c>
      <c r="B98" s="1456"/>
      <c r="C98" s="543" t="s">
        <v>1045</v>
      </c>
      <c r="D98" s="543"/>
      <c r="E98" s="649" t="s">
        <v>1046</v>
      </c>
      <c r="F98" s="1470" t="s">
        <v>1047</v>
      </c>
      <c r="G98" s="1470"/>
    </row>
    <row r="99" spans="1:10" ht="18.75" customHeight="1">
      <c r="A99" s="1456" t="s">
        <v>967</v>
      </c>
      <c r="B99" s="1456"/>
      <c r="C99" s="1471"/>
      <c r="D99" s="1471"/>
      <c r="E99" s="1471"/>
      <c r="F99" s="1471"/>
      <c r="G99" s="1471"/>
      <c r="H99" s="1471"/>
      <c r="I99" s="1471"/>
      <c r="J99" s="1471"/>
    </row>
    <row r="100" spans="1:10" ht="36.75" customHeight="1">
      <c r="A100" s="559" t="s">
        <v>1</v>
      </c>
      <c r="B100" s="650" t="s">
        <v>968</v>
      </c>
      <c r="D100" s="560" t="s">
        <v>969</v>
      </c>
      <c r="E100" s="559" t="s">
        <v>970</v>
      </c>
      <c r="F100" s="1462" t="s">
        <v>971</v>
      </c>
      <c r="G100" s="1463"/>
      <c r="H100" s="559" t="s">
        <v>972</v>
      </c>
      <c r="I100" s="1464" t="s">
        <v>973</v>
      </c>
      <c r="J100" s="1464"/>
    </row>
    <row r="101" spans="1:10" ht="18.75" customHeight="1">
      <c r="A101" s="559">
        <v>1</v>
      </c>
      <c r="B101" s="1464"/>
      <c r="C101" s="1464"/>
      <c r="D101" s="560"/>
      <c r="E101" s="651"/>
      <c r="F101" s="1462"/>
      <c r="G101" s="1463"/>
      <c r="H101" s="559"/>
      <c r="I101" s="1465"/>
      <c r="J101" s="1466"/>
    </row>
    <row r="102" spans="1:10" ht="18.75" customHeight="1">
      <c r="A102" s="559">
        <v>2</v>
      </c>
      <c r="B102" s="1467"/>
      <c r="C102" s="1468"/>
      <c r="D102" s="652"/>
      <c r="E102" s="653"/>
      <c r="F102" s="1469"/>
      <c r="G102" s="1469"/>
      <c r="H102" s="652"/>
      <c r="I102" s="1465"/>
      <c r="J102" s="1466"/>
    </row>
    <row r="103" spans="1:10" ht="18.75" customHeight="1">
      <c r="A103" s="558"/>
      <c r="B103" s="558"/>
      <c r="C103" s="558"/>
      <c r="D103" s="558"/>
      <c r="E103" s="1385"/>
      <c r="F103" s="1385"/>
      <c r="G103" s="1385"/>
    </row>
    <row r="104" spans="1:10" ht="33.75" customHeight="1">
      <c r="A104" s="559" t="s">
        <v>1</v>
      </c>
      <c r="B104" s="1464" t="s">
        <v>975</v>
      </c>
      <c r="C104" s="1464"/>
      <c r="D104" s="560" t="s">
        <v>1048</v>
      </c>
      <c r="E104" s="1464" t="s">
        <v>1049</v>
      </c>
      <c r="F104" s="1464"/>
      <c r="G104" s="1464" t="s">
        <v>1050</v>
      </c>
      <c r="H104" s="1464"/>
      <c r="I104" s="1464" t="s">
        <v>983</v>
      </c>
      <c r="J104" s="1464"/>
    </row>
    <row r="105" spans="1:10" ht="25.5" customHeight="1">
      <c r="A105" s="559">
        <v>1</v>
      </c>
      <c r="B105" s="1477" t="str">
        <f>+B69</f>
        <v>Titan R668</v>
      </c>
      <c r="C105" s="1478"/>
      <c r="D105" s="654" t="s">
        <v>1038</v>
      </c>
      <c r="E105" s="1479">
        <v>5000</v>
      </c>
      <c r="F105" s="1480"/>
      <c r="G105" s="1465"/>
      <c r="H105" s="1466"/>
      <c r="I105" s="1481"/>
      <c r="J105" s="1482"/>
    </row>
    <row r="106" spans="1:10" ht="25.5" customHeight="1">
      <c r="A106" s="559"/>
      <c r="B106" s="1485" t="s">
        <v>986</v>
      </c>
      <c r="C106" s="1485"/>
      <c r="D106" s="655"/>
      <c r="E106" s="1473">
        <f>+E105</f>
        <v>5000</v>
      </c>
      <c r="F106" s="1473"/>
      <c r="G106" s="1474"/>
      <c r="H106" s="1474"/>
      <c r="I106" s="1483"/>
      <c r="J106" s="1484"/>
    </row>
    <row r="107" spans="1:10">
      <c r="A107" s="505"/>
      <c r="B107" s="505"/>
      <c r="C107" s="1475"/>
      <c r="D107" s="1475"/>
      <c r="E107" s="656"/>
      <c r="F107" s="656"/>
      <c r="G107" s="656"/>
    </row>
    <row r="108" spans="1:10">
      <c r="A108" s="499" t="s">
        <v>999</v>
      </c>
      <c r="B108" s="1476" t="s">
        <v>1027</v>
      </c>
      <c r="C108" s="1476"/>
      <c r="D108" s="1476" t="s">
        <v>1051</v>
      </c>
      <c r="E108" s="1476"/>
      <c r="F108" s="657"/>
      <c r="G108" s="1472" t="s">
        <v>1004</v>
      </c>
      <c r="H108" s="1472"/>
      <c r="I108" s="1472" t="s">
        <v>1005</v>
      </c>
      <c r="J108" s="1472"/>
    </row>
    <row r="109" spans="1:10">
      <c r="A109" s="505"/>
      <c r="B109" s="574"/>
      <c r="C109" s="505"/>
      <c r="D109" s="505"/>
      <c r="E109" s="505"/>
      <c r="F109" s="505"/>
      <c r="G109" s="505"/>
    </row>
    <row r="110" spans="1:10">
      <c r="A110" s="505"/>
      <c r="B110" s="574"/>
      <c r="C110" s="505"/>
      <c r="D110" s="505"/>
      <c r="E110" s="505"/>
      <c r="F110" s="505"/>
      <c r="G110" s="505"/>
    </row>
    <row r="111" spans="1:10" ht="16.8">
      <c r="A111" s="519"/>
      <c r="B111" s="519"/>
      <c r="C111" s="519"/>
      <c r="D111" s="519"/>
      <c r="E111" s="519"/>
      <c r="F111" s="519"/>
      <c r="G111" s="519"/>
    </row>
    <row r="112" spans="1:10" ht="16.8">
      <c r="A112" s="599"/>
      <c r="B112" s="575"/>
      <c r="C112" s="575"/>
      <c r="D112" s="505"/>
      <c r="E112" s="575"/>
      <c r="F112" s="494"/>
      <c r="G112" s="494"/>
    </row>
  </sheetData>
  <mergeCells count="123">
    <mergeCell ref="I108:J108"/>
    <mergeCell ref="E106:F106"/>
    <mergeCell ref="G106:H106"/>
    <mergeCell ref="C107:D107"/>
    <mergeCell ref="B108:C108"/>
    <mergeCell ref="D108:E108"/>
    <mergeCell ref="G108:H108"/>
    <mergeCell ref="E103:G103"/>
    <mergeCell ref="B104:C104"/>
    <mergeCell ref="E104:F104"/>
    <mergeCell ref="G104:H104"/>
    <mergeCell ref="I104:J104"/>
    <mergeCell ref="B105:C105"/>
    <mergeCell ref="E105:F105"/>
    <mergeCell ref="G105:H105"/>
    <mergeCell ref="I105:J106"/>
    <mergeCell ref="B106:C106"/>
    <mergeCell ref="F100:G100"/>
    <mergeCell ref="I100:J100"/>
    <mergeCell ref="B101:C101"/>
    <mergeCell ref="F101:G101"/>
    <mergeCell ref="I101:J101"/>
    <mergeCell ref="B102:C102"/>
    <mergeCell ref="F102:G102"/>
    <mergeCell ref="I102:J102"/>
    <mergeCell ref="A97:B97"/>
    <mergeCell ref="C97:J97"/>
    <mergeCell ref="A98:B98"/>
    <mergeCell ref="F98:G98"/>
    <mergeCell ref="A99:B99"/>
    <mergeCell ref="C99:J99"/>
    <mergeCell ref="A92:B92"/>
    <mergeCell ref="C92:D92"/>
    <mergeCell ref="G92:H93"/>
    <mergeCell ref="A95:B95"/>
    <mergeCell ref="C95:J95"/>
    <mergeCell ref="A96:B96"/>
    <mergeCell ref="C96:J96"/>
    <mergeCell ref="A89:J89"/>
    <mergeCell ref="A90:B90"/>
    <mergeCell ref="C90:D90"/>
    <mergeCell ref="G90:H91"/>
    <mergeCell ref="A91:B91"/>
    <mergeCell ref="C91:D91"/>
    <mergeCell ref="A82:C82"/>
    <mergeCell ref="F82:H82"/>
    <mergeCell ref="E84:G84"/>
    <mergeCell ref="C85:H85"/>
    <mergeCell ref="C86:H86"/>
    <mergeCell ref="B88:G88"/>
    <mergeCell ref="A72:H72"/>
    <mergeCell ref="I72:J72"/>
    <mergeCell ref="C73:J73"/>
    <mergeCell ref="A75:B75"/>
    <mergeCell ref="C75:D75"/>
    <mergeCell ref="E75:G75"/>
    <mergeCell ref="H75:J75"/>
    <mergeCell ref="B69:C69"/>
    <mergeCell ref="F69:G69"/>
    <mergeCell ref="I69:J69"/>
    <mergeCell ref="A70:H70"/>
    <mergeCell ref="I70:J70"/>
    <mergeCell ref="A71:H71"/>
    <mergeCell ref="I71:J71"/>
    <mergeCell ref="E66:H66"/>
    <mergeCell ref="I66:J66"/>
    <mergeCell ref="B67:C67"/>
    <mergeCell ref="F67:G67"/>
    <mergeCell ref="I67:J67"/>
    <mergeCell ref="B68:C68"/>
    <mergeCell ref="F68:G68"/>
    <mergeCell ref="I68:J68"/>
    <mergeCell ref="A62:B62"/>
    <mergeCell ref="C62:D62"/>
    <mergeCell ref="E62:J63"/>
    <mergeCell ref="A63:B63"/>
    <mergeCell ref="A64:D64"/>
    <mergeCell ref="E64:J65"/>
    <mergeCell ref="C59:J59"/>
    <mergeCell ref="A60:B60"/>
    <mergeCell ref="C60:D60"/>
    <mergeCell ref="H60:J60"/>
    <mergeCell ref="A61:B61"/>
    <mergeCell ref="C61:J61"/>
    <mergeCell ref="A54:B54"/>
    <mergeCell ref="C54:D54"/>
    <mergeCell ref="F54:G56"/>
    <mergeCell ref="I54:J54"/>
    <mergeCell ref="A55:B55"/>
    <mergeCell ref="C55:D55"/>
    <mergeCell ref="H55:H56"/>
    <mergeCell ref="I55:J56"/>
    <mergeCell ref="A56:B56"/>
    <mergeCell ref="C56:D56"/>
    <mergeCell ref="I19:J19"/>
    <mergeCell ref="I21:J21"/>
    <mergeCell ref="C47:H47"/>
    <mergeCell ref="C48:I48"/>
    <mergeCell ref="A52:J52"/>
    <mergeCell ref="A53:C53"/>
    <mergeCell ref="B17:C17"/>
    <mergeCell ref="E17:F17"/>
    <mergeCell ref="G17:H17"/>
    <mergeCell ref="I17:J17"/>
    <mergeCell ref="B18:C18"/>
    <mergeCell ref="E18:F18"/>
    <mergeCell ref="G18:H19"/>
    <mergeCell ref="I18:J18"/>
    <mergeCell ref="B19:C19"/>
    <mergeCell ref="E19:F19"/>
    <mergeCell ref="C12:F12"/>
    <mergeCell ref="H12:H14"/>
    <mergeCell ref="B13:B14"/>
    <mergeCell ref="C13:F14"/>
    <mergeCell ref="I13:I14"/>
    <mergeCell ref="J13:J14"/>
    <mergeCell ref="D2:I3"/>
    <mergeCell ref="D4:I5"/>
    <mergeCell ref="A8:J8"/>
    <mergeCell ref="C10:F10"/>
    <mergeCell ref="I10:J10"/>
    <mergeCell ref="C11:F11"/>
    <mergeCell ref="I11:J11"/>
  </mergeCells>
  <pageMargins left="0.56999999999999995" right="0.17" top="0.5" bottom="0" header="0.3" footer="0.3"/>
  <pageSetup scale="85" orientation="portrait" r:id="rId1"/>
  <rowBreaks count="3" manualBreakCount="3">
    <brk id="22" max="16383" man="1"/>
    <brk id="45" max="16383" man="1"/>
    <brk id="83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80"/>
  <sheetViews>
    <sheetView topLeftCell="A23" zoomScaleNormal="100" workbookViewId="0">
      <selection activeCell="M35" sqref="M35"/>
    </sheetView>
  </sheetViews>
  <sheetFormatPr defaultColWidth="9.109375" defaultRowHeight="15.6"/>
  <cols>
    <col min="1" max="1" width="6.6640625" style="495" customWidth="1"/>
    <col min="2" max="2" width="15.109375" style="495" customWidth="1"/>
    <col min="3" max="3" width="8.44140625" style="495" customWidth="1"/>
    <col min="4" max="4" width="9.6640625" style="495" customWidth="1"/>
    <col min="5" max="5" width="9.88671875" style="495" customWidth="1"/>
    <col min="6" max="6" width="9.5546875" style="495" customWidth="1"/>
    <col min="7" max="7" width="8.33203125" style="495" customWidth="1"/>
    <col min="8" max="8" width="9.44140625" style="495" customWidth="1"/>
    <col min="9" max="9" width="13.88671875" style="495" customWidth="1"/>
    <col min="10" max="10" width="12.5546875" style="495" customWidth="1"/>
    <col min="11" max="21" width="35.33203125" style="495" customWidth="1"/>
    <col min="22" max="22" width="9.109375" style="495"/>
    <col min="23" max="23" width="10.6640625" style="495" bestFit="1" customWidth="1"/>
    <col min="24" max="24" width="10.33203125" style="495" customWidth="1"/>
    <col min="25" max="29" width="9.109375" style="495"/>
    <col min="30" max="30" width="13.44140625" style="495" bestFit="1" customWidth="1"/>
    <col min="31" max="16384" width="9.109375" style="495"/>
  </cols>
  <sheetData>
    <row r="2" spans="1:10" ht="16.8">
      <c r="A2" s="494"/>
      <c r="C2" s="1299" t="s">
        <v>908</v>
      </c>
      <c r="D2" s="1299"/>
      <c r="E2" s="1299"/>
      <c r="F2" s="1299"/>
      <c r="G2" s="1299"/>
      <c r="H2" s="1299"/>
    </row>
    <row r="3" spans="1:10" ht="16.5" customHeight="1">
      <c r="A3" s="494"/>
      <c r="C3" s="1300" t="s">
        <v>909</v>
      </c>
      <c r="D3" s="1300"/>
      <c r="E3" s="1300"/>
      <c r="F3" s="1300"/>
      <c r="G3" s="1300"/>
      <c r="H3" s="1300"/>
      <c r="I3" s="1300"/>
    </row>
    <row r="4" spans="1:10" ht="16.5" customHeight="1">
      <c r="A4" s="494"/>
      <c r="C4" s="496"/>
      <c r="D4" s="496"/>
      <c r="E4" s="496"/>
      <c r="F4" s="496"/>
      <c r="G4" s="496"/>
      <c r="H4" s="496"/>
    </row>
    <row r="5" spans="1:10" ht="16.5" customHeight="1">
      <c r="A5" s="494"/>
      <c r="C5" s="496"/>
      <c r="D5" s="496"/>
      <c r="E5" s="496"/>
      <c r="F5" s="496"/>
      <c r="G5" s="496"/>
      <c r="H5" s="496"/>
    </row>
    <row r="6" spans="1:10" ht="16.8">
      <c r="A6" s="497"/>
      <c r="B6" s="497"/>
      <c r="C6" s="498"/>
      <c r="D6" s="498"/>
      <c r="E6" s="498"/>
      <c r="F6" s="498"/>
      <c r="G6" s="498"/>
    </row>
    <row r="7" spans="1:10" ht="18.600000000000001">
      <c r="A7" s="1301" t="s">
        <v>910</v>
      </c>
      <c r="B7" s="1301"/>
      <c r="C7" s="1301"/>
      <c r="D7" s="1301"/>
      <c r="E7" s="1301"/>
      <c r="F7" s="1301"/>
      <c r="G7" s="1301"/>
      <c r="H7" s="1301"/>
      <c r="I7" s="1301"/>
      <c r="J7" s="1301"/>
    </row>
    <row r="8" spans="1:10">
      <c r="A8" s="1302"/>
      <c r="B8" s="1302"/>
      <c r="C8" s="1302"/>
      <c r="D8" s="499"/>
    </row>
    <row r="9" spans="1:10">
      <c r="A9" s="1303" t="s">
        <v>766</v>
      </c>
      <c r="B9" s="1304"/>
      <c r="C9" s="1434" t="s">
        <v>911</v>
      </c>
      <c r="D9" s="1435"/>
      <c r="F9" s="1307" t="s">
        <v>912</v>
      </c>
      <c r="G9" s="1307"/>
      <c r="H9" s="500" t="s">
        <v>913</v>
      </c>
      <c r="I9" s="1310" t="s">
        <v>914</v>
      </c>
      <c r="J9" s="1311"/>
    </row>
    <row r="10" spans="1:10">
      <c r="A10" s="1303" t="s">
        <v>915</v>
      </c>
      <c r="B10" s="1304"/>
      <c r="C10" s="1303" t="s">
        <v>916</v>
      </c>
      <c r="D10" s="1304"/>
      <c r="F10" s="1308"/>
      <c r="G10" s="1308"/>
      <c r="H10" s="1314" t="s">
        <v>917</v>
      </c>
      <c r="I10" s="1316"/>
      <c r="J10" s="1317"/>
    </row>
    <row r="11" spans="1:10">
      <c r="A11" s="1303" t="s">
        <v>918</v>
      </c>
      <c r="B11" s="1304"/>
      <c r="C11" s="1303" t="s">
        <v>566</v>
      </c>
      <c r="D11" s="1304"/>
      <c r="F11" s="1309"/>
      <c r="G11" s="1309"/>
      <c r="H11" s="1315"/>
      <c r="I11" s="1318"/>
      <c r="J11" s="1319"/>
    </row>
    <row r="12" spans="1:10">
      <c r="A12" s="501"/>
      <c r="B12" s="501"/>
      <c r="C12" s="501"/>
      <c r="D12" s="501"/>
      <c r="G12" s="502"/>
      <c r="H12" s="502"/>
      <c r="I12" s="502"/>
      <c r="J12" s="502"/>
    </row>
    <row r="13" spans="1:10">
      <c r="A13" s="503" t="s">
        <v>919</v>
      </c>
      <c r="B13" s="503"/>
      <c r="C13" s="503"/>
      <c r="E13" s="1320"/>
      <c r="F13" s="1320"/>
      <c r="G13" s="1320"/>
      <c r="H13" s="1320"/>
      <c r="I13" s="1320"/>
      <c r="J13" s="1320"/>
    </row>
    <row r="14" spans="1:10" ht="16.5" customHeight="1">
      <c r="A14" s="504" t="s">
        <v>920</v>
      </c>
      <c r="B14" s="505"/>
      <c r="C14" s="1298" t="s">
        <v>361</v>
      </c>
      <c r="D14" s="1298"/>
      <c r="E14" s="1298"/>
      <c r="F14" s="1298"/>
      <c r="G14" s="1298"/>
      <c r="H14" s="1298"/>
      <c r="I14" s="1298"/>
      <c r="J14" s="1298"/>
    </row>
    <row r="15" spans="1:10" ht="16.8">
      <c r="A15" s="1321" t="s">
        <v>921</v>
      </c>
      <c r="B15" s="1321"/>
      <c r="C15" s="1322" t="s">
        <v>922</v>
      </c>
      <c r="D15" s="1322"/>
      <c r="E15" s="503" t="s">
        <v>923</v>
      </c>
      <c r="F15" s="503"/>
      <c r="G15" s="506"/>
      <c r="H15" s="507" t="s">
        <v>924</v>
      </c>
      <c r="I15" s="506"/>
      <c r="J15" s="506"/>
    </row>
    <row r="16" spans="1:10" ht="28.5" customHeight="1">
      <c r="A16" s="1321" t="s">
        <v>925</v>
      </c>
      <c r="B16" s="1321"/>
      <c r="C16" s="1323" t="s">
        <v>362</v>
      </c>
      <c r="D16" s="1323"/>
      <c r="E16" s="1323"/>
      <c r="F16" s="1323"/>
      <c r="G16" s="1323"/>
      <c r="H16" s="1323"/>
      <c r="I16" s="1323"/>
      <c r="J16" s="1323"/>
    </row>
    <row r="17" spans="1:13" ht="16.5" customHeight="1">
      <c r="A17" s="503" t="s">
        <v>926</v>
      </c>
      <c r="B17" s="503"/>
      <c r="C17" s="508"/>
      <c r="D17" s="509"/>
      <c r="E17" s="509"/>
      <c r="F17" s="1486"/>
      <c r="G17" s="1486"/>
      <c r="H17" s="1486"/>
      <c r="I17" s="1486"/>
      <c r="J17" s="1486"/>
    </row>
    <row r="18" spans="1:13" ht="16.5" customHeight="1">
      <c r="A18" s="1324"/>
      <c r="B18" s="1324"/>
      <c r="E18" s="510"/>
      <c r="F18" s="1486"/>
      <c r="G18" s="1486"/>
      <c r="H18" s="1486"/>
      <c r="I18" s="1486"/>
      <c r="J18" s="1486"/>
    </row>
    <row r="19" spans="1:13" ht="23.25" customHeight="1">
      <c r="A19" s="1321" t="s">
        <v>927</v>
      </c>
      <c r="B19" s="1321"/>
      <c r="C19" s="1321"/>
      <c r="D19" s="1321"/>
      <c r="E19" s="1439"/>
      <c r="F19" s="1439"/>
      <c r="G19" s="1439"/>
      <c r="H19" s="1439"/>
      <c r="I19" s="1439"/>
      <c r="J19" s="1439"/>
      <c r="M19" s="495" t="s">
        <v>928</v>
      </c>
    </row>
    <row r="20" spans="1:13" ht="23.25" customHeight="1">
      <c r="A20" s="504"/>
      <c r="B20" s="504"/>
      <c r="C20" s="504"/>
      <c r="D20" s="504"/>
      <c r="E20" s="1439"/>
      <c r="F20" s="1439"/>
      <c r="G20" s="1439"/>
      <c r="H20" s="1439"/>
      <c r="I20" s="1439"/>
      <c r="J20" s="1439"/>
    </row>
    <row r="21" spans="1:13">
      <c r="A21" s="504"/>
      <c r="B21" s="505"/>
      <c r="C21" s="505"/>
      <c r="D21" s="505"/>
      <c r="E21" s="1326" t="s">
        <v>929</v>
      </c>
      <c r="F21" s="1326"/>
      <c r="G21" s="1326"/>
      <c r="H21" s="1326"/>
      <c r="I21" s="1327" t="s">
        <v>537</v>
      </c>
      <c r="J21" s="1327"/>
    </row>
    <row r="22" spans="1:13" ht="47.25" customHeight="1">
      <c r="A22" s="511" t="s">
        <v>930</v>
      </c>
      <c r="B22" s="1328" t="s">
        <v>931</v>
      </c>
      <c r="C22" s="1328"/>
      <c r="D22" s="511" t="s">
        <v>932</v>
      </c>
      <c r="E22" s="511" t="s">
        <v>933</v>
      </c>
      <c r="F22" s="512" t="s">
        <v>934</v>
      </c>
      <c r="G22" s="1328" t="s">
        <v>935</v>
      </c>
      <c r="H22" s="1328"/>
      <c r="I22" s="1328" t="s">
        <v>936</v>
      </c>
      <c r="J22" s="1328"/>
    </row>
    <row r="23" spans="1:13">
      <c r="A23" s="513" t="s">
        <v>937</v>
      </c>
      <c r="B23" s="1331" t="s">
        <v>938</v>
      </c>
      <c r="C23" s="1331"/>
      <c r="D23" s="514" t="s">
        <v>939</v>
      </c>
      <c r="E23" s="513" t="s">
        <v>940</v>
      </c>
      <c r="F23" s="513">
        <v>1</v>
      </c>
      <c r="G23" s="1332">
        <v>2</v>
      </c>
      <c r="H23" s="1333"/>
      <c r="I23" s="1331" t="s">
        <v>941</v>
      </c>
      <c r="J23" s="1331"/>
    </row>
    <row r="24" spans="1:13" ht="54.75" customHeight="1">
      <c r="A24" s="515">
        <v>1</v>
      </c>
      <c r="B24" s="1487" t="s">
        <v>942</v>
      </c>
      <c r="C24" s="1488"/>
      <c r="D24" s="516" t="s">
        <v>943</v>
      </c>
      <c r="E24" s="516" t="s">
        <v>944</v>
      </c>
      <c r="F24" s="517">
        <v>3000</v>
      </c>
      <c r="G24" s="1489">
        <v>7300</v>
      </c>
      <c r="H24" s="1489"/>
      <c r="I24" s="1340">
        <f>G24*F24</f>
        <v>21900000</v>
      </c>
      <c r="J24" s="1340"/>
    </row>
    <row r="25" spans="1:13" ht="18.75" hidden="1" customHeight="1">
      <c r="A25" s="1445" t="s">
        <v>945</v>
      </c>
      <c r="B25" s="1446"/>
      <c r="C25" s="1446"/>
      <c r="D25" s="1446"/>
      <c r="E25" s="1446"/>
      <c r="F25" s="1446"/>
      <c r="G25" s="1446"/>
      <c r="H25" s="1447"/>
      <c r="I25" s="1490">
        <f>SUM(I24:J24)</f>
        <v>21900000</v>
      </c>
      <c r="J25" s="1491"/>
    </row>
    <row r="26" spans="1:13" ht="18.75" customHeight="1">
      <c r="A26" s="1341" t="s">
        <v>946</v>
      </c>
      <c r="B26" s="1342"/>
      <c r="C26" s="1342"/>
      <c r="D26" s="1342"/>
      <c r="E26" s="1342"/>
      <c r="F26" s="1342"/>
      <c r="G26" s="1342"/>
      <c r="H26" s="1343"/>
      <c r="I26" s="1344">
        <f>SUM(I25:J25)</f>
        <v>21900000</v>
      </c>
      <c r="J26" s="1344"/>
    </row>
    <row r="27" spans="1:13">
      <c r="A27" s="518" t="s">
        <v>947</v>
      </c>
      <c r="B27" s="518"/>
      <c r="C27" s="1345" t="s">
        <v>948</v>
      </c>
      <c r="D27" s="1345"/>
      <c r="E27" s="1345"/>
      <c r="F27" s="1345"/>
      <c r="G27" s="1345"/>
      <c r="H27" s="1345"/>
      <c r="I27" s="1345"/>
      <c r="J27" s="1345"/>
    </row>
    <row r="28" spans="1:13">
      <c r="D28" s="505"/>
      <c r="E28" s="505"/>
    </row>
    <row r="29" spans="1:13">
      <c r="A29" s="1324" t="s">
        <v>949</v>
      </c>
      <c r="B29" s="1324"/>
      <c r="C29" s="503" t="s">
        <v>950</v>
      </c>
      <c r="D29" s="1324" t="s">
        <v>951</v>
      </c>
      <c r="E29" s="1324"/>
      <c r="F29" s="1324"/>
      <c r="G29" s="503" t="s">
        <v>952</v>
      </c>
      <c r="H29" s="503"/>
      <c r="I29" s="1324" t="s">
        <v>953</v>
      </c>
      <c r="J29" s="1324"/>
    </row>
    <row r="30" spans="1:13" ht="16.8">
      <c r="A30" s="494"/>
      <c r="B30" s="494"/>
      <c r="C30" s="494"/>
      <c r="D30" s="494"/>
      <c r="E30" s="494"/>
      <c r="F30" s="494"/>
      <c r="G30" s="494"/>
    </row>
    <row r="31" spans="1:13" ht="16.8">
      <c r="D31" s="494"/>
      <c r="E31" s="494"/>
    </row>
    <row r="32" spans="1:13" ht="16.8">
      <c r="D32" s="519"/>
      <c r="E32" s="519"/>
    </row>
    <row r="33" spans="1:11" ht="16.8">
      <c r="A33" s="1346"/>
      <c r="B33" s="1346"/>
      <c r="C33" s="1346"/>
      <c r="F33" s="1346"/>
      <c r="G33" s="1346"/>
      <c r="H33" s="1346"/>
    </row>
    <row r="34" spans="1:11" ht="16.8">
      <c r="A34" s="520"/>
      <c r="B34" s="520"/>
      <c r="C34" s="520"/>
      <c r="F34" s="520"/>
      <c r="G34" s="520"/>
      <c r="H34" s="520"/>
    </row>
    <row r="35" spans="1:11" ht="16.8">
      <c r="A35" s="520"/>
      <c r="B35" s="520"/>
      <c r="C35" s="520"/>
      <c r="F35" s="520"/>
      <c r="G35" s="520"/>
      <c r="H35" s="520"/>
    </row>
    <row r="36" spans="1:11" ht="16.8">
      <c r="A36" s="520"/>
      <c r="B36" s="520"/>
      <c r="C36" s="520"/>
      <c r="F36" s="520"/>
      <c r="G36" s="520"/>
      <c r="H36" s="520"/>
    </row>
    <row r="38" spans="1:11">
      <c r="K38" s="521"/>
    </row>
    <row r="42" spans="1:11" ht="16.8">
      <c r="A42" s="522"/>
      <c r="B42" s="522"/>
      <c r="C42" s="522"/>
      <c r="D42" s="522"/>
      <c r="E42" s="1347"/>
      <c r="F42" s="1347"/>
      <c r="G42" s="1347"/>
      <c r="H42" s="523"/>
      <c r="I42" s="523"/>
      <c r="J42" s="523"/>
    </row>
    <row r="43" spans="1:11" ht="19.2">
      <c r="A43" s="522"/>
      <c r="B43" s="523"/>
      <c r="C43" s="1348" t="s">
        <v>908</v>
      </c>
      <c r="D43" s="1348"/>
      <c r="E43" s="1348"/>
      <c r="F43" s="1348"/>
      <c r="G43" s="1348"/>
      <c r="H43" s="1348"/>
      <c r="I43" s="524"/>
      <c r="J43" s="525"/>
    </row>
    <row r="44" spans="1:11" ht="16.5" customHeight="1">
      <c r="A44" s="522"/>
      <c r="B44" s="523"/>
      <c r="C44" s="1349" t="s">
        <v>909</v>
      </c>
      <c r="D44" s="1349"/>
      <c r="E44" s="1349"/>
      <c r="F44" s="1349"/>
      <c r="G44" s="1349"/>
      <c r="H44" s="1349"/>
      <c r="I44" s="523"/>
      <c r="J44" s="523"/>
    </row>
    <row r="45" spans="1:11" ht="16.8">
      <c r="A45" s="522"/>
      <c r="B45" s="526"/>
      <c r="C45" s="526"/>
      <c r="D45" s="526"/>
      <c r="E45" s="526"/>
      <c r="F45" s="526"/>
      <c r="G45" s="526"/>
      <c r="H45" s="523"/>
      <c r="I45" s="523"/>
      <c r="J45" s="523"/>
    </row>
    <row r="46" spans="1:11" ht="17.399999999999999" thickBot="1">
      <c r="A46" s="527"/>
      <c r="B46" s="1338"/>
      <c r="C46" s="1338"/>
      <c r="D46" s="1338"/>
      <c r="E46" s="1338"/>
      <c r="F46" s="1338"/>
      <c r="G46" s="1338"/>
      <c r="H46" s="528"/>
      <c r="I46" s="528"/>
      <c r="J46" s="528"/>
    </row>
    <row r="47" spans="1:11" ht="16.8">
      <c r="A47" s="522"/>
      <c r="B47" s="529"/>
      <c r="C47" s="529"/>
      <c r="D47" s="529"/>
      <c r="E47" s="529"/>
      <c r="F47" s="529"/>
      <c r="G47" s="529"/>
      <c r="H47" s="523"/>
      <c r="I47" s="523"/>
      <c r="J47" s="523"/>
    </row>
    <row r="48" spans="1:11" ht="18.75" customHeight="1">
      <c r="A48" s="1350" t="s">
        <v>954</v>
      </c>
      <c r="B48" s="1350"/>
      <c r="C48" s="1350"/>
      <c r="D48" s="1350"/>
      <c r="E48" s="1350"/>
      <c r="F48" s="1350"/>
      <c r="G48" s="1350"/>
      <c r="H48" s="1350"/>
      <c r="I48" s="1350"/>
      <c r="J48" s="1350"/>
    </row>
    <row r="49" spans="1:11" ht="29.25" customHeight="1">
      <c r="A49" s="1351" t="s">
        <v>955</v>
      </c>
      <c r="B49" s="1352"/>
      <c r="C49" s="1353" t="str">
        <f>C9</f>
        <v xml:space="preserve">      /     /2022</v>
      </c>
      <c r="D49" s="1354"/>
      <c r="E49" s="530"/>
      <c r="F49" s="531" t="s">
        <v>956</v>
      </c>
      <c r="G49" s="1355" t="str">
        <f>C14</f>
        <v>CÔNG TY TNHH TÂN THỊNH BIOPLASTIC</v>
      </c>
      <c r="H49" s="1356"/>
      <c r="I49" s="1356"/>
      <c r="J49" s="1492"/>
    </row>
    <row r="50" spans="1:11" ht="18.75" customHeight="1">
      <c r="A50" s="1358" t="s">
        <v>957</v>
      </c>
      <c r="B50" s="1359"/>
      <c r="C50" s="532" t="str">
        <f>C10</f>
        <v>T4-02</v>
      </c>
      <c r="D50" s="533"/>
      <c r="E50" s="530"/>
      <c r="F50" s="1360" t="s">
        <v>958</v>
      </c>
      <c r="G50" s="1362" t="str">
        <f>C16</f>
        <v>Thôn Bùi Xá, Xã Đồng Thanh, Huyện Kim Động, Tỉnh Hưng Yên, Việt Nam</v>
      </c>
      <c r="H50" s="1363"/>
      <c r="I50" s="1363"/>
      <c r="J50" s="1493"/>
    </row>
    <row r="51" spans="1:11" ht="24" customHeight="1">
      <c r="A51" s="1366" t="s">
        <v>959</v>
      </c>
      <c r="B51" s="1367"/>
      <c r="C51" s="1368" t="str">
        <f>C11</f>
        <v>05/TT-FL</v>
      </c>
      <c r="D51" s="1369"/>
      <c r="E51" s="534"/>
      <c r="F51" s="1361"/>
      <c r="G51" s="1364"/>
      <c r="H51" s="1365"/>
      <c r="I51" s="1365"/>
      <c r="J51" s="1494"/>
    </row>
    <row r="52" spans="1:11" ht="18.75" customHeight="1">
      <c r="A52" s="1370" t="s">
        <v>912</v>
      </c>
      <c r="B52" s="1371"/>
      <c r="C52" s="1372"/>
      <c r="D52" s="1373"/>
      <c r="E52" s="534"/>
      <c r="F52" s="535" t="s">
        <v>960</v>
      </c>
      <c r="G52" s="1374"/>
      <c r="H52" s="1374"/>
      <c r="I52" s="1375" t="s">
        <v>961</v>
      </c>
      <c r="J52" s="1495"/>
    </row>
    <row r="53" spans="1:11" ht="18.75" customHeight="1">
      <c r="A53" s="1370" t="s">
        <v>962</v>
      </c>
      <c r="B53" s="1371"/>
      <c r="C53" s="1372"/>
      <c r="D53" s="1373"/>
      <c r="E53" s="534"/>
      <c r="F53" s="535" t="s">
        <v>963</v>
      </c>
      <c r="G53" s="536" t="s">
        <v>964</v>
      </c>
      <c r="H53" s="537" t="s">
        <v>965</v>
      </c>
      <c r="I53" s="538" t="s">
        <v>966</v>
      </c>
      <c r="J53" s="539"/>
    </row>
    <row r="54" spans="1:11" ht="18.75" customHeight="1">
      <c r="B54" s="540"/>
      <c r="C54" s="540"/>
      <c r="D54" s="534"/>
      <c r="E54" s="534"/>
      <c r="F54" s="534"/>
      <c r="H54" s="501"/>
      <c r="I54" s="501"/>
      <c r="J54" s="541"/>
    </row>
    <row r="55" spans="1:11" ht="17.25" customHeight="1">
      <c r="A55" s="542">
        <v>1</v>
      </c>
      <c r="B55" s="486" t="s">
        <v>967</v>
      </c>
      <c r="C55" s="543"/>
      <c r="D55" s="544"/>
      <c r="E55" s="544"/>
      <c r="F55" s="544"/>
      <c r="G55" s="544"/>
      <c r="H55" s="544"/>
      <c r="I55" s="544"/>
      <c r="J55" s="544"/>
    </row>
    <row r="56" spans="1:11" s="546" customFormat="1" ht="28.5" customHeight="1">
      <c r="A56" s="545" t="s">
        <v>1</v>
      </c>
      <c r="B56" s="545" t="s">
        <v>968</v>
      </c>
      <c r="C56" s="1378" t="s">
        <v>969</v>
      </c>
      <c r="D56" s="1379"/>
      <c r="E56" s="1380" t="s">
        <v>970</v>
      </c>
      <c r="F56" s="1381"/>
      <c r="G56" s="1382" t="s">
        <v>971</v>
      </c>
      <c r="H56" s="1383"/>
      <c r="I56" s="545" t="s">
        <v>972</v>
      </c>
      <c r="J56" s="545" t="s">
        <v>973</v>
      </c>
    </row>
    <row r="57" spans="1:11" s="546" customFormat="1" ht="21" customHeight="1">
      <c r="A57" s="545">
        <v>1</v>
      </c>
      <c r="B57" s="545"/>
      <c r="C57" s="547"/>
      <c r="D57" s="548"/>
      <c r="E57" s="549"/>
      <c r="F57" s="550"/>
      <c r="G57" s="551"/>
      <c r="H57" s="552"/>
      <c r="I57" s="545"/>
      <c r="J57" s="545"/>
    </row>
    <row r="58" spans="1:11" s="546" customFormat="1" ht="21" customHeight="1">
      <c r="A58" s="545">
        <v>2</v>
      </c>
      <c r="B58" s="545"/>
      <c r="C58" s="547"/>
      <c r="D58" s="548"/>
      <c r="E58" s="549"/>
      <c r="F58" s="550"/>
      <c r="G58" s="551"/>
      <c r="H58" s="552"/>
      <c r="I58" s="545"/>
      <c r="J58" s="545"/>
    </row>
    <row r="59" spans="1:11" s="546" customFormat="1" ht="21" customHeight="1">
      <c r="A59" s="545">
        <v>3</v>
      </c>
      <c r="B59" s="545"/>
      <c r="C59" s="547"/>
      <c r="D59" s="548"/>
      <c r="E59" s="549"/>
      <c r="F59" s="550"/>
      <c r="G59" s="551"/>
      <c r="H59" s="552"/>
      <c r="I59" s="545"/>
      <c r="J59" s="545"/>
    </row>
    <row r="60" spans="1:11" ht="18.75" customHeight="1">
      <c r="A60" s="553"/>
      <c r="B60" s="554"/>
      <c r="C60" s="553"/>
      <c r="D60" s="553"/>
      <c r="E60" s="555"/>
      <c r="F60" s="555"/>
      <c r="G60" s="556"/>
      <c r="H60" s="556"/>
      <c r="I60" s="523"/>
      <c r="J60" s="557"/>
    </row>
    <row r="61" spans="1:11">
      <c r="A61" s="493">
        <v>2</v>
      </c>
      <c r="B61" s="1384" t="s">
        <v>974</v>
      </c>
      <c r="C61" s="1384"/>
      <c r="D61" s="558"/>
      <c r="E61" s="1385"/>
      <c r="F61" s="1385"/>
      <c r="G61" s="1385"/>
      <c r="H61" s="1385"/>
    </row>
    <row r="62" spans="1:11" ht="27.6">
      <c r="A62" s="559" t="s">
        <v>1</v>
      </c>
      <c r="B62" s="559" t="s">
        <v>975</v>
      </c>
      <c r="C62" s="560" t="s">
        <v>976</v>
      </c>
      <c r="D62" s="560" t="s">
        <v>977</v>
      </c>
      <c r="E62" s="559" t="s">
        <v>978</v>
      </c>
      <c r="F62" s="560" t="s">
        <v>979</v>
      </c>
      <c r="G62" s="559" t="s">
        <v>980</v>
      </c>
      <c r="H62" s="560" t="s">
        <v>981</v>
      </c>
      <c r="I62" s="560" t="s">
        <v>982</v>
      </c>
      <c r="J62" s="559" t="s">
        <v>983</v>
      </c>
    </row>
    <row r="63" spans="1:11" ht="64.5" customHeight="1">
      <c r="A63" s="559">
        <v>1</v>
      </c>
      <c r="B63" s="561" t="str">
        <f>+B24</f>
        <v>Hạt phụ gia 8518</v>
      </c>
      <c r="C63" s="561" t="s">
        <v>944</v>
      </c>
      <c r="D63" s="562" t="s">
        <v>984</v>
      </c>
      <c r="E63" s="563">
        <f>H63/25</f>
        <v>120</v>
      </c>
      <c r="F63" s="564"/>
      <c r="G63" s="564"/>
      <c r="H63" s="565">
        <f>F24</f>
        <v>3000</v>
      </c>
      <c r="I63" s="566"/>
      <c r="J63" s="562" t="s">
        <v>985</v>
      </c>
    </row>
    <row r="64" spans="1:11">
      <c r="A64" s="567"/>
      <c r="B64" s="568" t="s">
        <v>986</v>
      </c>
      <c r="C64" s="568"/>
      <c r="D64" s="569"/>
      <c r="E64" s="570">
        <f>E63</f>
        <v>120</v>
      </c>
      <c r="F64" s="570"/>
      <c r="G64" s="570"/>
      <c r="H64" s="571">
        <f>SUM(H63:H63)</f>
        <v>3000</v>
      </c>
      <c r="I64" s="567"/>
      <c r="J64" s="572"/>
      <c r="K64" s="573"/>
    </row>
    <row r="65" spans="1:11" ht="16.2" thickBot="1">
      <c r="A65" s="505"/>
      <c r="B65" s="574"/>
      <c r="C65" s="505"/>
      <c r="D65" s="505"/>
      <c r="E65" s="505"/>
      <c r="F65" s="505"/>
      <c r="G65" s="505"/>
      <c r="H65" s="505"/>
    </row>
    <row r="66" spans="1:11" ht="19.5" customHeight="1" thickBot="1">
      <c r="A66" s="575">
        <v>3</v>
      </c>
      <c r="B66" s="576" t="s">
        <v>987</v>
      </c>
      <c r="C66" s="505" t="s">
        <v>988</v>
      </c>
      <c r="D66" s="577"/>
      <c r="E66" s="574" t="s">
        <v>989</v>
      </c>
      <c r="F66" s="578" t="s">
        <v>990</v>
      </c>
      <c r="G66" s="557" t="s">
        <v>991</v>
      </c>
      <c r="H66" s="578"/>
      <c r="I66" s="523" t="s">
        <v>771</v>
      </c>
      <c r="J66" s="578"/>
    </row>
    <row r="67" spans="1:11" ht="6.75" customHeight="1" thickBot="1">
      <c r="A67" s="575"/>
      <c r="B67" s="576"/>
      <c r="C67" s="505"/>
      <c r="D67" s="574"/>
      <c r="E67" s="574"/>
      <c r="F67" s="574"/>
      <c r="G67" s="557"/>
      <c r="H67" s="523"/>
      <c r="I67" s="523"/>
      <c r="J67" s="523"/>
    </row>
    <row r="68" spans="1:11" ht="20.25" customHeight="1" thickBot="1">
      <c r="A68" s="575"/>
      <c r="B68" s="546"/>
      <c r="C68" s="579" t="s">
        <v>992</v>
      </c>
      <c r="D68" s="577"/>
      <c r="E68" s="574" t="s">
        <v>993</v>
      </c>
      <c r="F68" s="577"/>
      <c r="G68" s="574" t="s">
        <v>994</v>
      </c>
      <c r="H68" s="577"/>
      <c r="I68" s="557" t="s">
        <v>995</v>
      </c>
      <c r="J68" s="578" t="s">
        <v>990</v>
      </c>
    </row>
    <row r="69" spans="1:11" ht="8.25" customHeight="1" thickBot="1">
      <c r="A69" s="575"/>
      <c r="B69" s="576"/>
      <c r="C69" s="505"/>
      <c r="D69" s="574"/>
      <c r="E69" s="574"/>
      <c r="F69" s="574"/>
      <c r="G69" s="574"/>
      <c r="H69" s="574"/>
      <c r="I69" s="523"/>
      <c r="J69" s="523"/>
    </row>
    <row r="70" spans="1:11" ht="18" customHeight="1" thickBot="1">
      <c r="A70" s="575"/>
      <c r="B70" s="580" t="s">
        <v>996</v>
      </c>
      <c r="C70" s="505" t="s">
        <v>980</v>
      </c>
      <c r="D70" s="581"/>
      <c r="E70" s="553" t="s">
        <v>997</v>
      </c>
      <c r="F70" s="582"/>
      <c r="G70" s="557" t="s">
        <v>978</v>
      </c>
      <c r="H70" s="583">
        <f>J70/25</f>
        <v>120</v>
      </c>
      <c r="I70" s="557" t="s">
        <v>998</v>
      </c>
      <c r="J70" s="584">
        <f>H63</f>
        <v>3000</v>
      </c>
    </row>
    <row r="71" spans="1:11" ht="8.25" customHeight="1" thickBot="1">
      <c r="A71" s="575"/>
      <c r="B71" s="580"/>
      <c r="C71" s="505"/>
      <c r="D71" s="579"/>
      <c r="E71" s="553"/>
      <c r="F71" s="574"/>
      <c r="G71" s="557"/>
      <c r="H71" s="557"/>
      <c r="I71" s="557"/>
      <c r="J71" s="585"/>
    </row>
    <row r="72" spans="1:11" ht="7.5" customHeight="1" thickBot="1">
      <c r="A72" s="575"/>
      <c r="B72" s="580"/>
      <c r="C72" s="505"/>
      <c r="D72" s="582"/>
      <c r="E72" s="553"/>
      <c r="F72" s="577"/>
      <c r="G72" s="557"/>
      <c r="H72" s="578"/>
      <c r="I72" s="557"/>
      <c r="J72" s="584"/>
    </row>
    <row r="73" spans="1:11" ht="16.2" thickBot="1">
      <c r="A73" s="505"/>
      <c r="B73" s="586" t="s">
        <v>549</v>
      </c>
      <c r="C73" s="505" t="s">
        <v>980</v>
      </c>
      <c r="D73" s="587">
        <f>D70</f>
        <v>0</v>
      </c>
      <c r="E73" s="553" t="s">
        <v>997</v>
      </c>
      <c r="F73" s="588"/>
      <c r="G73" s="557" t="s">
        <v>978</v>
      </c>
      <c r="H73" s="589">
        <f>H70</f>
        <v>120</v>
      </c>
      <c r="I73" s="557" t="s">
        <v>998</v>
      </c>
      <c r="J73" s="590">
        <f>J70</f>
        <v>3000</v>
      </c>
    </row>
    <row r="74" spans="1:11" ht="10.5" customHeight="1">
      <c r="A74" s="505"/>
      <c r="B74" s="574"/>
      <c r="C74" s="505"/>
      <c r="D74" s="505"/>
      <c r="E74" s="505"/>
      <c r="F74" s="505"/>
      <c r="G74" s="505"/>
      <c r="H74" s="505"/>
      <c r="I74" s="591"/>
      <c r="J74" s="591"/>
    </row>
    <row r="75" spans="1:11">
      <c r="A75" s="505"/>
      <c r="B75" s="574"/>
      <c r="C75" s="505"/>
      <c r="D75" s="592"/>
      <c r="E75" s="553"/>
      <c r="F75" s="592"/>
      <c r="G75" s="523"/>
      <c r="H75" s="593"/>
      <c r="I75" s="557"/>
      <c r="J75" s="594"/>
    </row>
    <row r="76" spans="1:11" ht="16.8">
      <c r="A76" s="574" t="s">
        <v>999</v>
      </c>
      <c r="B76" s="595" t="s">
        <v>1000</v>
      </c>
      <c r="C76" s="1386" t="s">
        <v>1001</v>
      </c>
      <c r="D76" s="1386"/>
      <c r="E76" s="596" t="s">
        <v>1002</v>
      </c>
      <c r="F76" s="597" t="s">
        <v>1003</v>
      </c>
      <c r="G76" s="596"/>
      <c r="H76" s="598" t="s">
        <v>1004</v>
      </c>
      <c r="I76" s="1377" t="s">
        <v>1005</v>
      </c>
      <c r="J76" s="1377"/>
      <c r="K76" s="505"/>
    </row>
    <row r="77" spans="1:11" ht="18" customHeight="1">
      <c r="A77" s="505"/>
      <c r="B77" s="574"/>
      <c r="C77" s="505"/>
      <c r="D77" s="505"/>
      <c r="E77" s="505"/>
      <c r="F77" s="505"/>
      <c r="G77" s="505"/>
    </row>
    <row r="78" spans="1:11">
      <c r="A78" s="505"/>
      <c r="B78" s="574"/>
      <c r="C78" s="505"/>
      <c r="D78" s="505"/>
      <c r="E78" s="505"/>
      <c r="F78" s="505"/>
      <c r="G78" s="505"/>
    </row>
    <row r="79" spans="1:11" ht="16.8">
      <c r="A79" s="519"/>
      <c r="B79" s="519"/>
      <c r="C79" s="519"/>
      <c r="D79" s="519"/>
      <c r="E79" s="519"/>
      <c r="F79" s="519"/>
      <c r="G79" s="519"/>
    </row>
    <row r="80" spans="1:11" ht="16.8">
      <c r="A80" s="599"/>
      <c r="B80" s="575"/>
      <c r="C80" s="575"/>
      <c r="D80" s="505"/>
      <c r="E80" s="575"/>
      <c r="F80" s="494"/>
      <c r="G80" s="494"/>
    </row>
  </sheetData>
  <mergeCells count="71">
    <mergeCell ref="I76:J76"/>
    <mergeCell ref="C56:D56"/>
    <mergeCell ref="E56:F56"/>
    <mergeCell ref="G56:H56"/>
    <mergeCell ref="B61:C61"/>
    <mergeCell ref="E61:H61"/>
    <mergeCell ref="C76:D76"/>
    <mergeCell ref="A52:B52"/>
    <mergeCell ref="C52:D52"/>
    <mergeCell ref="G52:H52"/>
    <mergeCell ref="I52:J52"/>
    <mergeCell ref="A53:B53"/>
    <mergeCell ref="C53:D53"/>
    <mergeCell ref="A48:J48"/>
    <mergeCell ref="A49:B49"/>
    <mergeCell ref="C49:D49"/>
    <mergeCell ref="G49:J49"/>
    <mergeCell ref="A50:B50"/>
    <mergeCell ref="F50:F51"/>
    <mergeCell ref="G50:J51"/>
    <mergeCell ref="A51:B51"/>
    <mergeCell ref="C51:D51"/>
    <mergeCell ref="B46:G46"/>
    <mergeCell ref="A25:H25"/>
    <mergeCell ref="I25:J25"/>
    <mergeCell ref="A26:H26"/>
    <mergeCell ref="I26:J26"/>
    <mergeCell ref="C27:J27"/>
    <mergeCell ref="A29:B29"/>
    <mergeCell ref="D29:F29"/>
    <mergeCell ref="I29:J29"/>
    <mergeCell ref="A33:C33"/>
    <mergeCell ref="F33:H33"/>
    <mergeCell ref="E42:G42"/>
    <mergeCell ref="C43:H43"/>
    <mergeCell ref="C44:H44"/>
    <mergeCell ref="B23:C23"/>
    <mergeCell ref="G23:H23"/>
    <mergeCell ref="I23:J23"/>
    <mergeCell ref="B24:C24"/>
    <mergeCell ref="G24:H24"/>
    <mergeCell ref="I24:J24"/>
    <mergeCell ref="A19:D19"/>
    <mergeCell ref="E19:J20"/>
    <mergeCell ref="E21:H21"/>
    <mergeCell ref="I21:J21"/>
    <mergeCell ref="B22:C22"/>
    <mergeCell ref="G22:H22"/>
    <mergeCell ref="I22:J22"/>
    <mergeCell ref="A15:B15"/>
    <mergeCell ref="C15:D15"/>
    <mergeCell ref="A16:B16"/>
    <mergeCell ref="C16:J16"/>
    <mergeCell ref="F17:J18"/>
    <mergeCell ref="A18:B18"/>
    <mergeCell ref="C14:J14"/>
    <mergeCell ref="C2:H2"/>
    <mergeCell ref="C3:I3"/>
    <mergeCell ref="A7:J7"/>
    <mergeCell ref="A8:C8"/>
    <mergeCell ref="A9:B9"/>
    <mergeCell ref="C9:D9"/>
    <mergeCell ref="F9:G11"/>
    <mergeCell ref="I9:J9"/>
    <mergeCell ref="A10:B10"/>
    <mergeCell ref="C10:D10"/>
    <mergeCell ref="H10:H11"/>
    <mergeCell ref="I10:J11"/>
    <mergeCell ref="A11:B11"/>
    <mergeCell ref="C11:D11"/>
    <mergeCell ref="E13:J13"/>
  </mergeCells>
  <pageMargins left="0.45" right="0.45" top="0.56999999999999995" bottom="0" header="0.32" footer="0.3"/>
  <pageSetup scale="93" orientation="portrait" r:id="rId1"/>
  <rowBreaks count="1" manualBreakCount="1">
    <brk id="41" max="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L30"/>
  <sheetViews>
    <sheetView topLeftCell="A4" zoomScaleNormal="100" workbookViewId="0">
      <selection activeCell="R21" sqref="R21"/>
    </sheetView>
  </sheetViews>
  <sheetFormatPr defaultColWidth="9.109375" defaultRowHeight="14.4"/>
  <cols>
    <col min="1" max="11" width="9.109375" style="483"/>
    <col min="12" max="12" width="8.88671875" style="483" customWidth="1"/>
    <col min="13" max="16384" width="9.109375" style="483"/>
  </cols>
  <sheetData>
    <row r="8" spans="1:12" ht="5.25" customHeight="1" thickBot="1">
      <c r="A8" s="482"/>
      <c r="B8" s="482"/>
      <c r="C8" s="482"/>
      <c r="D8" s="482"/>
      <c r="E8" s="482"/>
      <c r="F8" s="482"/>
      <c r="G8" s="482"/>
      <c r="H8" s="482"/>
      <c r="I8" s="482"/>
      <c r="J8" s="482"/>
      <c r="K8" s="482"/>
      <c r="L8" s="482"/>
    </row>
    <row r="9" spans="1:12" ht="28.5" customHeight="1">
      <c r="I9" s="1500" t="s">
        <v>885</v>
      </c>
      <c r="J9" s="1500"/>
      <c r="K9" s="1500"/>
      <c r="L9" s="1500"/>
    </row>
    <row r="10" spans="1:12" ht="17.399999999999999">
      <c r="E10" s="484" t="s">
        <v>886</v>
      </c>
    </row>
    <row r="11" spans="1:12" ht="17.399999999999999">
      <c r="E11" s="484"/>
      <c r="J11" s="485" t="s">
        <v>887</v>
      </c>
    </row>
    <row r="12" spans="1:12" ht="30" customHeight="1">
      <c r="A12" s="486" t="s">
        <v>888</v>
      </c>
      <c r="B12" s="487"/>
    </row>
    <row r="13" spans="1:12" ht="27" customHeight="1">
      <c r="A13" s="1501" t="s">
        <v>889</v>
      </c>
      <c r="B13" s="1501"/>
      <c r="C13" s="1466" t="s">
        <v>240</v>
      </c>
      <c r="D13" s="1464"/>
      <c r="E13" s="1464"/>
      <c r="F13" s="1464"/>
      <c r="G13" s="1464"/>
      <c r="H13" s="1464"/>
      <c r="I13" s="1464"/>
      <c r="J13" s="1464"/>
      <c r="K13" s="1464"/>
      <c r="L13" s="1464"/>
    </row>
    <row r="14" spans="1:12" ht="30" customHeight="1">
      <c r="A14" s="1464" t="s">
        <v>890</v>
      </c>
      <c r="B14" s="1464"/>
      <c r="C14" s="1466" t="s">
        <v>891</v>
      </c>
      <c r="D14" s="1464"/>
      <c r="E14" s="1464"/>
      <c r="F14" s="1464"/>
      <c r="G14" s="1464"/>
      <c r="H14" s="1464"/>
      <c r="I14" s="1464"/>
      <c r="J14" s="1464"/>
      <c r="K14" s="1464"/>
      <c r="L14" s="1464"/>
    </row>
    <row r="15" spans="1:12" ht="30" customHeight="1">
      <c r="A15" s="1496" t="s">
        <v>892</v>
      </c>
      <c r="B15" s="1497"/>
      <c r="C15" s="1498" t="s">
        <v>893</v>
      </c>
      <c r="D15" s="1499"/>
      <c r="E15" s="1499"/>
      <c r="F15" s="1499"/>
      <c r="G15" s="1499"/>
      <c r="H15" s="1499"/>
      <c r="I15" s="1499"/>
      <c r="J15" s="1499"/>
      <c r="K15" s="1499"/>
      <c r="L15" s="1499"/>
    </row>
    <row r="16" spans="1:12" ht="30" customHeight="1">
      <c r="A16" s="1496" t="s">
        <v>894</v>
      </c>
      <c r="B16" s="1497"/>
      <c r="C16" s="1498" t="s">
        <v>895</v>
      </c>
      <c r="D16" s="1499"/>
      <c r="E16" s="1499"/>
      <c r="F16" s="1499"/>
      <c r="G16" s="1499"/>
      <c r="H16" s="1499"/>
      <c r="I16" s="1499"/>
      <c r="J16" s="1499"/>
      <c r="K16" s="1499"/>
      <c r="L16" s="1499"/>
    </row>
    <row r="17" spans="1:12" ht="30" customHeight="1">
      <c r="A17" s="1464" t="s">
        <v>896</v>
      </c>
      <c r="B17" s="1464"/>
      <c r="C17" s="1502" t="s">
        <v>876</v>
      </c>
      <c r="D17" s="1502"/>
      <c r="E17" s="1502"/>
      <c r="F17" s="1502"/>
      <c r="G17" s="1502"/>
      <c r="H17" s="1502"/>
      <c r="I17" s="1502"/>
      <c r="J17" s="1502"/>
      <c r="K17" s="1502"/>
      <c r="L17" s="1498"/>
    </row>
    <row r="18" spans="1:12" ht="27" customHeight="1">
      <c r="A18" s="488" t="s">
        <v>897</v>
      </c>
      <c r="B18" s="489"/>
    </row>
    <row r="19" spans="1:12" ht="24.75" customHeight="1">
      <c r="A19" s="490" t="s">
        <v>1</v>
      </c>
      <c r="B19" s="1503" t="s">
        <v>898</v>
      </c>
      <c r="C19" s="1504"/>
      <c r="D19" s="1504"/>
      <c r="E19" s="1505"/>
      <c r="F19" s="1506" t="s">
        <v>899</v>
      </c>
      <c r="G19" s="1506"/>
      <c r="H19" s="1506"/>
      <c r="I19" s="1506"/>
      <c r="J19" s="1506" t="s">
        <v>900</v>
      </c>
      <c r="K19" s="1506"/>
      <c r="L19" s="1506"/>
    </row>
    <row r="20" spans="1:12" ht="50.25" customHeight="1">
      <c r="A20" s="491">
        <v>1</v>
      </c>
      <c r="B20" s="1465" t="s">
        <v>901</v>
      </c>
      <c r="C20" s="1507"/>
      <c r="D20" s="1507"/>
      <c r="E20" s="1466"/>
      <c r="F20" s="1506"/>
      <c r="G20" s="1506"/>
      <c r="H20" s="1506"/>
      <c r="I20" s="1506"/>
      <c r="J20" s="1506"/>
      <c r="K20" s="1506"/>
      <c r="L20" s="1506"/>
    </row>
    <row r="21" spans="1:12" ht="50.25" customHeight="1">
      <c r="A21" s="491">
        <v>2</v>
      </c>
      <c r="B21" s="1465" t="s">
        <v>902</v>
      </c>
      <c r="C21" s="1507"/>
      <c r="D21" s="1507"/>
      <c r="E21" s="1466"/>
      <c r="F21" s="1506"/>
      <c r="G21" s="1506"/>
      <c r="H21" s="1506"/>
      <c r="I21" s="1506"/>
      <c r="J21" s="1506"/>
      <c r="K21" s="1506"/>
      <c r="L21" s="1506"/>
    </row>
    <row r="22" spans="1:12" ht="50.25" customHeight="1">
      <c r="A22" s="491">
        <v>3</v>
      </c>
      <c r="B22" s="1465" t="s">
        <v>903</v>
      </c>
      <c r="C22" s="1507"/>
      <c r="D22" s="1507"/>
      <c r="E22" s="1466"/>
      <c r="F22" s="1506"/>
      <c r="G22" s="1506"/>
      <c r="H22" s="1506"/>
      <c r="I22" s="1506"/>
      <c r="J22" s="1506"/>
      <c r="K22" s="1506"/>
      <c r="L22" s="1506"/>
    </row>
    <row r="25" spans="1:12">
      <c r="A25" s="1508" t="s">
        <v>904</v>
      </c>
      <c r="B25" s="1508"/>
      <c r="C25" s="1508"/>
      <c r="E25" s="1279" t="s">
        <v>905</v>
      </c>
      <c r="F25" s="1279"/>
      <c r="G25" s="492"/>
      <c r="H25" s="1508" t="s">
        <v>906</v>
      </c>
      <c r="I25" s="1508"/>
      <c r="J25" s="493"/>
      <c r="K25" s="1508" t="s">
        <v>907</v>
      </c>
      <c r="L25" s="1508"/>
    </row>
    <row r="29" spans="1:12" ht="24.75" customHeight="1"/>
    <row r="30" spans="1:12">
      <c r="A30" s="1508"/>
      <c r="B30" s="1508"/>
      <c r="C30" s="1508"/>
      <c r="E30" s="1508"/>
      <c r="F30" s="1508"/>
      <c r="G30" s="1508"/>
      <c r="H30" s="486"/>
      <c r="I30" s="486"/>
      <c r="J30" s="486"/>
      <c r="K30" s="486"/>
      <c r="L30" s="486"/>
    </row>
  </sheetData>
  <mergeCells count="29">
    <mergeCell ref="A30:C30"/>
    <mergeCell ref="E30:G30"/>
    <mergeCell ref="B22:E22"/>
    <mergeCell ref="F22:I22"/>
    <mergeCell ref="J22:L22"/>
    <mergeCell ref="A25:C25"/>
    <mergeCell ref="E25:F25"/>
    <mergeCell ref="H25:I25"/>
    <mergeCell ref="K25:L25"/>
    <mergeCell ref="B20:E20"/>
    <mergeCell ref="F20:I20"/>
    <mergeCell ref="J20:L20"/>
    <mergeCell ref="B21:E21"/>
    <mergeCell ref="F21:I21"/>
    <mergeCell ref="J21:L21"/>
    <mergeCell ref="A16:B16"/>
    <mergeCell ref="C16:L16"/>
    <mergeCell ref="A17:B17"/>
    <mergeCell ref="C17:L17"/>
    <mergeCell ref="B19:E19"/>
    <mergeCell ref="F19:I19"/>
    <mergeCell ref="J19:L19"/>
    <mergeCell ref="A15:B15"/>
    <mergeCell ref="C15:L15"/>
    <mergeCell ref="I9:L9"/>
    <mergeCell ref="A13:B13"/>
    <mergeCell ref="C13:L13"/>
    <mergeCell ref="A14:B14"/>
    <mergeCell ref="C14:L14"/>
  </mergeCells>
  <pageMargins left="0.70866141732283472" right="0.70866141732283472" top="0.74803149606299213" bottom="0.74803149606299213" header="0.31496062992125984" footer="0.31496062992125984"/>
  <pageSetup scale="8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14"/>
  <sheetViews>
    <sheetView zoomScaleNormal="100" workbookViewId="0">
      <pane xSplit="9" ySplit="8" topLeftCell="J37" activePane="bottomRight" state="frozen"/>
      <selection pane="topRight" activeCell="I1" sqref="I1"/>
      <selection pane="bottomLeft" activeCell="A9" sqref="A9"/>
      <selection pane="bottomRight" activeCell="K50" sqref="K50"/>
    </sheetView>
  </sheetViews>
  <sheetFormatPr defaultColWidth="11.44140625" defaultRowHeight="12.75" customHeight="1"/>
  <cols>
    <col min="1" max="1" width="5.88671875" style="283" customWidth="1"/>
    <col min="2" max="2" width="5.6640625" style="283" hidden="1" customWidth="1"/>
    <col min="3" max="3" width="62.109375" style="284" customWidth="1"/>
    <col min="4" max="4" width="20.6640625" style="283" customWidth="1"/>
    <col min="5" max="5" width="15.6640625" style="283" customWidth="1"/>
    <col min="6" max="6" width="15.5546875" style="285" customWidth="1"/>
    <col min="7" max="7" width="13.88671875" style="286" bestFit="1" customWidth="1"/>
    <col min="8" max="8" width="12.33203125" style="287" bestFit="1" customWidth="1"/>
    <col min="9" max="9" width="12.44140625" style="287" bestFit="1" customWidth="1"/>
    <col min="10" max="10" width="10.88671875" style="288" customWidth="1"/>
    <col min="11" max="11" width="11.33203125" style="289" customWidth="1"/>
    <col min="12" max="12" width="16.44140625" style="290" customWidth="1"/>
    <col min="13" max="13" width="15.33203125" style="290" bestFit="1" customWidth="1"/>
    <col min="14" max="14" width="10" style="291" customWidth="1"/>
    <col min="15" max="15" width="14" style="292" customWidth="1"/>
    <col min="16" max="16" width="12.6640625" style="293" bestFit="1" customWidth="1"/>
    <col min="17" max="17" width="15.6640625" style="292" bestFit="1" customWidth="1"/>
    <col min="18" max="20" width="8.6640625" style="292" bestFit="1" customWidth="1"/>
    <col min="21" max="21" width="9.6640625" style="291" customWidth="1"/>
    <col min="22" max="22" width="15.88671875" style="291" customWidth="1"/>
    <col min="23" max="23" width="19.88671875" style="291" bestFit="1" customWidth="1"/>
    <col min="24" max="24" width="15.109375" style="293" bestFit="1" customWidth="1"/>
    <col min="25" max="25" width="17" style="292" bestFit="1" customWidth="1"/>
    <col min="26" max="26" width="12.6640625" style="292" bestFit="1" customWidth="1"/>
    <col min="27" max="27" width="7.6640625" style="291" customWidth="1"/>
    <col min="28" max="28" width="15.88671875" style="291" customWidth="1"/>
    <col min="29" max="29" width="13.88671875" style="291" customWidth="1"/>
    <col min="30" max="30" width="11.44140625" style="293" customWidth="1"/>
    <col min="31" max="31" width="14" style="292" customWidth="1"/>
    <col min="32" max="32" width="8.5546875" style="292" customWidth="1"/>
    <col min="33" max="33" width="7.6640625" style="291" customWidth="1"/>
    <col min="34" max="34" width="15.88671875" style="291" customWidth="1"/>
    <col min="35" max="35" width="13.88671875" style="291" customWidth="1"/>
    <col min="36" max="36" width="11.44140625" style="293" customWidth="1"/>
    <col min="37" max="37" width="14" style="292" customWidth="1"/>
    <col min="38" max="38" width="8.6640625" style="292" customWidth="1"/>
    <col min="39" max="39" width="11" style="294" bestFit="1" customWidth="1"/>
    <col min="40" max="40" width="20.6640625" style="294" bestFit="1" customWidth="1"/>
    <col min="41" max="41" width="17.44140625" style="294" bestFit="1" customWidth="1"/>
    <col min="42" max="42" width="12.44140625" style="295" customWidth="1"/>
    <col min="43" max="43" width="7.44140625" style="296" customWidth="1"/>
    <col min="44" max="49" width="9.109375" style="297" customWidth="1"/>
    <col min="50" max="50" width="10.44140625" style="298" customWidth="1"/>
    <col min="51" max="51" width="11.33203125" style="298" customWidth="1"/>
    <col min="52" max="53" width="9.109375" style="298" customWidth="1"/>
    <col min="54" max="54" width="12.88671875" style="298" customWidth="1"/>
    <col min="55" max="55" width="10.44140625" style="298" customWidth="1"/>
    <col min="56" max="56" width="8.6640625" style="297" customWidth="1"/>
    <col min="57" max="57" width="15.6640625" style="298" bestFit="1" customWidth="1"/>
    <col min="58" max="58" width="10.109375" style="298" customWidth="1"/>
    <col min="59" max="59" width="11.5546875" style="300" bestFit="1" customWidth="1"/>
    <col min="60" max="62" width="12.6640625" style="300" bestFit="1" customWidth="1"/>
    <col min="63" max="69" width="12.44140625" style="300" customWidth="1"/>
    <col min="70" max="70" width="12.6640625" style="301" customWidth="1"/>
    <col min="71" max="71" width="12.88671875" style="301" customWidth="1"/>
    <col min="72" max="72" width="8.88671875" style="301" customWidth="1"/>
    <col min="73" max="73" width="10.44140625" style="301" customWidth="1"/>
    <col min="74" max="74" width="9.44140625" style="301" customWidth="1"/>
    <col min="75" max="75" width="16.5546875" style="302" bestFit="1" customWidth="1"/>
    <col min="76" max="77" width="10.109375" style="302" customWidth="1"/>
    <col min="78" max="78" width="15.6640625" style="302" bestFit="1" customWidth="1"/>
    <col min="79" max="79" width="10.33203125" style="303" bestFit="1" customWidth="1"/>
    <col min="80" max="80" width="3.6640625" style="290" customWidth="1"/>
    <col min="81" max="82" width="10.109375" style="302" customWidth="1"/>
    <col min="83" max="83" width="14.33203125" style="302" bestFit="1" customWidth="1"/>
    <col min="84" max="84" width="10.33203125" style="303" bestFit="1" customWidth="1"/>
    <col min="85" max="85" width="11.6640625" style="304" customWidth="1"/>
    <col min="86" max="87" width="10.109375" style="302" customWidth="1"/>
    <col min="88" max="88" width="15.6640625" style="302" bestFit="1" customWidth="1"/>
    <col min="89" max="89" width="10.33203125" style="303" bestFit="1" customWidth="1"/>
    <col min="90" max="256" width="11.44140625" style="290"/>
    <col min="257" max="257" width="5.88671875" style="290" customWidth="1"/>
    <col min="258" max="258" width="0" style="290" hidden="1" customWidth="1"/>
    <col min="259" max="259" width="62.109375" style="290" customWidth="1"/>
    <col min="260" max="260" width="20.6640625" style="290" customWidth="1"/>
    <col min="261" max="261" width="15.6640625" style="290" customWidth="1"/>
    <col min="262" max="262" width="15.5546875" style="290" customWidth="1"/>
    <col min="263" max="263" width="13.88671875" style="290" bestFit="1" customWidth="1"/>
    <col min="264" max="264" width="12.33203125" style="290" bestFit="1" customWidth="1"/>
    <col min="265" max="265" width="12.44140625" style="290" bestFit="1" customWidth="1"/>
    <col min="266" max="266" width="10.88671875" style="290" customWidth="1"/>
    <col min="267" max="267" width="11.33203125" style="290" customWidth="1"/>
    <col min="268" max="268" width="16.44140625" style="290" customWidth="1"/>
    <col min="269" max="269" width="15.33203125" style="290" bestFit="1" customWidth="1"/>
    <col min="270" max="270" width="10" style="290" customWidth="1"/>
    <col min="271" max="271" width="14" style="290" customWidth="1"/>
    <col min="272" max="272" width="12.6640625" style="290" bestFit="1" customWidth="1"/>
    <col min="273" max="273" width="15.6640625" style="290" bestFit="1" customWidth="1"/>
    <col min="274" max="276" width="8.6640625" style="290" bestFit="1" customWidth="1"/>
    <col min="277" max="277" width="9.6640625" style="290" customWidth="1"/>
    <col min="278" max="278" width="15.88671875" style="290" customWidth="1"/>
    <col min="279" max="279" width="19.88671875" style="290" bestFit="1" customWidth="1"/>
    <col min="280" max="280" width="15.109375" style="290" bestFit="1" customWidth="1"/>
    <col min="281" max="281" width="17" style="290" bestFit="1" customWidth="1"/>
    <col min="282" max="282" width="12.6640625" style="290" bestFit="1" customWidth="1"/>
    <col min="283" max="283" width="7.6640625" style="290" customWidth="1"/>
    <col min="284" max="284" width="15.88671875" style="290" customWidth="1"/>
    <col min="285" max="285" width="13.88671875" style="290" customWidth="1"/>
    <col min="286" max="286" width="11.44140625" style="290" customWidth="1"/>
    <col min="287" max="287" width="14" style="290" customWidth="1"/>
    <col min="288" max="288" width="8.5546875" style="290" customWidth="1"/>
    <col min="289" max="289" width="7.6640625" style="290" customWidth="1"/>
    <col min="290" max="290" width="15.88671875" style="290" customWidth="1"/>
    <col min="291" max="291" width="13.88671875" style="290" customWidth="1"/>
    <col min="292" max="292" width="11.44140625" style="290" customWidth="1"/>
    <col min="293" max="293" width="14" style="290" customWidth="1"/>
    <col min="294" max="294" width="8.6640625" style="290" customWidth="1"/>
    <col min="295" max="295" width="11" style="290" bestFit="1" customWidth="1"/>
    <col min="296" max="296" width="20.6640625" style="290" bestFit="1" customWidth="1"/>
    <col min="297" max="297" width="17.44140625" style="290" bestFit="1" customWidth="1"/>
    <col min="298" max="298" width="12.44140625" style="290" customWidth="1"/>
    <col min="299" max="299" width="7.44140625" style="290" customWidth="1"/>
    <col min="300" max="305" width="9.109375" style="290" customWidth="1"/>
    <col min="306" max="306" width="10.44140625" style="290" customWidth="1"/>
    <col min="307" max="307" width="11.33203125" style="290" customWidth="1"/>
    <col min="308" max="309" width="9.109375" style="290" customWidth="1"/>
    <col min="310" max="310" width="12.88671875" style="290" customWidth="1"/>
    <col min="311" max="311" width="10.44140625" style="290" customWidth="1"/>
    <col min="312" max="312" width="8.6640625" style="290" customWidth="1"/>
    <col min="313" max="313" width="15.6640625" style="290" bestFit="1" customWidth="1"/>
    <col min="314" max="314" width="10.109375" style="290" customWidth="1"/>
    <col min="315" max="315" width="11.5546875" style="290" bestFit="1" customWidth="1"/>
    <col min="316" max="318" width="12.6640625" style="290" bestFit="1" customWidth="1"/>
    <col min="319" max="325" width="12.44140625" style="290" customWidth="1"/>
    <col min="326" max="326" width="12.6640625" style="290" customWidth="1"/>
    <col min="327" max="327" width="12.88671875" style="290" customWidth="1"/>
    <col min="328" max="328" width="8.88671875" style="290" customWidth="1"/>
    <col min="329" max="329" width="10.44140625" style="290" customWidth="1"/>
    <col min="330" max="330" width="9.44140625" style="290" customWidth="1"/>
    <col min="331" max="331" width="16.5546875" style="290" bestFit="1" customWidth="1"/>
    <col min="332" max="333" width="10.109375" style="290" customWidth="1"/>
    <col min="334" max="334" width="15.6640625" style="290" bestFit="1" customWidth="1"/>
    <col min="335" max="335" width="10.33203125" style="290" bestFit="1" customWidth="1"/>
    <col min="336" max="336" width="3.6640625" style="290" customWidth="1"/>
    <col min="337" max="338" width="10.109375" style="290" customWidth="1"/>
    <col min="339" max="339" width="14.33203125" style="290" bestFit="1" customWidth="1"/>
    <col min="340" max="340" width="10.33203125" style="290" bestFit="1" customWidth="1"/>
    <col min="341" max="341" width="11.6640625" style="290" customWidth="1"/>
    <col min="342" max="343" width="10.109375" style="290" customWidth="1"/>
    <col min="344" max="344" width="15.6640625" style="290" bestFit="1" customWidth="1"/>
    <col min="345" max="345" width="10.33203125" style="290" bestFit="1" customWidth="1"/>
    <col min="346" max="512" width="11.44140625" style="290"/>
    <col min="513" max="513" width="5.88671875" style="290" customWidth="1"/>
    <col min="514" max="514" width="0" style="290" hidden="1" customWidth="1"/>
    <col min="515" max="515" width="62.109375" style="290" customWidth="1"/>
    <col min="516" max="516" width="20.6640625" style="290" customWidth="1"/>
    <col min="517" max="517" width="15.6640625" style="290" customWidth="1"/>
    <col min="518" max="518" width="15.5546875" style="290" customWidth="1"/>
    <col min="519" max="519" width="13.88671875" style="290" bestFit="1" customWidth="1"/>
    <col min="520" max="520" width="12.33203125" style="290" bestFit="1" customWidth="1"/>
    <col min="521" max="521" width="12.44140625" style="290" bestFit="1" customWidth="1"/>
    <col min="522" max="522" width="10.88671875" style="290" customWidth="1"/>
    <col min="523" max="523" width="11.33203125" style="290" customWidth="1"/>
    <col min="524" max="524" width="16.44140625" style="290" customWidth="1"/>
    <col min="525" max="525" width="15.33203125" style="290" bestFit="1" customWidth="1"/>
    <col min="526" max="526" width="10" style="290" customWidth="1"/>
    <col min="527" max="527" width="14" style="290" customWidth="1"/>
    <col min="528" max="528" width="12.6640625" style="290" bestFit="1" customWidth="1"/>
    <col min="529" max="529" width="15.6640625" style="290" bestFit="1" customWidth="1"/>
    <col min="530" max="532" width="8.6640625" style="290" bestFit="1" customWidth="1"/>
    <col min="533" max="533" width="9.6640625" style="290" customWidth="1"/>
    <col min="534" max="534" width="15.88671875" style="290" customWidth="1"/>
    <col min="535" max="535" width="19.88671875" style="290" bestFit="1" customWidth="1"/>
    <col min="536" max="536" width="15.109375" style="290" bestFit="1" customWidth="1"/>
    <col min="537" max="537" width="17" style="290" bestFit="1" customWidth="1"/>
    <col min="538" max="538" width="12.6640625" style="290" bestFit="1" customWidth="1"/>
    <col min="539" max="539" width="7.6640625" style="290" customWidth="1"/>
    <col min="540" max="540" width="15.88671875" style="290" customWidth="1"/>
    <col min="541" max="541" width="13.88671875" style="290" customWidth="1"/>
    <col min="542" max="542" width="11.44140625" style="290" customWidth="1"/>
    <col min="543" max="543" width="14" style="290" customWidth="1"/>
    <col min="544" max="544" width="8.5546875" style="290" customWidth="1"/>
    <col min="545" max="545" width="7.6640625" style="290" customWidth="1"/>
    <col min="546" max="546" width="15.88671875" style="290" customWidth="1"/>
    <col min="547" max="547" width="13.88671875" style="290" customWidth="1"/>
    <col min="548" max="548" width="11.44140625" style="290" customWidth="1"/>
    <col min="549" max="549" width="14" style="290" customWidth="1"/>
    <col min="550" max="550" width="8.6640625" style="290" customWidth="1"/>
    <col min="551" max="551" width="11" style="290" bestFit="1" customWidth="1"/>
    <col min="552" max="552" width="20.6640625" style="290" bestFit="1" customWidth="1"/>
    <col min="553" max="553" width="17.44140625" style="290" bestFit="1" customWidth="1"/>
    <col min="554" max="554" width="12.44140625" style="290" customWidth="1"/>
    <col min="555" max="555" width="7.44140625" style="290" customWidth="1"/>
    <col min="556" max="561" width="9.109375" style="290" customWidth="1"/>
    <col min="562" max="562" width="10.44140625" style="290" customWidth="1"/>
    <col min="563" max="563" width="11.33203125" style="290" customWidth="1"/>
    <col min="564" max="565" width="9.109375" style="290" customWidth="1"/>
    <col min="566" max="566" width="12.88671875" style="290" customWidth="1"/>
    <col min="567" max="567" width="10.44140625" style="290" customWidth="1"/>
    <col min="568" max="568" width="8.6640625" style="290" customWidth="1"/>
    <col min="569" max="569" width="15.6640625" style="290" bestFit="1" customWidth="1"/>
    <col min="570" max="570" width="10.109375" style="290" customWidth="1"/>
    <col min="571" max="571" width="11.5546875" style="290" bestFit="1" customWidth="1"/>
    <col min="572" max="574" width="12.6640625" style="290" bestFit="1" customWidth="1"/>
    <col min="575" max="581" width="12.44140625" style="290" customWidth="1"/>
    <col min="582" max="582" width="12.6640625" style="290" customWidth="1"/>
    <col min="583" max="583" width="12.88671875" style="290" customWidth="1"/>
    <col min="584" max="584" width="8.88671875" style="290" customWidth="1"/>
    <col min="585" max="585" width="10.44140625" style="290" customWidth="1"/>
    <col min="586" max="586" width="9.44140625" style="290" customWidth="1"/>
    <col min="587" max="587" width="16.5546875" style="290" bestFit="1" customWidth="1"/>
    <col min="588" max="589" width="10.109375" style="290" customWidth="1"/>
    <col min="590" max="590" width="15.6640625" style="290" bestFit="1" customWidth="1"/>
    <col min="591" max="591" width="10.33203125" style="290" bestFit="1" customWidth="1"/>
    <col min="592" max="592" width="3.6640625" style="290" customWidth="1"/>
    <col min="593" max="594" width="10.109375" style="290" customWidth="1"/>
    <col min="595" max="595" width="14.33203125" style="290" bestFit="1" customWidth="1"/>
    <col min="596" max="596" width="10.33203125" style="290" bestFit="1" customWidth="1"/>
    <col min="597" max="597" width="11.6640625" style="290" customWidth="1"/>
    <col min="598" max="599" width="10.109375" style="290" customWidth="1"/>
    <col min="600" max="600" width="15.6640625" style="290" bestFit="1" customWidth="1"/>
    <col min="601" max="601" width="10.33203125" style="290" bestFit="1" customWidth="1"/>
    <col min="602" max="768" width="11.44140625" style="290"/>
    <col min="769" max="769" width="5.88671875" style="290" customWidth="1"/>
    <col min="770" max="770" width="0" style="290" hidden="1" customWidth="1"/>
    <col min="771" max="771" width="62.109375" style="290" customWidth="1"/>
    <col min="772" max="772" width="20.6640625" style="290" customWidth="1"/>
    <col min="773" max="773" width="15.6640625" style="290" customWidth="1"/>
    <col min="774" max="774" width="15.5546875" style="290" customWidth="1"/>
    <col min="775" max="775" width="13.88671875" style="290" bestFit="1" customWidth="1"/>
    <col min="776" max="776" width="12.33203125" style="290" bestFit="1" customWidth="1"/>
    <col min="777" max="777" width="12.44140625" style="290" bestFit="1" customWidth="1"/>
    <col min="778" max="778" width="10.88671875" style="290" customWidth="1"/>
    <col min="779" max="779" width="11.33203125" style="290" customWidth="1"/>
    <col min="780" max="780" width="16.44140625" style="290" customWidth="1"/>
    <col min="781" max="781" width="15.33203125" style="290" bestFit="1" customWidth="1"/>
    <col min="782" max="782" width="10" style="290" customWidth="1"/>
    <col min="783" max="783" width="14" style="290" customWidth="1"/>
    <col min="784" max="784" width="12.6640625" style="290" bestFit="1" customWidth="1"/>
    <col min="785" max="785" width="15.6640625" style="290" bestFit="1" customWidth="1"/>
    <col min="786" max="788" width="8.6640625" style="290" bestFit="1" customWidth="1"/>
    <col min="789" max="789" width="9.6640625" style="290" customWidth="1"/>
    <col min="790" max="790" width="15.88671875" style="290" customWidth="1"/>
    <col min="791" max="791" width="19.88671875" style="290" bestFit="1" customWidth="1"/>
    <col min="792" max="792" width="15.109375" style="290" bestFit="1" customWidth="1"/>
    <col min="793" max="793" width="17" style="290" bestFit="1" customWidth="1"/>
    <col min="794" max="794" width="12.6640625" style="290" bestFit="1" customWidth="1"/>
    <col min="795" max="795" width="7.6640625" style="290" customWidth="1"/>
    <col min="796" max="796" width="15.88671875" style="290" customWidth="1"/>
    <col min="797" max="797" width="13.88671875" style="290" customWidth="1"/>
    <col min="798" max="798" width="11.44140625" style="290" customWidth="1"/>
    <col min="799" max="799" width="14" style="290" customWidth="1"/>
    <col min="800" max="800" width="8.5546875" style="290" customWidth="1"/>
    <col min="801" max="801" width="7.6640625" style="290" customWidth="1"/>
    <col min="802" max="802" width="15.88671875" style="290" customWidth="1"/>
    <col min="803" max="803" width="13.88671875" style="290" customWidth="1"/>
    <col min="804" max="804" width="11.44140625" style="290" customWidth="1"/>
    <col min="805" max="805" width="14" style="290" customWidth="1"/>
    <col min="806" max="806" width="8.6640625" style="290" customWidth="1"/>
    <col min="807" max="807" width="11" style="290" bestFit="1" customWidth="1"/>
    <col min="808" max="808" width="20.6640625" style="290" bestFit="1" customWidth="1"/>
    <col min="809" max="809" width="17.44140625" style="290" bestFit="1" customWidth="1"/>
    <col min="810" max="810" width="12.44140625" style="290" customWidth="1"/>
    <col min="811" max="811" width="7.44140625" style="290" customWidth="1"/>
    <col min="812" max="817" width="9.109375" style="290" customWidth="1"/>
    <col min="818" max="818" width="10.44140625" style="290" customWidth="1"/>
    <col min="819" max="819" width="11.33203125" style="290" customWidth="1"/>
    <col min="820" max="821" width="9.109375" style="290" customWidth="1"/>
    <col min="822" max="822" width="12.88671875" style="290" customWidth="1"/>
    <col min="823" max="823" width="10.44140625" style="290" customWidth="1"/>
    <col min="824" max="824" width="8.6640625" style="290" customWidth="1"/>
    <col min="825" max="825" width="15.6640625" style="290" bestFit="1" customWidth="1"/>
    <col min="826" max="826" width="10.109375" style="290" customWidth="1"/>
    <col min="827" max="827" width="11.5546875" style="290" bestFit="1" customWidth="1"/>
    <col min="828" max="830" width="12.6640625" style="290" bestFit="1" customWidth="1"/>
    <col min="831" max="837" width="12.44140625" style="290" customWidth="1"/>
    <col min="838" max="838" width="12.6640625" style="290" customWidth="1"/>
    <col min="839" max="839" width="12.88671875" style="290" customWidth="1"/>
    <col min="840" max="840" width="8.88671875" style="290" customWidth="1"/>
    <col min="841" max="841" width="10.44140625" style="290" customWidth="1"/>
    <col min="842" max="842" width="9.44140625" style="290" customWidth="1"/>
    <col min="843" max="843" width="16.5546875" style="290" bestFit="1" customWidth="1"/>
    <col min="844" max="845" width="10.109375" style="290" customWidth="1"/>
    <col min="846" max="846" width="15.6640625" style="290" bestFit="1" customWidth="1"/>
    <col min="847" max="847" width="10.33203125" style="290" bestFit="1" customWidth="1"/>
    <col min="848" max="848" width="3.6640625" style="290" customWidth="1"/>
    <col min="849" max="850" width="10.109375" style="290" customWidth="1"/>
    <col min="851" max="851" width="14.33203125" style="290" bestFit="1" customWidth="1"/>
    <col min="852" max="852" width="10.33203125" style="290" bestFit="1" customWidth="1"/>
    <col min="853" max="853" width="11.6640625" style="290" customWidth="1"/>
    <col min="854" max="855" width="10.109375" style="290" customWidth="1"/>
    <col min="856" max="856" width="15.6640625" style="290" bestFit="1" customWidth="1"/>
    <col min="857" max="857" width="10.33203125" style="290" bestFit="1" customWidth="1"/>
    <col min="858" max="1024" width="11.44140625" style="290"/>
    <col min="1025" max="1025" width="5.88671875" style="290" customWidth="1"/>
    <col min="1026" max="1026" width="0" style="290" hidden="1" customWidth="1"/>
    <col min="1027" max="1027" width="62.109375" style="290" customWidth="1"/>
    <col min="1028" max="1028" width="20.6640625" style="290" customWidth="1"/>
    <col min="1029" max="1029" width="15.6640625" style="290" customWidth="1"/>
    <col min="1030" max="1030" width="15.5546875" style="290" customWidth="1"/>
    <col min="1031" max="1031" width="13.88671875" style="290" bestFit="1" customWidth="1"/>
    <col min="1032" max="1032" width="12.33203125" style="290" bestFit="1" customWidth="1"/>
    <col min="1033" max="1033" width="12.44140625" style="290" bestFit="1" customWidth="1"/>
    <col min="1034" max="1034" width="10.88671875" style="290" customWidth="1"/>
    <col min="1035" max="1035" width="11.33203125" style="290" customWidth="1"/>
    <col min="1036" max="1036" width="16.44140625" style="290" customWidth="1"/>
    <col min="1037" max="1037" width="15.33203125" style="290" bestFit="1" customWidth="1"/>
    <col min="1038" max="1038" width="10" style="290" customWidth="1"/>
    <col min="1039" max="1039" width="14" style="290" customWidth="1"/>
    <col min="1040" max="1040" width="12.6640625" style="290" bestFit="1" customWidth="1"/>
    <col min="1041" max="1041" width="15.6640625" style="290" bestFit="1" customWidth="1"/>
    <col min="1042" max="1044" width="8.6640625" style="290" bestFit="1" customWidth="1"/>
    <col min="1045" max="1045" width="9.6640625" style="290" customWidth="1"/>
    <col min="1046" max="1046" width="15.88671875" style="290" customWidth="1"/>
    <col min="1047" max="1047" width="19.88671875" style="290" bestFit="1" customWidth="1"/>
    <col min="1048" max="1048" width="15.109375" style="290" bestFit="1" customWidth="1"/>
    <col min="1049" max="1049" width="17" style="290" bestFit="1" customWidth="1"/>
    <col min="1050" max="1050" width="12.6640625" style="290" bestFit="1" customWidth="1"/>
    <col min="1051" max="1051" width="7.6640625" style="290" customWidth="1"/>
    <col min="1052" max="1052" width="15.88671875" style="290" customWidth="1"/>
    <col min="1053" max="1053" width="13.88671875" style="290" customWidth="1"/>
    <col min="1054" max="1054" width="11.44140625" style="290" customWidth="1"/>
    <col min="1055" max="1055" width="14" style="290" customWidth="1"/>
    <col min="1056" max="1056" width="8.5546875" style="290" customWidth="1"/>
    <col min="1057" max="1057" width="7.6640625" style="290" customWidth="1"/>
    <col min="1058" max="1058" width="15.88671875" style="290" customWidth="1"/>
    <col min="1059" max="1059" width="13.88671875" style="290" customWidth="1"/>
    <col min="1060" max="1060" width="11.44140625" style="290" customWidth="1"/>
    <col min="1061" max="1061" width="14" style="290" customWidth="1"/>
    <col min="1062" max="1062" width="8.6640625" style="290" customWidth="1"/>
    <col min="1063" max="1063" width="11" style="290" bestFit="1" customWidth="1"/>
    <col min="1064" max="1064" width="20.6640625" style="290" bestFit="1" customWidth="1"/>
    <col min="1065" max="1065" width="17.44140625" style="290" bestFit="1" customWidth="1"/>
    <col min="1066" max="1066" width="12.44140625" style="290" customWidth="1"/>
    <col min="1067" max="1067" width="7.44140625" style="290" customWidth="1"/>
    <col min="1068" max="1073" width="9.109375" style="290" customWidth="1"/>
    <col min="1074" max="1074" width="10.44140625" style="290" customWidth="1"/>
    <col min="1075" max="1075" width="11.33203125" style="290" customWidth="1"/>
    <col min="1076" max="1077" width="9.109375" style="290" customWidth="1"/>
    <col min="1078" max="1078" width="12.88671875" style="290" customWidth="1"/>
    <col min="1079" max="1079" width="10.44140625" style="290" customWidth="1"/>
    <col min="1080" max="1080" width="8.6640625" style="290" customWidth="1"/>
    <col min="1081" max="1081" width="15.6640625" style="290" bestFit="1" customWidth="1"/>
    <col min="1082" max="1082" width="10.109375" style="290" customWidth="1"/>
    <col min="1083" max="1083" width="11.5546875" style="290" bestFit="1" customWidth="1"/>
    <col min="1084" max="1086" width="12.6640625" style="290" bestFit="1" customWidth="1"/>
    <col min="1087" max="1093" width="12.44140625" style="290" customWidth="1"/>
    <col min="1094" max="1094" width="12.6640625" style="290" customWidth="1"/>
    <col min="1095" max="1095" width="12.88671875" style="290" customWidth="1"/>
    <col min="1096" max="1096" width="8.88671875" style="290" customWidth="1"/>
    <col min="1097" max="1097" width="10.44140625" style="290" customWidth="1"/>
    <col min="1098" max="1098" width="9.44140625" style="290" customWidth="1"/>
    <col min="1099" max="1099" width="16.5546875" style="290" bestFit="1" customWidth="1"/>
    <col min="1100" max="1101" width="10.109375" style="290" customWidth="1"/>
    <col min="1102" max="1102" width="15.6640625" style="290" bestFit="1" customWidth="1"/>
    <col min="1103" max="1103" width="10.33203125" style="290" bestFit="1" customWidth="1"/>
    <col min="1104" max="1104" width="3.6640625" style="290" customWidth="1"/>
    <col min="1105" max="1106" width="10.109375" style="290" customWidth="1"/>
    <col min="1107" max="1107" width="14.33203125" style="290" bestFit="1" customWidth="1"/>
    <col min="1108" max="1108" width="10.33203125" style="290" bestFit="1" customWidth="1"/>
    <col min="1109" max="1109" width="11.6640625" style="290" customWidth="1"/>
    <col min="1110" max="1111" width="10.109375" style="290" customWidth="1"/>
    <col min="1112" max="1112" width="15.6640625" style="290" bestFit="1" customWidth="1"/>
    <col min="1113" max="1113" width="10.33203125" style="290" bestFit="1" customWidth="1"/>
    <col min="1114" max="1280" width="11.44140625" style="290"/>
    <col min="1281" max="1281" width="5.88671875" style="290" customWidth="1"/>
    <col min="1282" max="1282" width="0" style="290" hidden="1" customWidth="1"/>
    <col min="1283" max="1283" width="62.109375" style="290" customWidth="1"/>
    <col min="1284" max="1284" width="20.6640625" style="290" customWidth="1"/>
    <col min="1285" max="1285" width="15.6640625" style="290" customWidth="1"/>
    <col min="1286" max="1286" width="15.5546875" style="290" customWidth="1"/>
    <col min="1287" max="1287" width="13.88671875" style="290" bestFit="1" customWidth="1"/>
    <col min="1288" max="1288" width="12.33203125" style="290" bestFit="1" customWidth="1"/>
    <col min="1289" max="1289" width="12.44140625" style="290" bestFit="1" customWidth="1"/>
    <col min="1290" max="1290" width="10.88671875" style="290" customWidth="1"/>
    <col min="1291" max="1291" width="11.33203125" style="290" customWidth="1"/>
    <col min="1292" max="1292" width="16.44140625" style="290" customWidth="1"/>
    <col min="1293" max="1293" width="15.33203125" style="290" bestFit="1" customWidth="1"/>
    <col min="1294" max="1294" width="10" style="290" customWidth="1"/>
    <col min="1295" max="1295" width="14" style="290" customWidth="1"/>
    <col min="1296" max="1296" width="12.6640625" style="290" bestFit="1" customWidth="1"/>
    <col min="1297" max="1297" width="15.6640625" style="290" bestFit="1" customWidth="1"/>
    <col min="1298" max="1300" width="8.6640625" style="290" bestFit="1" customWidth="1"/>
    <col min="1301" max="1301" width="9.6640625" style="290" customWidth="1"/>
    <col min="1302" max="1302" width="15.88671875" style="290" customWidth="1"/>
    <col min="1303" max="1303" width="19.88671875" style="290" bestFit="1" customWidth="1"/>
    <col min="1304" max="1304" width="15.109375" style="290" bestFit="1" customWidth="1"/>
    <col min="1305" max="1305" width="17" style="290" bestFit="1" customWidth="1"/>
    <col min="1306" max="1306" width="12.6640625" style="290" bestFit="1" customWidth="1"/>
    <col min="1307" max="1307" width="7.6640625" style="290" customWidth="1"/>
    <col min="1308" max="1308" width="15.88671875" style="290" customWidth="1"/>
    <col min="1309" max="1309" width="13.88671875" style="290" customWidth="1"/>
    <col min="1310" max="1310" width="11.44140625" style="290" customWidth="1"/>
    <col min="1311" max="1311" width="14" style="290" customWidth="1"/>
    <col min="1312" max="1312" width="8.5546875" style="290" customWidth="1"/>
    <col min="1313" max="1313" width="7.6640625" style="290" customWidth="1"/>
    <col min="1314" max="1314" width="15.88671875" style="290" customWidth="1"/>
    <col min="1315" max="1315" width="13.88671875" style="290" customWidth="1"/>
    <col min="1316" max="1316" width="11.44140625" style="290" customWidth="1"/>
    <col min="1317" max="1317" width="14" style="290" customWidth="1"/>
    <col min="1318" max="1318" width="8.6640625" style="290" customWidth="1"/>
    <col min="1319" max="1319" width="11" style="290" bestFit="1" customWidth="1"/>
    <col min="1320" max="1320" width="20.6640625" style="290" bestFit="1" customWidth="1"/>
    <col min="1321" max="1321" width="17.44140625" style="290" bestFit="1" customWidth="1"/>
    <col min="1322" max="1322" width="12.44140625" style="290" customWidth="1"/>
    <col min="1323" max="1323" width="7.44140625" style="290" customWidth="1"/>
    <col min="1324" max="1329" width="9.109375" style="290" customWidth="1"/>
    <col min="1330" max="1330" width="10.44140625" style="290" customWidth="1"/>
    <col min="1331" max="1331" width="11.33203125" style="290" customWidth="1"/>
    <col min="1332" max="1333" width="9.109375" style="290" customWidth="1"/>
    <col min="1334" max="1334" width="12.88671875" style="290" customWidth="1"/>
    <col min="1335" max="1335" width="10.44140625" style="290" customWidth="1"/>
    <col min="1336" max="1336" width="8.6640625" style="290" customWidth="1"/>
    <col min="1337" max="1337" width="15.6640625" style="290" bestFit="1" customWidth="1"/>
    <col min="1338" max="1338" width="10.109375" style="290" customWidth="1"/>
    <col min="1339" max="1339" width="11.5546875" style="290" bestFit="1" customWidth="1"/>
    <col min="1340" max="1342" width="12.6640625" style="290" bestFit="1" customWidth="1"/>
    <col min="1343" max="1349" width="12.44140625" style="290" customWidth="1"/>
    <col min="1350" max="1350" width="12.6640625" style="290" customWidth="1"/>
    <col min="1351" max="1351" width="12.88671875" style="290" customWidth="1"/>
    <col min="1352" max="1352" width="8.88671875" style="290" customWidth="1"/>
    <col min="1353" max="1353" width="10.44140625" style="290" customWidth="1"/>
    <col min="1354" max="1354" width="9.44140625" style="290" customWidth="1"/>
    <col min="1355" max="1355" width="16.5546875" style="290" bestFit="1" customWidth="1"/>
    <col min="1356" max="1357" width="10.109375" style="290" customWidth="1"/>
    <col min="1358" max="1358" width="15.6640625" style="290" bestFit="1" customWidth="1"/>
    <col min="1359" max="1359" width="10.33203125" style="290" bestFit="1" customWidth="1"/>
    <col min="1360" max="1360" width="3.6640625" style="290" customWidth="1"/>
    <col min="1361" max="1362" width="10.109375" style="290" customWidth="1"/>
    <col min="1363" max="1363" width="14.33203125" style="290" bestFit="1" customWidth="1"/>
    <col min="1364" max="1364" width="10.33203125" style="290" bestFit="1" customWidth="1"/>
    <col min="1365" max="1365" width="11.6640625" style="290" customWidth="1"/>
    <col min="1366" max="1367" width="10.109375" style="290" customWidth="1"/>
    <col min="1368" max="1368" width="15.6640625" style="290" bestFit="1" customWidth="1"/>
    <col min="1369" max="1369" width="10.33203125" style="290" bestFit="1" customWidth="1"/>
    <col min="1370" max="1536" width="11.44140625" style="290"/>
    <col min="1537" max="1537" width="5.88671875" style="290" customWidth="1"/>
    <col min="1538" max="1538" width="0" style="290" hidden="1" customWidth="1"/>
    <col min="1539" max="1539" width="62.109375" style="290" customWidth="1"/>
    <col min="1540" max="1540" width="20.6640625" style="290" customWidth="1"/>
    <col min="1541" max="1541" width="15.6640625" style="290" customWidth="1"/>
    <col min="1542" max="1542" width="15.5546875" style="290" customWidth="1"/>
    <col min="1543" max="1543" width="13.88671875" style="290" bestFit="1" customWidth="1"/>
    <col min="1544" max="1544" width="12.33203125" style="290" bestFit="1" customWidth="1"/>
    <col min="1545" max="1545" width="12.44140625" style="290" bestFit="1" customWidth="1"/>
    <col min="1546" max="1546" width="10.88671875" style="290" customWidth="1"/>
    <col min="1547" max="1547" width="11.33203125" style="290" customWidth="1"/>
    <col min="1548" max="1548" width="16.44140625" style="290" customWidth="1"/>
    <col min="1549" max="1549" width="15.33203125" style="290" bestFit="1" customWidth="1"/>
    <col min="1550" max="1550" width="10" style="290" customWidth="1"/>
    <col min="1551" max="1551" width="14" style="290" customWidth="1"/>
    <col min="1552" max="1552" width="12.6640625" style="290" bestFit="1" customWidth="1"/>
    <col min="1553" max="1553" width="15.6640625" style="290" bestFit="1" customWidth="1"/>
    <col min="1554" max="1556" width="8.6640625" style="290" bestFit="1" customWidth="1"/>
    <col min="1557" max="1557" width="9.6640625" style="290" customWidth="1"/>
    <col min="1558" max="1558" width="15.88671875" style="290" customWidth="1"/>
    <col min="1559" max="1559" width="19.88671875" style="290" bestFit="1" customWidth="1"/>
    <col min="1560" max="1560" width="15.109375" style="290" bestFit="1" customWidth="1"/>
    <col min="1561" max="1561" width="17" style="290" bestFit="1" customWidth="1"/>
    <col min="1562" max="1562" width="12.6640625" style="290" bestFit="1" customWidth="1"/>
    <col min="1563" max="1563" width="7.6640625" style="290" customWidth="1"/>
    <col min="1564" max="1564" width="15.88671875" style="290" customWidth="1"/>
    <col min="1565" max="1565" width="13.88671875" style="290" customWidth="1"/>
    <col min="1566" max="1566" width="11.44140625" style="290" customWidth="1"/>
    <col min="1567" max="1567" width="14" style="290" customWidth="1"/>
    <col min="1568" max="1568" width="8.5546875" style="290" customWidth="1"/>
    <col min="1569" max="1569" width="7.6640625" style="290" customWidth="1"/>
    <col min="1570" max="1570" width="15.88671875" style="290" customWidth="1"/>
    <col min="1571" max="1571" width="13.88671875" style="290" customWidth="1"/>
    <col min="1572" max="1572" width="11.44140625" style="290" customWidth="1"/>
    <col min="1573" max="1573" width="14" style="290" customWidth="1"/>
    <col min="1574" max="1574" width="8.6640625" style="290" customWidth="1"/>
    <col min="1575" max="1575" width="11" style="290" bestFit="1" customWidth="1"/>
    <col min="1576" max="1576" width="20.6640625" style="290" bestFit="1" customWidth="1"/>
    <col min="1577" max="1577" width="17.44140625" style="290" bestFit="1" customWidth="1"/>
    <col min="1578" max="1578" width="12.44140625" style="290" customWidth="1"/>
    <col min="1579" max="1579" width="7.44140625" style="290" customWidth="1"/>
    <col min="1580" max="1585" width="9.109375" style="290" customWidth="1"/>
    <col min="1586" max="1586" width="10.44140625" style="290" customWidth="1"/>
    <col min="1587" max="1587" width="11.33203125" style="290" customWidth="1"/>
    <col min="1588" max="1589" width="9.109375" style="290" customWidth="1"/>
    <col min="1590" max="1590" width="12.88671875" style="290" customWidth="1"/>
    <col min="1591" max="1591" width="10.44140625" style="290" customWidth="1"/>
    <col min="1592" max="1592" width="8.6640625" style="290" customWidth="1"/>
    <col min="1593" max="1593" width="15.6640625" style="290" bestFit="1" customWidth="1"/>
    <col min="1594" max="1594" width="10.109375" style="290" customWidth="1"/>
    <col min="1595" max="1595" width="11.5546875" style="290" bestFit="1" customWidth="1"/>
    <col min="1596" max="1598" width="12.6640625" style="290" bestFit="1" customWidth="1"/>
    <col min="1599" max="1605" width="12.44140625" style="290" customWidth="1"/>
    <col min="1606" max="1606" width="12.6640625" style="290" customWidth="1"/>
    <col min="1607" max="1607" width="12.88671875" style="290" customWidth="1"/>
    <col min="1608" max="1608" width="8.88671875" style="290" customWidth="1"/>
    <col min="1609" max="1609" width="10.44140625" style="290" customWidth="1"/>
    <col min="1610" max="1610" width="9.44140625" style="290" customWidth="1"/>
    <col min="1611" max="1611" width="16.5546875" style="290" bestFit="1" customWidth="1"/>
    <col min="1612" max="1613" width="10.109375" style="290" customWidth="1"/>
    <col min="1614" max="1614" width="15.6640625" style="290" bestFit="1" customWidth="1"/>
    <col min="1615" max="1615" width="10.33203125" style="290" bestFit="1" customWidth="1"/>
    <col min="1616" max="1616" width="3.6640625" style="290" customWidth="1"/>
    <col min="1617" max="1618" width="10.109375" style="290" customWidth="1"/>
    <col min="1619" max="1619" width="14.33203125" style="290" bestFit="1" customWidth="1"/>
    <col min="1620" max="1620" width="10.33203125" style="290" bestFit="1" customWidth="1"/>
    <col min="1621" max="1621" width="11.6640625" style="290" customWidth="1"/>
    <col min="1622" max="1623" width="10.109375" style="290" customWidth="1"/>
    <col min="1624" max="1624" width="15.6640625" style="290" bestFit="1" customWidth="1"/>
    <col min="1625" max="1625" width="10.33203125" style="290" bestFit="1" customWidth="1"/>
    <col min="1626" max="1792" width="11.44140625" style="290"/>
    <col min="1793" max="1793" width="5.88671875" style="290" customWidth="1"/>
    <col min="1794" max="1794" width="0" style="290" hidden="1" customWidth="1"/>
    <col min="1795" max="1795" width="62.109375" style="290" customWidth="1"/>
    <col min="1796" max="1796" width="20.6640625" style="290" customWidth="1"/>
    <col min="1797" max="1797" width="15.6640625" style="290" customWidth="1"/>
    <col min="1798" max="1798" width="15.5546875" style="290" customWidth="1"/>
    <col min="1799" max="1799" width="13.88671875" style="290" bestFit="1" customWidth="1"/>
    <col min="1800" max="1800" width="12.33203125" style="290" bestFit="1" customWidth="1"/>
    <col min="1801" max="1801" width="12.44140625" style="290" bestFit="1" customWidth="1"/>
    <col min="1802" max="1802" width="10.88671875" style="290" customWidth="1"/>
    <col min="1803" max="1803" width="11.33203125" style="290" customWidth="1"/>
    <col min="1804" max="1804" width="16.44140625" style="290" customWidth="1"/>
    <col min="1805" max="1805" width="15.33203125" style="290" bestFit="1" customWidth="1"/>
    <col min="1806" max="1806" width="10" style="290" customWidth="1"/>
    <col min="1807" max="1807" width="14" style="290" customWidth="1"/>
    <col min="1808" max="1808" width="12.6640625" style="290" bestFit="1" customWidth="1"/>
    <col min="1809" max="1809" width="15.6640625" style="290" bestFit="1" customWidth="1"/>
    <col min="1810" max="1812" width="8.6640625" style="290" bestFit="1" customWidth="1"/>
    <col min="1813" max="1813" width="9.6640625" style="290" customWidth="1"/>
    <col min="1814" max="1814" width="15.88671875" style="290" customWidth="1"/>
    <col min="1815" max="1815" width="19.88671875" style="290" bestFit="1" customWidth="1"/>
    <col min="1816" max="1816" width="15.109375" style="290" bestFit="1" customWidth="1"/>
    <col min="1817" max="1817" width="17" style="290" bestFit="1" customWidth="1"/>
    <col min="1818" max="1818" width="12.6640625" style="290" bestFit="1" customWidth="1"/>
    <col min="1819" max="1819" width="7.6640625" style="290" customWidth="1"/>
    <col min="1820" max="1820" width="15.88671875" style="290" customWidth="1"/>
    <col min="1821" max="1821" width="13.88671875" style="290" customWidth="1"/>
    <col min="1822" max="1822" width="11.44140625" style="290" customWidth="1"/>
    <col min="1823" max="1823" width="14" style="290" customWidth="1"/>
    <col min="1824" max="1824" width="8.5546875" style="290" customWidth="1"/>
    <col min="1825" max="1825" width="7.6640625" style="290" customWidth="1"/>
    <col min="1826" max="1826" width="15.88671875" style="290" customWidth="1"/>
    <col min="1827" max="1827" width="13.88671875" style="290" customWidth="1"/>
    <col min="1828" max="1828" width="11.44140625" style="290" customWidth="1"/>
    <col min="1829" max="1829" width="14" style="290" customWidth="1"/>
    <col min="1830" max="1830" width="8.6640625" style="290" customWidth="1"/>
    <col min="1831" max="1831" width="11" style="290" bestFit="1" customWidth="1"/>
    <col min="1832" max="1832" width="20.6640625" style="290" bestFit="1" customWidth="1"/>
    <col min="1833" max="1833" width="17.44140625" style="290" bestFit="1" customWidth="1"/>
    <col min="1834" max="1834" width="12.44140625" style="290" customWidth="1"/>
    <col min="1835" max="1835" width="7.44140625" style="290" customWidth="1"/>
    <col min="1836" max="1841" width="9.109375" style="290" customWidth="1"/>
    <col min="1842" max="1842" width="10.44140625" style="290" customWidth="1"/>
    <col min="1843" max="1843" width="11.33203125" style="290" customWidth="1"/>
    <col min="1844" max="1845" width="9.109375" style="290" customWidth="1"/>
    <col min="1846" max="1846" width="12.88671875" style="290" customWidth="1"/>
    <col min="1847" max="1847" width="10.44140625" style="290" customWidth="1"/>
    <col min="1848" max="1848" width="8.6640625" style="290" customWidth="1"/>
    <col min="1849" max="1849" width="15.6640625" style="290" bestFit="1" customWidth="1"/>
    <col min="1850" max="1850" width="10.109375" style="290" customWidth="1"/>
    <col min="1851" max="1851" width="11.5546875" style="290" bestFit="1" customWidth="1"/>
    <col min="1852" max="1854" width="12.6640625" style="290" bestFit="1" customWidth="1"/>
    <col min="1855" max="1861" width="12.44140625" style="290" customWidth="1"/>
    <col min="1862" max="1862" width="12.6640625" style="290" customWidth="1"/>
    <col min="1863" max="1863" width="12.88671875" style="290" customWidth="1"/>
    <col min="1864" max="1864" width="8.88671875" style="290" customWidth="1"/>
    <col min="1865" max="1865" width="10.44140625" style="290" customWidth="1"/>
    <col min="1866" max="1866" width="9.44140625" style="290" customWidth="1"/>
    <col min="1867" max="1867" width="16.5546875" style="290" bestFit="1" customWidth="1"/>
    <col min="1868" max="1869" width="10.109375" style="290" customWidth="1"/>
    <col min="1870" max="1870" width="15.6640625" style="290" bestFit="1" customWidth="1"/>
    <col min="1871" max="1871" width="10.33203125" style="290" bestFit="1" customWidth="1"/>
    <col min="1872" max="1872" width="3.6640625" style="290" customWidth="1"/>
    <col min="1873" max="1874" width="10.109375" style="290" customWidth="1"/>
    <col min="1875" max="1875" width="14.33203125" style="290" bestFit="1" customWidth="1"/>
    <col min="1876" max="1876" width="10.33203125" style="290" bestFit="1" customWidth="1"/>
    <col min="1877" max="1877" width="11.6640625" style="290" customWidth="1"/>
    <col min="1878" max="1879" width="10.109375" style="290" customWidth="1"/>
    <col min="1880" max="1880" width="15.6640625" style="290" bestFit="1" customWidth="1"/>
    <col min="1881" max="1881" width="10.33203125" style="290" bestFit="1" customWidth="1"/>
    <col min="1882" max="2048" width="11.44140625" style="290"/>
    <col min="2049" max="2049" width="5.88671875" style="290" customWidth="1"/>
    <col min="2050" max="2050" width="0" style="290" hidden="1" customWidth="1"/>
    <col min="2051" max="2051" width="62.109375" style="290" customWidth="1"/>
    <col min="2052" max="2052" width="20.6640625" style="290" customWidth="1"/>
    <col min="2053" max="2053" width="15.6640625" style="290" customWidth="1"/>
    <col min="2054" max="2054" width="15.5546875" style="290" customWidth="1"/>
    <col min="2055" max="2055" width="13.88671875" style="290" bestFit="1" customWidth="1"/>
    <col min="2056" max="2056" width="12.33203125" style="290" bestFit="1" customWidth="1"/>
    <col min="2057" max="2057" width="12.44140625" style="290" bestFit="1" customWidth="1"/>
    <col min="2058" max="2058" width="10.88671875" style="290" customWidth="1"/>
    <col min="2059" max="2059" width="11.33203125" style="290" customWidth="1"/>
    <col min="2060" max="2060" width="16.44140625" style="290" customWidth="1"/>
    <col min="2061" max="2061" width="15.33203125" style="290" bestFit="1" customWidth="1"/>
    <col min="2062" max="2062" width="10" style="290" customWidth="1"/>
    <col min="2063" max="2063" width="14" style="290" customWidth="1"/>
    <col min="2064" max="2064" width="12.6640625" style="290" bestFit="1" customWidth="1"/>
    <col min="2065" max="2065" width="15.6640625" style="290" bestFit="1" customWidth="1"/>
    <col min="2066" max="2068" width="8.6640625" style="290" bestFit="1" customWidth="1"/>
    <col min="2069" max="2069" width="9.6640625" style="290" customWidth="1"/>
    <col min="2070" max="2070" width="15.88671875" style="290" customWidth="1"/>
    <col min="2071" max="2071" width="19.88671875" style="290" bestFit="1" customWidth="1"/>
    <col min="2072" max="2072" width="15.109375" style="290" bestFit="1" customWidth="1"/>
    <col min="2073" max="2073" width="17" style="290" bestFit="1" customWidth="1"/>
    <col min="2074" max="2074" width="12.6640625" style="290" bestFit="1" customWidth="1"/>
    <col min="2075" max="2075" width="7.6640625" style="290" customWidth="1"/>
    <col min="2076" max="2076" width="15.88671875" style="290" customWidth="1"/>
    <col min="2077" max="2077" width="13.88671875" style="290" customWidth="1"/>
    <col min="2078" max="2078" width="11.44140625" style="290" customWidth="1"/>
    <col min="2079" max="2079" width="14" style="290" customWidth="1"/>
    <col min="2080" max="2080" width="8.5546875" style="290" customWidth="1"/>
    <col min="2081" max="2081" width="7.6640625" style="290" customWidth="1"/>
    <col min="2082" max="2082" width="15.88671875" style="290" customWidth="1"/>
    <col min="2083" max="2083" width="13.88671875" style="290" customWidth="1"/>
    <col min="2084" max="2084" width="11.44140625" style="290" customWidth="1"/>
    <col min="2085" max="2085" width="14" style="290" customWidth="1"/>
    <col min="2086" max="2086" width="8.6640625" style="290" customWidth="1"/>
    <col min="2087" max="2087" width="11" style="290" bestFit="1" customWidth="1"/>
    <col min="2088" max="2088" width="20.6640625" style="290" bestFit="1" customWidth="1"/>
    <col min="2089" max="2089" width="17.44140625" style="290" bestFit="1" customWidth="1"/>
    <col min="2090" max="2090" width="12.44140625" style="290" customWidth="1"/>
    <col min="2091" max="2091" width="7.44140625" style="290" customWidth="1"/>
    <col min="2092" max="2097" width="9.109375" style="290" customWidth="1"/>
    <col min="2098" max="2098" width="10.44140625" style="290" customWidth="1"/>
    <col min="2099" max="2099" width="11.33203125" style="290" customWidth="1"/>
    <col min="2100" max="2101" width="9.109375" style="290" customWidth="1"/>
    <col min="2102" max="2102" width="12.88671875" style="290" customWidth="1"/>
    <col min="2103" max="2103" width="10.44140625" style="290" customWidth="1"/>
    <col min="2104" max="2104" width="8.6640625" style="290" customWidth="1"/>
    <col min="2105" max="2105" width="15.6640625" style="290" bestFit="1" customWidth="1"/>
    <col min="2106" max="2106" width="10.109375" style="290" customWidth="1"/>
    <col min="2107" max="2107" width="11.5546875" style="290" bestFit="1" customWidth="1"/>
    <col min="2108" max="2110" width="12.6640625" style="290" bestFit="1" customWidth="1"/>
    <col min="2111" max="2117" width="12.44140625" style="290" customWidth="1"/>
    <col min="2118" max="2118" width="12.6640625" style="290" customWidth="1"/>
    <col min="2119" max="2119" width="12.88671875" style="290" customWidth="1"/>
    <col min="2120" max="2120" width="8.88671875" style="290" customWidth="1"/>
    <col min="2121" max="2121" width="10.44140625" style="290" customWidth="1"/>
    <col min="2122" max="2122" width="9.44140625" style="290" customWidth="1"/>
    <col min="2123" max="2123" width="16.5546875" style="290" bestFit="1" customWidth="1"/>
    <col min="2124" max="2125" width="10.109375" style="290" customWidth="1"/>
    <col min="2126" max="2126" width="15.6640625" style="290" bestFit="1" customWidth="1"/>
    <col min="2127" max="2127" width="10.33203125" style="290" bestFit="1" customWidth="1"/>
    <col min="2128" max="2128" width="3.6640625" style="290" customWidth="1"/>
    <col min="2129" max="2130" width="10.109375" style="290" customWidth="1"/>
    <col min="2131" max="2131" width="14.33203125" style="290" bestFit="1" customWidth="1"/>
    <col min="2132" max="2132" width="10.33203125" style="290" bestFit="1" customWidth="1"/>
    <col min="2133" max="2133" width="11.6640625" style="290" customWidth="1"/>
    <col min="2134" max="2135" width="10.109375" style="290" customWidth="1"/>
    <col min="2136" max="2136" width="15.6640625" style="290" bestFit="1" customWidth="1"/>
    <col min="2137" max="2137" width="10.33203125" style="290" bestFit="1" customWidth="1"/>
    <col min="2138" max="2304" width="11.44140625" style="290"/>
    <col min="2305" max="2305" width="5.88671875" style="290" customWidth="1"/>
    <col min="2306" max="2306" width="0" style="290" hidden="1" customWidth="1"/>
    <col min="2307" max="2307" width="62.109375" style="290" customWidth="1"/>
    <col min="2308" max="2308" width="20.6640625" style="290" customWidth="1"/>
    <col min="2309" max="2309" width="15.6640625" style="290" customWidth="1"/>
    <col min="2310" max="2310" width="15.5546875" style="290" customWidth="1"/>
    <col min="2311" max="2311" width="13.88671875" style="290" bestFit="1" customWidth="1"/>
    <col min="2312" max="2312" width="12.33203125" style="290" bestFit="1" customWidth="1"/>
    <col min="2313" max="2313" width="12.44140625" style="290" bestFit="1" customWidth="1"/>
    <col min="2314" max="2314" width="10.88671875" style="290" customWidth="1"/>
    <col min="2315" max="2315" width="11.33203125" style="290" customWidth="1"/>
    <col min="2316" max="2316" width="16.44140625" style="290" customWidth="1"/>
    <col min="2317" max="2317" width="15.33203125" style="290" bestFit="1" customWidth="1"/>
    <col min="2318" max="2318" width="10" style="290" customWidth="1"/>
    <col min="2319" max="2319" width="14" style="290" customWidth="1"/>
    <col min="2320" max="2320" width="12.6640625" style="290" bestFit="1" customWidth="1"/>
    <col min="2321" max="2321" width="15.6640625" style="290" bestFit="1" customWidth="1"/>
    <col min="2322" max="2324" width="8.6640625" style="290" bestFit="1" customWidth="1"/>
    <col min="2325" max="2325" width="9.6640625" style="290" customWidth="1"/>
    <col min="2326" max="2326" width="15.88671875" style="290" customWidth="1"/>
    <col min="2327" max="2327" width="19.88671875" style="290" bestFit="1" customWidth="1"/>
    <col min="2328" max="2328" width="15.109375" style="290" bestFit="1" customWidth="1"/>
    <col min="2329" max="2329" width="17" style="290" bestFit="1" customWidth="1"/>
    <col min="2330" max="2330" width="12.6640625" style="290" bestFit="1" customWidth="1"/>
    <col min="2331" max="2331" width="7.6640625" style="290" customWidth="1"/>
    <col min="2332" max="2332" width="15.88671875" style="290" customWidth="1"/>
    <col min="2333" max="2333" width="13.88671875" style="290" customWidth="1"/>
    <col min="2334" max="2334" width="11.44140625" style="290" customWidth="1"/>
    <col min="2335" max="2335" width="14" style="290" customWidth="1"/>
    <col min="2336" max="2336" width="8.5546875" style="290" customWidth="1"/>
    <col min="2337" max="2337" width="7.6640625" style="290" customWidth="1"/>
    <col min="2338" max="2338" width="15.88671875" style="290" customWidth="1"/>
    <col min="2339" max="2339" width="13.88671875" style="290" customWidth="1"/>
    <col min="2340" max="2340" width="11.44140625" style="290" customWidth="1"/>
    <col min="2341" max="2341" width="14" style="290" customWidth="1"/>
    <col min="2342" max="2342" width="8.6640625" style="290" customWidth="1"/>
    <col min="2343" max="2343" width="11" style="290" bestFit="1" customWidth="1"/>
    <col min="2344" max="2344" width="20.6640625" style="290" bestFit="1" customWidth="1"/>
    <col min="2345" max="2345" width="17.44140625" style="290" bestFit="1" customWidth="1"/>
    <col min="2346" max="2346" width="12.44140625" style="290" customWidth="1"/>
    <col min="2347" max="2347" width="7.44140625" style="290" customWidth="1"/>
    <col min="2348" max="2353" width="9.109375" style="290" customWidth="1"/>
    <col min="2354" max="2354" width="10.44140625" style="290" customWidth="1"/>
    <col min="2355" max="2355" width="11.33203125" style="290" customWidth="1"/>
    <col min="2356" max="2357" width="9.109375" style="290" customWidth="1"/>
    <col min="2358" max="2358" width="12.88671875" style="290" customWidth="1"/>
    <col min="2359" max="2359" width="10.44140625" style="290" customWidth="1"/>
    <col min="2360" max="2360" width="8.6640625" style="290" customWidth="1"/>
    <col min="2361" max="2361" width="15.6640625" style="290" bestFit="1" customWidth="1"/>
    <col min="2362" max="2362" width="10.109375" style="290" customWidth="1"/>
    <col min="2363" max="2363" width="11.5546875" style="290" bestFit="1" customWidth="1"/>
    <col min="2364" max="2366" width="12.6640625" style="290" bestFit="1" customWidth="1"/>
    <col min="2367" max="2373" width="12.44140625" style="290" customWidth="1"/>
    <col min="2374" max="2374" width="12.6640625" style="290" customWidth="1"/>
    <col min="2375" max="2375" width="12.88671875" style="290" customWidth="1"/>
    <col min="2376" max="2376" width="8.88671875" style="290" customWidth="1"/>
    <col min="2377" max="2377" width="10.44140625" style="290" customWidth="1"/>
    <col min="2378" max="2378" width="9.44140625" style="290" customWidth="1"/>
    <col min="2379" max="2379" width="16.5546875" style="290" bestFit="1" customWidth="1"/>
    <col min="2380" max="2381" width="10.109375" style="290" customWidth="1"/>
    <col min="2382" max="2382" width="15.6640625" style="290" bestFit="1" customWidth="1"/>
    <col min="2383" max="2383" width="10.33203125" style="290" bestFit="1" customWidth="1"/>
    <col min="2384" max="2384" width="3.6640625" style="290" customWidth="1"/>
    <col min="2385" max="2386" width="10.109375" style="290" customWidth="1"/>
    <col min="2387" max="2387" width="14.33203125" style="290" bestFit="1" customWidth="1"/>
    <col min="2388" max="2388" width="10.33203125" style="290" bestFit="1" customWidth="1"/>
    <col min="2389" max="2389" width="11.6640625" style="290" customWidth="1"/>
    <col min="2390" max="2391" width="10.109375" style="290" customWidth="1"/>
    <col min="2392" max="2392" width="15.6640625" style="290" bestFit="1" customWidth="1"/>
    <col min="2393" max="2393" width="10.33203125" style="290" bestFit="1" customWidth="1"/>
    <col min="2394" max="2560" width="11.44140625" style="290"/>
    <col min="2561" max="2561" width="5.88671875" style="290" customWidth="1"/>
    <col min="2562" max="2562" width="0" style="290" hidden="1" customWidth="1"/>
    <col min="2563" max="2563" width="62.109375" style="290" customWidth="1"/>
    <col min="2564" max="2564" width="20.6640625" style="290" customWidth="1"/>
    <col min="2565" max="2565" width="15.6640625" style="290" customWidth="1"/>
    <col min="2566" max="2566" width="15.5546875" style="290" customWidth="1"/>
    <col min="2567" max="2567" width="13.88671875" style="290" bestFit="1" customWidth="1"/>
    <col min="2568" max="2568" width="12.33203125" style="290" bestFit="1" customWidth="1"/>
    <col min="2569" max="2569" width="12.44140625" style="290" bestFit="1" customWidth="1"/>
    <col min="2570" max="2570" width="10.88671875" style="290" customWidth="1"/>
    <col min="2571" max="2571" width="11.33203125" style="290" customWidth="1"/>
    <col min="2572" max="2572" width="16.44140625" style="290" customWidth="1"/>
    <col min="2573" max="2573" width="15.33203125" style="290" bestFit="1" customWidth="1"/>
    <col min="2574" max="2574" width="10" style="290" customWidth="1"/>
    <col min="2575" max="2575" width="14" style="290" customWidth="1"/>
    <col min="2576" max="2576" width="12.6640625" style="290" bestFit="1" customWidth="1"/>
    <col min="2577" max="2577" width="15.6640625" style="290" bestFit="1" customWidth="1"/>
    <col min="2578" max="2580" width="8.6640625" style="290" bestFit="1" customWidth="1"/>
    <col min="2581" max="2581" width="9.6640625" style="290" customWidth="1"/>
    <col min="2582" max="2582" width="15.88671875" style="290" customWidth="1"/>
    <col min="2583" max="2583" width="19.88671875" style="290" bestFit="1" customWidth="1"/>
    <col min="2584" max="2584" width="15.109375" style="290" bestFit="1" customWidth="1"/>
    <col min="2585" max="2585" width="17" style="290" bestFit="1" customWidth="1"/>
    <col min="2586" max="2586" width="12.6640625" style="290" bestFit="1" customWidth="1"/>
    <col min="2587" max="2587" width="7.6640625" style="290" customWidth="1"/>
    <col min="2588" max="2588" width="15.88671875" style="290" customWidth="1"/>
    <col min="2589" max="2589" width="13.88671875" style="290" customWidth="1"/>
    <col min="2590" max="2590" width="11.44140625" style="290" customWidth="1"/>
    <col min="2591" max="2591" width="14" style="290" customWidth="1"/>
    <col min="2592" max="2592" width="8.5546875" style="290" customWidth="1"/>
    <col min="2593" max="2593" width="7.6640625" style="290" customWidth="1"/>
    <col min="2594" max="2594" width="15.88671875" style="290" customWidth="1"/>
    <col min="2595" max="2595" width="13.88671875" style="290" customWidth="1"/>
    <col min="2596" max="2596" width="11.44140625" style="290" customWidth="1"/>
    <col min="2597" max="2597" width="14" style="290" customWidth="1"/>
    <col min="2598" max="2598" width="8.6640625" style="290" customWidth="1"/>
    <col min="2599" max="2599" width="11" style="290" bestFit="1" customWidth="1"/>
    <col min="2600" max="2600" width="20.6640625" style="290" bestFit="1" customWidth="1"/>
    <col min="2601" max="2601" width="17.44140625" style="290" bestFit="1" customWidth="1"/>
    <col min="2602" max="2602" width="12.44140625" style="290" customWidth="1"/>
    <col min="2603" max="2603" width="7.44140625" style="290" customWidth="1"/>
    <col min="2604" max="2609" width="9.109375" style="290" customWidth="1"/>
    <col min="2610" max="2610" width="10.44140625" style="290" customWidth="1"/>
    <col min="2611" max="2611" width="11.33203125" style="290" customWidth="1"/>
    <col min="2612" max="2613" width="9.109375" style="290" customWidth="1"/>
    <col min="2614" max="2614" width="12.88671875" style="290" customWidth="1"/>
    <col min="2615" max="2615" width="10.44140625" style="290" customWidth="1"/>
    <col min="2616" max="2616" width="8.6640625" style="290" customWidth="1"/>
    <col min="2617" max="2617" width="15.6640625" style="290" bestFit="1" customWidth="1"/>
    <col min="2618" max="2618" width="10.109375" style="290" customWidth="1"/>
    <col min="2619" max="2619" width="11.5546875" style="290" bestFit="1" customWidth="1"/>
    <col min="2620" max="2622" width="12.6640625" style="290" bestFit="1" customWidth="1"/>
    <col min="2623" max="2629" width="12.44140625" style="290" customWidth="1"/>
    <col min="2630" max="2630" width="12.6640625" style="290" customWidth="1"/>
    <col min="2631" max="2631" width="12.88671875" style="290" customWidth="1"/>
    <col min="2632" max="2632" width="8.88671875" style="290" customWidth="1"/>
    <col min="2633" max="2633" width="10.44140625" style="290" customWidth="1"/>
    <col min="2634" max="2634" width="9.44140625" style="290" customWidth="1"/>
    <col min="2635" max="2635" width="16.5546875" style="290" bestFit="1" customWidth="1"/>
    <col min="2636" max="2637" width="10.109375" style="290" customWidth="1"/>
    <col min="2638" max="2638" width="15.6640625" style="290" bestFit="1" customWidth="1"/>
    <col min="2639" max="2639" width="10.33203125" style="290" bestFit="1" customWidth="1"/>
    <col min="2640" max="2640" width="3.6640625" style="290" customWidth="1"/>
    <col min="2641" max="2642" width="10.109375" style="290" customWidth="1"/>
    <col min="2643" max="2643" width="14.33203125" style="290" bestFit="1" customWidth="1"/>
    <col min="2644" max="2644" width="10.33203125" style="290" bestFit="1" customWidth="1"/>
    <col min="2645" max="2645" width="11.6640625" style="290" customWidth="1"/>
    <col min="2646" max="2647" width="10.109375" style="290" customWidth="1"/>
    <col min="2648" max="2648" width="15.6640625" style="290" bestFit="1" customWidth="1"/>
    <col min="2649" max="2649" width="10.33203125" style="290" bestFit="1" customWidth="1"/>
    <col min="2650" max="2816" width="11.44140625" style="290"/>
    <col min="2817" max="2817" width="5.88671875" style="290" customWidth="1"/>
    <col min="2818" max="2818" width="0" style="290" hidden="1" customWidth="1"/>
    <col min="2819" max="2819" width="62.109375" style="290" customWidth="1"/>
    <col min="2820" max="2820" width="20.6640625" style="290" customWidth="1"/>
    <col min="2821" max="2821" width="15.6640625" style="290" customWidth="1"/>
    <col min="2822" max="2822" width="15.5546875" style="290" customWidth="1"/>
    <col min="2823" max="2823" width="13.88671875" style="290" bestFit="1" customWidth="1"/>
    <col min="2824" max="2824" width="12.33203125" style="290" bestFit="1" customWidth="1"/>
    <col min="2825" max="2825" width="12.44140625" style="290" bestFit="1" customWidth="1"/>
    <col min="2826" max="2826" width="10.88671875" style="290" customWidth="1"/>
    <col min="2827" max="2827" width="11.33203125" style="290" customWidth="1"/>
    <col min="2828" max="2828" width="16.44140625" style="290" customWidth="1"/>
    <col min="2829" max="2829" width="15.33203125" style="290" bestFit="1" customWidth="1"/>
    <col min="2830" max="2830" width="10" style="290" customWidth="1"/>
    <col min="2831" max="2831" width="14" style="290" customWidth="1"/>
    <col min="2832" max="2832" width="12.6640625" style="290" bestFit="1" customWidth="1"/>
    <col min="2833" max="2833" width="15.6640625" style="290" bestFit="1" customWidth="1"/>
    <col min="2834" max="2836" width="8.6640625" style="290" bestFit="1" customWidth="1"/>
    <col min="2837" max="2837" width="9.6640625" style="290" customWidth="1"/>
    <col min="2838" max="2838" width="15.88671875" style="290" customWidth="1"/>
    <col min="2839" max="2839" width="19.88671875" style="290" bestFit="1" customWidth="1"/>
    <col min="2840" max="2840" width="15.109375" style="290" bestFit="1" customWidth="1"/>
    <col min="2841" max="2841" width="17" style="290" bestFit="1" customWidth="1"/>
    <col min="2842" max="2842" width="12.6640625" style="290" bestFit="1" customWidth="1"/>
    <col min="2843" max="2843" width="7.6640625" style="290" customWidth="1"/>
    <col min="2844" max="2844" width="15.88671875" style="290" customWidth="1"/>
    <col min="2845" max="2845" width="13.88671875" style="290" customWidth="1"/>
    <col min="2846" max="2846" width="11.44140625" style="290" customWidth="1"/>
    <col min="2847" max="2847" width="14" style="290" customWidth="1"/>
    <col min="2848" max="2848" width="8.5546875" style="290" customWidth="1"/>
    <col min="2849" max="2849" width="7.6640625" style="290" customWidth="1"/>
    <col min="2850" max="2850" width="15.88671875" style="290" customWidth="1"/>
    <col min="2851" max="2851" width="13.88671875" style="290" customWidth="1"/>
    <col min="2852" max="2852" width="11.44140625" style="290" customWidth="1"/>
    <col min="2853" max="2853" width="14" style="290" customWidth="1"/>
    <col min="2854" max="2854" width="8.6640625" style="290" customWidth="1"/>
    <col min="2855" max="2855" width="11" style="290" bestFit="1" customWidth="1"/>
    <col min="2856" max="2856" width="20.6640625" style="290" bestFit="1" customWidth="1"/>
    <col min="2857" max="2857" width="17.44140625" style="290" bestFit="1" customWidth="1"/>
    <col min="2858" max="2858" width="12.44140625" style="290" customWidth="1"/>
    <col min="2859" max="2859" width="7.44140625" style="290" customWidth="1"/>
    <col min="2860" max="2865" width="9.109375" style="290" customWidth="1"/>
    <col min="2866" max="2866" width="10.44140625" style="290" customWidth="1"/>
    <col min="2867" max="2867" width="11.33203125" style="290" customWidth="1"/>
    <col min="2868" max="2869" width="9.109375" style="290" customWidth="1"/>
    <col min="2870" max="2870" width="12.88671875" style="290" customWidth="1"/>
    <col min="2871" max="2871" width="10.44140625" style="290" customWidth="1"/>
    <col min="2872" max="2872" width="8.6640625" style="290" customWidth="1"/>
    <col min="2873" max="2873" width="15.6640625" style="290" bestFit="1" customWidth="1"/>
    <col min="2874" max="2874" width="10.109375" style="290" customWidth="1"/>
    <col min="2875" max="2875" width="11.5546875" style="290" bestFit="1" customWidth="1"/>
    <col min="2876" max="2878" width="12.6640625" style="290" bestFit="1" customWidth="1"/>
    <col min="2879" max="2885" width="12.44140625" style="290" customWidth="1"/>
    <col min="2886" max="2886" width="12.6640625" style="290" customWidth="1"/>
    <col min="2887" max="2887" width="12.88671875" style="290" customWidth="1"/>
    <col min="2888" max="2888" width="8.88671875" style="290" customWidth="1"/>
    <col min="2889" max="2889" width="10.44140625" style="290" customWidth="1"/>
    <col min="2890" max="2890" width="9.44140625" style="290" customWidth="1"/>
    <col min="2891" max="2891" width="16.5546875" style="290" bestFit="1" customWidth="1"/>
    <col min="2892" max="2893" width="10.109375" style="290" customWidth="1"/>
    <col min="2894" max="2894" width="15.6640625" style="290" bestFit="1" customWidth="1"/>
    <col min="2895" max="2895" width="10.33203125" style="290" bestFit="1" customWidth="1"/>
    <col min="2896" max="2896" width="3.6640625" style="290" customWidth="1"/>
    <col min="2897" max="2898" width="10.109375" style="290" customWidth="1"/>
    <col min="2899" max="2899" width="14.33203125" style="290" bestFit="1" customWidth="1"/>
    <col min="2900" max="2900" width="10.33203125" style="290" bestFit="1" customWidth="1"/>
    <col min="2901" max="2901" width="11.6640625" style="290" customWidth="1"/>
    <col min="2902" max="2903" width="10.109375" style="290" customWidth="1"/>
    <col min="2904" max="2904" width="15.6640625" style="290" bestFit="1" customWidth="1"/>
    <col min="2905" max="2905" width="10.33203125" style="290" bestFit="1" customWidth="1"/>
    <col min="2906" max="3072" width="11.44140625" style="290"/>
    <col min="3073" max="3073" width="5.88671875" style="290" customWidth="1"/>
    <col min="3074" max="3074" width="0" style="290" hidden="1" customWidth="1"/>
    <col min="3075" max="3075" width="62.109375" style="290" customWidth="1"/>
    <col min="3076" max="3076" width="20.6640625" style="290" customWidth="1"/>
    <col min="3077" max="3077" width="15.6640625" style="290" customWidth="1"/>
    <col min="3078" max="3078" width="15.5546875" style="290" customWidth="1"/>
    <col min="3079" max="3079" width="13.88671875" style="290" bestFit="1" customWidth="1"/>
    <col min="3080" max="3080" width="12.33203125" style="290" bestFit="1" customWidth="1"/>
    <col min="3081" max="3081" width="12.44140625" style="290" bestFit="1" customWidth="1"/>
    <col min="3082" max="3082" width="10.88671875" style="290" customWidth="1"/>
    <col min="3083" max="3083" width="11.33203125" style="290" customWidth="1"/>
    <col min="3084" max="3084" width="16.44140625" style="290" customWidth="1"/>
    <col min="3085" max="3085" width="15.33203125" style="290" bestFit="1" customWidth="1"/>
    <col min="3086" max="3086" width="10" style="290" customWidth="1"/>
    <col min="3087" max="3087" width="14" style="290" customWidth="1"/>
    <col min="3088" max="3088" width="12.6640625" style="290" bestFit="1" customWidth="1"/>
    <col min="3089" max="3089" width="15.6640625" style="290" bestFit="1" customWidth="1"/>
    <col min="3090" max="3092" width="8.6640625" style="290" bestFit="1" customWidth="1"/>
    <col min="3093" max="3093" width="9.6640625" style="290" customWidth="1"/>
    <col min="3094" max="3094" width="15.88671875" style="290" customWidth="1"/>
    <col min="3095" max="3095" width="19.88671875" style="290" bestFit="1" customWidth="1"/>
    <col min="3096" max="3096" width="15.109375" style="290" bestFit="1" customWidth="1"/>
    <col min="3097" max="3097" width="17" style="290" bestFit="1" customWidth="1"/>
    <col min="3098" max="3098" width="12.6640625" style="290" bestFit="1" customWidth="1"/>
    <col min="3099" max="3099" width="7.6640625" style="290" customWidth="1"/>
    <col min="3100" max="3100" width="15.88671875" style="290" customWidth="1"/>
    <col min="3101" max="3101" width="13.88671875" style="290" customWidth="1"/>
    <col min="3102" max="3102" width="11.44140625" style="290" customWidth="1"/>
    <col min="3103" max="3103" width="14" style="290" customWidth="1"/>
    <col min="3104" max="3104" width="8.5546875" style="290" customWidth="1"/>
    <col min="3105" max="3105" width="7.6640625" style="290" customWidth="1"/>
    <col min="3106" max="3106" width="15.88671875" style="290" customWidth="1"/>
    <col min="3107" max="3107" width="13.88671875" style="290" customWidth="1"/>
    <col min="3108" max="3108" width="11.44140625" style="290" customWidth="1"/>
    <col min="3109" max="3109" width="14" style="290" customWidth="1"/>
    <col min="3110" max="3110" width="8.6640625" style="290" customWidth="1"/>
    <col min="3111" max="3111" width="11" style="290" bestFit="1" customWidth="1"/>
    <col min="3112" max="3112" width="20.6640625" style="290" bestFit="1" customWidth="1"/>
    <col min="3113" max="3113" width="17.44140625" style="290" bestFit="1" customWidth="1"/>
    <col min="3114" max="3114" width="12.44140625" style="290" customWidth="1"/>
    <col min="3115" max="3115" width="7.44140625" style="290" customWidth="1"/>
    <col min="3116" max="3121" width="9.109375" style="290" customWidth="1"/>
    <col min="3122" max="3122" width="10.44140625" style="290" customWidth="1"/>
    <col min="3123" max="3123" width="11.33203125" style="290" customWidth="1"/>
    <col min="3124" max="3125" width="9.109375" style="290" customWidth="1"/>
    <col min="3126" max="3126" width="12.88671875" style="290" customWidth="1"/>
    <col min="3127" max="3127" width="10.44140625" style="290" customWidth="1"/>
    <col min="3128" max="3128" width="8.6640625" style="290" customWidth="1"/>
    <col min="3129" max="3129" width="15.6640625" style="290" bestFit="1" customWidth="1"/>
    <col min="3130" max="3130" width="10.109375" style="290" customWidth="1"/>
    <col min="3131" max="3131" width="11.5546875" style="290" bestFit="1" customWidth="1"/>
    <col min="3132" max="3134" width="12.6640625" style="290" bestFit="1" customWidth="1"/>
    <col min="3135" max="3141" width="12.44140625" style="290" customWidth="1"/>
    <col min="3142" max="3142" width="12.6640625" style="290" customWidth="1"/>
    <col min="3143" max="3143" width="12.88671875" style="290" customWidth="1"/>
    <col min="3144" max="3144" width="8.88671875" style="290" customWidth="1"/>
    <col min="3145" max="3145" width="10.44140625" style="290" customWidth="1"/>
    <col min="3146" max="3146" width="9.44140625" style="290" customWidth="1"/>
    <col min="3147" max="3147" width="16.5546875" style="290" bestFit="1" customWidth="1"/>
    <col min="3148" max="3149" width="10.109375" style="290" customWidth="1"/>
    <col min="3150" max="3150" width="15.6640625" style="290" bestFit="1" customWidth="1"/>
    <col min="3151" max="3151" width="10.33203125" style="290" bestFit="1" customWidth="1"/>
    <col min="3152" max="3152" width="3.6640625" style="290" customWidth="1"/>
    <col min="3153" max="3154" width="10.109375" style="290" customWidth="1"/>
    <col min="3155" max="3155" width="14.33203125" style="290" bestFit="1" customWidth="1"/>
    <col min="3156" max="3156" width="10.33203125" style="290" bestFit="1" customWidth="1"/>
    <col min="3157" max="3157" width="11.6640625" style="290" customWidth="1"/>
    <col min="3158" max="3159" width="10.109375" style="290" customWidth="1"/>
    <col min="3160" max="3160" width="15.6640625" style="290" bestFit="1" customWidth="1"/>
    <col min="3161" max="3161" width="10.33203125" style="290" bestFit="1" customWidth="1"/>
    <col min="3162" max="3328" width="11.44140625" style="290"/>
    <col min="3329" max="3329" width="5.88671875" style="290" customWidth="1"/>
    <col min="3330" max="3330" width="0" style="290" hidden="1" customWidth="1"/>
    <col min="3331" max="3331" width="62.109375" style="290" customWidth="1"/>
    <col min="3332" max="3332" width="20.6640625" style="290" customWidth="1"/>
    <col min="3333" max="3333" width="15.6640625" style="290" customWidth="1"/>
    <col min="3334" max="3334" width="15.5546875" style="290" customWidth="1"/>
    <col min="3335" max="3335" width="13.88671875" style="290" bestFit="1" customWidth="1"/>
    <col min="3336" max="3336" width="12.33203125" style="290" bestFit="1" customWidth="1"/>
    <col min="3337" max="3337" width="12.44140625" style="290" bestFit="1" customWidth="1"/>
    <col min="3338" max="3338" width="10.88671875" style="290" customWidth="1"/>
    <col min="3339" max="3339" width="11.33203125" style="290" customWidth="1"/>
    <col min="3340" max="3340" width="16.44140625" style="290" customWidth="1"/>
    <col min="3341" max="3341" width="15.33203125" style="290" bestFit="1" customWidth="1"/>
    <col min="3342" max="3342" width="10" style="290" customWidth="1"/>
    <col min="3343" max="3343" width="14" style="290" customWidth="1"/>
    <col min="3344" max="3344" width="12.6640625" style="290" bestFit="1" customWidth="1"/>
    <col min="3345" max="3345" width="15.6640625" style="290" bestFit="1" customWidth="1"/>
    <col min="3346" max="3348" width="8.6640625" style="290" bestFit="1" customWidth="1"/>
    <col min="3349" max="3349" width="9.6640625" style="290" customWidth="1"/>
    <col min="3350" max="3350" width="15.88671875" style="290" customWidth="1"/>
    <col min="3351" max="3351" width="19.88671875" style="290" bestFit="1" customWidth="1"/>
    <col min="3352" max="3352" width="15.109375" style="290" bestFit="1" customWidth="1"/>
    <col min="3353" max="3353" width="17" style="290" bestFit="1" customWidth="1"/>
    <col min="3354" max="3354" width="12.6640625" style="290" bestFit="1" customWidth="1"/>
    <col min="3355" max="3355" width="7.6640625" style="290" customWidth="1"/>
    <col min="3356" max="3356" width="15.88671875" style="290" customWidth="1"/>
    <col min="3357" max="3357" width="13.88671875" style="290" customWidth="1"/>
    <col min="3358" max="3358" width="11.44140625" style="290" customWidth="1"/>
    <col min="3359" max="3359" width="14" style="290" customWidth="1"/>
    <col min="3360" max="3360" width="8.5546875" style="290" customWidth="1"/>
    <col min="3361" max="3361" width="7.6640625" style="290" customWidth="1"/>
    <col min="3362" max="3362" width="15.88671875" style="290" customWidth="1"/>
    <col min="3363" max="3363" width="13.88671875" style="290" customWidth="1"/>
    <col min="3364" max="3364" width="11.44140625" style="290" customWidth="1"/>
    <col min="3365" max="3365" width="14" style="290" customWidth="1"/>
    <col min="3366" max="3366" width="8.6640625" style="290" customWidth="1"/>
    <col min="3367" max="3367" width="11" style="290" bestFit="1" customWidth="1"/>
    <col min="3368" max="3368" width="20.6640625" style="290" bestFit="1" customWidth="1"/>
    <col min="3369" max="3369" width="17.44140625" style="290" bestFit="1" customWidth="1"/>
    <col min="3370" max="3370" width="12.44140625" style="290" customWidth="1"/>
    <col min="3371" max="3371" width="7.44140625" style="290" customWidth="1"/>
    <col min="3372" max="3377" width="9.109375" style="290" customWidth="1"/>
    <col min="3378" max="3378" width="10.44140625" style="290" customWidth="1"/>
    <col min="3379" max="3379" width="11.33203125" style="290" customWidth="1"/>
    <col min="3380" max="3381" width="9.109375" style="290" customWidth="1"/>
    <col min="3382" max="3382" width="12.88671875" style="290" customWidth="1"/>
    <col min="3383" max="3383" width="10.44140625" style="290" customWidth="1"/>
    <col min="3384" max="3384" width="8.6640625" style="290" customWidth="1"/>
    <col min="3385" max="3385" width="15.6640625" style="290" bestFit="1" customWidth="1"/>
    <col min="3386" max="3386" width="10.109375" style="290" customWidth="1"/>
    <col min="3387" max="3387" width="11.5546875" style="290" bestFit="1" customWidth="1"/>
    <col min="3388" max="3390" width="12.6640625" style="290" bestFit="1" customWidth="1"/>
    <col min="3391" max="3397" width="12.44140625" style="290" customWidth="1"/>
    <col min="3398" max="3398" width="12.6640625" style="290" customWidth="1"/>
    <col min="3399" max="3399" width="12.88671875" style="290" customWidth="1"/>
    <col min="3400" max="3400" width="8.88671875" style="290" customWidth="1"/>
    <col min="3401" max="3401" width="10.44140625" style="290" customWidth="1"/>
    <col min="3402" max="3402" width="9.44140625" style="290" customWidth="1"/>
    <col min="3403" max="3403" width="16.5546875" style="290" bestFit="1" customWidth="1"/>
    <col min="3404" max="3405" width="10.109375" style="290" customWidth="1"/>
    <col min="3406" max="3406" width="15.6640625" style="290" bestFit="1" customWidth="1"/>
    <col min="3407" max="3407" width="10.33203125" style="290" bestFit="1" customWidth="1"/>
    <col min="3408" max="3408" width="3.6640625" style="290" customWidth="1"/>
    <col min="3409" max="3410" width="10.109375" style="290" customWidth="1"/>
    <col min="3411" max="3411" width="14.33203125" style="290" bestFit="1" customWidth="1"/>
    <col min="3412" max="3412" width="10.33203125" style="290" bestFit="1" customWidth="1"/>
    <col min="3413" max="3413" width="11.6640625" style="290" customWidth="1"/>
    <col min="3414" max="3415" width="10.109375" style="290" customWidth="1"/>
    <col min="3416" max="3416" width="15.6640625" style="290" bestFit="1" customWidth="1"/>
    <col min="3417" max="3417" width="10.33203125" style="290" bestFit="1" customWidth="1"/>
    <col min="3418" max="3584" width="11.44140625" style="290"/>
    <col min="3585" max="3585" width="5.88671875" style="290" customWidth="1"/>
    <col min="3586" max="3586" width="0" style="290" hidden="1" customWidth="1"/>
    <col min="3587" max="3587" width="62.109375" style="290" customWidth="1"/>
    <col min="3588" max="3588" width="20.6640625" style="290" customWidth="1"/>
    <col min="3589" max="3589" width="15.6640625" style="290" customWidth="1"/>
    <col min="3590" max="3590" width="15.5546875" style="290" customWidth="1"/>
    <col min="3591" max="3591" width="13.88671875" style="290" bestFit="1" customWidth="1"/>
    <col min="3592" max="3592" width="12.33203125" style="290" bestFit="1" customWidth="1"/>
    <col min="3593" max="3593" width="12.44140625" style="290" bestFit="1" customWidth="1"/>
    <col min="3594" max="3594" width="10.88671875" style="290" customWidth="1"/>
    <col min="3595" max="3595" width="11.33203125" style="290" customWidth="1"/>
    <col min="3596" max="3596" width="16.44140625" style="290" customWidth="1"/>
    <col min="3597" max="3597" width="15.33203125" style="290" bestFit="1" customWidth="1"/>
    <col min="3598" max="3598" width="10" style="290" customWidth="1"/>
    <col min="3599" max="3599" width="14" style="290" customWidth="1"/>
    <col min="3600" max="3600" width="12.6640625" style="290" bestFit="1" customWidth="1"/>
    <col min="3601" max="3601" width="15.6640625" style="290" bestFit="1" customWidth="1"/>
    <col min="3602" max="3604" width="8.6640625" style="290" bestFit="1" customWidth="1"/>
    <col min="3605" max="3605" width="9.6640625" style="290" customWidth="1"/>
    <col min="3606" max="3606" width="15.88671875" style="290" customWidth="1"/>
    <col min="3607" max="3607" width="19.88671875" style="290" bestFit="1" customWidth="1"/>
    <col min="3608" max="3608" width="15.109375" style="290" bestFit="1" customWidth="1"/>
    <col min="3609" max="3609" width="17" style="290" bestFit="1" customWidth="1"/>
    <col min="3610" max="3610" width="12.6640625" style="290" bestFit="1" customWidth="1"/>
    <col min="3611" max="3611" width="7.6640625" style="290" customWidth="1"/>
    <col min="3612" max="3612" width="15.88671875" style="290" customWidth="1"/>
    <col min="3613" max="3613" width="13.88671875" style="290" customWidth="1"/>
    <col min="3614" max="3614" width="11.44140625" style="290" customWidth="1"/>
    <col min="3615" max="3615" width="14" style="290" customWidth="1"/>
    <col min="3616" max="3616" width="8.5546875" style="290" customWidth="1"/>
    <col min="3617" max="3617" width="7.6640625" style="290" customWidth="1"/>
    <col min="3618" max="3618" width="15.88671875" style="290" customWidth="1"/>
    <col min="3619" max="3619" width="13.88671875" style="290" customWidth="1"/>
    <col min="3620" max="3620" width="11.44140625" style="290" customWidth="1"/>
    <col min="3621" max="3621" width="14" style="290" customWidth="1"/>
    <col min="3622" max="3622" width="8.6640625" style="290" customWidth="1"/>
    <col min="3623" max="3623" width="11" style="290" bestFit="1" customWidth="1"/>
    <col min="3624" max="3624" width="20.6640625" style="290" bestFit="1" customWidth="1"/>
    <col min="3625" max="3625" width="17.44140625" style="290" bestFit="1" customWidth="1"/>
    <col min="3626" max="3626" width="12.44140625" style="290" customWidth="1"/>
    <col min="3627" max="3627" width="7.44140625" style="290" customWidth="1"/>
    <col min="3628" max="3633" width="9.109375" style="290" customWidth="1"/>
    <col min="3634" max="3634" width="10.44140625" style="290" customWidth="1"/>
    <col min="3635" max="3635" width="11.33203125" style="290" customWidth="1"/>
    <col min="3636" max="3637" width="9.109375" style="290" customWidth="1"/>
    <col min="3638" max="3638" width="12.88671875" style="290" customWidth="1"/>
    <col min="3639" max="3639" width="10.44140625" style="290" customWidth="1"/>
    <col min="3640" max="3640" width="8.6640625" style="290" customWidth="1"/>
    <col min="3641" max="3641" width="15.6640625" style="290" bestFit="1" customWidth="1"/>
    <col min="3642" max="3642" width="10.109375" style="290" customWidth="1"/>
    <col min="3643" max="3643" width="11.5546875" style="290" bestFit="1" customWidth="1"/>
    <col min="3644" max="3646" width="12.6640625" style="290" bestFit="1" customWidth="1"/>
    <col min="3647" max="3653" width="12.44140625" style="290" customWidth="1"/>
    <col min="3654" max="3654" width="12.6640625" style="290" customWidth="1"/>
    <col min="3655" max="3655" width="12.88671875" style="290" customWidth="1"/>
    <col min="3656" max="3656" width="8.88671875" style="290" customWidth="1"/>
    <col min="3657" max="3657" width="10.44140625" style="290" customWidth="1"/>
    <col min="3658" max="3658" width="9.44140625" style="290" customWidth="1"/>
    <col min="3659" max="3659" width="16.5546875" style="290" bestFit="1" customWidth="1"/>
    <col min="3660" max="3661" width="10.109375" style="290" customWidth="1"/>
    <col min="3662" max="3662" width="15.6640625" style="290" bestFit="1" customWidth="1"/>
    <col min="3663" max="3663" width="10.33203125" style="290" bestFit="1" customWidth="1"/>
    <col min="3664" max="3664" width="3.6640625" style="290" customWidth="1"/>
    <col min="3665" max="3666" width="10.109375" style="290" customWidth="1"/>
    <col min="3667" max="3667" width="14.33203125" style="290" bestFit="1" customWidth="1"/>
    <col min="3668" max="3668" width="10.33203125" style="290" bestFit="1" customWidth="1"/>
    <col min="3669" max="3669" width="11.6640625" style="290" customWidth="1"/>
    <col min="3670" max="3671" width="10.109375" style="290" customWidth="1"/>
    <col min="3672" max="3672" width="15.6640625" style="290" bestFit="1" customWidth="1"/>
    <col min="3673" max="3673" width="10.33203125" style="290" bestFit="1" customWidth="1"/>
    <col min="3674" max="3840" width="11.44140625" style="290"/>
    <col min="3841" max="3841" width="5.88671875" style="290" customWidth="1"/>
    <col min="3842" max="3842" width="0" style="290" hidden="1" customWidth="1"/>
    <col min="3843" max="3843" width="62.109375" style="290" customWidth="1"/>
    <col min="3844" max="3844" width="20.6640625" style="290" customWidth="1"/>
    <col min="3845" max="3845" width="15.6640625" style="290" customWidth="1"/>
    <col min="3846" max="3846" width="15.5546875" style="290" customWidth="1"/>
    <col min="3847" max="3847" width="13.88671875" style="290" bestFit="1" customWidth="1"/>
    <col min="3848" max="3848" width="12.33203125" style="290" bestFit="1" customWidth="1"/>
    <col min="3849" max="3849" width="12.44140625" style="290" bestFit="1" customWidth="1"/>
    <col min="3850" max="3850" width="10.88671875" style="290" customWidth="1"/>
    <col min="3851" max="3851" width="11.33203125" style="290" customWidth="1"/>
    <col min="3852" max="3852" width="16.44140625" style="290" customWidth="1"/>
    <col min="3853" max="3853" width="15.33203125" style="290" bestFit="1" customWidth="1"/>
    <col min="3854" max="3854" width="10" style="290" customWidth="1"/>
    <col min="3855" max="3855" width="14" style="290" customWidth="1"/>
    <col min="3856" max="3856" width="12.6640625" style="290" bestFit="1" customWidth="1"/>
    <col min="3857" max="3857" width="15.6640625" style="290" bestFit="1" customWidth="1"/>
    <col min="3858" max="3860" width="8.6640625" style="290" bestFit="1" customWidth="1"/>
    <col min="3861" max="3861" width="9.6640625" style="290" customWidth="1"/>
    <col min="3862" max="3862" width="15.88671875" style="290" customWidth="1"/>
    <col min="3863" max="3863" width="19.88671875" style="290" bestFit="1" customWidth="1"/>
    <col min="3864" max="3864" width="15.109375" style="290" bestFit="1" customWidth="1"/>
    <col min="3865" max="3865" width="17" style="290" bestFit="1" customWidth="1"/>
    <col min="3866" max="3866" width="12.6640625" style="290" bestFit="1" customWidth="1"/>
    <col min="3867" max="3867" width="7.6640625" style="290" customWidth="1"/>
    <col min="3868" max="3868" width="15.88671875" style="290" customWidth="1"/>
    <col min="3869" max="3869" width="13.88671875" style="290" customWidth="1"/>
    <col min="3870" max="3870" width="11.44140625" style="290" customWidth="1"/>
    <col min="3871" max="3871" width="14" style="290" customWidth="1"/>
    <col min="3872" max="3872" width="8.5546875" style="290" customWidth="1"/>
    <col min="3873" max="3873" width="7.6640625" style="290" customWidth="1"/>
    <col min="3874" max="3874" width="15.88671875" style="290" customWidth="1"/>
    <col min="3875" max="3875" width="13.88671875" style="290" customWidth="1"/>
    <col min="3876" max="3876" width="11.44140625" style="290" customWidth="1"/>
    <col min="3877" max="3877" width="14" style="290" customWidth="1"/>
    <col min="3878" max="3878" width="8.6640625" style="290" customWidth="1"/>
    <col min="3879" max="3879" width="11" style="290" bestFit="1" customWidth="1"/>
    <col min="3880" max="3880" width="20.6640625" style="290" bestFit="1" customWidth="1"/>
    <col min="3881" max="3881" width="17.44140625" style="290" bestFit="1" customWidth="1"/>
    <col min="3882" max="3882" width="12.44140625" style="290" customWidth="1"/>
    <col min="3883" max="3883" width="7.44140625" style="290" customWidth="1"/>
    <col min="3884" max="3889" width="9.109375" style="290" customWidth="1"/>
    <col min="3890" max="3890" width="10.44140625" style="290" customWidth="1"/>
    <col min="3891" max="3891" width="11.33203125" style="290" customWidth="1"/>
    <col min="3892" max="3893" width="9.109375" style="290" customWidth="1"/>
    <col min="3894" max="3894" width="12.88671875" style="290" customWidth="1"/>
    <col min="3895" max="3895" width="10.44140625" style="290" customWidth="1"/>
    <col min="3896" max="3896" width="8.6640625" style="290" customWidth="1"/>
    <col min="3897" max="3897" width="15.6640625" style="290" bestFit="1" customWidth="1"/>
    <col min="3898" max="3898" width="10.109375" style="290" customWidth="1"/>
    <col min="3899" max="3899" width="11.5546875" style="290" bestFit="1" customWidth="1"/>
    <col min="3900" max="3902" width="12.6640625" style="290" bestFit="1" customWidth="1"/>
    <col min="3903" max="3909" width="12.44140625" style="290" customWidth="1"/>
    <col min="3910" max="3910" width="12.6640625" style="290" customWidth="1"/>
    <col min="3911" max="3911" width="12.88671875" style="290" customWidth="1"/>
    <col min="3912" max="3912" width="8.88671875" style="290" customWidth="1"/>
    <col min="3913" max="3913" width="10.44140625" style="290" customWidth="1"/>
    <col min="3914" max="3914" width="9.44140625" style="290" customWidth="1"/>
    <col min="3915" max="3915" width="16.5546875" style="290" bestFit="1" customWidth="1"/>
    <col min="3916" max="3917" width="10.109375" style="290" customWidth="1"/>
    <col min="3918" max="3918" width="15.6640625" style="290" bestFit="1" customWidth="1"/>
    <col min="3919" max="3919" width="10.33203125" style="290" bestFit="1" customWidth="1"/>
    <col min="3920" max="3920" width="3.6640625" style="290" customWidth="1"/>
    <col min="3921" max="3922" width="10.109375" style="290" customWidth="1"/>
    <col min="3923" max="3923" width="14.33203125" style="290" bestFit="1" customWidth="1"/>
    <col min="3924" max="3924" width="10.33203125" style="290" bestFit="1" customWidth="1"/>
    <col min="3925" max="3925" width="11.6640625" style="290" customWidth="1"/>
    <col min="3926" max="3927" width="10.109375" style="290" customWidth="1"/>
    <col min="3928" max="3928" width="15.6640625" style="290" bestFit="1" customWidth="1"/>
    <col min="3929" max="3929" width="10.33203125" style="290" bestFit="1" customWidth="1"/>
    <col min="3930" max="4096" width="11.44140625" style="290"/>
    <col min="4097" max="4097" width="5.88671875" style="290" customWidth="1"/>
    <col min="4098" max="4098" width="0" style="290" hidden="1" customWidth="1"/>
    <col min="4099" max="4099" width="62.109375" style="290" customWidth="1"/>
    <col min="4100" max="4100" width="20.6640625" style="290" customWidth="1"/>
    <col min="4101" max="4101" width="15.6640625" style="290" customWidth="1"/>
    <col min="4102" max="4102" width="15.5546875" style="290" customWidth="1"/>
    <col min="4103" max="4103" width="13.88671875" style="290" bestFit="1" customWidth="1"/>
    <col min="4104" max="4104" width="12.33203125" style="290" bestFit="1" customWidth="1"/>
    <col min="4105" max="4105" width="12.44140625" style="290" bestFit="1" customWidth="1"/>
    <col min="4106" max="4106" width="10.88671875" style="290" customWidth="1"/>
    <col min="4107" max="4107" width="11.33203125" style="290" customWidth="1"/>
    <col min="4108" max="4108" width="16.44140625" style="290" customWidth="1"/>
    <col min="4109" max="4109" width="15.33203125" style="290" bestFit="1" customWidth="1"/>
    <col min="4110" max="4110" width="10" style="290" customWidth="1"/>
    <col min="4111" max="4111" width="14" style="290" customWidth="1"/>
    <col min="4112" max="4112" width="12.6640625" style="290" bestFit="1" customWidth="1"/>
    <col min="4113" max="4113" width="15.6640625" style="290" bestFit="1" customWidth="1"/>
    <col min="4114" max="4116" width="8.6640625" style="290" bestFit="1" customWidth="1"/>
    <col min="4117" max="4117" width="9.6640625" style="290" customWidth="1"/>
    <col min="4118" max="4118" width="15.88671875" style="290" customWidth="1"/>
    <col min="4119" max="4119" width="19.88671875" style="290" bestFit="1" customWidth="1"/>
    <col min="4120" max="4120" width="15.109375" style="290" bestFit="1" customWidth="1"/>
    <col min="4121" max="4121" width="17" style="290" bestFit="1" customWidth="1"/>
    <col min="4122" max="4122" width="12.6640625" style="290" bestFit="1" customWidth="1"/>
    <col min="4123" max="4123" width="7.6640625" style="290" customWidth="1"/>
    <col min="4124" max="4124" width="15.88671875" style="290" customWidth="1"/>
    <col min="4125" max="4125" width="13.88671875" style="290" customWidth="1"/>
    <col min="4126" max="4126" width="11.44140625" style="290" customWidth="1"/>
    <col min="4127" max="4127" width="14" style="290" customWidth="1"/>
    <col min="4128" max="4128" width="8.5546875" style="290" customWidth="1"/>
    <col min="4129" max="4129" width="7.6640625" style="290" customWidth="1"/>
    <col min="4130" max="4130" width="15.88671875" style="290" customWidth="1"/>
    <col min="4131" max="4131" width="13.88671875" style="290" customWidth="1"/>
    <col min="4132" max="4132" width="11.44140625" style="290" customWidth="1"/>
    <col min="4133" max="4133" width="14" style="290" customWidth="1"/>
    <col min="4134" max="4134" width="8.6640625" style="290" customWidth="1"/>
    <col min="4135" max="4135" width="11" style="290" bestFit="1" customWidth="1"/>
    <col min="4136" max="4136" width="20.6640625" style="290" bestFit="1" customWidth="1"/>
    <col min="4137" max="4137" width="17.44140625" style="290" bestFit="1" customWidth="1"/>
    <col min="4138" max="4138" width="12.44140625" style="290" customWidth="1"/>
    <col min="4139" max="4139" width="7.44140625" style="290" customWidth="1"/>
    <col min="4140" max="4145" width="9.109375" style="290" customWidth="1"/>
    <col min="4146" max="4146" width="10.44140625" style="290" customWidth="1"/>
    <col min="4147" max="4147" width="11.33203125" style="290" customWidth="1"/>
    <col min="4148" max="4149" width="9.109375" style="290" customWidth="1"/>
    <col min="4150" max="4150" width="12.88671875" style="290" customWidth="1"/>
    <col min="4151" max="4151" width="10.44140625" style="290" customWidth="1"/>
    <col min="4152" max="4152" width="8.6640625" style="290" customWidth="1"/>
    <col min="4153" max="4153" width="15.6640625" style="290" bestFit="1" customWidth="1"/>
    <col min="4154" max="4154" width="10.109375" style="290" customWidth="1"/>
    <col min="4155" max="4155" width="11.5546875" style="290" bestFit="1" customWidth="1"/>
    <col min="4156" max="4158" width="12.6640625" style="290" bestFit="1" customWidth="1"/>
    <col min="4159" max="4165" width="12.44140625" style="290" customWidth="1"/>
    <col min="4166" max="4166" width="12.6640625" style="290" customWidth="1"/>
    <col min="4167" max="4167" width="12.88671875" style="290" customWidth="1"/>
    <col min="4168" max="4168" width="8.88671875" style="290" customWidth="1"/>
    <col min="4169" max="4169" width="10.44140625" style="290" customWidth="1"/>
    <col min="4170" max="4170" width="9.44140625" style="290" customWidth="1"/>
    <col min="4171" max="4171" width="16.5546875" style="290" bestFit="1" customWidth="1"/>
    <col min="4172" max="4173" width="10.109375" style="290" customWidth="1"/>
    <col min="4174" max="4174" width="15.6640625" style="290" bestFit="1" customWidth="1"/>
    <col min="4175" max="4175" width="10.33203125" style="290" bestFit="1" customWidth="1"/>
    <col min="4176" max="4176" width="3.6640625" style="290" customWidth="1"/>
    <col min="4177" max="4178" width="10.109375" style="290" customWidth="1"/>
    <col min="4179" max="4179" width="14.33203125" style="290" bestFit="1" customWidth="1"/>
    <col min="4180" max="4180" width="10.33203125" style="290" bestFit="1" customWidth="1"/>
    <col min="4181" max="4181" width="11.6640625" style="290" customWidth="1"/>
    <col min="4182" max="4183" width="10.109375" style="290" customWidth="1"/>
    <col min="4184" max="4184" width="15.6640625" style="290" bestFit="1" customWidth="1"/>
    <col min="4185" max="4185" width="10.33203125" style="290" bestFit="1" customWidth="1"/>
    <col min="4186" max="4352" width="11.44140625" style="290"/>
    <col min="4353" max="4353" width="5.88671875" style="290" customWidth="1"/>
    <col min="4354" max="4354" width="0" style="290" hidden="1" customWidth="1"/>
    <col min="4355" max="4355" width="62.109375" style="290" customWidth="1"/>
    <col min="4356" max="4356" width="20.6640625" style="290" customWidth="1"/>
    <col min="4357" max="4357" width="15.6640625" style="290" customWidth="1"/>
    <col min="4358" max="4358" width="15.5546875" style="290" customWidth="1"/>
    <col min="4359" max="4359" width="13.88671875" style="290" bestFit="1" customWidth="1"/>
    <col min="4360" max="4360" width="12.33203125" style="290" bestFit="1" customWidth="1"/>
    <col min="4361" max="4361" width="12.44140625" style="290" bestFit="1" customWidth="1"/>
    <col min="4362" max="4362" width="10.88671875" style="290" customWidth="1"/>
    <col min="4363" max="4363" width="11.33203125" style="290" customWidth="1"/>
    <col min="4364" max="4364" width="16.44140625" style="290" customWidth="1"/>
    <col min="4365" max="4365" width="15.33203125" style="290" bestFit="1" customWidth="1"/>
    <col min="4366" max="4366" width="10" style="290" customWidth="1"/>
    <col min="4367" max="4367" width="14" style="290" customWidth="1"/>
    <col min="4368" max="4368" width="12.6640625" style="290" bestFit="1" customWidth="1"/>
    <col min="4369" max="4369" width="15.6640625" style="290" bestFit="1" customWidth="1"/>
    <col min="4370" max="4372" width="8.6640625" style="290" bestFit="1" customWidth="1"/>
    <col min="4373" max="4373" width="9.6640625" style="290" customWidth="1"/>
    <col min="4374" max="4374" width="15.88671875" style="290" customWidth="1"/>
    <col min="4375" max="4375" width="19.88671875" style="290" bestFit="1" customWidth="1"/>
    <col min="4376" max="4376" width="15.109375" style="290" bestFit="1" customWidth="1"/>
    <col min="4377" max="4377" width="17" style="290" bestFit="1" customWidth="1"/>
    <col min="4378" max="4378" width="12.6640625" style="290" bestFit="1" customWidth="1"/>
    <col min="4379" max="4379" width="7.6640625" style="290" customWidth="1"/>
    <col min="4380" max="4380" width="15.88671875" style="290" customWidth="1"/>
    <col min="4381" max="4381" width="13.88671875" style="290" customWidth="1"/>
    <col min="4382" max="4382" width="11.44140625" style="290" customWidth="1"/>
    <col min="4383" max="4383" width="14" style="290" customWidth="1"/>
    <col min="4384" max="4384" width="8.5546875" style="290" customWidth="1"/>
    <col min="4385" max="4385" width="7.6640625" style="290" customWidth="1"/>
    <col min="4386" max="4386" width="15.88671875" style="290" customWidth="1"/>
    <col min="4387" max="4387" width="13.88671875" style="290" customWidth="1"/>
    <col min="4388" max="4388" width="11.44140625" style="290" customWidth="1"/>
    <col min="4389" max="4389" width="14" style="290" customWidth="1"/>
    <col min="4390" max="4390" width="8.6640625" style="290" customWidth="1"/>
    <col min="4391" max="4391" width="11" style="290" bestFit="1" customWidth="1"/>
    <col min="4392" max="4392" width="20.6640625" style="290" bestFit="1" customWidth="1"/>
    <col min="4393" max="4393" width="17.44140625" style="290" bestFit="1" customWidth="1"/>
    <col min="4394" max="4394" width="12.44140625" style="290" customWidth="1"/>
    <col min="4395" max="4395" width="7.44140625" style="290" customWidth="1"/>
    <col min="4396" max="4401" width="9.109375" style="290" customWidth="1"/>
    <col min="4402" max="4402" width="10.44140625" style="290" customWidth="1"/>
    <col min="4403" max="4403" width="11.33203125" style="290" customWidth="1"/>
    <col min="4404" max="4405" width="9.109375" style="290" customWidth="1"/>
    <col min="4406" max="4406" width="12.88671875" style="290" customWidth="1"/>
    <col min="4407" max="4407" width="10.44140625" style="290" customWidth="1"/>
    <col min="4408" max="4408" width="8.6640625" style="290" customWidth="1"/>
    <col min="4409" max="4409" width="15.6640625" style="290" bestFit="1" customWidth="1"/>
    <col min="4410" max="4410" width="10.109375" style="290" customWidth="1"/>
    <col min="4411" max="4411" width="11.5546875" style="290" bestFit="1" customWidth="1"/>
    <col min="4412" max="4414" width="12.6640625" style="290" bestFit="1" customWidth="1"/>
    <col min="4415" max="4421" width="12.44140625" style="290" customWidth="1"/>
    <col min="4422" max="4422" width="12.6640625" style="290" customWidth="1"/>
    <col min="4423" max="4423" width="12.88671875" style="290" customWidth="1"/>
    <col min="4424" max="4424" width="8.88671875" style="290" customWidth="1"/>
    <col min="4425" max="4425" width="10.44140625" style="290" customWidth="1"/>
    <col min="4426" max="4426" width="9.44140625" style="290" customWidth="1"/>
    <col min="4427" max="4427" width="16.5546875" style="290" bestFit="1" customWidth="1"/>
    <col min="4428" max="4429" width="10.109375" style="290" customWidth="1"/>
    <col min="4430" max="4430" width="15.6640625" style="290" bestFit="1" customWidth="1"/>
    <col min="4431" max="4431" width="10.33203125" style="290" bestFit="1" customWidth="1"/>
    <col min="4432" max="4432" width="3.6640625" style="290" customWidth="1"/>
    <col min="4433" max="4434" width="10.109375" style="290" customWidth="1"/>
    <col min="4435" max="4435" width="14.33203125" style="290" bestFit="1" customWidth="1"/>
    <col min="4436" max="4436" width="10.33203125" style="290" bestFit="1" customWidth="1"/>
    <col min="4437" max="4437" width="11.6640625" style="290" customWidth="1"/>
    <col min="4438" max="4439" width="10.109375" style="290" customWidth="1"/>
    <col min="4440" max="4440" width="15.6640625" style="290" bestFit="1" customWidth="1"/>
    <col min="4441" max="4441" width="10.33203125" style="290" bestFit="1" customWidth="1"/>
    <col min="4442" max="4608" width="11.44140625" style="290"/>
    <col min="4609" max="4609" width="5.88671875" style="290" customWidth="1"/>
    <col min="4610" max="4610" width="0" style="290" hidden="1" customWidth="1"/>
    <col min="4611" max="4611" width="62.109375" style="290" customWidth="1"/>
    <col min="4612" max="4612" width="20.6640625" style="290" customWidth="1"/>
    <col min="4613" max="4613" width="15.6640625" style="290" customWidth="1"/>
    <col min="4614" max="4614" width="15.5546875" style="290" customWidth="1"/>
    <col min="4615" max="4615" width="13.88671875" style="290" bestFit="1" customWidth="1"/>
    <col min="4616" max="4616" width="12.33203125" style="290" bestFit="1" customWidth="1"/>
    <col min="4617" max="4617" width="12.44140625" style="290" bestFit="1" customWidth="1"/>
    <col min="4618" max="4618" width="10.88671875" style="290" customWidth="1"/>
    <col min="4619" max="4619" width="11.33203125" style="290" customWidth="1"/>
    <col min="4620" max="4620" width="16.44140625" style="290" customWidth="1"/>
    <col min="4621" max="4621" width="15.33203125" style="290" bestFit="1" customWidth="1"/>
    <col min="4622" max="4622" width="10" style="290" customWidth="1"/>
    <col min="4623" max="4623" width="14" style="290" customWidth="1"/>
    <col min="4624" max="4624" width="12.6640625" style="290" bestFit="1" customWidth="1"/>
    <col min="4625" max="4625" width="15.6640625" style="290" bestFit="1" customWidth="1"/>
    <col min="4626" max="4628" width="8.6640625" style="290" bestFit="1" customWidth="1"/>
    <col min="4629" max="4629" width="9.6640625" style="290" customWidth="1"/>
    <col min="4630" max="4630" width="15.88671875" style="290" customWidth="1"/>
    <col min="4631" max="4631" width="19.88671875" style="290" bestFit="1" customWidth="1"/>
    <col min="4632" max="4632" width="15.109375" style="290" bestFit="1" customWidth="1"/>
    <col min="4633" max="4633" width="17" style="290" bestFit="1" customWidth="1"/>
    <col min="4634" max="4634" width="12.6640625" style="290" bestFit="1" customWidth="1"/>
    <col min="4635" max="4635" width="7.6640625" style="290" customWidth="1"/>
    <col min="4636" max="4636" width="15.88671875" style="290" customWidth="1"/>
    <col min="4637" max="4637" width="13.88671875" style="290" customWidth="1"/>
    <col min="4638" max="4638" width="11.44140625" style="290" customWidth="1"/>
    <col min="4639" max="4639" width="14" style="290" customWidth="1"/>
    <col min="4640" max="4640" width="8.5546875" style="290" customWidth="1"/>
    <col min="4641" max="4641" width="7.6640625" style="290" customWidth="1"/>
    <col min="4642" max="4642" width="15.88671875" style="290" customWidth="1"/>
    <col min="4643" max="4643" width="13.88671875" style="290" customWidth="1"/>
    <col min="4644" max="4644" width="11.44140625" style="290" customWidth="1"/>
    <col min="4645" max="4645" width="14" style="290" customWidth="1"/>
    <col min="4646" max="4646" width="8.6640625" style="290" customWidth="1"/>
    <col min="4647" max="4647" width="11" style="290" bestFit="1" customWidth="1"/>
    <col min="4648" max="4648" width="20.6640625" style="290" bestFit="1" customWidth="1"/>
    <col min="4649" max="4649" width="17.44140625" style="290" bestFit="1" customWidth="1"/>
    <col min="4650" max="4650" width="12.44140625" style="290" customWidth="1"/>
    <col min="4651" max="4651" width="7.44140625" style="290" customWidth="1"/>
    <col min="4652" max="4657" width="9.109375" style="290" customWidth="1"/>
    <col min="4658" max="4658" width="10.44140625" style="290" customWidth="1"/>
    <col min="4659" max="4659" width="11.33203125" style="290" customWidth="1"/>
    <col min="4660" max="4661" width="9.109375" style="290" customWidth="1"/>
    <col min="4662" max="4662" width="12.88671875" style="290" customWidth="1"/>
    <col min="4663" max="4663" width="10.44140625" style="290" customWidth="1"/>
    <col min="4664" max="4664" width="8.6640625" style="290" customWidth="1"/>
    <col min="4665" max="4665" width="15.6640625" style="290" bestFit="1" customWidth="1"/>
    <col min="4666" max="4666" width="10.109375" style="290" customWidth="1"/>
    <col min="4667" max="4667" width="11.5546875" style="290" bestFit="1" customWidth="1"/>
    <col min="4668" max="4670" width="12.6640625" style="290" bestFit="1" customWidth="1"/>
    <col min="4671" max="4677" width="12.44140625" style="290" customWidth="1"/>
    <col min="4678" max="4678" width="12.6640625" style="290" customWidth="1"/>
    <col min="4679" max="4679" width="12.88671875" style="290" customWidth="1"/>
    <col min="4680" max="4680" width="8.88671875" style="290" customWidth="1"/>
    <col min="4681" max="4681" width="10.44140625" style="290" customWidth="1"/>
    <col min="4682" max="4682" width="9.44140625" style="290" customWidth="1"/>
    <col min="4683" max="4683" width="16.5546875" style="290" bestFit="1" customWidth="1"/>
    <col min="4684" max="4685" width="10.109375" style="290" customWidth="1"/>
    <col min="4686" max="4686" width="15.6640625" style="290" bestFit="1" customWidth="1"/>
    <col min="4687" max="4687" width="10.33203125" style="290" bestFit="1" customWidth="1"/>
    <col min="4688" max="4688" width="3.6640625" style="290" customWidth="1"/>
    <col min="4689" max="4690" width="10.109375" style="290" customWidth="1"/>
    <col min="4691" max="4691" width="14.33203125" style="290" bestFit="1" customWidth="1"/>
    <col min="4692" max="4692" width="10.33203125" style="290" bestFit="1" customWidth="1"/>
    <col min="4693" max="4693" width="11.6640625" style="290" customWidth="1"/>
    <col min="4694" max="4695" width="10.109375" style="290" customWidth="1"/>
    <col min="4696" max="4696" width="15.6640625" style="290" bestFit="1" customWidth="1"/>
    <col min="4697" max="4697" width="10.33203125" style="290" bestFit="1" customWidth="1"/>
    <col min="4698" max="4864" width="11.44140625" style="290"/>
    <col min="4865" max="4865" width="5.88671875" style="290" customWidth="1"/>
    <col min="4866" max="4866" width="0" style="290" hidden="1" customWidth="1"/>
    <col min="4867" max="4867" width="62.109375" style="290" customWidth="1"/>
    <col min="4868" max="4868" width="20.6640625" style="290" customWidth="1"/>
    <col min="4869" max="4869" width="15.6640625" style="290" customWidth="1"/>
    <col min="4870" max="4870" width="15.5546875" style="290" customWidth="1"/>
    <col min="4871" max="4871" width="13.88671875" style="290" bestFit="1" customWidth="1"/>
    <col min="4872" max="4872" width="12.33203125" style="290" bestFit="1" customWidth="1"/>
    <col min="4873" max="4873" width="12.44140625" style="290" bestFit="1" customWidth="1"/>
    <col min="4874" max="4874" width="10.88671875" style="290" customWidth="1"/>
    <col min="4875" max="4875" width="11.33203125" style="290" customWidth="1"/>
    <col min="4876" max="4876" width="16.44140625" style="290" customWidth="1"/>
    <col min="4877" max="4877" width="15.33203125" style="290" bestFit="1" customWidth="1"/>
    <col min="4878" max="4878" width="10" style="290" customWidth="1"/>
    <col min="4879" max="4879" width="14" style="290" customWidth="1"/>
    <col min="4880" max="4880" width="12.6640625" style="290" bestFit="1" customWidth="1"/>
    <col min="4881" max="4881" width="15.6640625" style="290" bestFit="1" customWidth="1"/>
    <col min="4882" max="4884" width="8.6640625" style="290" bestFit="1" customWidth="1"/>
    <col min="4885" max="4885" width="9.6640625" style="290" customWidth="1"/>
    <col min="4886" max="4886" width="15.88671875" style="290" customWidth="1"/>
    <col min="4887" max="4887" width="19.88671875" style="290" bestFit="1" customWidth="1"/>
    <col min="4888" max="4888" width="15.109375" style="290" bestFit="1" customWidth="1"/>
    <col min="4889" max="4889" width="17" style="290" bestFit="1" customWidth="1"/>
    <col min="4890" max="4890" width="12.6640625" style="290" bestFit="1" customWidth="1"/>
    <col min="4891" max="4891" width="7.6640625" style="290" customWidth="1"/>
    <col min="4892" max="4892" width="15.88671875" style="290" customWidth="1"/>
    <col min="4893" max="4893" width="13.88671875" style="290" customWidth="1"/>
    <col min="4894" max="4894" width="11.44140625" style="290" customWidth="1"/>
    <col min="4895" max="4895" width="14" style="290" customWidth="1"/>
    <col min="4896" max="4896" width="8.5546875" style="290" customWidth="1"/>
    <col min="4897" max="4897" width="7.6640625" style="290" customWidth="1"/>
    <col min="4898" max="4898" width="15.88671875" style="290" customWidth="1"/>
    <col min="4899" max="4899" width="13.88671875" style="290" customWidth="1"/>
    <col min="4900" max="4900" width="11.44140625" style="290" customWidth="1"/>
    <col min="4901" max="4901" width="14" style="290" customWidth="1"/>
    <col min="4902" max="4902" width="8.6640625" style="290" customWidth="1"/>
    <col min="4903" max="4903" width="11" style="290" bestFit="1" customWidth="1"/>
    <col min="4904" max="4904" width="20.6640625" style="290" bestFit="1" customWidth="1"/>
    <col min="4905" max="4905" width="17.44140625" style="290" bestFit="1" customWidth="1"/>
    <col min="4906" max="4906" width="12.44140625" style="290" customWidth="1"/>
    <col min="4907" max="4907" width="7.44140625" style="290" customWidth="1"/>
    <col min="4908" max="4913" width="9.109375" style="290" customWidth="1"/>
    <col min="4914" max="4914" width="10.44140625" style="290" customWidth="1"/>
    <col min="4915" max="4915" width="11.33203125" style="290" customWidth="1"/>
    <col min="4916" max="4917" width="9.109375" style="290" customWidth="1"/>
    <col min="4918" max="4918" width="12.88671875" style="290" customWidth="1"/>
    <col min="4919" max="4919" width="10.44140625" style="290" customWidth="1"/>
    <col min="4920" max="4920" width="8.6640625" style="290" customWidth="1"/>
    <col min="4921" max="4921" width="15.6640625" style="290" bestFit="1" customWidth="1"/>
    <col min="4922" max="4922" width="10.109375" style="290" customWidth="1"/>
    <col min="4923" max="4923" width="11.5546875" style="290" bestFit="1" customWidth="1"/>
    <col min="4924" max="4926" width="12.6640625" style="290" bestFit="1" customWidth="1"/>
    <col min="4927" max="4933" width="12.44140625" style="290" customWidth="1"/>
    <col min="4934" max="4934" width="12.6640625" style="290" customWidth="1"/>
    <col min="4935" max="4935" width="12.88671875" style="290" customWidth="1"/>
    <col min="4936" max="4936" width="8.88671875" style="290" customWidth="1"/>
    <col min="4937" max="4937" width="10.44140625" style="290" customWidth="1"/>
    <col min="4938" max="4938" width="9.44140625" style="290" customWidth="1"/>
    <col min="4939" max="4939" width="16.5546875" style="290" bestFit="1" customWidth="1"/>
    <col min="4940" max="4941" width="10.109375" style="290" customWidth="1"/>
    <col min="4942" max="4942" width="15.6640625" style="290" bestFit="1" customWidth="1"/>
    <col min="4943" max="4943" width="10.33203125" style="290" bestFit="1" customWidth="1"/>
    <col min="4944" max="4944" width="3.6640625" style="290" customWidth="1"/>
    <col min="4945" max="4946" width="10.109375" style="290" customWidth="1"/>
    <col min="4947" max="4947" width="14.33203125" style="290" bestFit="1" customWidth="1"/>
    <col min="4948" max="4948" width="10.33203125" style="290" bestFit="1" customWidth="1"/>
    <col min="4949" max="4949" width="11.6640625" style="290" customWidth="1"/>
    <col min="4950" max="4951" width="10.109375" style="290" customWidth="1"/>
    <col min="4952" max="4952" width="15.6640625" style="290" bestFit="1" customWidth="1"/>
    <col min="4953" max="4953" width="10.33203125" style="290" bestFit="1" customWidth="1"/>
    <col min="4954" max="5120" width="11.44140625" style="290"/>
    <col min="5121" max="5121" width="5.88671875" style="290" customWidth="1"/>
    <col min="5122" max="5122" width="0" style="290" hidden="1" customWidth="1"/>
    <col min="5123" max="5123" width="62.109375" style="290" customWidth="1"/>
    <col min="5124" max="5124" width="20.6640625" style="290" customWidth="1"/>
    <col min="5125" max="5125" width="15.6640625" style="290" customWidth="1"/>
    <col min="5126" max="5126" width="15.5546875" style="290" customWidth="1"/>
    <col min="5127" max="5127" width="13.88671875" style="290" bestFit="1" customWidth="1"/>
    <col min="5128" max="5128" width="12.33203125" style="290" bestFit="1" customWidth="1"/>
    <col min="5129" max="5129" width="12.44140625" style="290" bestFit="1" customWidth="1"/>
    <col min="5130" max="5130" width="10.88671875" style="290" customWidth="1"/>
    <col min="5131" max="5131" width="11.33203125" style="290" customWidth="1"/>
    <col min="5132" max="5132" width="16.44140625" style="290" customWidth="1"/>
    <col min="5133" max="5133" width="15.33203125" style="290" bestFit="1" customWidth="1"/>
    <col min="5134" max="5134" width="10" style="290" customWidth="1"/>
    <col min="5135" max="5135" width="14" style="290" customWidth="1"/>
    <col min="5136" max="5136" width="12.6640625" style="290" bestFit="1" customWidth="1"/>
    <col min="5137" max="5137" width="15.6640625" style="290" bestFit="1" customWidth="1"/>
    <col min="5138" max="5140" width="8.6640625" style="290" bestFit="1" customWidth="1"/>
    <col min="5141" max="5141" width="9.6640625" style="290" customWidth="1"/>
    <col min="5142" max="5142" width="15.88671875" style="290" customWidth="1"/>
    <col min="5143" max="5143" width="19.88671875" style="290" bestFit="1" customWidth="1"/>
    <col min="5144" max="5144" width="15.109375" style="290" bestFit="1" customWidth="1"/>
    <col min="5145" max="5145" width="17" style="290" bestFit="1" customWidth="1"/>
    <col min="5146" max="5146" width="12.6640625" style="290" bestFit="1" customWidth="1"/>
    <col min="5147" max="5147" width="7.6640625" style="290" customWidth="1"/>
    <col min="5148" max="5148" width="15.88671875" style="290" customWidth="1"/>
    <col min="5149" max="5149" width="13.88671875" style="290" customWidth="1"/>
    <col min="5150" max="5150" width="11.44140625" style="290" customWidth="1"/>
    <col min="5151" max="5151" width="14" style="290" customWidth="1"/>
    <col min="5152" max="5152" width="8.5546875" style="290" customWidth="1"/>
    <col min="5153" max="5153" width="7.6640625" style="290" customWidth="1"/>
    <col min="5154" max="5154" width="15.88671875" style="290" customWidth="1"/>
    <col min="5155" max="5155" width="13.88671875" style="290" customWidth="1"/>
    <col min="5156" max="5156" width="11.44140625" style="290" customWidth="1"/>
    <col min="5157" max="5157" width="14" style="290" customWidth="1"/>
    <col min="5158" max="5158" width="8.6640625" style="290" customWidth="1"/>
    <col min="5159" max="5159" width="11" style="290" bestFit="1" customWidth="1"/>
    <col min="5160" max="5160" width="20.6640625" style="290" bestFit="1" customWidth="1"/>
    <col min="5161" max="5161" width="17.44140625" style="290" bestFit="1" customWidth="1"/>
    <col min="5162" max="5162" width="12.44140625" style="290" customWidth="1"/>
    <col min="5163" max="5163" width="7.44140625" style="290" customWidth="1"/>
    <col min="5164" max="5169" width="9.109375" style="290" customWidth="1"/>
    <col min="5170" max="5170" width="10.44140625" style="290" customWidth="1"/>
    <col min="5171" max="5171" width="11.33203125" style="290" customWidth="1"/>
    <col min="5172" max="5173" width="9.109375" style="290" customWidth="1"/>
    <col min="5174" max="5174" width="12.88671875" style="290" customWidth="1"/>
    <col min="5175" max="5175" width="10.44140625" style="290" customWidth="1"/>
    <col min="5176" max="5176" width="8.6640625" style="290" customWidth="1"/>
    <col min="5177" max="5177" width="15.6640625" style="290" bestFit="1" customWidth="1"/>
    <col min="5178" max="5178" width="10.109375" style="290" customWidth="1"/>
    <col min="5179" max="5179" width="11.5546875" style="290" bestFit="1" customWidth="1"/>
    <col min="5180" max="5182" width="12.6640625" style="290" bestFit="1" customWidth="1"/>
    <col min="5183" max="5189" width="12.44140625" style="290" customWidth="1"/>
    <col min="5190" max="5190" width="12.6640625" style="290" customWidth="1"/>
    <col min="5191" max="5191" width="12.88671875" style="290" customWidth="1"/>
    <col min="5192" max="5192" width="8.88671875" style="290" customWidth="1"/>
    <col min="5193" max="5193" width="10.44140625" style="290" customWidth="1"/>
    <col min="5194" max="5194" width="9.44140625" style="290" customWidth="1"/>
    <col min="5195" max="5195" width="16.5546875" style="290" bestFit="1" customWidth="1"/>
    <col min="5196" max="5197" width="10.109375" style="290" customWidth="1"/>
    <col min="5198" max="5198" width="15.6640625" style="290" bestFit="1" customWidth="1"/>
    <col min="5199" max="5199" width="10.33203125" style="290" bestFit="1" customWidth="1"/>
    <col min="5200" max="5200" width="3.6640625" style="290" customWidth="1"/>
    <col min="5201" max="5202" width="10.109375" style="290" customWidth="1"/>
    <col min="5203" max="5203" width="14.33203125" style="290" bestFit="1" customWidth="1"/>
    <col min="5204" max="5204" width="10.33203125" style="290" bestFit="1" customWidth="1"/>
    <col min="5205" max="5205" width="11.6640625" style="290" customWidth="1"/>
    <col min="5206" max="5207" width="10.109375" style="290" customWidth="1"/>
    <col min="5208" max="5208" width="15.6640625" style="290" bestFit="1" customWidth="1"/>
    <col min="5209" max="5209" width="10.33203125" style="290" bestFit="1" customWidth="1"/>
    <col min="5210" max="5376" width="11.44140625" style="290"/>
    <col min="5377" max="5377" width="5.88671875" style="290" customWidth="1"/>
    <col min="5378" max="5378" width="0" style="290" hidden="1" customWidth="1"/>
    <col min="5379" max="5379" width="62.109375" style="290" customWidth="1"/>
    <col min="5380" max="5380" width="20.6640625" style="290" customWidth="1"/>
    <col min="5381" max="5381" width="15.6640625" style="290" customWidth="1"/>
    <col min="5382" max="5382" width="15.5546875" style="290" customWidth="1"/>
    <col min="5383" max="5383" width="13.88671875" style="290" bestFit="1" customWidth="1"/>
    <col min="5384" max="5384" width="12.33203125" style="290" bestFit="1" customWidth="1"/>
    <col min="5385" max="5385" width="12.44140625" style="290" bestFit="1" customWidth="1"/>
    <col min="5386" max="5386" width="10.88671875" style="290" customWidth="1"/>
    <col min="5387" max="5387" width="11.33203125" style="290" customWidth="1"/>
    <col min="5388" max="5388" width="16.44140625" style="290" customWidth="1"/>
    <col min="5389" max="5389" width="15.33203125" style="290" bestFit="1" customWidth="1"/>
    <col min="5390" max="5390" width="10" style="290" customWidth="1"/>
    <col min="5391" max="5391" width="14" style="290" customWidth="1"/>
    <col min="5392" max="5392" width="12.6640625" style="290" bestFit="1" customWidth="1"/>
    <col min="5393" max="5393" width="15.6640625" style="290" bestFit="1" customWidth="1"/>
    <col min="5394" max="5396" width="8.6640625" style="290" bestFit="1" customWidth="1"/>
    <col min="5397" max="5397" width="9.6640625" style="290" customWidth="1"/>
    <col min="5398" max="5398" width="15.88671875" style="290" customWidth="1"/>
    <col min="5399" max="5399" width="19.88671875" style="290" bestFit="1" customWidth="1"/>
    <col min="5400" max="5400" width="15.109375" style="290" bestFit="1" customWidth="1"/>
    <col min="5401" max="5401" width="17" style="290" bestFit="1" customWidth="1"/>
    <col min="5402" max="5402" width="12.6640625" style="290" bestFit="1" customWidth="1"/>
    <col min="5403" max="5403" width="7.6640625" style="290" customWidth="1"/>
    <col min="5404" max="5404" width="15.88671875" style="290" customWidth="1"/>
    <col min="5405" max="5405" width="13.88671875" style="290" customWidth="1"/>
    <col min="5406" max="5406" width="11.44140625" style="290" customWidth="1"/>
    <col min="5407" max="5407" width="14" style="290" customWidth="1"/>
    <col min="5408" max="5408" width="8.5546875" style="290" customWidth="1"/>
    <col min="5409" max="5409" width="7.6640625" style="290" customWidth="1"/>
    <col min="5410" max="5410" width="15.88671875" style="290" customWidth="1"/>
    <col min="5411" max="5411" width="13.88671875" style="290" customWidth="1"/>
    <col min="5412" max="5412" width="11.44140625" style="290" customWidth="1"/>
    <col min="5413" max="5413" width="14" style="290" customWidth="1"/>
    <col min="5414" max="5414" width="8.6640625" style="290" customWidth="1"/>
    <col min="5415" max="5415" width="11" style="290" bestFit="1" customWidth="1"/>
    <col min="5416" max="5416" width="20.6640625" style="290" bestFit="1" customWidth="1"/>
    <col min="5417" max="5417" width="17.44140625" style="290" bestFit="1" customWidth="1"/>
    <col min="5418" max="5418" width="12.44140625" style="290" customWidth="1"/>
    <col min="5419" max="5419" width="7.44140625" style="290" customWidth="1"/>
    <col min="5420" max="5425" width="9.109375" style="290" customWidth="1"/>
    <col min="5426" max="5426" width="10.44140625" style="290" customWidth="1"/>
    <col min="5427" max="5427" width="11.33203125" style="290" customWidth="1"/>
    <col min="5428" max="5429" width="9.109375" style="290" customWidth="1"/>
    <col min="5430" max="5430" width="12.88671875" style="290" customWidth="1"/>
    <col min="5431" max="5431" width="10.44140625" style="290" customWidth="1"/>
    <col min="5432" max="5432" width="8.6640625" style="290" customWidth="1"/>
    <col min="5433" max="5433" width="15.6640625" style="290" bestFit="1" customWidth="1"/>
    <col min="5434" max="5434" width="10.109375" style="290" customWidth="1"/>
    <col min="5435" max="5435" width="11.5546875" style="290" bestFit="1" customWidth="1"/>
    <col min="5436" max="5438" width="12.6640625" style="290" bestFit="1" customWidth="1"/>
    <col min="5439" max="5445" width="12.44140625" style="290" customWidth="1"/>
    <col min="5446" max="5446" width="12.6640625" style="290" customWidth="1"/>
    <col min="5447" max="5447" width="12.88671875" style="290" customWidth="1"/>
    <col min="5448" max="5448" width="8.88671875" style="290" customWidth="1"/>
    <col min="5449" max="5449" width="10.44140625" style="290" customWidth="1"/>
    <col min="5450" max="5450" width="9.44140625" style="290" customWidth="1"/>
    <col min="5451" max="5451" width="16.5546875" style="290" bestFit="1" customWidth="1"/>
    <col min="5452" max="5453" width="10.109375" style="290" customWidth="1"/>
    <col min="5454" max="5454" width="15.6640625" style="290" bestFit="1" customWidth="1"/>
    <col min="5455" max="5455" width="10.33203125" style="290" bestFit="1" customWidth="1"/>
    <col min="5456" max="5456" width="3.6640625" style="290" customWidth="1"/>
    <col min="5457" max="5458" width="10.109375" style="290" customWidth="1"/>
    <col min="5459" max="5459" width="14.33203125" style="290" bestFit="1" customWidth="1"/>
    <col min="5460" max="5460" width="10.33203125" style="290" bestFit="1" customWidth="1"/>
    <col min="5461" max="5461" width="11.6640625" style="290" customWidth="1"/>
    <col min="5462" max="5463" width="10.109375" style="290" customWidth="1"/>
    <col min="5464" max="5464" width="15.6640625" style="290" bestFit="1" customWidth="1"/>
    <col min="5465" max="5465" width="10.33203125" style="290" bestFit="1" customWidth="1"/>
    <col min="5466" max="5632" width="11.44140625" style="290"/>
    <col min="5633" max="5633" width="5.88671875" style="290" customWidth="1"/>
    <col min="5634" max="5634" width="0" style="290" hidden="1" customWidth="1"/>
    <col min="5635" max="5635" width="62.109375" style="290" customWidth="1"/>
    <col min="5636" max="5636" width="20.6640625" style="290" customWidth="1"/>
    <col min="5637" max="5637" width="15.6640625" style="290" customWidth="1"/>
    <col min="5638" max="5638" width="15.5546875" style="290" customWidth="1"/>
    <col min="5639" max="5639" width="13.88671875" style="290" bestFit="1" customWidth="1"/>
    <col min="5640" max="5640" width="12.33203125" style="290" bestFit="1" customWidth="1"/>
    <col min="5641" max="5641" width="12.44140625" style="290" bestFit="1" customWidth="1"/>
    <col min="5642" max="5642" width="10.88671875" style="290" customWidth="1"/>
    <col min="5643" max="5643" width="11.33203125" style="290" customWidth="1"/>
    <col min="5644" max="5644" width="16.44140625" style="290" customWidth="1"/>
    <col min="5645" max="5645" width="15.33203125" style="290" bestFit="1" customWidth="1"/>
    <col min="5646" max="5646" width="10" style="290" customWidth="1"/>
    <col min="5647" max="5647" width="14" style="290" customWidth="1"/>
    <col min="5648" max="5648" width="12.6640625" style="290" bestFit="1" customWidth="1"/>
    <col min="5649" max="5649" width="15.6640625" style="290" bestFit="1" customWidth="1"/>
    <col min="5650" max="5652" width="8.6640625" style="290" bestFit="1" customWidth="1"/>
    <col min="5653" max="5653" width="9.6640625" style="290" customWidth="1"/>
    <col min="5654" max="5654" width="15.88671875" style="290" customWidth="1"/>
    <col min="5655" max="5655" width="19.88671875" style="290" bestFit="1" customWidth="1"/>
    <col min="5656" max="5656" width="15.109375" style="290" bestFit="1" customWidth="1"/>
    <col min="5657" max="5657" width="17" style="290" bestFit="1" customWidth="1"/>
    <col min="5658" max="5658" width="12.6640625" style="290" bestFit="1" customWidth="1"/>
    <col min="5659" max="5659" width="7.6640625" style="290" customWidth="1"/>
    <col min="5660" max="5660" width="15.88671875" style="290" customWidth="1"/>
    <col min="5661" max="5661" width="13.88671875" style="290" customWidth="1"/>
    <col min="5662" max="5662" width="11.44140625" style="290" customWidth="1"/>
    <col min="5663" max="5663" width="14" style="290" customWidth="1"/>
    <col min="5664" max="5664" width="8.5546875" style="290" customWidth="1"/>
    <col min="5665" max="5665" width="7.6640625" style="290" customWidth="1"/>
    <col min="5666" max="5666" width="15.88671875" style="290" customWidth="1"/>
    <col min="5667" max="5667" width="13.88671875" style="290" customWidth="1"/>
    <col min="5668" max="5668" width="11.44140625" style="290" customWidth="1"/>
    <col min="5669" max="5669" width="14" style="290" customWidth="1"/>
    <col min="5670" max="5670" width="8.6640625" style="290" customWidth="1"/>
    <col min="5671" max="5671" width="11" style="290" bestFit="1" customWidth="1"/>
    <col min="5672" max="5672" width="20.6640625" style="290" bestFit="1" customWidth="1"/>
    <col min="5673" max="5673" width="17.44140625" style="290" bestFit="1" customWidth="1"/>
    <col min="5674" max="5674" width="12.44140625" style="290" customWidth="1"/>
    <col min="5675" max="5675" width="7.44140625" style="290" customWidth="1"/>
    <col min="5676" max="5681" width="9.109375" style="290" customWidth="1"/>
    <col min="5682" max="5682" width="10.44140625" style="290" customWidth="1"/>
    <col min="5683" max="5683" width="11.33203125" style="290" customWidth="1"/>
    <col min="5684" max="5685" width="9.109375" style="290" customWidth="1"/>
    <col min="5686" max="5686" width="12.88671875" style="290" customWidth="1"/>
    <col min="5687" max="5687" width="10.44140625" style="290" customWidth="1"/>
    <col min="5688" max="5688" width="8.6640625" style="290" customWidth="1"/>
    <col min="5689" max="5689" width="15.6640625" style="290" bestFit="1" customWidth="1"/>
    <col min="5690" max="5690" width="10.109375" style="290" customWidth="1"/>
    <col min="5691" max="5691" width="11.5546875" style="290" bestFit="1" customWidth="1"/>
    <col min="5692" max="5694" width="12.6640625" style="290" bestFit="1" customWidth="1"/>
    <col min="5695" max="5701" width="12.44140625" style="290" customWidth="1"/>
    <col min="5702" max="5702" width="12.6640625" style="290" customWidth="1"/>
    <col min="5703" max="5703" width="12.88671875" style="290" customWidth="1"/>
    <col min="5704" max="5704" width="8.88671875" style="290" customWidth="1"/>
    <col min="5705" max="5705" width="10.44140625" style="290" customWidth="1"/>
    <col min="5706" max="5706" width="9.44140625" style="290" customWidth="1"/>
    <col min="5707" max="5707" width="16.5546875" style="290" bestFit="1" customWidth="1"/>
    <col min="5708" max="5709" width="10.109375" style="290" customWidth="1"/>
    <col min="5710" max="5710" width="15.6640625" style="290" bestFit="1" customWidth="1"/>
    <col min="5711" max="5711" width="10.33203125" style="290" bestFit="1" customWidth="1"/>
    <col min="5712" max="5712" width="3.6640625" style="290" customWidth="1"/>
    <col min="5713" max="5714" width="10.109375" style="290" customWidth="1"/>
    <col min="5715" max="5715" width="14.33203125" style="290" bestFit="1" customWidth="1"/>
    <col min="5716" max="5716" width="10.33203125" style="290" bestFit="1" customWidth="1"/>
    <col min="5717" max="5717" width="11.6640625" style="290" customWidth="1"/>
    <col min="5718" max="5719" width="10.109375" style="290" customWidth="1"/>
    <col min="5720" max="5720" width="15.6640625" style="290" bestFit="1" customWidth="1"/>
    <col min="5721" max="5721" width="10.33203125" style="290" bestFit="1" customWidth="1"/>
    <col min="5722" max="5888" width="11.44140625" style="290"/>
    <col min="5889" max="5889" width="5.88671875" style="290" customWidth="1"/>
    <col min="5890" max="5890" width="0" style="290" hidden="1" customWidth="1"/>
    <col min="5891" max="5891" width="62.109375" style="290" customWidth="1"/>
    <col min="5892" max="5892" width="20.6640625" style="290" customWidth="1"/>
    <col min="5893" max="5893" width="15.6640625" style="290" customWidth="1"/>
    <col min="5894" max="5894" width="15.5546875" style="290" customWidth="1"/>
    <col min="5895" max="5895" width="13.88671875" style="290" bestFit="1" customWidth="1"/>
    <col min="5896" max="5896" width="12.33203125" style="290" bestFit="1" customWidth="1"/>
    <col min="5897" max="5897" width="12.44140625" style="290" bestFit="1" customWidth="1"/>
    <col min="5898" max="5898" width="10.88671875" style="290" customWidth="1"/>
    <col min="5899" max="5899" width="11.33203125" style="290" customWidth="1"/>
    <col min="5900" max="5900" width="16.44140625" style="290" customWidth="1"/>
    <col min="5901" max="5901" width="15.33203125" style="290" bestFit="1" customWidth="1"/>
    <col min="5902" max="5902" width="10" style="290" customWidth="1"/>
    <col min="5903" max="5903" width="14" style="290" customWidth="1"/>
    <col min="5904" max="5904" width="12.6640625" style="290" bestFit="1" customWidth="1"/>
    <col min="5905" max="5905" width="15.6640625" style="290" bestFit="1" customWidth="1"/>
    <col min="5906" max="5908" width="8.6640625" style="290" bestFit="1" customWidth="1"/>
    <col min="5909" max="5909" width="9.6640625" style="290" customWidth="1"/>
    <col min="5910" max="5910" width="15.88671875" style="290" customWidth="1"/>
    <col min="5911" max="5911" width="19.88671875" style="290" bestFit="1" customWidth="1"/>
    <col min="5912" max="5912" width="15.109375" style="290" bestFit="1" customWidth="1"/>
    <col min="5913" max="5913" width="17" style="290" bestFit="1" customWidth="1"/>
    <col min="5914" max="5914" width="12.6640625" style="290" bestFit="1" customWidth="1"/>
    <col min="5915" max="5915" width="7.6640625" style="290" customWidth="1"/>
    <col min="5916" max="5916" width="15.88671875" style="290" customWidth="1"/>
    <col min="5917" max="5917" width="13.88671875" style="290" customWidth="1"/>
    <col min="5918" max="5918" width="11.44140625" style="290" customWidth="1"/>
    <col min="5919" max="5919" width="14" style="290" customWidth="1"/>
    <col min="5920" max="5920" width="8.5546875" style="290" customWidth="1"/>
    <col min="5921" max="5921" width="7.6640625" style="290" customWidth="1"/>
    <col min="5922" max="5922" width="15.88671875" style="290" customWidth="1"/>
    <col min="5923" max="5923" width="13.88671875" style="290" customWidth="1"/>
    <col min="5924" max="5924" width="11.44140625" style="290" customWidth="1"/>
    <col min="5925" max="5925" width="14" style="290" customWidth="1"/>
    <col min="5926" max="5926" width="8.6640625" style="290" customWidth="1"/>
    <col min="5927" max="5927" width="11" style="290" bestFit="1" customWidth="1"/>
    <col min="5928" max="5928" width="20.6640625" style="290" bestFit="1" customWidth="1"/>
    <col min="5929" max="5929" width="17.44140625" style="290" bestFit="1" customWidth="1"/>
    <col min="5930" max="5930" width="12.44140625" style="290" customWidth="1"/>
    <col min="5931" max="5931" width="7.44140625" style="290" customWidth="1"/>
    <col min="5932" max="5937" width="9.109375" style="290" customWidth="1"/>
    <col min="5938" max="5938" width="10.44140625" style="290" customWidth="1"/>
    <col min="5939" max="5939" width="11.33203125" style="290" customWidth="1"/>
    <col min="5940" max="5941" width="9.109375" style="290" customWidth="1"/>
    <col min="5942" max="5942" width="12.88671875" style="290" customWidth="1"/>
    <col min="5943" max="5943" width="10.44140625" style="290" customWidth="1"/>
    <col min="5944" max="5944" width="8.6640625" style="290" customWidth="1"/>
    <col min="5945" max="5945" width="15.6640625" style="290" bestFit="1" customWidth="1"/>
    <col min="5946" max="5946" width="10.109375" style="290" customWidth="1"/>
    <col min="5947" max="5947" width="11.5546875" style="290" bestFit="1" customWidth="1"/>
    <col min="5948" max="5950" width="12.6640625" style="290" bestFit="1" customWidth="1"/>
    <col min="5951" max="5957" width="12.44140625" style="290" customWidth="1"/>
    <col min="5958" max="5958" width="12.6640625" style="290" customWidth="1"/>
    <col min="5959" max="5959" width="12.88671875" style="290" customWidth="1"/>
    <col min="5960" max="5960" width="8.88671875" style="290" customWidth="1"/>
    <col min="5961" max="5961" width="10.44140625" style="290" customWidth="1"/>
    <col min="5962" max="5962" width="9.44140625" style="290" customWidth="1"/>
    <col min="5963" max="5963" width="16.5546875" style="290" bestFit="1" customWidth="1"/>
    <col min="5964" max="5965" width="10.109375" style="290" customWidth="1"/>
    <col min="5966" max="5966" width="15.6640625" style="290" bestFit="1" customWidth="1"/>
    <col min="5967" max="5967" width="10.33203125" style="290" bestFit="1" customWidth="1"/>
    <col min="5968" max="5968" width="3.6640625" style="290" customWidth="1"/>
    <col min="5969" max="5970" width="10.109375" style="290" customWidth="1"/>
    <col min="5971" max="5971" width="14.33203125" style="290" bestFit="1" customWidth="1"/>
    <col min="5972" max="5972" width="10.33203125" style="290" bestFit="1" customWidth="1"/>
    <col min="5973" max="5973" width="11.6640625" style="290" customWidth="1"/>
    <col min="5974" max="5975" width="10.109375" style="290" customWidth="1"/>
    <col min="5976" max="5976" width="15.6640625" style="290" bestFit="1" customWidth="1"/>
    <col min="5977" max="5977" width="10.33203125" style="290" bestFit="1" customWidth="1"/>
    <col min="5978" max="6144" width="11.44140625" style="290"/>
    <col min="6145" max="6145" width="5.88671875" style="290" customWidth="1"/>
    <col min="6146" max="6146" width="0" style="290" hidden="1" customWidth="1"/>
    <col min="6147" max="6147" width="62.109375" style="290" customWidth="1"/>
    <col min="6148" max="6148" width="20.6640625" style="290" customWidth="1"/>
    <col min="6149" max="6149" width="15.6640625" style="290" customWidth="1"/>
    <col min="6150" max="6150" width="15.5546875" style="290" customWidth="1"/>
    <col min="6151" max="6151" width="13.88671875" style="290" bestFit="1" customWidth="1"/>
    <col min="6152" max="6152" width="12.33203125" style="290" bestFit="1" customWidth="1"/>
    <col min="6153" max="6153" width="12.44140625" style="290" bestFit="1" customWidth="1"/>
    <col min="6154" max="6154" width="10.88671875" style="290" customWidth="1"/>
    <col min="6155" max="6155" width="11.33203125" style="290" customWidth="1"/>
    <col min="6156" max="6156" width="16.44140625" style="290" customWidth="1"/>
    <col min="6157" max="6157" width="15.33203125" style="290" bestFit="1" customWidth="1"/>
    <col min="6158" max="6158" width="10" style="290" customWidth="1"/>
    <col min="6159" max="6159" width="14" style="290" customWidth="1"/>
    <col min="6160" max="6160" width="12.6640625" style="290" bestFit="1" customWidth="1"/>
    <col min="6161" max="6161" width="15.6640625" style="290" bestFit="1" customWidth="1"/>
    <col min="6162" max="6164" width="8.6640625" style="290" bestFit="1" customWidth="1"/>
    <col min="6165" max="6165" width="9.6640625" style="290" customWidth="1"/>
    <col min="6166" max="6166" width="15.88671875" style="290" customWidth="1"/>
    <col min="6167" max="6167" width="19.88671875" style="290" bestFit="1" customWidth="1"/>
    <col min="6168" max="6168" width="15.109375" style="290" bestFit="1" customWidth="1"/>
    <col min="6169" max="6169" width="17" style="290" bestFit="1" customWidth="1"/>
    <col min="6170" max="6170" width="12.6640625" style="290" bestFit="1" customWidth="1"/>
    <col min="6171" max="6171" width="7.6640625" style="290" customWidth="1"/>
    <col min="6172" max="6172" width="15.88671875" style="290" customWidth="1"/>
    <col min="6173" max="6173" width="13.88671875" style="290" customWidth="1"/>
    <col min="6174" max="6174" width="11.44140625" style="290" customWidth="1"/>
    <col min="6175" max="6175" width="14" style="290" customWidth="1"/>
    <col min="6176" max="6176" width="8.5546875" style="290" customWidth="1"/>
    <col min="6177" max="6177" width="7.6640625" style="290" customWidth="1"/>
    <col min="6178" max="6178" width="15.88671875" style="290" customWidth="1"/>
    <col min="6179" max="6179" width="13.88671875" style="290" customWidth="1"/>
    <col min="6180" max="6180" width="11.44140625" style="290" customWidth="1"/>
    <col min="6181" max="6181" width="14" style="290" customWidth="1"/>
    <col min="6182" max="6182" width="8.6640625" style="290" customWidth="1"/>
    <col min="6183" max="6183" width="11" style="290" bestFit="1" customWidth="1"/>
    <col min="6184" max="6184" width="20.6640625" style="290" bestFit="1" customWidth="1"/>
    <col min="6185" max="6185" width="17.44140625" style="290" bestFit="1" customWidth="1"/>
    <col min="6186" max="6186" width="12.44140625" style="290" customWidth="1"/>
    <col min="6187" max="6187" width="7.44140625" style="290" customWidth="1"/>
    <col min="6188" max="6193" width="9.109375" style="290" customWidth="1"/>
    <col min="6194" max="6194" width="10.44140625" style="290" customWidth="1"/>
    <col min="6195" max="6195" width="11.33203125" style="290" customWidth="1"/>
    <col min="6196" max="6197" width="9.109375" style="290" customWidth="1"/>
    <col min="6198" max="6198" width="12.88671875" style="290" customWidth="1"/>
    <col min="6199" max="6199" width="10.44140625" style="290" customWidth="1"/>
    <col min="6200" max="6200" width="8.6640625" style="290" customWidth="1"/>
    <col min="6201" max="6201" width="15.6640625" style="290" bestFit="1" customWidth="1"/>
    <col min="6202" max="6202" width="10.109375" style="290" customWidth="1"/>
    <col min="6203" max="6203" width="11.5546875" style="290" bestFit="1" customWidth="1"/>
    <col min="6204" max="6206" width="12.6640625" style="290" bestFit="1" customWidth="1"/>
    <col min="6207" max="6213" width="12.44140625" style="290" customWidth="1"/>
    <col min="6214" max="6214" width="12.6640625" style="290" customWidth="1"/>
    <col min="6215" max="6215" width="12.88671875" style="290" customWidth="1"/>
    <col min="6216" max="6216" width="8.88671875" style="290" customWidth="1"/>
    <col min="6217" max="6217" width="10.44140625" style="290" customWidth="1"/>
    <col min="6218" max="6218" width="9.44140625" style="290" customWidth="1"/>
    <col min="6219" max="6219" width="16.5546875" style="290" bestFit="1" customWidth="1"/>
    <col min="6220" max="6221" width="10.109375" style="290" customWidth="1"/>
    <col min="6222" max="6222" width="15.6640625" style="290" bestFit="1" customWidth="1"/>
    <col min="6223" max="6223" width="10.33203125" style="290" bestFit="1" customWidth="1"/>
    <col min="6224" max="6224" width="3.6640625" style="290" customWidth="1"/>
    <col min="6225" max="6226" width="10.109375" style="290" customWidth="1"/>
    <col min="6227" max="6227" width="14.33203125" style="290" bestFit="1" customWidth="1"/>
    <col min="6228" max="6228" width="10.33203125" style="290" bestFit="1" customWidth="1"/>
    <col min="6229" max="6229" width="11.6640625" style="290" customWidth="1"/>
    <col min="6230" max="6231" width="10.109375" style="290" customWidth="1"/>
    <col min="6232" max="6232" width="15.6640625" style="290" bestFit="1" customWidth="1"/>
    <col min="6233" max="6233" width="10.33203125" style="290" bestFit="1" customWidth="1"/>
    <col min="6234" max="6400" width="11.44140625" style="290"/>
    <col min="6401" max="6401" width="5.88671875" style="290" customWidth="1"/>
    <col min="6402" max="6402" width="0" style="290" hidden="1" customWidth="1"/>
    <col min="6403" max="6403" width="62.109375" style="290" customWidth="1"/>
    <col min="6404" max="6404" width="20.6640625" style="290" customWidth="1"/>
    <col min="6405" max="6405" width="15.6640625" style="290" customWidth="1"/>
    <col min="6406" max="6406" width="15.5546875" style="290" customWidth="1"/>
    <col min="6407" max="6407" width="13.88671875" style="290" bestFit="1" customWidth="1"/>
    <col min="6408" max="6408" width="12.33203125" style="290" bestFit="1" customWidth="1"/>
    <col min="6409" max="6409" width="12.44140625" style="290" bestFit="1" customWidth="1"/>
    <col min="6410" max="6410" width="10.88671875" style="290" customWidth="1"/>
    <col min="6411" max="6411" width="11.33203125" style="290" customWidth="1"/>
    <col min="6412" max="6412" width="16.44140625" style="290" customWidth="1"/>
    <col min="6413" max="6413" width="15.33203125" style="290" bestFit="1" customWidth="1"/>
    <col min="6414" max="6414" width="10" style="290" customWidth="1"/>
    <col min="6415" max="6415" width="14" style="290" customWidth="1"/>
    <col min="6416" max="6416" width="12.6640625" style="290" bestFit="1" customWidth="1"/>
    <col min="6417" max="6417" width="15.6640625" style="290" bestFit="1" customWidth="1"/>
    <col min="6418" max="6420" width="8.6640625" style="290" bestFit="1" customWidth="1"/>
    <col min="6421" max="6421" width="9.6640625" style="290" customWidth="1"/>
    <col min="6422" max="6422" width="15.88671875" style="290" customWidth="1"/>
    <col min="6423" max="6423" width="19.88671875" style="290" bestFit="1" customWidth="1"/>
    <col min="6424" max="6424" width="15.109375" style="290" bestFit="1" customWidth="1"/>
    <col min="6425" max="6425" width="17" style="290" bestFit="1" customWidth="1"/>
    <col min="6426" max="6426" width="12.6640625" style="290" bestFit="1" customWidth="1"/>
    <col min="6427" max="6427" width="7.6640625" style="290" customWidth="1"/>
    <col min="6428" max="6428" width="15.88671875" style="290" customWidth="1"/>
    <col min="6429" max="6429" width="13.88671875" style="290" customWidth="1"/>
    <col min="6430" max="6430" width="11.44140625" style="290" customWidth="1"/>
    <col min="6431" max="6431" width="14" style="290" customWidth="1"/>
    <col min="6432" max="6432" width="8.5546875" style="290" customWidth="1"/>
    <col min="6433" max="6433" width="7.6640625" style="290" customWidth="1"/>
    <col min="6434" max="6434" width="15.88671875" style="290" customWidth="1"/>
    <col min="6435" max="6435" width="13.88671875" style="290" customWidth="1"/>
    <col min="6436" max="6436" width="11.44140625" style="290" customWidth="1"/>
    <col min="6437" max="6437" width="14" style="290" customWidth="1"/>
    <col min="6438" max="6438" width="8.6640625" style="290" customWidth="1"/>
    <col min="6439" max="6439" width="11" style="290" bestFit="1" customWidth="1"/>
    <col min="6440" max="6440" width="20.6640625" style="290" bestFit="1" customWidth="1"/>
    <col min="6441" max="6441" width="17.44140625" style="290" bestFit="1" customWidth="1"/>
    <col min="6442" max="6442" width="12.44140625" style="290" customWidth="1"/>
    <col min="6443" max="6443" width="7.44140625" style="290" customWidth="1"/>
    <col min="6444" max="6449" width="9.109375" style="290" customWidth="1"/>
    <col min="6450" max="6450" width="10.44140625" style="290" customWidth="1"/>
    <col min="6451" max="6451" width="11.33203125" style="290" customWidth="1"/>
    <col min="6452" max="6453" width="9.109375" style="290" customWidth="1"/>
    <col min="6454" max="6454" width="12.88671875" style="290" customWidth="1"/>
    <col min="6455" max="6455" width="10.44140625" style="290" customWidth="1"/>
    <col min="6456" max="6456" width="8.6640625" style="290" customWidth="1"/>
    <col min="6457" max="6457" width="15.6640625" style="290" bestFit="1" customWidth="1"/>
    <col min="6458" max="6458" width="10.109375" style="290" customWidth="1"/>
    <col min="6459" max="6459" width="11.5546875" style="290" bestFit="1" customWidth="1"/>
    <col min="6460" max="6462" width="12.6640625" style="290" bestFit="1" customWidth="1"/>
    <col min="6463" max="6469" width="12.44140625" style="290" customWidth="1"/>
    <col min="6470" max="6470" width="12.6640625" style="290" customWidth="1"/>
    <col min="6471" max="6471" width="12.88671875" style="290" customWidth="1"/>
    <col min="6472" max="6472" width="8.88671875" style="290" customWidth="1"/>
    <col min="6473" max="6473" width="10.44140625" style="290" customWidth="1"/>
    <col min="6474" max="6474" width="9.44140625" style="290" customWidth="1"/>
    <col min="6475" max="6475" width="16.5546875" style="290" bestFit="1" customWidth="1"/>
    <col min="6476" max="6477" width="10.109375" style="290" customWidth="1"/>
    <col min="6478" max="6478" width="15.6640625" style="290" bestFit="1" customWidth="1"/>
    <col min="6479" max="6479" width="10.33203125" style="290" bestFit="1" customWidth="1"/>
    <col min="6480" max="6480" width="3.6640625" style="290" customWidth="1"/>
    <col min="6481" max="6482" width="10.109375" style="290" customWidth="1"/>
    <col min="6483" max="6483" width="14.33203125" style="290" bestFit="1" customWidth="1"/>
    <col min="6484" max="6484" width="10.33203125" style="290" bestFit="1" customWidth="1"/>
    <col min="6485" max="6485" width="11.6640625" style="290" customWidth="1"/>
    <col min="6486" max="6487" width="10.109375" style="290" customWidth="1"/>
    <col min="6488" max="6488" width="15.6640625" style="290" bestFit="1" customWidth="1"/>
    <col min="6489" max="6489" width="10.33203125" style="290" bestFit="1" customWidth="1"/>
    <col min="6490" max="6656" width="11.44140625" style="290"/>
    <col min="6657" max="6657" width="5.88671875" style="290" customWidth="1"/>
    <col min="6658" max="6658" width="0" style="290" hidden="1" customWidth="1"/>
    <col min="6659" max="6659" width="62.109375" style="290" customWidth="1"/>
    <col min="6660" max="6660" width="20.6640625" style="290" customWidth="1"/>
    <col min="6661" max="6661" width="15.6640625" style="290" customWidth="1"/>
    <col min="6662" max="6662" width="15.5546875" style="290" customWidth="1"/>
    <col min="6663" max="6663" width="13.88671875" style="290" bestFit="1" customWidth="1"/>
    <col min="6664" max="6664" width="12.33203125" style="290" bestFit="1" customWidth="1"/>
    <col min="6665" max="6665" width="12.44140625" style="290" bestFit="1" customWidth="1"/>
    <col min="6666" max="6666" width="10.88671875" style="290" customWidth="1"/>
    <col min="6667" max="6667" width="11.33203125" style="290" customWidth="1"/>
    <col min="6668" max="6668" width="16.44140625" style="290" customWidth="1"/>
    <col min="6669" max="6669" width="15.33203125" style="290" bestFit="1" customWidth="1"/>
    <col min="6670" max="6670" width="10" style="290" customWidth="1"/>
    <col min="6671" max="6671" width="14" style="290" customWidth="1"/>
    <col min="6672" max="6672" width="12.6640625" style="290" bestFit="1" customWidth="1"/>
    <col min="6673" max="6673" width="15.6640625" style="290" bestFit="1" customWidth="1"/>
    <col min="6674" max="6676" width="8.6640625" style="290" bestFit="1" customWidth="1"/>
    <col min="6677" max="6677" width="9.6640625" style="290" customWidth="1"/>
    <col min="6678" max="6678" width="15.88671875" style="290" customWidth="1"/>
    <col min="6679" max="6679" width="19.88671875" style="290" bestFit="1" customWidth="1"/>
    <col min="6680" max="6680" width="15.109375" style="290" bestFit="1" customWidth="1"/>
    <col min="6681" max="6681" width="17" style="290" bestFit="1" customWidth="1"/>
    <col min="6682" max="6682" width="12.6640625" style="290" bestFit="1" customWidth="1"/>
    <col min="6683" max="6683" width="7.6640625" style="290" customWidth="1"/>
    <col min="6684" max="6684" width="15.88671875" style="290" customWidth="1"/>
    <col min="6685" max="6685" width="13.88671875" style="290" customWidth="1"/>
    <col min="6686" max="6686" width="11.44140625" style="290" customWidth="1"/>
    <col min="6687" max="6687" width="14" style="290" customWidth="1"/>
    <col min="6688" max="6688" width="8.5546875" style="290" customWidth="1"/>
    <col min="6689" max="6689" width="7.6640625" style="290" customWidth="1"/>
    <col min="6690" max="6690" width="15.88671875" style="290" customWidth="1"/>
    <col min="6691" max="6691" width="13.88671875" style="290" customWidth="1"/>
    <col min="6692" max="6692" width="11.44140625" style="290" customWidth="1"/>
    <col min="6693" max="6693" width="14" style="290" customWidth="1"/>
    <col min="6694" max="6694" width="8.6640625" style="290" customWidth="1"/>
    <col min="6695" max="6695" width="11" style="290" bestFit="1" customWidth="1"/>
    <col min="6696" max="6696" width="20.6640625" style="290" bestFit="1" customWidth="1"/>
    <col min="6697" max="6697" width="17.44140625" style="290" bestFit="1" customWidth="1"/>
    <col min="6698" max="6698" width="12.44140625" style="290" customWidth="1"/>
    <col min="6699" max="6699" width="7.44140625" style="290" customWidth="1"/>
    <col min="6700" max="6705" width="9.109375" style="290" customWidth="1"/>
    <col min="6706" max="6706" width="10.44140625" style="290" customWidth="1"/>
    <col min="6707" max="6707" width="11.33203125" style="290" customWidth="1"/>
    <col min="6708" max="6709" width="9.109375" style="290" customWidth="1"/>
    <col min="6710" max="6710" width="12.88671875" style="290" customWidth="1"/>
    <col min="6711" max="6711" width="10.44140625" style="290" customWidth="1"/>
    <col min="6712" max="6712" width="8.6640625" style="290" customWidth="1"/>
    <col min="6713" max="6713" width="15.6640625" style="290" bestFit="1" customWidth="1"/>
    <col min="6714" max="6714" width="10.109375" style="290" customWidth="1"/>
    <col min="6715" max="6715" width="11.5546875" style="290" bestFit="1" customWidth="1"/>
    <col min="6716" max="6718" width="12.6640625" style="290" bestFit="1" customWidth="1"/>
    <col min="6719" max="6725" width="12.44140625" style="290" customWidth="1"/>
    <col min="6726" max="6726" width="12.6640625" style="290" customWidth="1"/>
    <col min="6727" max="6727" width="12.88671875" style="290" customWidth="1"/>
    <col min="6728" max="6728" width="8.88671875" style="290" customWidth="1"/>
    <col min="6729" max="6729" width="10.44140625" style="290" customWidth="1"/>
    <col min="6730" max="6730" width="9.44140625" style="290" customWidth="1"/>
    <col min="6731" max="6731" width="16.5546875" style="290" bestFit="1" customWidth="1"/>
    <col min="6732" max="6733" width="10.109375" style="290" customWidth="1"/>
    <col min="6734" max="6734" width="15.6640625" style="290" bestFit="1" customWidth="1"/>
    <col min="6735" max="6735" width="10.33203125" style="290" bestFit="1" customWidth="1"/>
    <col min="6736" max="6736" width="3.6640625" style="290" customWidth="1"/>
    <col min="6737" max="6738" width="10.109375" style="290" customWidth="1"/>
    <col min="6739" max="6739" width="14.33203125" style="290" bestFit="1" customWidth="1"/>
    <col min="6740" max="6740" width="10.33203125" style="290" bestFit="1" customWidth="1"/>
    <col min="6741" max="6741" width="11.6640625" style="290" customWidth="1"/>
    <col min="6742" max="6743" width="10.109375" style="290" customWidth="1"/>
    <col min="6744" max="6744" width="15.6640625" style="290" bestFit="1" customWidth="1"/>
    <col min="6745" max="6745" width="10.33203125" style="290" bestFit="1" customWidth="1"/>
    <col min="6746" max="6912" width="11.44140625" style="290"/>
    <col min="6913" max="6913" width="5.88671875" style="290" customWidth="1"/>
    <col min="6914" max="6914" width="0" style="290" hidden="1" customWidth="1"/>
    <col min="6915" max="6915" width="62.109375" style="290" customWidth="1"/>
    <col min="6916" max="6916" width="20.6640625" style="290" customWidth="1"/>
    <col min="6917" max="6917" width="15.6640625" style="290" customWidth="1"/>
    <col min="6918" max="6918" width="15.5546875" style="290" customWidth="1"/>
    <col min="6919" max="6919" width="13.88671875" style="290" bestFit="1" customWidth="1"/>
    <col min="6920" max="6920" width="12.33203125" style="290" bestFit="1" customWidth="1"/>
    <col min="6921" max="6921" width="12.44140625" style="290" bestFit="1" customWidth="1"/>
    <col min="6922" max="6922" width="10.88671875" style="290" customWidth="1"/>
    <col min="6923" max="6923" width="11.33203125" style="290" customWidth="1"/>
    <col min="6924" max="6924" width="16.44140625" style="290" customWidth="1"/>
    <col min="6925" max="6925" width="15.33203125" style="290" bestFit="1" customWidth="1"/>
    <col min="6926" max="6926" width="10" style="290" customWidth="1"/>
    <col min="6927" max="6927" width="14" style="290" customWidth="1"/>
    <col min="6928" max="6928" width="12.6640625" style="290" bestFit="1" customWidth="1"/>
    <col min="6929" max="6929" width="15.6640625" style="290" bestFit="1" customWidth="1"/>
    <col min="6930" max="6932" width="8.6640625" style="290" bestFit="1" customWidth="1"/>
    <col min="6933" max="6933" width="9.6640625" style="290" customWidth="1"/>
    <col min="6934" max="6934" width="15.88671875" style="290" customWidth="1"/>
    <col min="6935" max="6935" width="19.88671875" style="290" bestFit="1" customWidth="1"/>
    <col min="6936" max="6936" width="15.109375" style="290" bestFit="1" customWidth="1"/>
    <col min="6937" max="6937" width="17" style="290" bestFit="1" customWidth="1"/>
    <col min="6938" max="6938" width="12.6640625" style="290" bestFit="1" customWidth="1"/>
    <col min="6939" max="6939" width="7.6640625" style="290" customWidth="1"/>
    <col min="6940" max="6940" width="15.88671875" style="290" customWidth="1"/>
    <col min="6941" max="6941" width="13.88671875" style="290" customWidth="1"/>
    <col min="6942" max="6942" width="11.44140625" style="290" customWidth="1"/>
    <col min="6943" max="6943" width="14" style="290" customWidth="1"/>
    <col min="6944" max="6944" width="8.5546875" style="290" customWidth="1"/>
    <col min="6945" max="6945" width="7.6640625" style="290" customWidth="1"/>
    <col min="6946" max="6946" width="15.88671875" style="290" customWidth="1"/>
    <col min="6947" max="6947" width="13.88671875" style="290" customWidth="1"/>
    <col min="6948" max="6948" width="11.44140625" style="290" customWidth="1"/>
    <col min="6949" max="6949" width="14" style="290" customWidth="1"/>
    <col min="6950" max="6950" width="8.6640625" style="290" customWidth="1"/>
    <col min="6951" max="6951" width="11" style="290" bestFit="1" customWidth="1"/>
    <col min="6952" max="6952" width="20.6640625" style="290" bestFit="1" customWidth="1"/>
    <col min="6953" max="6953" width="17.44140625" style="290" bestFit="1" customWidth="1"/>
    <col min="6954" max="6954" width="12.44140625" style="290" customWidth="1"/>
    <col min="6955" max="6955" width="7.44140625" style="290" customWidth="1"/>
    <col min="6956" max="6961" width="9.109375" style="290" customWidth="1"/>
    <col min="6962" max="6962" width="10.44140625" style="290" customWidth="1"/>
    <col min="6963" max="6963" width="11.33203125" style="290" customWidth="1"/>
    <col min="6964" max="6965" width="9.109375" style="290" customWidth="1"/>
    <col min="6966" max="6966" width="12.88671875" style="290" customWidth="1"/>
    <col min="6967" max="6967" width="10.44140625" style="290" customWidth="1"/>
    <col min="6968" max="6968" width="8.6640625" style="290" customWidth="1"/>
    <col min="6969" max="6969" width="15.6640625" style="290" bestFit="1" customWidth="1"/>
    <col min="6970" max="6970" width="10.109375" style="290" customWidth="1"/>
    <col min="6971" max="6971" width="11.5546875" style="290" bestFit="1" customWidth="1"/>
    <col min="6972" max="6974" width="12.6640625" style="290" bestFit="1" customWidth="1"/>
    <col min="6975" max="6981" width="12.44140625" style="290" customWidth="1"/>
    <col min="6982" max="6982" width="12.6640625" style="290" customWidth="1"/>
    <col min="6983" max="6983" width="12.88671875" style="290" customWidth="1"/>
    <col min="6984" max="6984" width="8.88671875" style="290" customWidth="1"/>
    <col min="6985" max="6985" width="10.44140625" style="290" customWidth="1"/>
    <col min="6986" max="6986" width="9.44140625" style="290" customWidth="1"/>
    <col min="6987" max="6987" width="16.5546875" style="290" bestFit="1" customWidth="1"/>
    <col min="6988" max="6989" width="10.109375" style="290" customWidth="1"/>
    <col min="6990" max="6990" width="15.6640625" style="290" bestFit="1" customWidth="1"/>
    <col min="6991" max="6991" width="10.33203125" style="290" bestFit="1" customWidth="1"/>
    <col min="6992" max="6992" width="3.6640625" style="290" customWidth="1"/>
    <col min="6993" max="6994" width="10.109375" style="290" customWidth="1"/>
    <col min="6995" max="6995" width="14.33203125" style="290" bestFit="1" customWidth="1"/>
    <col min="6996" max="6996" width="10.33203125" style="290" bestFit="1" customWidth="1"/>
    <col min="6997" max="6997" width="11.6640625" style="290" customWidth="1"/>
    <col min="6998" max="6999" width="10.109375" style="290" customWidth="1"/>
    <col min="7000" max="7000" width="15.6640625" style="290" bestFit="1" customWidth="1"/>
    <col min="7001" max="7001" width="10.33203125" style="290" bestFit="1" customWidth="1"/>
    <col min="7002" max="7168" width="11.44140625" style="290"/>
    <col min="7169" max="7169" width="5.88671875" style="290" customWidth="1"/>
    <col min="7170" max="7170" width="0" style="290" hidden="1" customWidth="1"/>
    <col min="7171" max="7171" width="62.109375" style="290" customWidth="1"/>
    <col min="7172" max="7172" width="20.6640625" style="290" customWidth="1"/>
    <col min="7173" max="7173" width="15.6640625" style="290" customWidth="1"/>
    <col min="7174" max="7174" width="15.5546875" style="290" customWidth="1"/>
    <col min="7175" max="7175" width="13.88671875" style="290" bestFit="1" customWidth="1"/>
    <col min="7176" max="7176" width="12.33203125" style="290" bestFit="1" customWidth="1"/>
    <col min="7177" max="7177" width="12.44140625" style="290" bestFit="1" customWidth="1"/>
    <col min="7178" max="7178" width="10.88671875" style="290" customWidth="1"/>
    <col min="7179" max="7179" width="11.33203125" style="290" customWidth="1"/>
    <col min="7180" max="7180" width="16.44140625" style="290" customWidth="1"/>
    <col min="7181" max="7181" width="15.33203125" style="290" bestFit="1" customWidth="1"/>
    <col min="7182" max="7182" width="10" style="290" customWidth="1"/>
    <col min="7183" max="7183" width="14" style="290" customWidth="1"/>
    <col min="7184" max="7184" width="12.6640625" style="290" bestFit="1" customWidth="1"/>
    <col min="7185" max="7185" width="15.6640625" style="290" bestFit="1" customWidth="1"/>
    <col min="7186" max="7188" width="8.6640625" style="290" bestFit="1" customWidth="1"/>
    <col min="7189" max="7189" width="9.6640625" style="290" customWidth="1"/>
    <col min="7190" max="7190" width="15.88671875" style="290" customWidth="1"/>
    <col min="7191" max="7191" width="19.88671875" style="290" bestFit="1" customWidth="1"/>
    <col min="7192" max="7192" width="15.109375" style="290" bestFit="1" customWidth="1"/>
    <col min="7193" max="7193" width="17" style="290" bestFit="1" customWidth="1"/>
    <col min="7194" max="7194" width="12.6640625" style="290" bestFit="1" customWidth="1"/>
    <col min="7195" max="7195" width="7.6640625" style="290" customWidth="1"/>
    <col min="7196" max="7196" width="15.88671875" style="290" customWidth="1"/>
    <col min="7197" max="7197" width="13.88671875" style="290" customWidth="1"/>
    <col min="7198" max="7198" width="11.44140625" style="290" customWidth="1"/>
    <col min="7199" max="7199" width="14" style="290" customWidth="1"/>
    <col min="7200" max="7200" width="8.5546875" style="290" customWidth="1"/>
    <col min="7201" max="7201" width="7.6640625" style="290" customWidth="1"/>
    <col min="7202" max="7202" width="15.88671875" style="290" customWidth="1"/>
    <col min="7203" max="7203" width="13.88671875" style="290" customWidth="1"/>
    <col min="7204" max="7204" width="11.44140625" style="290" customWidth="1"/>
    <col min="7205" max="7205" width="14" style="290" customWidth="1"/>
    <col min="7206" max="7206" width="8.6640625" style="290" customWidth="1"/>
    <col min="7207" max="7207" width="11" style="290" bestFit="1" customWidth="1"/>
    <col min="7208" max="7208" width="20.6640625" style="290" bestFit="1" customWidth="1"/>
    <col min="7209" max="7209" width="17.44140625" style="290" bestFit="1" customWidth="1"/>
    <col min="7210" max="7210" width="12.44140625" style="290" customWidth="1"/>
    <col min="7211" max="7211" width="7.44140625" style="290" customWidth="1"/>
    <col min="7212" max="7217" width="9.109375" style="290" customWidth="1"/>
    <col min="7218" max="7218" width="10.44140625" style="290" customWidth="1"/>
    <col min="7219" max="7219" width="11.33203125" style="290" customWidth="1"/>
    <col min="7220" max="7221" width="9.109375" style="290" customWidth="1"/>
    <col min="7222" max="7222" width="12.88671875" style="290" customWidth="1"/>
    <col min="7223" max="7223" width="10.44140625" style="290" customWidth="1"/>
    <col min="7224" max="7224" width="8.6640625" style="290" customWidth="1"/>
    <col min="7225" max="7225" width="15.6640625" style="290" bestFit="1" customWidth="1"/>
    <col min="7226" max="7226" width="10.109375" style="290" customWidth="1"/>
    <col min="7227" max="7227" width="11.5546875" style="290" bestFit="1" customWidth="1"/>
    <col min="7228" max="7230" width="12.6640625" style="290" bestFit="1" customWidth="1"/>
    <col min="7231" max="7237" width="12.44140625" style="290" customWidth="1"/>
    <col min="7238" max="7238" width="12.6640625" style="290" customWidth="1"/>
    <col min="7239" max="7239" width="12.88671875" style="290" customWidth="1"/>
    <col min="7240" max="7240" width="8.88671875" style="290" customWidth="1"/>
    <col min="7241" max="7241" width="10.44140625" style="290" customWidth="1"/>
    <col min="7242" max="7242" width="9.44140625" style="290" customWidth="1"/>
    <col min="7243" max="7243" width="16.5546875" style="290" bestFit="1" customWidth="1"/>
    <col min="7244" max="7245" width="10.109375" style="290" customWidth="1"/>
    <col min="7246" max="7246" width="15.6640625" style="290" bestFit="1" customWidth="1"/>
    <col min="7247" max="7247" width="10.33203125" style="290" bestFit="1" customWidth="1"/>
    <col min="7248" max="7248" width="3.6640625" style="290" customWidth="1"/>
    <col min="7249" max="7250" width="10.109375" style="290" customWidth="1"/>
    <col min="7251" max="7251" width="14.33203125" style="290" bestFit="1" customWidth="1"/>
    <col min="7252" max="7252" width="10.33203125" style="290" bestFit="1" customWidth="1"/>
    <col min="7253" max="7253" width="11.6640625" style="290" customWidth="1"/>
    <col min="7254" max="7255" width="10.109375" style="290" customWidth="1"/>
    <col min="7256" max="7256" width="15.6640625" style="290" bestFit="1" customWidth="1"/>
    <col min="7257" max="7257" width="10.33203125" style="290" bestFit="1" customWidth="1"/>
    <col min="7258" max="7424" width="11.44140625" style="290"/>
    <col min="7425" max="7425" width="5.88671875" style="290" customWidth="1"/>
    <col min="7426" max="7426" width="0" style="290" hidden="1" customWidth="1"/>
    <col min="7427" max="7427" width="62.109375" style="290" customWidth="1"/>
    <col min="7428" max="7428" width="20.6640625" style="290" customWidth="1"/>
    <col min="7429" max="7429" width="15.6640625" style="290" customWidth="1"/>
    <col min="7430" max="7430" width="15.5546875" style="290" customWidth="1"/>
    <col min="7431" max="7431" width="13.88671875" style="290" bestFit="1" customWidth="1"/>
    <col min="7432" max="7432" width="12.33203125" style="290" bestFit="1" customWidth="1"/>
    <col min="7433" max="7433" width="12.44140625" style="290" bestFit="1" customWidth="1"/>
    <col min="7434" max="7434" width="10.88671875" style="290" customWidth="1"/>
    <col min="7435" max="7435" width="11.33203125" style="290" customWidth="1"/>
    <col min="7436" max="7436" width="16.44140625" style="290" customWidth="1"/>
    <col min="7437" max="7437" width="15.33203125" style="290" bestFit="1" customWidth="1"/>
    <col min="7438" max="7438" width="10" style="290" customWidth="1"/>
    <col min="7439" max="7439" width="14" style="290" customWidth="1"/>
    <col min="7440" max="7440" width="12.6640625" style="290" bestFit="1" customWidth="1"/>
    <col min="7441" max="7441" width="15.6640625" style="290" bestFit="1" customWidth="1"/>
    <col min="7442" max="7444" width="8.6640625" style="290" bestFit="1" customWidth="1"/>
    <col min="7445" max="7445" width="9.6640625" style="290" customWidth="1"/>
    <col min="7446" max="7446" width="15.88671875" style="290" customWidth="1"/>
    <col min="7447" max="7447" width="19.88671875" style="290" bestFit="1" customWidth="1"/>
    <col min="7448" max="7448" width="15.109375" style="290" bestFit="1" customWidth="1"/>
    <col min="7449" max="7449" width="17" style="290" bestFit="1" customWidth="1"/>
    <col min="7450" max="7450" width="12.6640625" style="290" bestFit="1" customWidth="1"/>
    <col min="7451" max="7451" width="7.6640625" style="290" customWidth="1"/>
    <col min="7452" max="7452" width="15.88671875" style="290" customWidth="1"/>
    <col min="7453" max="7453" width="13.88671875" style="290" customWidth="1"/>
    <col min="7454" max="7454" width="11.44140625" style="290" customWidth="1"/>
    <col min="7455" max="7455" width="14" style="290" customWidth="1"/>
    <col min="7456" max="7456" width="8.5546875" style="290" customWidth="1"/>
    <col min="7457" max="7457" width="7.6640625" style="290" customWidth="1"/>
    <col min="7458" max="7458" width="15.88671875" style="290" customWidth="1"/>
    <col min="7459" max="7459" width="13.88671875" style="290" customWidth="1"/>
    <col min="7460" max="7460" width="11.44140625" style="290" customWidth="1"/>
    <col min="7461" max="7461" width="14" style="290" customWidth="1"/>
    <col min="7462" max="7462" width="8.6640625" style="290" customWidth="1"/>
    <col min="7463" max="7463" width="11" style="290" bestFit="1" customWidth="1"/>
    <col min="7464" max="7464" width="20.6640625" style="290" bestFit="1" customWidth="1"/>
    <col min="7465" max="7465" width="17.44140625" style="290" bestFit="1" customWidth="1"/>
    <col min="7466" max="7466" width="12.44140625" style="290" customWidth="1"/>
    <col min="7467" max="7467" width="7.44140625" style="290" customWidth="1"/>
    <col min="7468" max="7473" width="9.109375" style="290" customWidth="1"/>
    <col min="7474" max="7474" width="10.44140625" style="290" customWidth="1"/>
    <col min="7475" max="7475" width="11.33203125" style="290" customWidth="1"/>
    <col min="7476" max="7477" width="9.109375" style="290" customWidth="1"/>
    <col min="7478" max="7478" width="12.88671875" style="290" customWidth="1"/>
    <col min="7479" max="7479" width="10.44140625" style="290" customWidth="1"/>
    <col min="7480" max="7480" width="8.6640625" style="290" customWidth="1"/>
    <col min="7481" max="7481" width="15.6640625" style="290" bestFit="1" customWidth="1"/>
    <col min="7482" max="7482" width="10.109375" style="290" customWidth="1"/>
    <col min="7483" max="7483" width="11.5546875" style="290" bestFit="1" customWidth="1"/>
    <col min="7484" max="7486" width="12.6640625" style="290" bestFit="1" customWidth="1"/>
    <col min="7487" max="7493" width="12.44140625" style="290" customWidth="1"/>
    <col min="7494" max="7494" width="12.6640625" style="290" customWidth="1"/>
    <col min="7495" max="7495" width="12.88671875" style="290" customWidth="1"/>
    <col min="7496" max="7496" width="8.88671875" style="290" customWidth="1"/>
    <col min="7497" max="7497" width="10.44140625" style="290" customWidth="1"/>
    <col min="7498" max="7498" width="9.44140625" style="290" customWidth="1"/>
    <col min="7499" max="7499" width="16.5546875" style="290" bestFit="1" customWidth="1"/>
    <col min="7500" max="7501" width="10.109375" style="290" customWidth="1"/>
    <col min="7502" max="7502" width="15.6640625" style="290" bestFit="1" customWidth="1"/>
    <col min="7503" max="7503" width="10.33203125" style="290" bestFit="1" customWidth="1"/>
    <col min="7504" max="7504" width="3.6640625" style="290" customWidth="1"/>
    <col min="7505" max="7506" width="10.109375" style="290" customWidth="1"/>
    <col min="7507" max="7507" width="14.33203125" style="290" bestFit="1" customWidth="1"/>
    <col min="7508" max="7508" width="10.33203125" style="290" bestFit="1" customWidth="1"/>
    <col min="7509" max="7509" width="11.6640625" style="290" customWidth="1"/>
    <col min="7510" max="7511" width="10.109375" style="290" customWidth="1"/>
    <col min="7512" max="7512" width="15.6640625" style="290" bestFit="1" customWidth="1"/>
    <col min="7513" max="7513" width="10.33203125" style="290" bestFit="1" customWidth="1"/>
    <col min="7514" max="7680" width="11.44140625" style="290"/>
    <col min="7681" max="7681" width="5.88671875" style="290" customWidth="1"/>
    <col min="7682" max="7682" width="0" style="290" hidden="1" customWidth="1"/>
    <col min="7683" max="7683" width="62.109375" style="290" customWidth="1"/>
    <col min="7684" max="7684" width="20.6640625" style="290" customWidth="1"/>
    <col min="7685" max="7685" width="15.6640625" style="290" customWidth="1"/>
    <col min="7686" max="7686" width="15.5546875" style="290" customWidth="1"/>
    <col min="7687" max="7687" width="13.88671875" style="290" bestFit="1" customWidth="1"/>
    <col min="7688" max="7688" width="12.33203125" style="290" bestFit="1" customWidth="1"/>
    <col min="7689" max="7689" width="12.44140625" style="290" bestFit="1" customWidth="1"/>
    <col min="7690" max="7690" width="10.88671875" style="290" customWidth="1"/>
    <col min="7691" max="7691" width="11.33203125" style="290" customWidth="1"/>
    <col min="7692" max="7692" width="16.44140625" style="290" customWidth="1"/>
    <col min="7693" max="7693" width="15.33203125" style="290" bestFit="1" customWidth="1"/>
    <col min="7694" max="7694" width="10" style="290" customWidth="1"/>
    <col min="7695" max="7695" width="14" style="290" customWidth="1"/>
    <col min="7696" max="7696" width="12.6640625" style="290" bestFit="1" customWidth="1"/>
    <col min="7697" max="7697" width="15.6640625" style="290" bestFit="1" customWidth="1"/>
    <col min="7698" max="7700" width="8.6640625" style="290" bestFit="1" customWidth="1"/>
    <col min="7701" max="7701" width="9.6640625" style="290" customWidth="1"/>
    <col min="7702" max="7702" width="15.88671875" style="290" customWidth="1"/>
    <col min="7703" max="7703" width="19.88671875" style="290" bestFit="1" customWidth="1"/>
    <col min="7704" max="7704" width="15.109375" style="290" bestFit="1" customWidth="1"/>
    <col min="7705" max="7705" width="17" style="290" bestFit="1" customWidth="1"/>
    <col min="7706" max="7706" width="12.6640625" style="290" bestFit="1" customWidth="1"/>
    <col min="7707" max="7707" width="7.6640625" style="290" customWidth="1"/>
    <col min="7708" max="7708" width="15.88671875" style="290" customWidth="1"/>
    <col min="7709" max="7709" width="13.88671875" style="290" customWidth="1"/>
    <col min="7710" max="7710" width="11.44140625" style="290" customWidth="1"/>
    <col min="7711" max="7711" width="14" style="290" customWidth="1"/>
    <col min="7712" max="7712" width="8.5546875" style="290" customWidth="1"/>
    <col min="7713" max="7713" width="7.6640625" style="290" customWidth="1"/>
    <col min="7714" max="7714" width="15.88671875" style="290" customWidth="1"/>
    <col min="7715" max="7715" width="13.88671875" style="290" customWidth="1"/>
    <col min="7716" max="7716" width="11.44140625" style="290" customWidth="1"/>
    <col min="7717" max="7717" width="14" style="290" customWidth="1"/>
    <col min="7718" max="7718" width="8.6640625" style="290" customWidth="1"/>
    <col min="7719" max="7719" width="11" style="290" bestFit="1" customWidth="1"/>
    <col min="7720" max="7720" width="20.6640625" style="290" bestFit="1" customWidth="1"/>
    <col min="7721" max="7721" width="17.44140625" style="290" bestFit="1" customWidth="1"/>
    <col min="7722" max="7722" width="12.44140625" style="290" customWidth="1"/>
    <col min="7723" max="7723" width="7.44140625" style="290" customWidth="1"/>
    <col min="7724" max="7729" width="9.109375" style="290" customWidth="1"/>
    <col min="7730" max="7730" width="10.44140625" style="290" customWidth="1"/>
    <col min="7731" max="7731" width="11.33203125" style="290" customWidth="1"/>
    <col min="7732" max="7733" width="9.109375" style="290" customWidth="1"/>
    <col min="7734" max="7734" width="12.88671875" style="290" customWidth="1"/>
    <col min="7735" max="7735" width="10.44140625" style="290" customWidth="1"/>
    <col min="7736" max="7736" width="8.6640625" style="290" customWidth="1"/>
    <col min="7737" max="7737" width="15.6640625" style="290" bestFit="1" customWidth="1"/>
    <col min="7738" max="7738" width="10.109375" style="290" customWidth="1"/>
    <col min="7739" max="7739" width="11.5546875" style="290" bestFit="1" customWidth="1"/>
    <col min="7740" max="7742" width="12.6640625" style="290" bestFit="1" customWidth="1"/>
    <col min="7743" max="7749" width="12.44140625" style="290" customWidth="1"/>
    <col min="7750" max="7750" width="12.6640625" style="290" customWidth="1"/>
    <col min="7751" max="7751" width="12.88671875" style="290" customWidth="1"/>
    <col min="7752" max="7752" width="8.88671875" style="290" customWidth="1"/>
    <col min="7753" max="7753" width="10.44140625" style="290" customWidth="1"/>
    <col min="7754" max="7754" width="9.44140625" style="290" customWidth="1"/>
    <col min="7755" max="7755" width="16.5546875" style="290" bestFit="1" customWidth="1"/>
    <col min="7756" max="7757" width="10.109375" style="290" customWidth="1"/>
    <col min="7758" max="7758" width="15.6640625" style="290" bestFit="1" customWidth="1"/>
    <col min="7759" max="7759" width="10.33203125" style="290" bestFit="1" customWidth="1"/>
    <col min="7760" max="7760" width="3.6640625" style="290" customWidth="1"/>
    <col min="7761" max="7762" width="10.109375" style="290" customWidth="1"/>
    <col min="7763" max="7763" width="14.33203125" style="290" bestFit="1" customWidth="1"/>
    <col min="7764" max="7764" width="10.33203125" style="290" bestFit="1" customWidth="1"/>
    <col min="7765" max="7765" width="11.6640625" style="290" customWidth="1"/>
    <col min="7766" max="7767" width="10.109375" style="290" customWidth="1"/>
    <col min="7768" max="7768" width="15.6640625" style="290" bestFit="1" customWidth="1"/>
    <col min="7769" max="7769" width="10.33203125" style="290" bestFit="1" customWidth="1"/>
    <col min="7770" max="7936" width="11.44140625" style="290"/>
    <col min="7937" max="7937" width="5.88671875" style="290" customWidth="1"/>
    <col min="7938" max="7938" width="0" style="290" hidden="1" customWidth="1"/>
    <col min="7939" max="7939" width="62.109375" style="290" customWidth="1"/>
    <col min="7940" max="7940" width="20.6640625" style="290" customWidth="1"/>
    <col min="7941" max="7941" width="15.6640625" style="290" customWidth="1"/>
    <col min="7942" max="7942" width="15.5546875" style="290" customWidth="1"/>
    <col min="7943" max="7943" width="13.88671875" style="290" bestFit="1" customWidth="1"/>
    <col min="7944" max="7944" width="12.33203125" style="290" bestFit="1" customWidth="1"/>
    <col min="7945" max="7945" width="12.44140625" style="290" bestFit="1" customWidth="1"/>
    <col min="7946" max="7946" width="10.88671875" style="290" customWidth="1"/>
    <col min="7947" max="7947" width="11.33203125" style="290" customWidth="1"/>
    <col min="7948" max="7948" width="16.44140625" style="290" customWidth="1"/>
    <col min="7949" max="7949" width="15.33203125" style="290" bestFit="1" customWidth="1"/>
    <col min="7950" max="7950" width="10" style="290" customWidth="1"/>
    <col min="7951" max="7951" width="14" style="290" customWidth="1"/>
    <col min="7952" max="7952" width="12.6640625" style="290" bestFit="1" customWidth="1"/>
    <col min="7953" max="7953" width="15.6640625" style="290" bestFit="1" customWidth="1"/>
    <col min="7954" max="7956" width="8.6640625" style="290" bestFit="1" customWidth="1"/>
    <col min="7957" max="7957" width="9.6640625" style="290" customWidth="1"/>
    <col min="7958" max="7958" width="15.88671875" style="290" customWidth="1"/>
    <col min="7959" max="7959" width="19.88671875" style="290" bestFit="1" customWidth="1"/>
    <col min="7960" max="7960" width="15.109375" style="290" bestFit="1" customWidth="1"/>
    <col min="7961" max="7961" width="17" style="290" bestFit="1" customWidth="1"/>
    <col min="7962" max="7962" width="12.6640625" style="290" bestFit="1" customWidth="1"/>
    <col min="7963" max="7963" width="7.6640625" style="290" customWidth="1"/>
    <col min="7964" max="7964" width="15.88671875" style="290" customWidth="1"/>
    <col min="7965" max="7965" width="13.88671875" style="290" customWidth="1"/>
    <col min="7966" max="7966" width="11.44140625" style="290" customWidth="1"/>
    <col min="7967" max="7967" width="14" style="290" customWidth="1"/>
    <col min="7968" max="7968" width="8.5546875" style="290" customWidth="1"/>
    <col min="7969" max="7969" width="7.6640625" style="290" customWidth="1"/>
    <col min="7970" max="7970" width="15.88671875" style="290" customWidth="1"/>
    <col min="7971" max="7971" width="13.88671875" style="290" customWidth="1"/>
    <col min="7972" max="7972" width="11.44140625" style="290" customWidth="1"/>
    <col min="7973" max="7973" width="14" style="290" customWidth="1"/>
    <col min="7974" max="7974" width="8.6640625" style="290" customWidth="1"/>
    <col min="7975" max="7975" width="11" style="290" bestFit="1" customWidth="1"/>
    <col min="7976" max="7976" width="20.6640625" style="290" bestFit="1" customWidth="1"/>
    <col min="7977" max="7977" width="17.44140625" style="290" bestFit="1" customWidth="1"/>
    <col min="7978" max="7978" width="12.44140625" style="290" customWidth="1"/>
    <col min="7979" max="7979" width="7.44140625" style="290" customWidth="1"/>
    <col min="7980" max="7985" width="9.109375" style="290" customWidth="1"/>
    <col min="7986" max="7986" width="10.44140625" style="290" customWidth="1"/>
    <col min="7987" max="7987" width="11.33203125" style="290" customWidth="1"/>
    <col min="7988" max="7989" width="9.109375" style="290" customWidth="1"/>
    <col min="7990" max="7990" width="12.88671875" style="290" customWidth="1"/>
    <col min="7991" max="7991" width="10.44140625" style="290" customWidth="1"/>
    <col min="7992" max="7992" width="8.6640625" style="290" customWidth="1"/>
    <col min="7993" max="7993" width="15.6640625" style="290" bestFit="1" customWidth="1"/>
    <col min="7994" max="7994" width="10.109375" style="290" customWidth="1"/>
    <col min="7995" max="7995" width="11.5546875" style="290" bestFit="1" customWidth="1"/>
    <col min="7996" max="7998" width="12.6640625" style="290" bestFit="1" customWidth="1"/>
    <col min="7999" max="8005" width="12.44140625" style="290" customWidth="1"/>
    <col min="8006" max="8006" width="12.6640625" style="290" customWidth="1"/>
    <col min="8007" max="8007" width="12.88671875" style="290" customWidth="1"/>
    <col min="8008" max="8008" width="8.88671875" style="290" customWidth="1"/>
    <col min="8009" max="8009" width="10.44140625" style="290" customWidth="1"/>
    <col min="8010" max="8010" width="9.44140625" style="290" customWidth="1"/>
    <col min="8011" max="8011" width="16.5546875" style="290" bestFit="1" customWidth="1"/>
    <col min="8012" max="8013" width="10.109375" style="290" customWidth="1"/>
    <col min="8014" max="8014" width="15.6640625" style="290" bestFit="1" customWidth="1"/>
    <col min="8015" max="8015" width="10.33203125" style="290" bestFit="1" customWidth="1"/>
    <col min="8016" max="8016" width="3.6640625" style="290" customWidth="1"/>
    <col min="8017" max="8018" width="10.109375" style="290" customWidth="1"/>
    <col min="8019" max="8019" width="14.33203125" style="290" bestFit="1" customWidth="1"/>
    <col min="8020" max="8020" width="10.33203125" style="290" bestFit="1" customWidth="1"/>
    <col min="8021" max="8021" width="11.6640625" style="290" customWidth="1"/>
    <col min="8022" max="8023" width="10.109375" style="290" customWidth="1"/>
    <col min="8024" max="8024" width="15.6640625" style="290" bestFit="1" customWidth="1"/>
    <col min="8025" max="8025" width="10.33203125" style="290" bestFit="1" customWidth="1"/>
    <col min="8026" max="8192" width="11.44140625" style="290"/>
    <col min="8193" max="8193" width="5.88671875" style="290" customWidth="1"/>
    <col min="8194" max="8194" width="0" style="290" hidden="1" customWidth="1"/>
    <col min="8195" max="8195" width="62.109375" style="290" customWidth="1"/>
    <col min="8196" max="8196" width="20.6640625" style="290" customWidth="1"/>
    <col min="8197" max="8197" width="15.6640625" style="290" customWidth="1"/>
    <col min="8198" max="8198" width="15.5546875" style="290" customWidth="1"/>
    <col min="8199" max="8199" width="13.88671875" style="290" bestFit="1" customWidth="1"/>
    <col min="8200" max="8200" width="12.33203125" style="290" bestFit="1" customWidth="1"/>
    <col min="8201" max="8201" width="12.44140625" style="290" bestFit="1" customWidth="1"/>
    <col min="8202" max="8202" width="10.88671875" style="290" customWidth="1"/>
    <col min="8203" max="8203" width="11.33203125" style="290" customWidth="1"/>
    <col min="8204" max="8204" width="16.44140625" style="290" customWidth="1"/>
    <col min="8205" max="8205" width="15.33203125" style="290" bestFit="1" customWidth="1"/>
    <col min="8206" max="8206" width="10" style="290" customWidth="1"/>
    <col min="8207" max="8207" width="14" style="290" customWidth="1"/>
    <col min="8208" max="8208" width="12.6640625" style="290" bestFit="1" customWidth="1"/>
    <col min="8209" max="8209" width="15.6640625" style="290" bestFit="1" customWidth="1"/>
    <col min="8210" max="8212" width="8.6640625" style="290" bestFit="1" customWidth="1"/>
    <col min="8213" max="8213" width="9.6640625" style="290" customWidth="1"/>
    <col min="8214" max="8214" width="15.88671875" style="290" customWidth="1"/>
    <col min="8215" max="8215" width="19.88671875" style="290" bestFit="1" customWidth="1"/>
    <col min="8216" max="8216" width="15.109375" style="290" bestFit="1" customWidth="1"/>
    <col min="8217" max="8217" width="17" style="290" bestFit="1" customWidth="1"/>
    <col min="8218" max="8218" width="12.6640625" style="290" bestFit="1" customWidth="1"/>
    <col min="8219" max="8219" width="7.6640625" style="290" customWidth="1"/>
    <col min="8220" max="8220" width="15.88671875" style="290" customWidth="1"/>
    <col min="8221" max="8221" width="13.88671875" style="290" customWidth="1"/>
    <col min="8222" max="8222" width="11.44140625" style="290" customWidth="1"/>
    <col min="8223" max="8223" width="14" style="290" customWidth="1"/>
    <col min="8224" max="8224" width="8.5546875" style="290" customWidth="1"/>
    <col min="8225" max="8225" width="7.6640625" style="290" customWidth="1"/>
    <col min="8226" max="8226" width="15.88671875" style="290" customWidth="1"/>
    <col min="8227" max="8227" width="13.88671875" style="290" customWidth="1"/>
    <col min="8228" max="8228" width="11.44140625" style="290" customWidth="1"/>
    <col min="8229" max="8229" width="14" style="290" customWidth="1"/>
    <col min="8230" max="8230" width="8.6640625" style="290" customWidth="1"/>
    <col min="8231" max="8231" width="11" style="290" bestFit="1" customWidth="1"/>
    <col min="8232" max="8232" width="20.6640625" style="290" bestFit="1" customWidth="1"/>
    <col min="8233" max="8233" width="17.44140625" style="290" bestFit="1" customWidth="1"/>
    <col min="8234" max="8234" width="12.44140625" style="290" customWidth="1"/>
    <col min="8235" max="8235" width="7.44140625" style="290" customWidth="1"/>
    <col min="8236" max="8241" width="9.109375" style="290" customWidth="1"/>
    <col min="8242" max="8242" width="10.44140625" style="290" customWidth="1"/>
    <col min="8243" max="8243" width="11.33203125" style="290" customWidth="1"/>
    <col min="8244" max="8245" width="9.109375" style="290" customWidth="1"/>
    <col min="8246" max="8246" width="12.88671875" style="290" customWidth="1"/>
    <col min="8247" max="8247" width="10.44140625" style="290" customWidth="1"/>
    <col min="8248" max="8248" width="8.6640625" style="290" customWidth="1"/>
    <col min="8249" max="8249" width="15.6640625" style="290" bestFit="1" customWidth="1"/>
    <col min="8250" max="8250" width="10.109375" style="290" customWidth="1"/>
    <col min="8251" max="8251" width="11.5546875" style="290" bestFit="1" customWidth="1"/>
    <col min="8252" max="8254" width="12.6640625" style="290" bestFit="1" customWidth="1"/>
    <col min="8255" max="8261" width="12.44140625" style="290" customWidth="1"/>
    <col min="8262" max="8262" width="12.6640625" style="290" customWidth="1"/>
    <col min="8263" max="8263" width="12.88671875" style="290" customWidth="1"/>
    <col min="8264" max="8264" width="8.88671875" style="290" customWidth="1"/>
    <col min="8265" max="8265" width="10.44140625" style="290" customWidth="1"/>
    <col min="8266" max="8266" width="9.44140625" style="290" customWidth="1"/>
    <col min="8267" max="8267" width="16.5546875" style="290" bestFit="1" customWidth="1"/>
    <col min="8268" max="8269" width="10.109375" style="290" customWidth="1"/>
    <col min="8270" max="8270" width="15.6640625" style="290" bestFit="1" customWidth="1"/>
    <col min="8271" max="8271" width="10.33203125" style="290" bestFit="1" customWidth="1"/>
    <col min="8272" max="8272" width="3.6640625" style="290" customWidth="1"/>
    <col min="8273" max="8274" width="10.109375" style="290" customWidth="1"/>
    <col min="8275" max="8275" width="14.33203125" style="290" bestFit="1" customWidth="1"/>
    <col min="8276" max="8276" width="10.33203125" style="290" bestFit="1" customWidth="1"/>
    <col min="8277" max="8277" width="11.6640625" style="290" customWidth="1"/>
    <col min="8278" max="8279" width="10.109375" style="290" customWidth="1"/>
    <col min="8280" max="8280" width="15.6640625" style="290" bestFit="1" customWidth="1"/>
    <col min="8281" max="8281" width="10.33203125" style="290" bestFit="1" customWidth="1"/>
    <col min="8282" max="8448" width="11.44140625" style="290"/>
    <col min="8449" max="8449" width="5.88671875" style="290" customWidth="1"/>
    <col min="8450" max="8450" width="0" style="290" hidden="1" customWidth="1"/>
    <col min="8451" max="8451" width="62.109375" style="290" customWidth="1"/>
    <col min="8452" max="8452" width="20.6640625" style="290" customWidth="1"/>
    <col min="8453" max="8453" width="15.6640625" style="290" customWidth="1"/>
    <col min="8454" max="8454" width="15.5546875" style="290" customWidth="1"/>
    <col min="8455" max="8455" width="13.88671875" style="290" bestFit="1" customWidth="1"/>
    <col min="8456" max="8456" width="12.33203125" style="290" bestFit="1" customWidth="1"/>
    <col min="8457" max="8457" width="12.44140625" style="290" bestFit="1" customWidth="1"/>
    <col min="8458" max="8458" width="10.88671875" style="290" customWidth="1"/>
    <col min="8459" max="8459" width="11.33203125" style="290" customWidth="1"/>
    <col min="8460" max="8460" width="16.44140625" style="290" customWidth="1"/>
    <col min="8461" max="8461" width="15.33203125" style="290" bestFit="1" customWidth="1"/>
    <col min="8462" max="8462" width="10" style="290" customWidth="1"/>
    <col min="8463" max="8463" width="14" style="290" customWidth="1"/>
    <col min="8464" max="8464" width="12.6640625" style="290" bestFit="1" customWidth="1"/>
    <col min="8465" max="8465" width="15.6640625" style="290" bestFit="1" customWidth="1"/>
    <col min="8466" max="8468" width="8.6640625" style="290" bestFit="1" customWidth="1"/>
    <col min="8469" max="8469" width="9.6640625" style="290" customWidth="1"/>
    <col min="8470" max="8470" width="15.88671875" style="290" customWidth="1"/>
    <col min="8471" max="8471" width="19.88671875" style="290" bestFit="1" customWidth="1"/>
    <col min="8472" max="8472" width="15.109375" style="290" bestFit="1" customWidth="1"/>
    <col min="8473" max="8473" width="17" style="290" bestFit="1" customWidth="1"/>
    <col min="8474" max="8474" width="12.6640625" style="290" bestFit="1" customWidth="1"/>
    <col min="8475" max="8475" width="7.6640625" style="290" customWidth="1"/>
    <col min="8476" max="8476" width="15.88671875" style="290" customWidth="1"/>
    <col min="8477" max="8477" width="13.88671875" style="290" customWidth="1"/>
    <col min="8478" max="8478" width="11.44140625" style="290" customWidth="1"/>
    <col min="8479" max="8479" width="14" style="290" customWidth="1"/>
    <col min="8480" max="8480" width="8.5546875" style="290" customWidth="1"/>
    <col min="8481" max="8481" width="7.6640625" style="290" customWidth="1"/>
    <col min="8482" max="8482" width="15.88671875" style="290" customWidth="1"/>
    <col min="8483" max="8483" width="13.88671875" style="290" customWidth="1"/>
    <col min="8484" max="8484" width="11.44140625" style="290" customWidth="1"/>
    <col min="8485" max="8485" width="14" style="290" customWidth="1"/>
    <col min="8486" max="8486" width="8.6640625" style="290" customWidth="1"/>
    <col min="8487" max="8487" width="11" style="290" bestFit="1" customWidth="1"/>
    <col min="8488" max="8488" width="20.6640625" style="290" bestFit="1" customWidth="1"/>
    <col min="8489" max="8489" width="17.44140625" style="290" bestFit="1" customWidth="1"/>
    <col min="8490" max="8490" width="12.44140625" style="290" customWidth="1"/>
    <col min="8491" max="8491" width="7.44140625" style="290" customWidth="1"/>
    <col min="8492" max="8497" width="9.109375" style="290" customWidth="1"/>
    <col min="8498" max="8498" width="10.44140625" style="290" customWidth="1"/>
    <col min="8499" max="8499" width="11.33203125" style="290" customWidth="1"/>
    <col min="8500" max="8501" width="9.109375" style="290" customWidth="1"/>
    <col min="8502" max="8502" width="12.88671875" style="290" customWidth="1"/>
    <col min="8503" max="8503" width="10.44140625" style="290" customWidth="1"/>
    <col min="8504" max="8504" width="8.6640625" style="290" customWidth="1"/>
    <col min="8505" max="8505" width="15.6640625" style="290" bestFit="1" customWidth="1"/>
    <col min="8506" max="8506" width="10.109375" style="290" customWidth="1"/>
    <col min="8507" max="8507" width="11.5546875" style="290" bestFit="1" customWidth="1"/>
    <col min="8508" max="8510" width="12.6640625" style="290" bestFit="1" customWidth="1"/>
    <col min="8511" max="8517" width="12.44140625" style="290" customWidth="1"/>
    <col min="8518" max="8518" width="12.6640625" style="290" customWidth="1"/>
    <col min="8519" max="8519" width="12.88671875" style="290" customWidth="1"/>
    <col min="8520" max="8520" width="8.88671875" style="290" customWidth="1"/>
    <col min="8521" max="8521" width="10.44140625" style="290" customWidth="1"/>
    <col min="8522" max="8522" width="9.44140625" style="290" customWidth="1"/>
    <col min="8523" max="8523" width="16.5546875" style="290" bestFit="1" customWidth="1"/>
    <col min="8524" max="8525" width="10.109375" style="290" customWidth="1"/>
    <col min="8526" max="8526" width="15.6640625" style="290" bestFit="1" customWidth="1"/>
    <col min="8527" max="8527" width="10.33203125" style="290" bestFit="1" customWidth="1"/>
    <col min="8528" max="8528" width="3.6640625" style="290" customWidth="1"/>
    <col min="8529" max="8530" width="10.109375" style="290" customWidth="1"/>
    <col min="8531" max="8531" width="14.33203125" style="290" bestFit="1" customWidth="1"/>
    <col min="8532" max="8532" width="10.33203125" style="290" bestFit="1" customWidth="1"/>
    <col min="8533" max="8533" width="11.6640625" style="290" customWidth="1"/>
    <col min="8534" max="8535" width="10.109375" style="290" customWidth="1"/>
    <col min="8536" max="8536" width="15.6640625" style="290" bestFit="1" customWidth="1"/>
    <col min="8537" max="8537" width="10.33203125" style="290" bestFit="1" customWidth="1"/>
    <col min="8538" max="8704" width="11.44140625" style="290"/>
    <col min="8705" max="8705" width="5.88671875" style="290" customWidth="1"/>
    <col min="8706" max="8706" width="0" style="290" hidden="1" customWidth="1"/>
    <col min="8707" max="8707" width="62.109375" style="290" customWidth="1"/>
    <col min="8708" max="8708" width="20.6640625" style="290" customWidth="1"/>
    <col min="8709" max="8709" width="15.6640625" style="290" customWidth="1"/>
    <col min="8710" max="8710" width="15.5546875" style="290" customWidth="1"/>
    <col min="8711" max="8711" width="13.88671875" style="290" bestFit="1" customWidth="1"/>
    <col min="8712" max="8712" width="12.33203125" style="290" bestFit="1" customWidth="1"/>
    <col min="8713" max="8713" width="12.44140625" style="290" bestFit="1" customWidth="1"/>
    <col min="8714" max="8714" width="10.88671875" style="290" customWidth="1"/>
    <col min="8715" max="8715" width="11.33203125" style="290" customWidth="1"/>
    <col min="8716" max="8716" width="16.44140625" style="290" customWidth="1"/>
    <col min="8717" max="8717" width="15.33203125" style="290" bestFit="1" customWidth="1"/>
    <col min="8718" max="8718" width="10" style="290" customWidth="1"/>
    <col min="8719" max="8719" width="14" style="290" customWidth="1"/>
    <col min="8720" max="8720" width="12.6640625" style="290" bestFit="1" customWidth="1"/>
    <col min="8721" max="8721" width="15.6640625" style="290" bestFit="1" customWidth="1"/>
    <col min="8722" max="8724" width="8.6640625" style="290" bestFit="1" customWidth="1"/>
    <col min="8725" max="8725" width="9.6640625" style="290" customWidth="1"/>
    <col min="8726" max="8726" width="15.88671875" style="290" customWidth="1"/>
    <col min="8727" max="8727" width="19.88671875" style="290" bestFit="1" customWidth="1"/>
    <col min="8728" max="8728" width="15.109375" style="290" bestFit="1" customWidth="1"/>
    <col min="8729" max="8729" width="17" style="290" bestFit="1" customWidth="1"/>
    <col min="8730" max="8730" width="12.6640625" style="290" bestFit="1" customWidth="1"/>
    <col min="8731" max="8731" width="7.6640625" style="290" customWidth="1"/>
    <col min="8732" max="8732" width="15.88671875" style="290" customWidth="1"/>
    <col min="8733" max="8733" width="13.88671875" style="290" customWidth="1"/>
    <col min="8734" max="8734" width="11.44140625" style="290" customWidth="1"/>
    <col min="8735" max="8735" width="14" style="290" customWidth="1"/>
    <col min="8736" max="8736" width="8.5546875" style="290" customWidth="1"/>
    <col min="8737" max="8737" width="7.6640625" style="290" customWidth="1"/>
    <col min="8738" max="8738" width="15.88671875" style="290" customWidth="1"/>
    <col min="8739" max="8739" width="13.88671875" style="290" customWidth="1"/>
    <col min="8740" max="8740" width="11.44140625" style="290" customWidth="1"/>
    <col min="8741" max="8741" width="14" style="290" customWidth="1"/>
    <col min="8742" max="8742" width="8.6640625" style="290" customWidth="1"/>
    <col min="8743" max="8743" width="11" style="290" bestFit="1" customWidth="1"/>
    <col min="8744" max="8744" width="20.6640625" style="290" bestFit="1" customWidth="1"/>
    <col min="8745" max="8745" width="17.44140625" style="290" bestFit="1" customWidth="1"/>
    <col min="8746" max="8746" width="12.44140625" style="290" customWidth="1"/>
    <col min="8747" max="8747" width="7.44140625" style="290" customWidth="1"/>
    <col min="8748" max="8753" width="9.109375" style="290" customWidth="1"/>
    <col min="8754" max="8754" width="10.44140625" style="290" customWidth="1"/>
    <col min="8755" max="8755" width="11.33203125" style="290" customWidth="1"/>
    <col min="8756" max="8757" width="9.109375" style="290" customWidth="1"/>
    <col min="8758" max="8758" width="12.88671875" style="290" customWidth="1"/>
    <col min="8759" max="8759" width="10.44140625" style="290" customWidth="1"/>
    <col min="8760" max="8760" width="8.6640625" style="290" customWidth="1"/>
    <col min="8761" max="8761" width="15.6640625" style="290" bestFit="1" customWidth="1"/>
    <col min="8762" max="8762" width="10.109375" style="290" customWidth="1"/>
    <col min="8763" max="8763" width="11.5546875" style="290" bestFit="1" customWidth="1"/>
    <col min="8764" max="8766" width="12.6640625" style="290" bestFit="1" customWidth="1"/>
    <col min="8767" max="8773" width="12.44140625" style="290" customWidth="1"/>
    <col min="8774" max="8774" width="12.6640625" style="290" customWidth="1"/>
    <col min="8775" max="8775" width="12.88671875" style="290" customWidth="1"/>
    <col min="8776" max="8776" width="8.88671875" style="290" customWidth="1"/>
    <col min="8777" max="8777" width="10.44140625" style="290" customWidth="1"/>
    <col min="8778" max="8778" width="9.44140625" style="290" customWidth="1"/>
    <col min="8779" max="8779" width="16.5546875" style="290" bestFit="1" customWidth="1"/>
    <col min="8780" max="8781" width="10.109375" style="290" customWidth="1"/>
    <col min="8782" max="8782" width="15.6640625" style="290" bestFit="1" customWidth="1"/>
    <col min="8783" max="8783" width="10.33203125" style="290" bestFit="1" customWidth="1"/>
    <col min="8784" max="8784" width="3.6640625" style="290" customWidth="1"/>
    <col min="8785" max="8786" width="10.109375" style="290" customWidth="1"/>
    <col min="8787" max="8787" width="14.33203125" style="290" bestFit="1" customWidth="1"/>
    <col min="8788" max="8788" width="10.33203125" style="290" bestFit="1" customWidth="1"/>
    <col min="8789" max="8789" width="11.6640625" style="290" customWidth="1"/>
    <col min="8790" max="8791" width="10.109375" style="290" customWidth="1"/>
    <col min="8792" max="8792" width="15.6640625" style="290" bestFit="1" customWidth="1"/>
    <col min="8793" max="8793" width="10.33203125" style="290" bestFit="1" customWidth="1"/>
    <col min="8794" max="8960" width="11.44140625" style="290"/>
    <col min="8961" max="8961" width="5.88671875" style="290" customWidth="1"/>
    <col min="8962" max="8962" width="0" style="290" hidden="1" customWidth="1"/>
    <col min="8963" max="8963" width="62.109375" style="290" customWidth="1"/>
    <col min="8964" max="8964" width="20.6640625" style="290" customWidth="1"/>
    <col min="8965" max="8965" width="15.6640625" style="290" customWidth="1"/>
    <col min="8966" max="8966" width="15.5546875" style="290" customWidth="1"/>
    <col min="8967" max="8967" width="13.88671875" style="290" bestFit="1" customWidth="1"/>
    <col min="8968" max="8968" width="12.33203125" style="290" bestFit="1" customWidth="1"/>
    <col min="8969" max="8969" width="12.44140625" style="290" bestFit="1" customWidth="1"/>
    <col min="8970" max="8970" width="10.88671875" style="290" customWidth="1"/>
    <col min="8971" max="8971" width="11.33203125" style="290" customWidth="1"/>
    <col min="8972" max="8972" width="16.44140625" style="290" customWidth="1"/>
    <col min="8973" max="8973" width="15.33203125" style="290" bestFit="1" customWidth="1"/>
    <col min="8974" max="8974" width="10" style="290" customWidth="1"/>
    <col min="8975" max="8975" width="14" style="290" customWidth="1"/>
    <col min="8976" max="8976" width="12.6640625" style="290" bestFit="1" customWidth="1"/>
    <col min="8977" max="8977" width="15.6640625" style="290" bestFit="1" customWidth="1"/>
    <col min="8978" max="8980" width="8.6640625" style="290" bestFit="1" customWidth="1"/>
    <col min="8981" max="8981" width="9.6640625" style="290" customWidth="1"/>
    <col min="8982" max="8982" width="15.88671875" style="290" customWidth="1"/>
    <col min="8983" max="8983" width="19.88671875" style="290" bestFit="1" customWidth="1"/>
    <col min="8984" max="8984" width="15.109375" style="290" bestFit="1" customWidth="1"/>
    <col min="8985" max="8985" width="17" style="290" bestFit="1" customWidth="1"/>
    <col min="8986" max="8986" width="12.6640625" style="290" bestFit="1" customWidth="1"/>
    <col min="8987" max="8987" width="7.6640625" style="290" customWidth="1"/>
    <col min="8988" max="8988" width="15.88671875" style="290" customWidth="1"/>
    <col min="8989" max="8989" width="13.88671875" style="290" customWidth="1"/>
    <col min="8990" max="8990" width="11.44140625" style="290" customWidth="1"/>
    <col min="8991" max="8991" width="14" style="290" customWidth="1"/>
    <col min="8992" max="8992" width="8.5546875" style="290" customWidth="1"/>
    <col min="8993" max="8993" width="7.6640625" style="290" customWidth="1"/>
    <col min="8994" max="8994" width="15.88671875" style="290" customWidth="1"/>
    <col min="8995" max="8995" width="13.88671875" style="290" customWidth="1"/>
    <col min="8996" max="8996" width="11.44140625" style="290" customWidth="1"/>
    <col min="8997" max="8997" width="14" style="290" customWidth="1"/>
    <col min="8998" max="8998" width="8.6640625" style="290" customWidth="1"/>
    <col min="8999" max="8999" width="11" style="290" bestFit="1" customWidth="1"/>
    <col min="9000" max="9000" width="20.6640625" style="290" bestFit="1" customWidth="1"/>
    <col min="9001" max="9001" width="17.44140625" style="290" bestFit="1" customWidth="1"/>
    <col min="9002" max="9002" width="12.44140625" style="290" customWidth="1"/>
    <col min="9003" max="9003" width="7.44140625" style="290" customWidth="1"/>
    <col min="9004" max="9009" width="9.109375" style="290" customWidth="1"/>
    <col min="9010" max="9010" width="10.44140625" style="290" customWidth="1"/>
    <col min="9011" max="9011" width="11.33203125" style="290" customWidth="1"/>
    <col min="9012" max="9013" width="9.109375" style="290" customWidth="1"/>
    <col min="9014" max="9014" width="12.88671875" style="290" customWidth="1"/>
    <col min="9015" max="9015" width="10.44140625" style="290" customWidth="1"/>
    <col min="9016" max="9016" width="8.6640625" style="290" customWidth="1"/>
    <col min="9017" max="9017" width="15.6640625" style="290" bestFit="1" customWidth="1"/>
    <col min="9018" max="9018" width="10.109375" style="290" customWidth="1"/>
    <col min="9019" max="9019" width="11.5546875" style="290" bestFit="1" customWidth="1"/>
    <col min="9020" max="9022" width="12.6640625" style="290" bestFit="1" customWidth="1"/>
    <col min="9023" max="9029" width="12.44140625" style="290" customWidth="1"/>
    <col min="9030" max="9030" width="12.6640625" style="290" customWidth="1"/>
    <col min="9031" max="9031" width="12.88671875" style="290" customWidth="1"/>
    <col min="9032" max="9032" width="8.88671875" style="290" customWidth="1"/>
    <col min="9033" max="9033" width="10.44140625" style="290" customWidth="1"/>
    <col min="9034" max="9034" width="9.44140625" style="290" customWidth="1"/>
    <col min="9035" max="9035" width="16.5546875" style="290" bestFit="1" customWidth="1"/>
    <col min="9036" max="9037" width="10.109375" style="290" customWidth="1"/>
    <col min="9038" max="9038" width="15.6640625" style="290" bestFit="1" customWidth="1"/>
    <col min="9039" max="9039" width="10.33203125" style="290" bestFit="1" customWidth="1"/>
    <col min="9040" max="9040" width="3.6640625" style="290" customWidth="1"/>
    <col min="9041" max="9042" width="10.109375" style="290" customWidth="1"/>
    <col min="9043" max="9043" width="14.33203125" style="290" bestFit="1" customWidth="1"/>
    <col min="9044" max="9044" width="10.33203125" style="290" bestFit="1" customWidth="1"/>
    <col min="9045" max="9045" width="11.6640625" style="290" customWidth="1"/>
    <col min="9046" max="9047" width="10.109375" style="290" customWidth="1"/>
    <col min="9048" max="9048" width="15.6640625" style="290" bestFit="1" customWidth="1"/>
    <col min="9049" max="9049" width="10.33203125" style="290" bestFit="1" customWidth="1"/>
    <col min="9050" max="9216" width="11.44140625" style="290"/>
    <col min="9217" max="9217" width="5.88671875" style="290" customWidth="1"/>
    <col min="9218" max="9218" width="0" style="290" hidden="1" customWidth="1"/>
    <col min="9219" max="9219" width="62.109375" style="290" customWidth="1"/>
    <col min="9220" max="9220" width="20.6640625" style="290" customWidth="1"/>
    <col min="9221" max="9221" width="15.6640625" style="290" customWidth="1"/>
    <col min="9222" max="9222" width="15.5546875" style="290" customWidth="1"/>
    <col min="9223" max="9223" width="13.88671875" style="290" bestFit="1" customWidth="1"/>
    <col min="9224" max="9224" width="12.33203125" style="290" bestFit="1" customWidth="1"/>
    <col min="9225" max="9225" width="12.44140625" style="290" bestFit="1" customWidth="1"/>
    <col min="9226" max="9226" width="10.88671875" style="290" customWidth="1"/>
    <col min="9227" max="9227" width="11.33203125" style="290" customWidth="1"/>
    <col min="9228" max="9228" width="16.44140625" style="290" customWidth="1"/>
    <col min="9229" max="9229" width="15.33203125" style="290" bestFit="1" customWidth="1"/>
    <col min="9230" max="9230" width="10" style="290" customWidth="1"/>
    <col min="9231" max="9231" width="14" style="290" customWidth="1"/>
    <col min="9232" max="9232" width="12.6640625" style="290" bestFit="1" customWidth="1"/>
    <col min="9233" max="9233" width="15.6640625" style="290" bestFit="1" customWidth="1"/>
    <col min="9234" max="9236" width="8.6640625" style="290" bestFit="1" customWidth="1"/>
    <col min="9237" max="9237" width="9.6640625" style="290" customWidth="1"/>
    <col min="9238" max="9238" width="15.88671875" style="290" customWidth="1"/>
    <col min="9239" max="9239" width="19.88671875" style="290" bestFit="1" customWidth="1"/>
    <col min="9240" max="9240" width="15.109375" style="290" bestFit="1" customWidth="1"/>
    <col min="9241" max="9241" width="17" style="290" bestFit="1" customWidth="1"/>
    <col min="9242" max="9242" width="12.6640625" style="290" bestFit="1" customWidth="1"/>
    <col min="9243" max="9243" width="7.6640625" style="290" customWidth="1"/>
    <col min="9244" max="9244" width="15.88671875" style="290" customWidth="1"/>
    <col min="9245" max="9245" width="13.88671875" style="290" customWidth="1"/>
    <col min="9246" max="9246" width="11.44140625" style="290" customWidth="1"/>
    <col min="9247" max="9247" width="14" style="290" customWidth="1"/>
    <col min="9248" max="9248" width="8.5546875" style="290" customWidth="1"/>
    <col min="9249" max="9249" width="7.6640625" style="290" customWidth="1"/>
    <col min="9250" max="9250" width="15.88671875" style="290" customWidth="1"/>
    <col min="9251" max="9251" width="13.88671875" style="290" customWidth="1"/>
    <col min="9252" max="9252" width="11.44140625" style="290" customWidth="1"/>
    <col min="9253" max="9253" width="14" style="290" customWidth="1"/>
    <col min="9254" max="9254" width="8.6640625" style="290" customWidth="1"/>
    <col min="9255" max="9255" width="11" style="290" bestFit="1" customWidth="1"/>
    <col min="9256" max="9256" width="20.6640625" style="290" bestFit="1" customWidth="1"/>
    <col min="9257" max="9257" width="17.44140625" style="290" bestFit="1" customWidth="1"/>
    <col min="9258" max="9258" width="12.44140625" style="290" customWidth="1"/>
    <col min="9259" max="9259" width="7.44140625" style="290" customWidth="1"/>
    <col min="9260" max="9265" width="9.109375" style="290" customWidth="1"/>
    <col min="9266" max="9266" width="10.44140625" style="290" customWidth="1"/>
    <col min="9267" max="9267" width="11.33203125" style="290" customWidth="1"/>
    <col min="9268" max="9269" width="9.109375" style="290" customWidth="1"/>
    <col min="9270" max="9270" width="12.88671875" style="290" customWidth="1"/>
    <col min="9271" max="9271" width="10.44140625" style="290" customWidth="1"/>
    <col min="9272" max="9272" width="8.6640625" style="290" customWidth="1"/>
    <col min="9273" max="9273" width="15.6640625" style="290" bestFit="1" customWidth="1"/>
    <col min="9274" max="9274" width="10.109375" style="290" customWidth="1"/>
    <col min="9275" max="9275" width="11.5546875" style="290" bestFit="1" customWidth="1"/>
    <col min="9276" max="9278" width="12.6640625" style="290" bestFit="1" customWidth="1"/>
    <col min="9279" max="9285" width="12.44140625" style="290" customWidth="1"/>
    <col min="9286" max="9286" width="12.6640625" style="290" customWidth="1"/>
    <col min="9287" max="9287" width="12.88671875" style="290" customWidth="1"/>
    <col min="9288" max="9288" width="8.88671875" style="290" customWidth="1"/>
    <col min="9289" max="9289" width="10.44140625" style="290" customWidth="1"/>
    <col min="9290" max="9290" width="9.44140625" style="290" customWidth="1"/>
    <col min="9291" max="9291" width="16.5546875" style="290" bestFit="1" customWidth="1"/>
    <col min="9292" max="9293" width="10.109375" style="290" customWidth="1"/>
    <col min="9294" max="9294" width="15.6640625" style="290" bestFit="1" customWidth="1"/>
    <col min="9295" max="9295" width="10.33203125" style="290" bestFit="1" customWidth="1"/>
    <col min="9296" max="9296" width="3.6640625" style="290" customWidth="1"/>
    <col min="9297" max="9298" width="10.109375" style="290" customWidth="1"/>
    <col min="9299" max="9299" width="14.33203125" style="290" bestFit="1" customWidth="1"/>
    <col min="9300" max="9300" width="10.33203125" style="290" bestFit="1" customWidth="1"/>
    <col min="9301" max="9301" width="11.6640625" style="290" customWidth="1"/>
    <col min="9302" max="9303" width="10.109375" style="290" customWidth="1"/>
    <col min="9304" max="9304" width="15.6640625" style="290" bestFit="1" customWidth="1"/>
    <col min="9305" max="9305" width="10.33203125" style="290" bestFit="1" customWidth="1"/>
    <col min="9306" max="9472" width="11.44140625" style="290"/>
    <col min="9473" max="9473" width="5.88671875" style="290" customWidth="1"/>
    <col min="9474" max="9474" width="0" style="290" hidden="1" customWidth="1"/>
    <col min="9475" max="9475" width="62.109375" style="290" customWidth="1"/>
    <col min="9476" max="9476" width="20.6640625" style="290" customWidth="1"/>
    <col min="9477" max="9477" width="15.6640625" style="290" customWidth="1"/>
    <col min="9478" max="9478" width="15.5546875" style="290" customWidth="1"/>
    <col min="9479" max="9479" width="13.88671875" style="290" bestFit="1" customWidth="1"/>
    <col min="9480" max="9480" width="12.33203125" style="290" bestFit="1" customWidth="1"/>
    <col min="9481" max="9481" width="12.44140625" style="290" bestFit="1" customWidth="1"/>
    <col min="9482" max="9482" width="10.88671875" style="290" customWidth="1"/>
    <col min="9483" max="9483" width="11.33203125" style="290" customWidth="1"/>
    <col min="9484" max="9484" width="16.44140625" style="290" customWidth="1"/>
    <col min="9485" max="9485" width="15.33203125" style="290" bestFit="1" customWidth="1"/>
    <col min="9486" max="9486" width="10" style="290" customWidth="1"/>
    <col min="9487" max="9487" width="14" style="290" customWidth="1"/>
    <col min="9488" max="9488" width="12.6640625" style="290" bestFit="1" customWidth="1"/>
    <col min="9489" max="9489" width="15.6640625" style="290" bestFit="1" customWidth="1"/>
    <col min="9490" max="9492" width="8.6640625" style="290" bestFit="1" customWidth="1"/>
    <col min="9493" max="9493" width="9.6640625" style="290" customWidth="1"/>
    <col min="9494" max="9494" width="15.88671875" style="290" customWidth="1"/>
    <col min="9495" max="9495" width="19.88671875" style="290" bestFit="1" customWidth="1"/>
    <col min="9496" max="9496" width="15.109375" style="290" bestFit="1" customWidth="1"/>
    <col min="9497" max="9497" width="17" style="290" bestFit="1" customWidth="1"/>
    <col min="9498" max="9498" width="12.6640625" style="290" bestFit="1" customWidth="1"/>
    <col min="9499" max="9499" width="7.6640625" style="290" customWidth="1"/>
    <col min="9500" max="9500" width="15.88671875" style="290" customWidth="1"/>
    <col min="9501" max="9501" width="13.88671875" style="290" customWidth="1"/>
    <col min="9502" max="9502" width="11.44140625" style="290" customWidth="1"/>
    <col min="9503" max="9503" width="14" style="290" customWidth="1"/>
    <col min="9504" max="9504" width="8.5546875" style="290" customWidth="1"/>
    <col min="9505" max="9505" width="7.6640625" style="290" customWidth="1"/>
    <col min="9506" max="9506" width="15.88671875" style="290" customWidth="1"/>
    <col min="9507" max="9507" width="13.88671875" style="290" customWidth="1"/>
    <col min="9508" max="9508" width="11.44140625" style="290" customWidth="1"/>
    <col min="9509" max="9509" width="14" style="290" customWidth="1"/>
    <col min="9510" max="9510" width="8.6640625" style="290" customWidth="1"/>
    <col min="9511" max="9511" width="11" style="290" bestFit="1" customWidth="1"/>
    <col min="9512" max="9512" width="20.6640625" style="290" bestFit="1" customWidth="1"/>
    <col min="9513" max="9513" width="17.44140625" style="290" bestFit="1" customWidth="1"/>
    <col min="9514" max="9514" width="12.44140625" style="290" customWidth="1"/>
    <col min="9515" max="9515" width="7.44140625" style="290" customWidth="1"/>
    <col min="9516" max="9521" width="9.109375" style="290" customWidth="1"/>
    <col min="9522" max="9522" width="10.44140625" style="290" customWidth="1"/>
    <col min="9523" max="9523" width="11.33203125" style="290" customWidth="1"/>
    <col min="9524" max="9525" width="9.109375" style="290" customWidth="1"/>
    <col min="9526" max="9526" width="12.88671875" style="290" customWidth="1"/>
    <col min="9527" max="9527" width="10.44140625" style="290" customWidth="1"/>
    <col min="9528" max="9528" width="8.6640625" style="290" customWidth="1"/>
    <col min="9529" max="9529" width="15.6640625" style="290" bestFit="1" customWidth="1"/>
    <col min="9530" max="9530" width="10.109375" style="290" customWidth="1"/>
    <col min="9531" max="9531" width="11.5546875" style="290" bestFit="1" customWidth="1"/>
    <col min="9532" max="9534" width="12.6640625" style="290" bestFit="1" customWidth="1"/>
    <col min="9535" max="9541" width="12.44140625" style="290" customWidth="1"/>
    <col min="9542" max="9542" width="12.6640625" style="290" customWidth="1"/>
    <col min="9543" max="9543" width="12.88671875" style="290" customWidth="1"/>
    <col min="9544" max="9544" width="8.88671875" style="290" customWidth="1"/>
    <col min="9545" max="9545" width="10.44140625" style="290" customWidth="1"/>
    <col min="9546" max="9546" width="9.44140625" style="290" customWidth="1"/>
    <col min="9547" max="9547" width="16.5546875" style="290" bestFit="1" customWidth="1"/>
    <col min="9548" max="9549" width="10.109375" style="290" customWidth="1"/>
    <col min="9550" max="9550" width="15.6640625" style="290" bestFit="1" customWidth="1"/>
    <col min="9551" max="9551" width="10.33203125" style="290" bestFit="1" customWidth="1"/>
    <col min="9552" max="9552" width="3.6640625" style="290" customWidth="1"/>
    <col min="9553" max="9554" width="10.109375" style="290" customWidth="1"/>
    <col min="9555" max="9555" width="14.33203125" style="290" bestFit="1" customWidth="1"/>
    <col min="9556" max="9556" width="10.33203125" style="290" bestFit="1" customWidth="1"/>
    <col min="9557" max="9557" width="11.6640625" style="290" customWidth="1"/>
    <col min="9558" max="9559" width="10.109375" style="290" customWidth="1"/>
    <col min="9560" max="9560" width="15.6640625" style="290" bestFit="1" customWidth="1"/>
    <col min="9561" max="9561" width="10.33203125" style="290" bestFit="1" customWidth="1"/>
    <col min="9562" max="9728" width="11.44140625" style="290"/>
    <col min="9729" max="9729" width="5.88671875" style="290" customWidth="1"/>
    <col min="9730" max="9730" width="0" style="290" hidden="1" customWidth="1"/>
    <col min="9731" max="9731" width="62.109375" style="290" customWidth="1"/>
    <col min="9732" max="9732" width="20.6640625" style="290" customWidth="1"/>
    <col min="9733" max="9733" width="15.6640625" style="290" customWidth="1"/>
    <col min="9734" max="9734" width="15.5546875" style="290" customWidth="1"/>
    <col min="9735" max="9735" width="13.88671875" style="290" bestFit="1" customWidth="1"/>
    <col min="9736" max="9736" width="12.33203125" style="290" bestFit="1" customWidth="1"/>
    <col min="9737" max="9737" width="12.44140625" style="290" bestFit="1" customWidth="1"/>
    <col min="9738" max="9738" width="10.88671875" style="290" customWidth="1"/>
    <col min="9739" max="9739" width="11.33203125" style="290" customWidth="1"/>
    <col min="9740" max="9740" width="16.44140625" style="290" customWidth="1"/>
    <col min="9741" max="9741" width="15.33203125" style="290" bestFit="1" customWidth="1"/>
    <col min="9742" max="9742" width="10" style="290" customWidth="1"/>
    <col min="9743" max="9743" width="14" style="290" customWidth="1"/>
    <col min="9744" max="9744" width="12.6640625" style="290" bestFit="1" customWidth="1"/>
    <col min="9745" max="9745" width="15.6640625" style="290" bestFit="1" customWidth="1"/>
    <col min="9746" max="9748" width="8.6640625" style="290" bestFit="1" customWidth="1"/>
    <col min="9749" max="9749" width="9.6640625" style="290" customWidth="1"/>
    <col min="9750" max="9750" width="15.88671875" style="290" customWidth="1"/>
    <col min="9751" max="9751" width="19.88671875" style="290" bestFit="1" customWidth="1"/>
    <col min="9752" max="9752" width="15.109375" style="290" bestFit="1" customWidth="1"/>
    <col min="9753" max="9753" width="17" style="290" bestFit="1" customWidth="1"/>
    <col min="9754" max="9754" width="12.6640625" style="290" bestFit="1" customWidth="1"/>
    <col min="9755" max="9755" width="7.6640625" style="290" customWidth="1"/>
    <col min="9756" max="9756" width="15.88671875" style="290" customWidth="1"/>
    <col min="9757" max="9757" width="13.88671875" style="290" customWidth="1"/>
    <col min="9758" max="9758" width="11.44140625" style="290" customWidth="1"/>
    <col min="9759" max="9759" width="14" style="290" customWidth="1"/>
    <col min="9760" max="9760" width="8.5546875" style="290" customWidth="1"/>
    <col min="9761" max="9761" width="7.6640625" style="290" customWidth="1"/>
    <col min="9762" max="9762" width="15.88671875" style="290" customWidth="1"/>
    <col min="9763" max="9763" width="13.88671875" style="290" customWidth="1"/>
    <col min="9764" max="9764" width="11.44140625" style="290" customWidth="1"/>
    <col min="9765" max="9765" width="14" style="290" customWidth="1"/>
    <col min="9766" max="9766" width="8.6640625" style="290" customWidth="1"/>
    <col min="9767" max="9767" width="11" style="290" bestFit="1" customWidth="1"/>
    <col min="9768" max="9768" width="20.6640625" style="290" bestFit="1" customWidth="1"/>
    <col min="9769" max="9769" width="17.44140625" style="290" bestFit="1" customWidth="1"/>
    <col min="9770" max="9770" width="12.44140625" style="290" customWidth="1"/>
    <col min="9771" max="9771" width="7.44140625" style="290" customWidth="1"/>
    <col min="9772" max="9777" width="9.109375" style="290" customWidth="1"/>
    <col min="9778" max="9778" width="10.44140625" style="290" customWidth="1"/>
    <col min="9779" max="9779" width="11.33203125" style="290" customWidth="1"/>
    <col min="9780" max="9781" width="9.109375" style="290" customWidth="1"/>
    <col min="9782" max="9782" width="12.88671875" style="290" customWidth="1"/>
    <col min="9783" max="9783" width="10.44140625" style="290" customWidth="1"/>
    <col min="9784" max="9784" width="8.6640625" style="290" customWidth="1"/>
    <col min="9785" max="9785" width="15.6640625" style="290" bestFit="1" customWidth="1"/>
    <col min="9786" max="9786" width="10.109375" style="290" customWidth="1"/>
    <col min="9787" max="9787" width="11.5546875" style="290" bestFit="1" customWidth="1"/>
    <col min="9788" max="9790" width="12.6640625" style="290" bestFit="1" customWidth="1"/>
    <col min="9791" max="9797" width="12.44140625" style="290" customWidth="1"/>
    <col min="9798" max="9798" width="12.6640625" style="290" customWidth="1"/>
    <col min="9799" max="9799" width="12.88671875" style="290" customWidth="1"/>
    <col min="9800" max="9800" width="8.88671875" style="290" customWidth="1"/>
    <col min="9801" max="9801" width="10.44140625" style="290" customWidth="1"/>
    <col min="9802" max="9802" width="9.44140625" style="290" customWidth="1"/>
    <col min="9803" max="9803" width="16.5546875" style="290" bestFit="1" customWidth="1"/>
    <col min="9804" max="9805" width="10.109375" style="290" customWidth="1"/>
    <col min="9806" max="9806" width="15.6640625" style="290" bestFit="1" customWidth="1"/>
    <col min="9807" max="9807" width="10.33203125" style="290" bestFit="1" customWidth="1"/>
    <col min="9808" max="9808" width="3.6640625" style="290" customWidth="1"/>
    <col min="9809" max="9810" width="10.109375" style="290" customWidth="1"/>
    <col min="9811" max="9811" width="14.33203125" style="290" bestFit="1" customWidth="1"/>
    <col min="9812" max="9812" width="10.33203125" style="290" bestFit="1" customWidth="1"/>
    <col min="9813" max="9813" width="11.6640625" style="290" customWidth="1"/>
    <col min="9814" max="9815" width="10.109375" style="290" customWidth="1"/>
    <col min="9816" max="9816" width="15.6640625" style="290" bestFit="1" customWidth="1"/>
    <col min="9817" max="9817" width="10.33203125" style="290" bestFit="1" customWidth="1"/>
    <col min="9818" max="9984" width="11.44140625" style="290"/>
    <col min="9985" max="9985" width="5.88671875" style="290" customWidth="1"/>
    <col min="9986" max="9986" width="0" style="290" hidden="1" customWidth="1"/>
    <col min="9987" max="9987" width="62.109375" style="290" customWidth="1"/>
    <col min="9988" max="9988" width="20.6640625" style="290" customWidth="1"/>
    <col min="9989" max="9989" width="15.6640625" style="290" customWidth="1"/>
    <col min="9990" max="9990" width="15.5546875" style="290" customWidth="1"/>
    <col min="9991" max="9991" width="13.88671875" style="290" bestFit="1" customWidth="1"/>
    <col min="9992" max="9992" width="12.33203125" style="290" bestFit="1" customWidth="1"/>
    <col min="9993" max="9993" width="12.44140625" style="290" bestFit="1" customWidth="1"/>
    <col min="9994" max="9994" width="10.88671875" style="290" customWidth="1"/>
    <col min="9995" max="9995" width="11.33203125" style="290" customWidth="1"/>
    <col min="9996" max="9996" width="16.44140625" style="290" customWidth="1"/>
    <col min="9997" max="9997" width="15.33203125" style="290" bestFit="1" customWidth="1"/>
    <col min="9998" max="9998" width="10" style="290" customWidth="1"/>
    <col min="9999" max="9999" width="14" style="290" customWidth="1"/>
    <col min="10000" max="10000" width="12.6640625" style="290" bestFit="1" customWidth="1"/>
    <col min="10001" max="10001" width="15.6640625" style="290" bestFit="1" customWidth="1"/>
    <col min="10002" max="10004" width="8.6640625" style="290" bestFit="1" customWidth="1"/>
    <col min="10005" max="10005" width="9.6640625" style="290" customWidth="1"/>
    <col min="10006" max="10006" width="15.88671875" style="290" customWidth="1"/>
    <col min="10007" max="10007" width="19.88671875" style="290" bestFit="1" customWidth="1"/>
    <col min="10008" max="10008" width="15.109375" style="290" bestFit="1" customWidth="1"/>
    <col min="10009" max="10009" width="17" style="290" bestFit="1" customWidth="1"/>
    <col min="10010" max="10010" width="12.6640625" style="290" bestFit="1" customWidth="1"/>
    <col min="10011" max="10011" width="7.6640625" style="290" customWidth="1"/>
    <col min="10012" max="10012" width="15.88671875" style="290" customWidth="1"/>
    <col min="10013" max="10013" width="13.88671875" style="290" customWidth="1"/>
    <col min="10014" max="10014" width="11.44140625" style="290" customWidth="1"/>
    <col min="10015" max="10015" width="14" style="290" customWidth="1"/>
    <col min="10016" max="10016" width="8.5546875" style="290" customWidth="1"/>
    <col min="10017" max="10017" width="7.6640625" style="290" customWidth="1"/>
    <col min="10018" max="10018" width="15.88671875" style="290" customWidth="1"/>
    <col min="10019" max="10019" width="13.88671875" style="290" customWidth="1"/>
    <col min="10020" max="10020" width="11.44140625" style="290" customWidth="1"/>
    <col min="10021" max="10021" width="14" style="290" customWidth="1"/>
    <col min="10022" max="10022" width="8.6640625" style="290" customWidth="1"/>
    <col min="10023" max="10023" width="11" style="290" bestFit="1" customWidth="1"/>
    <col min="10024" max="10024" width="20.6640625" style="290" bestFit="1" customWidth="1"/>
    <col min="10025" max="10025" width="17.44140625" style="290" bestFit="1" customWidth="1"/>
    <col min="10026" max="10026" width="12.44140625" style="290" customWidth="1"/>
    <col min="10027" max="10027" width="7.44140625" style="290" customWidth="1"/>
    <col min="10028" max="10033" width="9.109375" style="290" customWidth="1"/>
    <col min="10034" max="10034" width="10.44140625" style="290" customWidth="1"/>
    <col min="10035" max="10035" width="11.33203125" style="290" customWidth="1"/>
    <col min="10036" max="10037" width="9.109375" style="290" customWidth="1"/>
    <col min="10038" max="10038" width="12.88671875" style="290" customWidth="1"/>
    <col min="10039" max="10039" width="10.44140625" style="290" customWidth="1"/>
    <col min="10040" max="10040" width="8.6640625" style="290" customWidth="1"/>
    <col min="10041" max="10041" width="15.6640625" style="290" bestFit="1" customWidth="1"/>
    <col min="10042" max="10042" width="10.109375" style="290" customWidth="1"/>
    <col min="10043" max="10043" width="11.5546875" style="290" bestFit="1" customWidth="1"/>
    <col min="10044" max="10046" width="12.6640625" style="290" bestFit="1" customWidth="1"/>
    <col min="10047" max="10053" width="12.44140625" style="290" customWidth="1"/>
    <col min="10054" max="10054" width="12.6640625" style="290" customWidth="1"/>
    <col min="10055" max="10055" width="12.88671875" style="290" customWidth="1"/>
    <col min="10056" max="10056" width="8.88671875" style="290" customWidth="1"/>
    <col min="10057" max="10057" width="10.44140625" style="290" customWidth="1"/>
    <col min="10058" max="10058" width="9.44140625" style="290" customWidth="1"/>
    <col min="10059" max="10059" width="16.5546875" style="290" bestFit="1" customWidth="1"/>
    <col min="10060" max="10061" width="10.109375" style="290" customWidth="1"/>
    <col min="10062" max="10062" width="15.6640625" style="290" bestFit="1" customWidth="1"/>
    <col min="10063" max="10063" width="10.33203125" style="290" bestFit="1" customWidth="1"/>
    <col min="10064" max="10064" width="3.6640625" style="290" customWidth="1"/>
    <col min="10065" max="10066" width="10.109375" style="290" customWidth="1"/>
    <col min="10067" max="10067" width="14.33203125" style="290" bestFit="1" customWidth="1"/>
    <col min="10068" max="10068" width="10.33203125" style="290" bestFit="1" customWidth="1"/>
    <col min="10069" max="10069" width="11.6640625" style="290" customWidth="1"/>
    <col min="10070" max="10071" width="10.109375" style="290" customWidth="1"/>
    <col min="10072" max="10072" width="15.6640625" style="290" bestFit="1" customWidth="1"/>
    <col min="10073" max="10073" width="10.33203125" style="290" bestFit="1" customWidth="1"/>
    <col min="10074" max="10240" width="11.44140625" style="290"/>
    <col min="10241" max="10241" width="5.88671875" style="290" customWidth="1"/>
    <col min="10242" max="10242" width="0" style="290" hidden="1" customWidth="1"/>
    <col min="10243" max="10243" width="62.109375" style="290" customWidth="1"/>
    <col min="10244" max="10244" width="20.6640625" style="290" customWidth="1"/>
    <col min="10245" max="10245" width="15.6640625" style="290" customWidth="1"/>
    <col min="10246" max="10246" width="15.5546875" style="290" customWidth="1"/>
    <col min="10247" max="10247" width="13.88671875" style="290" bestFit="1" customWidth="1"/>
    <col min="10248" max="10248" width="12.33203125" style="290" bestFit="1" customWidth="1"/>
    <col min="10249" max="10249" width="12.44140625" style="290" bestFit="1" customWidth="1"/>
    <col min="10250" max="10250" width="10.88671875" style="290" customWidth="1"/>
    <col min="10251" max="10251" width="11.33203125" style="290" customWidth="1"/>
    <col min="10252" max="10252" width="16.44140625" style="290" customWidth="1"/>
    <col min="10253" max="10253" width="15.33203125" style="290" bestFit="1" customWidth="1"/>
    <col min="10254" max="10254" width="10" style="290" customWidth="1"/>
    <col min="10255" max="10255" width="14" style="290" customWidth="1"/>
    <col min="10256" max="10256" width="12.6640625" style="290" bestFit="1" customWidth="1"/>
    <col min="10257" max="10257" width="15.6640625" style="290" bestFit="1" customWidth="1"/>
    <col min="10258" max="10260" width="8.6640625" style="290" bestFit="1" customWidth="1"/>
    <col min="10261" max="10261" width="9.6640625" style="290" customWidth="1"/>
    <col min="10262" max="10262" width="15.88671875" style="290" customWidth="1"/>
    <col min="10263" max="10263" width="19.88671875" style="290" bestFit="1" customWidth="1"/>
    <col min="10264" max="10264" width="15.109375" style="290" bestFit="1" customWidth="1"/>
    <col min="10265" max="10265" width="17" style="290" bestFit="1" customWidth="1"/>
    <col min="10266" max="10266" width="12.6640625" style="290" bestFit="1" customWidth="1"/>
    <col min="10267" max="10267" width="7.6640625" style="290" customWidth="1"/>
    <col min="10268" max="10268" width="15.88671875" style="290" customWidth="1"/>
    <col min="10269" max="10269" width="13.88671875" style="290" customWidth="1"/>
    <col min="10270" max="10270" width="11.44140625" style="290" customWidth="1"/>
    <col min="10271" max="10271" width="14" style="290" customWidth="1"/>
    <col min="10272" max="10272" width="8.5546875" style="290" customWidth="1"/>
    <col min="10273" max="10273" width="7.6640625" style="290" customWidth="1"/>
    <col min="10274" max="10274" width="15.88671875" style="290" customWidth="1"/>
    <col min="10275" max="10275" width="13.88671875" style="290" customWidth="1"/>
    <col min="10276" max="10276" width="11.44140625" style="290" customWidth="1"/>
    <col min="10277" max="10277" width="14" style="290" customWidth="1"/>
    <col min="10278" max="10278" width="8.6640625" style="290" customWidth="1"/>
    <col min="10279" max="10279" width="11" style="290" bestFit="1" customWidth="1"/>
    <col min="10280" max="10280" width="20.6640625" style="290" bestFit="1" customWidth="1"/>
    <col min="10281" max="10281" width="17.44140625" style="290" bestFit="1" customWidth="1"/>
    <col min="10282" max="10282" width="12.44140625" style="290" customWidth="1"/>
    <col min="10283" max="10283" width="7.44140625" style="290" customWidth="1"/>
    <col min="10284" max="10289" width="9.109375" style="290" customWidth="1"/>
    <col min="10290" max="10290" width="10.44140625" style="290" customWidth="1"/>
    <col min="10291" max="10291" width="11.33203125" style="290" customWidth="1"/>
    <col min="10292" max="10293" width="9.109375" style="290" customWidth="1"/>
    <col min="10294" max="10294" width="12.88671875" style="290" customWidth="1"/>
    <col min="10295" max="10295" width="10.44140625" style="290" customWidth="1"/>
    <col min="10296" max="10296" width="8.6640625" style="290" customWidth="1"/>
    <col min="10297" max="10297" width="15.6640625" style="290" bestFit="1" customWidth="1"/>
    <col min="10298" max="10298" width="10.109375" style="290" customWidth="1"/>
    <col min="10299" max="10299" width="11.5546875" style="290" bestFit="1" customWidth="1"/>
    <col min="10300" max="10302" width="12.6640625" style="290" bestFit="1" customWidth="1"/>
    <col min="10303" max="10309" width="12.44140625" style="290" customWidth="1"/>
    <col min="10310" max="10310" width="12.6640625" style="290" customWidth="1"/>
    <col min="10311" max="10311" width="12.88671875" style="290" customWidth="1"/>
    <col min="10312" max="10312" width="8.88671875" style="290" customWidth="1"/>
    <col min="10313" max="10313" width="10.44140625" style="290" customWidth="1"/>
    <col min="10314" max="10314" width="9.44140625" style="290" customWidth="1"/>
    <col min="10315" max="10315" width="16.5546875" style="290" bestFit="1" customWidth="1"/>
    <col min="10316" max="10317" width="10.109375" style="290" customWidth="1"/>
    <col min="10318" max="10318" width="15.6640625" style="290" bestFit="1" customWidth="1"/>
    <col min="10319" max="10319" width="10.33203125" style="290" bestFit="1" customWidth="1"/>
    <col min="10320" max="10320" width="3.6640625" style="290" customWidth="1"/>
    <col min="10321" max="10322" width="10.109375" style="290" customWidth="1"/>
    <col min="10323" max="10323" width="14.33203125" style="290" bestFit="1" customWidth="1"/>
    <col min="10324" max="10324" width="10.33203125" style="290" bestFit="1" customWidth="1"/>
    <col min="10325" max="10325" width="11.6640625" style="290" customWidth="1"/>
    <col min="10326" max="10327" width="10.109375" style="290" customWidth="1"/>
    <col min="10328" max="10328" width="15.6640625" style="290" bestFit="1" customWidth="1"/>
    <col min="10329" max="10329" width="10.33203125" style="290" bestFit="1" customWidth="1"/>
    <col min="10330" max="10496" width="11.44140625" style="290"/>
    <col min="10497" max="10497" width="5.88671875" style="290" customWidth="1"/>
    <col min="10498" max="10498" width="0" style="290" hidden="1" customWidth="1"/>
    <col min="10499" max="10499" width="62.109375" style="290" customWidth="1"/>
    <col min="10500" max="10500" width="20.6640625" style="290" customWidth="1"/>
    <col min="10501" max="10501" width="15.6640625" style="290" customWidth="1"/>
    <col min="10502" max="10502" width="15.5546875" style="290" customWidth="1"/>
    <col min="10503" max="10503" width="13.88671875" style="290" bestFit="1" customWidth="1"/>
    <col min="10504" max="10504" width="12.33203125" style="290" bestFit="1" customWidth="1"/>
    <col min="10505" max="10505" width="12.44140625" style="290" bestFit="1" customWidth="1"/>
    <col min="10506" max="10506" width="10.88671875" style="290" customWidth="1"/>
    <col min="10507" max="10507" width="11.33203125" style="290" customWidth="1"/>
    <col min="10508" max="10508" width="16.44140625" style="290" customWidth="1"/>
    <col min="10509" max="10509" width="15.33203125" style="290" bestFit="1" customWidth="1"/>
    <col min="10510" max="10510" width="10" style="290" customWidth="1"/>
    <col min="10511" max="10511" width="14" style="290" customWidth="1"/>
    <col min="10512" max="10512" width="12.6640625" style="290" bestFit="1" customWidth="1"/>
    <col min="10513" max="10513" width="15.6640625" style="290" bestFit="1" customWidth="1"/>
    <col min="10514" max="10516" width="8.6640625" style="290" bestFit="1" customWidth="1"/>
    <col min="10517" max="10517" width="9.6640625" style="290" customWidth="1"/>
    <col min="10518" max="10518" width="15.88671875" style="290" customWidth="1"/>
    <col min="10519" max="10519" width="19.88671875" style="290" bestFit="1" customWidth="1"/>
    <col min="10520" max="10520" width="15.109375" style="290" bestFit="1" customWidth="1"/>
    <col min="10521" max="10521" width="17" style="290" bestFit="1" customWidth="1"/>
    <col min="10522" max="10522" width="12.6640625" style="290" bestFit="1" customWidth="1"/>
    <col min="10523" max="10523" width="7.6640625" style="290" customWidth="1"/>
    <col min="10524" max="10524" width="15.88671875" style="290" customWidth="1"/>
    <col min="10525" max="10525" width="13.88671875" style="290" customWidth="1"/>
    <col min="10526" max="10526" width="11.44140625" style="290" customWidth="1"/>
    <col min="10527" max="10527" width="14" style="290" customWidth="1"/>
    <col min="10528" max="10528" width="8.5546875" style="290" customWidth="1"/>
    <col min="10529" max="10529" width="7.6640625" style="290" customWidth="1"/>
    <col min="10530" max="10530" width="15.88671875" style="290" customWidth="1"/>
    <col min="10531" max="10531" width="13.88671875" style="290" customWidth="1"/>
    <col min="10532" max="10532" width="11.44140625" style="290" customWidth="1"/>
    <col min="10533" max="10533" width="14" style="290" customWidth="1"/>
    <col min="10534" max="10534" width="8.6640625" style="290" customWidth="1"/>
    <col min="10535" max="10535" width="11" style="290" bestFit="1" customWidth="1"/>
    <col min="10536" max="10536" width="20.6640625" style="290" bestFit="1" customWidth="1"/>
    <col min="10537" max="10537" width="17.44140625" style="290" bestFit="1" customWidth="1"/>
    <col min="10538" max="10538" width="12.44140625" style="290" customWidth="1"/>
    <col min="10539" max="10539" width="7.44140625" style="290" customWidth="1"/>
    <col min="10540" max="10545" width="9.109375" style="290" customWidth="1"/>
    <col min="10546" max="10546" width="10.44140625" style="290" customWidth="1"/>
    <col min="10547" max="10547" width="11.33203125" style="290" customWidth="1"/>
    <col min="10548" max="10549" width="9.109375" style="290" customWidth="1"/>
    <col min="10550" max="10550" width="12.88671875" style="290" customWidth="1"/>
    <col min="10551" max="10551" width="10.44140625" style="290" customWidth="1"/>
    <col min="10552" max="10552" width="8.6640625" style="290" customWidth="1"/>
    <col min="10553" max="10553" width="15.6640625" style="290" bestFit="1" customWidth="1"/>
    <col min="10554" max="10554" width="10.109375" style="290" customWidth="1"/>
    <col min="10555" max="10555" width="11.5546875" style="290" bestFit="1" customWidth="1"/>
    <col min="10556" max="10558" width="12.6640625" style="290" bestFit="1" customWidth="1"/>
    <col min="10559" max="10565" width="12.44140625" style="290" customWidth="1"/>
    <col min="10566" max="10566" width="12.6640625" style="290" customWidth="1"/>
    <col min="10567" max="10567" width="12.88671875" style="290" customWidth="1"/>
    <col min="10568" max="10568" width="8.88671875" style="290" customWidth="1"/>
    <col min="10569" max="10569" width="10.44140625" style="290" customWidth="1"/>
    <col min="10570" max="10570" width="9.44140625" style="290" customWidth="1"/>
    <col min="10571" max="10571" width="16.5546875" style="290" bestFit="1" customWidth="1"/>
    <col min="10572" max="10573" width="10.109375" style="290" customWidth="1"/>
    <col min="10574" max="10574" width="15.6640625" style="290" bestFit="1" customWidth="1"/>
    <col min="10575" max="10575" width="10.33203125" style="290" bestFit="1" customWidth="1"/>
    <col min="10576" max="10576" width="3.6640625" style="290" customWidth="1"/>
    <col min="10577" max="10578" width="10.109375" style="290" customWidth="1"/>
    <col min="10579" max="10579" width="14.33203125" style="290" bestFit="1" customWidth="1"/>
    <col min="10580" max="10580" width="10.33203125" style="290" bestFit="1" customWidth="1"/>
    <col min="10581" max="10581" width="11.6640625" style="290" customWidth="1"/>
    <col min="10582" max="10583" width="10.109375" style="290" customWidth="1"/>
    <col min="10584" max="10584" width="15.6640625" style="290" bestFit="1" customWidth="1"/>
    <col min="10585" max="10585" width="10.33203125" style="290" bestFit="1" customWidth="1"/>
    <col min="10586" max="10752" width="11.44140625" style="290"/>
    <col min="10753" max="10753" width="5.88671875" style="290" customWidth="1"/>
    <col min="10754" max="10754" width="0" style="290" hidden="1" customWidth="1"/>
    <col min="10755" max="10755" width="62.109375" style="290" customWidth="1"/>
    <col min="10756" max="10756" width="20.6640625" style="290" customWidth="1"/>
    <col min="10757" max="10757" width="15.6640625" style="290" customWidth="1"/>
    <col min="10758" max="10758" width="15.5546875" style="290" customWidth="1"/>
    <col min="10759" max="10759" width="13.88671875" style="290" bestFit="1" customWidth="1"/>
    <col min="10760" max="10760" width="12.33203125" style="290" bestFit="1" customWidth="1"/>
    <col min="10761" max="10761" width="12.44140625" style="290" bestFit="1" customWidth="1"/>
    <col min="10762" max="10762" width="10.88671875" style="290" customWidth="1"/>
    <col min="10763" max="10763" width="11.33203125" style="290" customWidth="1"/>
    <col min="10764" max="10764" width="16.44140625" style="290" customWidth="1"/>
    <col min="10765" max="10765" width="15.33203125" style="290" bestFit="1" customWidth="1"/>
    <col min="10766" max="10766" width="10" style="290" customWidth="1"/>
    <col min="10767" max="10767" width="14" style="290" customWidth="1"/>
    <col min="10768" max="10768" width="12.6640625" style="290" bestFit="1" customWidth="1"/>
    <col min="10769" max="10769" width="15.6640625" style="290" bestFit="1" customWidth="1"/>
    <col min="10770" max="10772" width="8.6640625" style="290" bestFit="1" customWidth="1"/>
    <col min="10773" max="10773" width="9.6640625" style="290" customWidth="1"/>
    <col min="10774" max="10774" width="15.88671875" style="290" customWidth="1"/>
    <col min="10775" max="10775" width="19.88671875" style="290" bestFit="1" customWidth="1"/>
    <col min="10776" max="10776" width="15.109375" style="290" bestFit="1" customWidth="1"/>
    <col min="10777" max="10777" width="17" style="290" bestFit="1" customWidth="1"/>
    <col min="10778" max="10778" width="12.6640625" style="290" bestFit="1" customWidth="1"/>
    <col min="10779" max="10779" width="7.6640625" style="290" customWidth="1"/>
    <col min="10780" max="10780" width="15.88671875" style="290" customWidth="1"/>
    <col min="10781" max="10781" width="13.88671875" style="290" customWidth="1"/>
    <col min="10782" max="10782" width="11.44140625" style="290" customWidth="1"/>
    <col min="10783" max="10783" width="14" style="290" customWidth="1"/>
    <col min="10784" max="10784" width="8.5546875" style="290" customWidth="1"/>
    <col min="10785" max="10785" width="7.6640625" style="290" customWidth="1"/>
    <col min="10786" max="10786" width="15.88671875" style="290" customWidth="1"/>
    <col min="10787" max="10787" width="13.88671875" style="290" customWidth="1"/>
    <col min="10788" max="10788" width="11.44140625" style="290" customWidth="1"/>
    <col min="10789" max="10789" width="14" style="290" customWidth="1"/>
    <col min="10790" max="10790" width="8.6640625" style="290" customWidth="1"/>
    <col min="10791" max="10791" width="11" style="290" bestFit="1" customWidth="1"/>
    <col min="10792" max="10792" width="20.6640625" style="290" bestFit="1" customWidth="1"/>
    <col min="10793" max="10793" width="17.44140625" style="290" bestFit="1" customWidth="1"/>
    <col min="10794" max="10794" width="12.44140625" style="290" customWidth="1"/>
    <col min="10795" max="10795" width="7.44140625" style="290" customWidth="1"/>
    <col min="10796" max="10801" width="9.109375" style="290" customWidth="1"/>
    <col min="10802" max="10802" width="10.44140625" style="290" customWidth="1"/>
    <col min="10803" max="10803" width="11.33203125" style="290" customWidth="1"/>
    <col min="10804" max="10805" width="9.109375" style="290" customWidth="1"/>
    <col min="10806" max="10806" width="12.88671875" style="290" customWidth="1"/>
    <col min="10807" max="10807" width="10.44140625" style="290" customWidth="1"/>
    <col min="10808" max="10808" width="8.6640625" style="290" customWidth="1"/>
    <col min="10809" max="10809" width="15.6640625" style="290" bestFit="1" customWidth="1"/>
    <col min="10810" max="10810" width="10.109375" style="290" customWidth="1"/>
    <col min="10811" max="10811" width="11.5546875" style="290" bestFit="1" customWidth="1"/>
    <col min="10812" max="10814" width="12.6640625" style="290" bestFit="1" customWidth="1"/>
    <col min="10815" max="10821" width="12.44140625" style="290" customWidth="1"/>
    <col min="10822" max="10822" width="12.6640625" style="290" customWidth="1"/>
    <col min="10823" max="10823" width="12.88671875" style="290" customWidth="1"/>
    <col min="10824" max="10824" width="8.88671875" style="290" customWidth="1"/>
    <col min="10825" max="10825" width="10.44140625" style="290" customWidth="1"/>
    <col min="10826" max="10826" width="9.44140625" style="290" customWidth="1"/>
    <col min="10827" max="10827" width="16.5546875" style="290" bestFit="1" customWidth="1"/>
    <col min="10828" max="10829" width="10.109375" style="290" customWidth="1"/>
    <col min="10830" max="10830" width="15.6640625" style="290" bestFit="1" customWidth="1"/>
    <col min="10831" max="10831" width="10.33203125" style="290" bestFit="1" customWidth="1"/>
    <col min="10832" max="10832" width="3.6640625" style="290" customWidth="1"/>
    <col min="10833" max="10834" width="10.109375" style="290" customWidth="1"/>
    <col min="10835" max="10835" width="14.33203125" style="290" bestFit="1" customWidth="1"/>
    <col min="10836" max="10836" width="10.33203125" style="290" bestFit="1" customWidth="1"/>
    <col min="10837" max="10837" width="11.6640625" style="290" customWidth="1"/>
    <col min="10838" max="10839" width="10.109375" style="290" customWidth="1"/>
    <col min="10840" max="10840" width="15.6640625" style="290" bestFit="1" customWidth="1"/>
    <col min="10841" max="10841" width="10.33203125" style="290" bestFit="1" customWidth="1"/>
    <col min="10842" max="11008" width="11.44140625" style="290"/>
    <col min="11009" max="11009" width="5.88671875" style="290" customWidth="1"/>
    <col min="11010" max="11010" width="0" style="290" hidden="1" customWidth="1"/>
    <col min="11011" max="11011" width="62.109375" style="290" customWidth="1"/>
    <col min="11012" max="11012" width="20.6640625" style="290" customWidth="1"/>
    <col min="11013" max="11013" width="15.6640625" style="290" customWidth="1"/>
    <col min="11014" max="11014" width="15.5546875" style="290" customWidth="1"/>
    <col min="11015" max="11015" width="13.88671875" style="290" bestFit="1" customWidth="1"/>
    <col min="11016" max="11016" width="12.33203125" style="290" bestFit="1" customWidth="1"/>
    <col min="11017" max="11017" width="12.44140625" style="290" bestFit="1" customWidth="1"/>
    <col min="11018" max="11018" width="10.88671875" style="290" customWidth="1"/>
    <col min="11019" max="11019" width="11.33203125" style="290" customWidth="1"/>
    <col min="11020" max="11020" width="16.44140625" style="290" customWidth="1"/>
    <col min="11021" max="11021" width="15.33203125" style="290" bestFit="1" customWidth="1"/>
    <col min="11022" max="11022" width="10" style="290" customWidth="1"/>
    <col min="11023" max="11023" width="14" style="290" customWidth="1"/>
    <col min="11024" max="11024" width="12.6640625" style="290" bestFit="1" customWidth="1"/>
    <col min="11025" max="11025" width="15.6640625" style="290" bestFit="1" customWidth="1"/>
    <col min="11026" max="11028" width="8.6640625" style="290" bestFit="1" customWidth="1"/>
    <col min="11029" max="11029" width="9.6640625" style="290" customWidth="1"/>
    <col min="11030" max="11030" width="15.88671875" style="290" customWidth="1"/>
    <col min="11031" max="11031" width="19.88671875" style="290" bestFit="1" customWidth="1"/>
    <col min="11032" max="11032" width="15.109375" style="290" bestFit="1" customWidth="1"/>
    <col min="11033" max="11033" width="17" style="290" bestFit="1" customWidth="1"/>
    <col min="11034" max="11034" width="12.6640625" style="290" bestFit="1" customWidth="1"/>
    <col min="11035" max="11035" width="7.6640625" style="290" customWidth="1"/>
    <col min="11036" max="11036" width="15.88671875" style="290" customWidth="1"/>
    <col min="11037" max="11037" width="13.88671875" style="290" customWidth="1"/>
    <col min="11038" max="11038" width="11.44140625" style="290" customWidth="1"/>
    <col min="11039" max="11039" width="14" style="290" customWidth="1"/>
    <col min="11040" max="11040" width="8.5546875" style="290" customWidth="1"/>
    <col min="11041" max="11041" width="7.6640625" style="290" customWidth="1"/>
    <col min="11042" max="11042" width="15.88671875" style="290" customWidth="1"/>
    <col min="11043" max="11043" width="13.88671875" style="290" customWidth="1"/>
    <col min="11044" max="11044" width="11.44140625" style="290" customWidth="1"/>
    <col min="11045" max="11045" width="14" style="290" customWidth="1"/>
    <col min="11046" max="11046" width="8.6640625" style="290" customWidth="1"/>
    <col min="11047" max="11047" width="11" style="290" bestFit="1" customWidth="1"/>
    <col min="11048" max="11048" width="20.6640625" style="290" bestFit="1" customWidth="1"/>
    <col min="11049" max="11049" width="17.44140625" style="290" bestFit="1" customWidth="1"/>
    <col min="11050" max="11050" width="12.44140625" style="290" customWidth="1"/>
    <col min="11051" max="11051" width="7.44140625" style="290" customWidth="1"/>
    <col min="11052" max="11057" width="9.109375" style="290" customWidth="1"/>
    <col min="11058" max="11058" width="10.44140625" style="290" customWidth="1"/>
    <col min="11059" max="11059" width="11.33203125" style="290" customWidth="1"/>
    <col min="11060" max="11061" width="9.109375" style="290" customWidth="1"/>
    <col min="11062" max="11062" width="12.88671875" style="290" customWidth="1"/>
    <col min="11063" max="11063" width="10.44140625" style="290" customWidth="1"/>
    <col min="11064" max="11064" width="8.6640625" style="290" customWidth="1"/>
    <col min="11065" max="11065" width="15.6640625" style="290" bestFit="1" customWidth="1"/>
    <col min="11066" max="11066" width="10.109375" style="290" customWidth="1"/>
    <col min="11067" max="11067" width="11.5546875" style="290" bestFit="1" customWidth="1"/>
    <col min="11068" max="11070" width="12.6640625" style="290" bestFit="1" customWidth="1"/>
    <col min="11071" max="11077" width="12.44140625" style="290" customWidth="1"/>
    <col min="11078" max="11078" width="12.6640625" style="290" customWidth="1"/>
    <col min="11079" max="11079" width="12.88671875" style="290" customWidth="1"/>
    <col min="11080" max="11080" width="8.88671875" style="290" customWidth="1"/>
    <col min="11081" max="11081" width="10.44140625" style="290" customWidth="1"/>
    <col min="11082" max="11082" width="9.44140625" style="290" customWidth="1"/>
    <col min="11083" max="11083" width="16.5546875" style="290" bestFit="1" customWidth="1"/>
    <col min="11084" max="11085" width="10.109375" style="290" customWidth="1"/>
    <col min="11086" max="11086" width="15.6640625" style="290" bestFit="1" customWidth="1"/>
    <col min="11087" max="11087" width="10.33203125" style="290" bestFit="1" customWidth="1"/>
    <col min="11088" max="11088" width="3.6640625" style="290" customWidth="1"/>
    <col min="11089" max="11090" width="10.109375" style="290" customWidth="1"/>
    <col min="11091" max="11091" width="14.33203125" style="290" bestFit="1" customWidth="1"/>
    <col min="11092" max="11092" width="10.33203125" style="290" bestFit="1" customWidth="1"/>
    <col min="11093" max="11093" width="11.6640625" style="290" customWidth="1"/>
    <col min="11094" max="11095" width="10.109375" style="290" customWidth="1"/>
    <col min="11096" max="11096" width="15.6640625" style="290" bestFit="1" customWidth="1"/>
    <col min="11097" max="11097" width="10.33203125" style="290" bestFit="1" customWidth="1"/>
    <col min="11098" max="11264" width="11.44140625" style="290"/>
    <col min="11265" max="11265" width="5.88671875" style="290" customWidth="1"/>
    <col min="11266" max="11266" width="0" style="290" hidden="1" customWidth="1"/>
    <col min="11267" max="11267" width="62.109375" style="290" customWidth="1"/>
    <col min="11268" max="11268" width="20.6640625" style="290" customWidth="1"/>
    <col min="11269" max="11269" width="15.6640625" style="290" customWidth="1"/>
    <col min="11270" max="11270" width="15.5546875" style="290" customWidth="1"/>
    <col min="11271" max="11271" width="13.88671875" style="290" bestFit="1" customWidth="1"/>
    <col min="11272" max="11272" width="12.33203125" style="290" bestFit="1" customWidth="1"/>
    <col min="11273" max="11273" width="12.44140625" style="290" bestFit="1" customWidth="1"/>
    <col min="11274" max="11274" width="10.88671875" style="290" customWidth="1"/>
    <col min="11275" max="11275" width="11.33203125" style="290" customWidth="1"/>
    <col min="11276" max="11276" width="16.44140625" style="290" customWidth="1"/>
    <col min="11277" max="11277" width="15.33203125" style="290" bestFit="1" customWidth="1"/>
    <col min="11278" max="11278" width="10" style="290" customWidth="1"/>
    <col min="11279" max="11279" width="14" style="290" customWidth="1"/>
    <col min="11280" max="11280" width="12.6640625" style="290" bestFit="1" customWidth="1"/>
    <col min="11281" max="11281" width="15.6640625" style="290" bestFit="1" customWidth="1"/>
    <col min="11282" max="11284" width="8.6640625" style="290" bestFit="1" customWidth="1"/>
    <col min="11285" max="11285" width="9.6640625" style="290" customWidth="1"/>
    <col min="11286" max="11286" width="15.88671875" style="290" customWidth="1"/>
    <col min="11287" max="11287" width="19.88671875" style="290" bestFit="1" customWidth="1"/>
    <col min="11288" max="11288" width="15.109375" style="290" bestFit="1" customWidth="1"/>
    <col min="11289" max="11289" width="17" style="290" bestFit="1" customWidth="1"/>
    <col min="11290" max="11290" width="12.6640625" style="290" bestFit="1" customWidth="1"/>
    <col min="11291" max="11291" width="7.6640625" style="290" customWidth="1"/>
    <col min="11292" max="11292" width="15.88671875" style="290" customWidth="1"/>
    <col min="11293" max="11293" width="13.88671875" style="290" customWidth="1"/>
    <col min="11294" max="11294" width="11.44140625" style="290" customWidth="1"/>
    <col min="11295" max="11295" width="14" style="290" customWidth="1"/>
    <col min="11296" max="11296" width="8.5546875" style="290" customWidth="1"/>
    <col min="11297" max="11297" width="7.6640625" style="290" customWidth="1"/>
    <col min="11298" max="11298" width="15.88671875" style="290" customWidth="1"/>
    <col min="11299" max="11299" width="13.88671875" style="290" customWidth="1"/>
    <col min="11300" max="11300" width="11.44140625" style="290" customWidth="1"/>
    <col min="11301" max="11301" width="14" style="290" customWidth="1"/>
    <col min="11302" max="11302" width="8.6640625" style="290" customWidth="1"/>
    <col min="11303" max="11303" width="11" style="290" bestFit="1" customWidth="1"/>
    <col min="11304" max="11304" width="20.6640625" style="290" bestFit="1" customWidth="1"/>
    <col min="11305" max="11305" width="17.44140625" style="290" bestFit="1" customWidth="1"/>
    <col min="11306" max="11306" width="12.44140625" style="290" customWidth="1"/>
    <col min="11307" max="11307" width="7.44140625" style="290" customWidth="1"/>
    <col min="11308" max="11313" width="9.109375" style="290" customWidth="1"/>
    <col min="11314" max="11314" width="10.44140625" style="290" customWidth="1"/>
    <col min="11315" max="11315" width="11.33203125" style="290" customWidth="1"/>
    <col min="11316" max="11317" width="9.109375" style="290" customWidth="1"/>
    <col min="11318" max="11318" width="12.88671875" style="290" customWidth="1"/>
    <col min="11319" max="11319" width="10.44140625" style="290" customWidth="1"/>
    <col min="11320" max="11320" width="8.6640625" style="290" customWidth="1"/>
    <col min="11321" max="11321" width="15.6640625" style="290" bestFit="1" customWidth="1"/>
    <col min="11322" max="11322" width="10.109375" style="290" customWidth="1"/>
    <col min="11323" max="11323" width="11.5546875" style="290" bestFit="1" customWidth="1"/>
    <col min="11324" max="11326" width="12.6640625" style="290" bestFit="1" customWidth="1"/>
    <col min="11327" max="11333" width="12.44140625" style="290" customWidth="1"/>
    <col min="11334" max="11334" width="12.6640625" style="290" customWidth="1"/>
    <col min="11335" max="11335" width="12.88671875" style="290" customWidth="1"/>
    <col min="11336" max="11336" width="8.88671875" style="290" customWidth="1"/>
    <col min="11337" max="11337" width="10.44140625" style="290" customWidth="1"/>
    <col min="11338" max="11338" width="9.44140625" style="290" customWidth="1"/>
    <col min="11339" max="11339" width="16.5546875" style="290" bestFit="1" customWidth="1"/>
    <col min="11340" max="11341" width="10.109375" style="290" customWidth="1"/>
    <col min="11342" max="11342" width="15.6640625" style="290" bestFit="1" customWidth="1"/>
    <col min="11343" max="11343" width="10.33203125" style="290" bestFit="1" customWidth="1"/>
    <col min="11344" max="11344" width="3.6640625" style="290" customWidth="1"/>
    <col min="11345" max="11346" width="10.109375" style="290" customWidth="1"/>
    <col min="11347" max="11347" width="14.33203125" style="290" bestFit="1" customWidth="1"/>
    <col min="11348" max="11348" width="10.33203125" style="290" bestFit="1" customWidth="1"/>
    <col min="11349" max="11349" width="11.6640625" style="290" customWidth="1"/>
    <col min="11350" max="11351" width="10.109375" style="290" customWidth="1"/>
    <col min="11352" max="11352" width="15.6640625" style="290" bestFit="1" customWidth="1"/>
    <col min="11353" max="11353" width="10.33203125" style="290" bestFit="1" customWidth="1"/>
    <col min="11354" max="11520" width="11.44140625" style="290"/>
    <col min="11521" max="11521" width="5.88671875" style="290" customWidth="1"/>
    <col min="11522" max="11522" width="0" style="290" hidden="1" customWidth="1"/>
    <col min="11523" max="11523" width="62.109375" style="290" customWidth="1"/>
    <col min="11524" max="11524" width="20.6640625" style="290" customWidth="1"/>
    <col min="11525" max="11525" width="15.6640625" style="290" customWidth="1"/>
    <col min="11526" max="11526" width="15.5546875" style="290" customWidth="1"/>
    <col min="11527" max="11527" width="13.88671875" style="290" bestFit="1" customWidth="1"/>
    <col min="11528" max="11528" width="12.33203125" style="290" bestFit="1" customWidth="1"/>
    <col min="11529" max="11529" width="12.44140625" style="290" bestFit="1" customWidth="1"/>
    <col min="11530" max="11530" width="10.88671875" style="290" customWidth="1"/>
    <col min="11531" max="11531" width="11.33203125" style="290" customWidth="1"/>
    <col min="11532" max="11532" width="16.44140625" style="290" customWidth="1"/>
    <col min="11533" max="11533" width="15.33203125" style="290" bestFit="1" customWidth="1"/>
    <col min="11534" max="11534" width="10" style="290" customWidth="1"/>
    <col min="11535" max="11535" width="14" style="290" customWidth="1"/>
    <col min="11536" max="11536" width="12.6640625" style="290" bestFit="1" customWidth="1"/>
    <col min="11537" max="11537" width="15.6640625" style="290" bestFit="1" customWidth="1"/>
    <col min="11538" max="11540" width="8.6640625" style="290" bestFit="1" customWidth="1"/>
    <col min="11541" max="11541" width="9.6640625" style="290" customWidth="1"/>
    <col min="11542" max="11542" width="15.88671875" style="290" customWidth="1"/>
    <col min="11543" max="11543" width="19.88671875" style="290" bestFit="1" customWidth="1"/>
    <col min="11544" max="11544" width="15.109375" style="290" bestFit="1" customWidth="1"/>
    <col min="11545" max="11545" width="17" style="290" bestFit="1" customWidth="1"/>
    <col min="11546" max="11546" width="12.6640625" style="290" bestFit="1" customWidth="1"/>
    <col min="11547" max="11547" width="7.6640625" style="290" customWidth="1"/>
    <col min="11548" max="11548" width="15.88671875" style="290" customWidth="1"/>
    <col min="11549" max="11549" width="13.88671875" style="290" customWidth="1"/>
    <col min="11550" max="11550" width="11.44140625" style="290" customWidth="1"/>
    <col min="11551" max="11551" width="14" style="290" customWidth="1"/>
    <col min="11552" max="11552" width="8.5546875" style="290" customWidth="1"/>
    <col min="11553" max="11553" width="7.6640625" style="290" customWidth="1"/>
    <col min="11554" max="11554" width="15.88671875" style="290" customWidth="1"/>
    <col min="11555" max="11555" width="13.88671875" style="290" customWidth="1"/>
    <col min="11556" max="11556" width="11.44140625" style="290" customWidth="1"/>
    <col min="11557" max="11557" width="14" style="290" customWidth="1"/>
    <col min="11558" max="11558" width="8.6640625" style="290" customWidth="1"/>
    <col min="11559" max="11559" width="11" style="290" bestFit="1" customWidth="1"/>
    <col min="11560" max="11560" width="20.6640625" style="290" bestFit="1" customWidth="1"/>
    <col min="11561" max="11561" width="17.44140625" style="290" bestFit="1" customWidth="1"/>
    <col min="11562" max="11562" width="12.44140625" style="290" customWidth="1"/>
    <col min="11563" max="11563" width="7.44140625" style="290" customWidth="1"/>
    <col min="11564" max="11569" width="9.109375" style="290" customWidth="1"/>
    <col min="11570" max="11570" width="10.44140625" style="290" customWidth="1"/>
    <col min="11571" max="11571" width="11.33203125" style="290" customWidth="1"/>
    <col min="11572" max="11573" width="9.109375" style="290" customWidth="1"/>
    <col min="11574" max="11574" width="12.88671875" style="290" customWidth="1"/>
    <col min="11575" max="11575" width="10.44140625" style="290" customWidth="1"/>
    <col min="11576" max="11576" width="8.6640625" style="290" customWidth="1"/>
    <col min="11577" max="11577" width="15.6640625" style="290" bestFit="1" customWidth="1"/>
    <col min="11578" max="11578" width="10.109375" style="290" customWidth="1"/>
    <col min="11579" max="11579" width="11.5546875" style="290" bestFit="1" customWidth="1"/>
    <col min="11580" max="11582" width="12.6640625" style="290" bestFit="1" customWidth="1"/>
    <col min="11583" max="11589" width="12.44140625" style="290" customWidth="1"/>
    <col min="11590" max="11590" width="12.6640625" style="290" customWidth="1"/>
    <col min="11591" max="11591" width="12.88671875" style="290" customWidth="1"/>
    <col min="11592" max="11592" width="8.88671875" style="290" customWidth="1"/>
    <col min="11593" max="11593" width="10.44140625" style="290" customWidth="1"/>
    <col min="11594" max="11594" width="9.44140625" style="290" customWidth="1"/>
    <col min="11595" max="11595" width="16.5546875" style="290" bestFit="1" customWidth="1"/>
    <col min="11596" max="11597" width="10.109375" style="290" customWidth="1"/>
    <col min="11598" max="11598" width="15.6640625" style="290" bestFit="1" customWidth="1"/>
    <col min="11599" max="11599" width="10.33203125" style="290" bestFit="1" customWidth="1"/>
    <col min="11600" max="11600" width="3.6640625" style="290" customWidth="1"/>
    <col min="11601" max="11602" width="10.109375" style="290" customWidth="1"/>
    <col min="11603" max="11603" width="14.33203125" style="290" bestFit="1" customWidth="1"/>
    <col min="11604" max="11604" width="10.33203125" style="290" bestFit="1" customWidth="1"/>
    <col min="11605" max="11605" width="11.6640625" style="290" customWidth="1"/>
    <col min="11606" max="11607" width="10.109375" style="290" customWidth="1"/>
    <col min="11608" max="11608" width="15.6640625" style="290" bestFit="1" customWidth="1"/>
    <col min="11609" max="11609" width="10.33203125" style="290" bestFit="1" customWidth="1"/>
    <col min="11610" max="11776" width="11.44140625" style="290"/>
    <col min="11777" max="11777" width="5.88671875" style="290" customWidth="1"/>
    <col min="11778" max="11778" width="0" style="290" hidden="1" customWidth="1"/>
    <col min="11779" max="11779" width="62.109375" style="290" customWidth="1"/>
    <col min="11780" max="11780" width="20.6640625" style="290" customWidth="1"/>
    <col min="11781" max="11781" width="15.6640625" style="290" customWidth="1"/>
    <col min="11782" max="11782" width="15.5546875" style="290" customWidth="1"/>
    <col min="11783" max="11783" width="13.88671875" style="290" bestFit="1" customWidth="1"/>
    <col min="11784" max="11784" width="12.33203125" style="290" bestFit="1" customWidth="1"/>
    <col min="11785" max="11785" width="12.44140625" style="290" bestFit="1" customWidth="1"/>
    <col min="11786" max="11786" width="10.88671875" style="290" customWidth="1"/>
    <col min="11787" max="11787" width="11.33203125" style="290" customWidth="1"/>
    <col min="11788" max="11788" width="16.44140625" style="290" customWidth="1"/>
    <col min="11789" max="11789" width="15.33203125" style="290" bestFit="1" customWidth="1"/>
    <col min="11790" max="11790" width="10" style="290" customWidth="1"/>
    <col min="11791" max="11791" width="14" style="290" customWidth="1"/>
    <col min="11792" max="11792" width="12.6640625" style="290" bestFit="1" customWidth="1"/>
    <col min="11793" max="11793" width="15.6640625" style="290" bestFit="1" customWidth="1"/>
    <col min="11794" max="11796" width="8.6640625" style="290" bestFit="1" customWidth="1"/>
    <col min="11797" max="11797" width="9.6640625" style="290" customWidth="1"/>
    <col min="11798" max="11798" width="15.88671875" style="290" customWidth="1"/>
    <col min="11799" max="11799" width="19.88671875" style="290" bestFit="1" customWidth="1"/>
    <col min="11800" max="11800" width="15.109375" style="290" bestFit="1" customWidth="1"/>
    <col min="11801" max="11801" width="17" style="290" bestFit="1" customWidth="1"/>
    <col min="11802" max="11802" width="12.6640625" style="290" bestFit="1" customWidth="1"/>
    <col min="11803" max="11803" width="7.6640625" style="290" customWidth="1"/>
    <col min="11804" max="11804" width="15.88671875" style="290" customWidth="1"/>
    <col min="11805" max="11805" width="13.88671875" style="290" customWidth="1"/>
    <col min="11806" max="11806" width="11.44140625" style="290" customWidth="1"/>
    <col min="11807" max="11807" width="14" style="290" customWidth="1"/>
    <col min="11808" max="11808" width="8.5546875" style="290" customWidth="1"/>
    <col min="11809" max="11809" width="7.6640625" style="290" customWidth="1"/>
    <col min="11810" max="11810" width="15.88671875" style="290" customWidth="1"/>
    <col min="11811" max="11811" width="13.88671875" style="290" customWidth="1"/>
    <col min="11812" max="11812" width="11.44140625" style="290" customWidth="1"/>
    <col min="11813" max="11813" width="14" style="290" customWidth="1"/>
    <col min="11814" max="11814" width="8.6640625" style="290" customWidth="1"/>
    <col min="11815" max="11815" width="11" style="290" bestFit="1" customWidth="1"/>
    <col min="11816" max="11816" width="20.6640625" style="290" bestFit="1" customWidth="1"/>
    <col min="11817" max="11817" width="17.44140625" style="290" bestFit="1" customWidth="1"/>
    <col min="11818" max="11818" width="12.44140625" style="290" customWidth="1"/>
    <col min="11819" max="11819" width="7.44140625" style="290" customWidth="1"/>
    <col min="11820" max="11825" width="9.109375" style="290" customWidth="1"/>
    <col min="11826" max="11826" width="10.44140625" style="290" customWidth="1"/>
    <col min="11827" max="11827" width="11.33203125" style="290" customWidth="1"/>
    <col min="11828" max="11829" width="9.109375" style="290" customWidth="1"/>
    <col min="11830" max="11830" width="12.88671875" style="290" customWidth="1"/>
    <col min="11831" max="11831" width="10.44140625" style="290" customWidth="1"/>
    <col min="11832" max="11832" width="8.6640625" style="290" customWidth="1"/>
    <col min="11833" max="11833" width="15.6640625" style="290" bestFit="1" customWidth="1"/>
    <col min="11834" max="11834" width="10.109375" style="290" customWidth="1"/>
    <col min="11835" max="11835" width="11.5546875" style="290" bestFit="1" customWidth="1"/>
    <col min="11836" max="11838" width="12.6640625" style="290" bestFit="1" customWidth="1"/>
    <col min="11839" max="11845" width="12.44140625" style="290" customWidth="1"/>
    <col min="11846" max="11846" width="12.6640625" style="290" customWidth="1"/>
    <col min="11847" max="11847" width="12.88671875" style="290" customWidth="1"/>
    <col min="11848" max="11848" width="8.88671875" style="290" customWidth="1"/>
    <col min="11849" max="11849" width="10.44140625" style="290" customWidth="1"/>
    <col min="11850" max="11850" width="9.44140625" style="290" customWidth="1"/>
    <col min="11851" max="11851" width="16.5546875" style="290" bestFit="1" customWidth="1"/>
    <col min="11852" max="11853" width="10.109375" style="290" customWidth="1"/>
    <col min="11854" max="11854" width="15.6640625" style="290" bestFit="1" customWidth="1"/>
    <col min="11855" max="11855" width="10.33203125" style="290" bestFit="1" customWidth="1"/>
    <col min="11856" max="11856" width="3.6640625" style="290" customWidth="1"/>
    <col min="11857" max="11858" width="10.109375" style="290" customWidth="1"/>
    <col min="11859" max="11859" width="14.33203125" style="290" bestFit="1" customWidth="1"/>
    <col min="11860" max="11860" width="10.33203125" style="290" bestFit="1" customWidth="1"/>
    <col min="11861" max="11861" width="11.6640625" style="290" customWidth="1"/>
    <col min="11862" max="11863" width="10.109375" style="290" customWidth="1"/>
    <col min="11864" max="11864" width="15.6640625" style="290" bestFit="1" customWidth="1"/>
    <col min="11865" max="11865" width="10.33203125" style="290" bestFit="1" customWidth="1"/>
    <col min="11866" max="12032" width="11.44140625" style="290"/>
    <col min="12033" max="12033" width="5.88671875" style="290" customWidth="1"/>
    <col min="12034" max="12034" width="0" style="290" hidden="1" customWidth="1"/>
    <col min="12035" max="12035" width="62.109375" style="290" customWidth="1"/>
    <col min="12036" max="12036" width="20.6640625" style="290" customWidth="1"/>
    <col min="12037" max="12037" width="15.6640625" style="290" customWidth="1"/>
    <col min="12038" max="12038" width="15.5546875" style="290" customWidth="1"/>
    <col min="12039" max="12039" width="13.88671875" style="290" bestFit="1" customWidth="1"/>
    <col min="12040" max="12040" width="12.33203125" style="290" bestFit="1" customWidth="1"/>
    <col min="12041" max="12041" width="12.44140625" style="290" bestFit="1" customWidth="1"/>
    <col min="12042" max="12042" width="10.88671875" style="290" customWidth="1"/>
    <col min="12043" max="12043" width="11.33203125" style="290" customWidth="1"/>
    <col min="12044" max="12044" width="16.44140625" style="290" customWidth="1"/>
    <col min="12045" max="12045" width="15.33203125" style="290" bestFit="1" customWidth="1"/>
    <col min="12046" max="12046" width="10" style="290" customWidth="1"/>
    <col min="12047" max="12047" width="14" style="290" customWidth="1"/>
    <col min="12048" max="12048" width="12.6640625" style="290" bestFit="1" customWidth="1"/>
    <col min="12049" max="12049" width="15.6640625" style="290" bestFit="1" customWidth="1"/>
    <col min="12050" max="12052" width="8.6640625" style="290" bestFit="1" customWidth="1"/>
    <col min="12053" max="12053" width="9.6640625" style="290" customWidth="1"/>
    <col min="12054" max="12054" width="15.88671875" style="290" customWidth="1"/>
    <col min="12055" max="12055" width="19.88671875" style="290" bestFit="1" customWidth="1"/>
    <col min="12056" max="12056" width="15.109375" style="290" bestFit="1" customWidth="1"/>
    <col min="12057" max="12057" width="17" style="290" bestFit="1" customWidth="1"/>
    <col min="12058" max="12058" width="12.6640625" style="290" bestFit="1" customWidth="1"/>
    <col min="12059" max="12059" width="7.6640625" style="290" customWidth="1"/>
    <col min="12060" max="12060" width="15.88671875" style="290" customWidth="1"/>
    <col min="12061" max="12061" width="13.88671875" style="290" customWidth="1"/>
    <col min="12062" max="12062" width="11.44140625" style="290" customWidth="1"/>
    <col min="12063" max="12063" width="14" style="290" customWidth="1"/>
    <col min="12064" max="12064" width="8.5546875" style="290" customWidth="1"/>
    <col min="12065" max="12065" width="7.6640625" style="290" customWidth="1"/>
    <col min="12066" max="12066" width="15.88671875" style="290" customWidth="1"/>
    <col min="12067" max="12067" width="13.88671875" style="290" customWidth="1"/>
    <col min="12068" max="12068" width="11.44140625" style="290" customWidth="1"/>
    <col min="12069" max="12069" width="14" style="290" customWidth="1"/>
    <col min="12070" max="12070" width="8.6640625" style="290" customWidth="1"/>
    <col min="12071" max="12071" width="11" style="290" bestFit="1" customWidth="1"/>
    <col min="12072" max="12072" width="20.6640625" style="290" bestFit="1" customWidth="1"/>
    <col min="12073" max="12073" width="17.44140625" style="290" bestFit="1" customWidth="1"/>
    <col min="12074" max="12074" width="12.44140625" style="290" customWidth="1"/>
    <col min="12075" max="12075" width="7.44140625" style="290" customWidth="1"/>
    <col min="12076" max="12081" width="9.109375" style="290" customWidth="1"/>
    <col min="12082" max="12082" width="10.44140625" style="290" customWidth="1"/>
    <col min="12083" max="12083" width="11.33203125" style="290" customWidth="1"/>
    <col min="12084" max="12085" width="9.109375" style="290" customWidth="1"/>
    <col min="12086" max="12086" width="12.88671875" style="290" customWidth="1"/>
    <col min="12087" max="12087" width="10.44140625" style="290" customWidth="1"/>
    <col min="12088" max="12088" width="8.6640625" style="290" customWidth="1"/>
    <col min="12089" max="12089" width="15.6640625" style="290" bestFit="1" customWidth="1"/>
    <col min="12090" max="12090" width="10.109375" style="290" customWidth="1"/>
    <col min="12091" max="12091" width="11.5546875" style="290" bestFit="1" customWidth="1"/>
    <col min="12092" max="12094" width="12.6640625" style="290" bestFit="1" customWidth="1"/>
    <col min="12095" max="12101" width="12.44140625" style="290" customWidth="1"/>
    <col min="12102" max="12102" width="12.6640625" style="290" customWidth="1"/>
    <col min="12103" max="12103" width="12.88671875" style="290" customWidth="1"/>
    <col min="12104" max="12104" width="8.88671875" style="290" customWidth="1"/>
    <col min="12105" max="12105" width="10.44140625" style="290" customWidth="1"/>
    <col min="12106" max="12106" width="9.44140625" style="290" customWidth="1"/>
    <col min="12107" max="12107" width="16.5546875" style="290" bestFit="1" customWidth="1"/>
    <col min="12108" max="12109" width="10.109375" style="290" customWidth="1"/>
    <col min="12110" max="12110" width="15.6640625" style="290" bestFit="1" customWidth="1"/>
    <col min="12111" max="12111" width="10.33203125" style="290" bestFit="1" customWidth="1"/>
    <col min="12112" max="12112" width="3.6640625" style="290" customWidth="1"/>
    <col min="12113" max="12114" width="10.109375" style="290" customWidth="1"/>
    <col min="12115" max="12115" width="14.33203125" style="290" bestFit="1" customWidth="1"/>
    <col min="12116" max="12116" width="10.33203125" style="290" bestFit="1" customWidth="1"/>
    <col min="12117" max="12117" width="11.6640625" style="290" customWidth="1"/>
    <col min="12118" max="12119" width="10.109375" style="290" customWidth="1"/>
    <col min="12120" max="12120" width="15.6640625" style="290" bestFit="1" customWidth="1"/>
    <col min="12121" max="12121" width="10.33203125" style="290" bestFit="1" customWidth="1"/>
    <col min="12122" max="12288" width="11.44140625" style="290"/>
    <col min="12289" max="12289" width="5.88671875" style="290" customWidth="1"/>
    <col min="12290" max="12290" width="0" style="290" hidden="1" customWidth="1"/>
    <col min="12291" max="12291" width="62.109375" style="290" customWidth="1"/>
    <col min="12292" max="12292" width="20.6640625" style="290" customWidth="1"/>
    <col min="12293" max="12293" width="15.6640625" style="290" customWidth="1"/>
    <col min="12294" max="12294" width="15.5546875" style="290" customWidth="1"/>
    <col min="12295" max="12295" width="13.88671875" style="290" bestFit="1" customWidth="1"/>
    <col min="12296" max="12296" width="12.33203125" style="290" bestFit="1" customWidth="1"/>
    <col min="12297" max="12297" width="12.44140625" style="290" bestFit="1" customWidth="1"/>
    <col min="12298" max="12298" width="10.88671875" style="290" customWidth="1"/>
    <col min="12299" max="12299" width="11.33203125" style="290" customWidth="1"/>
    <col min="12300" max="12300" width="16.44140625" style="290" customWidth="1"/>
    <col min="12301" max="12301" width="15.33203125" style="290" bestFit="1" customWidth="1"/>
    <col min="12302" max="12302" width="10" style="290" customWidth="1"/>
    <col min="12303" max="12303" width="14" style="290" customWidth="1"/>
    <col min="12304" max="12304" width="12.6640625" style="290" bestFit="1" customWidth="1"/>
    <col min="12305" max="12305" width="15.6640625" style="290" bestFit="1" customWidth="1"/>
    <col min="12306" max="12308" width="8.6640625" style="290" bestFit="1" customWidth="1"/>
    <col min="12309" max="12309" width="9.6640625" style="290" customWidth="1"/>
    <col min="12310" max="12310" width="15.88671875" style="290" customWidth="1"/>
    <col min="12311" max="12311" width="19.88671875" style="290" bestFit="1" customWidth="1"/>
    <col min="12312" max="12312" width="15.109375" style="290" bestFit="1" customWidth="1"/>
    <col min="12313" max="12313" width="17" style="290" bestFit="1" customWidth="1"/>
    <col min="12314" max="12314" width="12.6640625" style="290" bestFit="1" customWidth="1"/>
    <col min="12315" max="12315" width="7.6640625" style="290" customWidth="1"/>
    <col min="12316" max="12316" width="15.88671875" style="290" customWidth="1"/>
    <col min="12317" max="12317" width="13.88671875" style="290" customWidth="1"/>
    <col min="12318" max="12318" width="11.44140625" style="290" customWidth="1"/>
    <col min="12319" max="12319" width="14" style="290" customWidth="1"/>
    <col min="12320" max="12320" width="8.5546875" style="290" customWidth="1"/>
    <col min="12321" max="12321" width="7.6640625" style="290" customWidth="1"/>
    <col min="12322" max="12322" width="15.88671875" style="290" customWidth="1"/>
    <col min="12323" max="12323" width="13.88671875" style="290" customWidth="1"/>
    <col min="12324" max="12324" width="11.44140625" style="290" customWidth="1"/>
    <col min="12325" max="12325" width="14" style="290" customWidth="1"/>
    <col min="12326" max="12326" width="8.6640625" style="290" customWidth="1"/>
    <col min="12327" max="12327" width="11" style="290" bestFit="1" customWidth="1"/>
    <col min="12328" max="12328" width="20.6640625" style="290" bestFit="1" customWidth="1"/>
    <col min="12329" max="12329" width="17.44140625" style="290" bestFit="1" customWidth="1"/>
    <col min="12330" max="12330" width="12.44140625" style="290" customWidth="1"/>
    <col min="12331" max="12331" width="7.44140625" style="290" customWidth="1"/>
    <col min="12332" max="12337" width="9.109375" style="290" customWidth="1"/>
    <col min="12338" max="12338" width="10.44140625" style="290" customWidth="1"/>
    <col min="12339" max="12339" width="11.33203125" style="290" customWidth="1"/>
    <col min="12340" max="12341" width="9.109375" style="290" customWidth="1"/>
    <col min="12342" max="12342" width="12.88671875" style="290" customWidth="1"/>
    <col min="12343" max="12343" width="10.44140625" style="290" customWidth="1"/>
    <col min="12344" max="12344" width="8.6640625" style="290" customWidth="1"/>
    <col min="12345" max="12345" width="15.6640625" style="290" bestFit="1" customWidth="1"/>
    <col min="12346" max="12346" width="10.109375" style="290" customWidth="1"/>
    <col min="12347" max="12347" width="11.5546875" style="290" bestFit="1" customWidth="1"/>
    <col min="12348" max="12350" width="12.6640625" style="290" bestFit="1" customWidth="1"/>
    <col min="12351" max="12357" width="12.44140625" style="290" customWidth="1"/>
    <col min="12358" max="12358" width="12.6640625" style="290" customWidth="1"/>
    <col min="12359" max="12359" width="12.88671875" style="290" customWidth="1"/>
    <col min="12360" max="12360" width="8.88671875" style="290" customWidth="1"/>
    <col min="12361" max="12361" width="10.44140625" style="290" customWidth="1"/>
    <col min="12362" max="12362" width="9.44140625" style="290" customWidth="1"/>
    <col min="12363" max="12363" width="16.5546875" style="290" bestFit="1" customWidth="1"/>
    <col min="12364" max="12365" width="10.109375" style="290" customWidth="1"/>
    <col min="12366" max="12366" width="15.6640625" style="290" bestFit="1" customWidth="1"/>
    <col min="12367" max="12367" width="10.33203125" style="290" bestFit="1" customWidth="1"/>
    <col min="12368" max="12368" width="3.6640625" style="290" customWidth="1"/>
    <col min="12369" max="12370" width="10.109375" style="290" customWidth="1"/>
    <col min="12371" max="12371" width="14.33203125" style="290" bestFit="1" customWidth="1"/>
    <col min="12372" max="12372" width="10.33203125" style="290" bestFit="1" customWidth="1"/>
    <col min="12373" max="12373" width="11.6640625" style="290" customWidth="1"/>
    <col min="12374" max="12375" width="10.109375" style="290" customWidth="1"/>
    <col min="12376" max="12376" width="15.6640625" style="290" bestFit="1" customWidth="1"/>
    <col min="12377" max="12377" width="10.33203125" style="290" bestFit="1" customWidth="1"/>
    <col min="12378" max="12544" width="11.44140625" style="290"/>
    <col min="12545" max="12545" width="5.88671875" style="290" customWidth="1"/>
    <col min="12546" max="12546" width="0" style="290" hidden="1" customWidth="1"/>
    <col min="12547" max="12547" width="62.109375" style="290" customWidth="1"/>
    <col min="12548" max="12548" width="20.6640625" style="290" customWidth="1"/>
    <col min="12549" max="12549" width="15.6640625" style="290" customWidth="1"/>
    <col min="12550" max="12550" width="15.5546875" style="290" customWidth="1"/>
    <col min="12551" max="12551" width="13.88671875" style="290" bestFit="1" customWidth="1"/>
    <col min="12552" max="12552" width="12.33203125" style="290" bestFit="1" customWidth="1"/>
    <col min="12553" max="12553" width="12.44140625" style="290" bestFit="1" customWidth="1"/>
    <col min="12554" max="12554" width="10.88671875" style="290" customWidth="1"/>
    <col min="12555" max="12555" width="11.33203125" style="290" customWidth="1"/>
    <col min="12556" max="12556" width="16.44140625" style="290" customWidth="1"/>
    <col min="12557" max="12557" width="15.33203125" style="290" bestFit="1" customWidth="1"/>
    <col min="12558" max="12558" width="10" style="290" customWidth="1"/>
    <col min="12559" max="12559" width="14" style="290" customWidth="1"/>
    <col min="12560" max="12560" width="12.6640625" style="290" bestFit="1" customWidth="1"/>
    <col min="12561" max="12561" width="15.6640625" style="290" bestFit="1" customWidth="1"/>
    <col min="12562" max="12564" width="8.6640625" style="290" bestFit="1" customWidth="1"/>
    <col min="12565" max="12565" width="9.6640625" style="290" customWidth="1"/>
    <col min="12566" max="12566" width="15.88671875" style="290" customWidth="1"/>
    <col min="12567" max="12567" width="19.88671875" style="290" bestFit="1" customWidth="1"/>
    <col min="12568" max="12568" width="15.109375" style="290" bestFit="1" customWidth="1"/>
    <col min="12569" max="12569" width="17" style="290" bestFit="1" customWidth="1"/>
    <col min="12570" max="12570" width="12.6640625" style="290" bestFit="1" customWidth="1"/>
    <col min="12571" max="12571" width="7.6640625" style="290" customWidth="1"/>
    <col min="12572" max="12572" width="15.88671875" style="290" customWidth="1"/>
    <col min="12573" max="12573" width="13.88671875" style="290" customWidth="1"/>
    <col min="12574" max="12574" width="11.44140625" style="290" customWidth="1"/>
    <col min="12575" max="12575" width="14" style="290" customWidth="1"/>
    <col min="12576" max="12576" width="8.5546875" style="290" customWidth="1"/>
    <col min="12577" max="12577" width="7.6640625" style="290" customWidth="1"/>
    <col min="12578" max="12578" width="15.88671875" style="290" customWidth="1"/>
    <col min="12579" max="12579" width="13.88671875" style="290" customWidth="1"/>
    <col min="12580" max="12580" width="11.44140625" style="290" customWidth="1"/>
    <col min="12581" max="12581" width="14" style="290" customWidth="1"/>
    <col min="12582" max="12582" width="8.6640625" style="290" customWidth="1"/>
    <col min="12583" max="12583" width="11" style="290" bestFit="1" customWidth="1"/>
    <col min="12584" max="12584" width="20.6640625" style="290" bestFit="1" customWidth="1"/>
    <col min="12585" max="12585" width="17.44140625" style="290" bestFit="1" customWidth="1"/>
    <col min="12586" max="12586" width="12.44140625" style="290" customWidth="1"/>
    <col min="12587" max="12587" width="7.44140625" style="290" customWidth="1"/>
    <col min="12588" max="12593" width="9.109375" style="290" customWidth="1"/>
    <col min="12594" max="12594" width="10.44140625" style="290" customWidth="1"/>
    <col min="12595" max="12595" width="11.33203125" style="290" customWidth="1"/>
    <col min="12596" max="12597" width="9.109375" style="290" customWidth="1"/>
    <col min="12598" max="12598" width="12.88671875" style="290" customWidth="1"/>
    <col min="12599" max="12599" width="10.44140625" style="290" customWidth="1"/>
    <col min="12600" max="12600" width="8.6640625" style="290" customWidth="1"/>
    <col min="12601" max="12601" width="15.6640625" style="290" bestFit="1" customWidth="1"/>
    <col min="12602" max="12602" width="10.109375" style="290" customWidth="1"/>
    <col min="12603" max="12603" width="11.5546875" style="290" bestFit="1" customWidth="1"/>
    <col min="12604" max="12606" width="12.6640625" style="290" bestFit="1" customWidth="1"/>
    <col min="12607" max="12613" width="12.44140625" style="290" customWidth="1"/>
    <col min="12614" max="12614" width="12.6640625" style="290" customWidth="1"/>
    <col min="12615" max="12615" width="12.88671875" style="290" customWidth="1"/>
    <col min="12616" max="12616" width="8.88671875" style="290" customWidth="1"/>
    <col min="12617" max="12617" width="10.44140625" style="290" customWidth="1"/>
    <col min="12618" max="12618" width="9.44140625" style="290" customWidth="1"/>
    <col min="12619" max="12619" width="16.5546875" style="290" bestFit="1" customWidth="1"/>
    <col min="12620" max="12621" width="10.109375" style="290" customWidth="1"/>
    <col min="12622" max="12622" width="15.6640625" style="290" bestFit="1" customWidth="1"/>
    <col min="12623" max="12623" width="10.33203125" style="290" bestFit="1" customWidth="1"/>
    <col min="12624" max="12624" width="3.6640625" style="290" customWidth="1"/>
    <col min="12625" max="12626" width="10.109375" style="290" customWidth="1"/>
    <col min="12627" max="12627" width="14.33203125" style="290" bestFit="1" customWidth="1"/>
    <col min="12628" max="12628" width="10.33203125" style="290" bestFit="1" customWidth="1"/>
    <col min="12629" max="12629" width="11.6640625" style="290" customWidth="1"/>
    <col min="12630" max="12631" width="10.109375" style="290" customWidth="1"/>
    <col min="12632" max="12632" width="15.6640625" style="290" bestFit="1" customWidth="1"/>
    <col min="12633" max="12633" width="10.33203125" style="290" bestFit="1" customWidth="1"/>
    <col min="12634" max="12800" width="11.44140625" style="290"/>
    <col min="12801" max="12801" width="5.88671875" style="290" customWidth="1"/>
    <col min="12802" max="12802" width="0" style="290" hidden="1" customWidth="1"/>
    <col min="12803" max="12803" width="62.109375" style="290" customWidth="1"/>
    <col min="12804" max="12804" width="20.6640625" style="290" customWidth="1"/>
    <col min="12805" max="12805" width="15.6640625" style="290" customWidth="1"/>
    <col min="12806" max="12806" width="15.5546875" style="290" customWidth="1"/>
    <col min="12807" max="12807" width="13.88671875" style="290" bestFit="1" customWidth="1"/>
    <col min="12808" max="12808" width="12.33203125" style="290" bestFit="1" customWidth="1"/>
    <col min="12809" max="12809" width="12.44140625" style="290" bestFit="1" customWidth="1"/>
    <col min="12810" max="12810" width="10.88671875" style="290" customWidth="1"/>
    <col min="12811" max="12811" width="11.33203125" style="290" customWidth="1"/>
    <col min="12812" max="12812" width="16.44140625" style="290" customWidth="1"/>
    <col min="12813" max="12813" width="15.33203125" style="290" bestFit="1" customWidth="1"/>
    <col min="12814" max="12814" width="10" style="290" customWidth="1"/>
    <col min="12815" max="12815" width="14" style="290" customWidth="1"/>
    <col min="12816" max="12816" width="12.6640625" style="290" bestFit="1" customWidth="1"/>
    <col min="12817" max="12817" width="15.6640625" style="290" bestFit="1" customWidth="1"/>
    <col min="12818" max="12820" width="8.6640625" style="290" bestFit="1" customWidth="1"/>
    <col min="12821" max="12821" width="9.6640625" style="290" customWidth="1"/>
    <col min="12822" max="12822" width="15.88671875" style="290" customWidth="1"/>
    <col min="12823" max="12823" width="19.88671875" style="290" bestFit="1" customWidth="1"/>
    <col min="12824" max="12824" width="15.109375" style="290" bestFit="1" customWidth="1"/>
    <col min="12825" max="12825" width="17" style="290" bestFit="1" customWidth="1"/>
    <col min="12826" max="12826" width="12.6640625" style="290" bestFit="1" customWidth="1"/>
    <col min="12827" max="12827" width="7.6640625" style="290" customWidth="1"/>
    <col min="12828" max="12828" width="15.88671875" style="290" customWidth="1"/>
    <col min="12829" max="12829" width="13.88671875" style="290" customWidth="1"/>
    <col min="12830" max="12830" width="11.44140625" style="290" customWidth="1"/>
    <col min="12831" max="12831" width="14" style="290" customWidth="1"/>
    <col min="12832" max="12832" width="8.5546875" style="290" customWidth="1"/>
    <col min="12833" max="12833" width="7.6640625" style="290" customWidth="1"/>
    <col min="12834" max="12834" width="15.88671875" style="290" customWidth="1"/>
    <col min="12835" max="12835" width="13.88671875" style="290" customWidth="1"/>
    <col min="12836" max="12836" width="11.44140625" style="290" customWidth="1"/>
    <col min="12837" max="12837" width="14" style="290" customWidth="1"/>
    <col min="12838" max="12838" width="8.6640625" style="290" customWidth="1"/>
    <col min="12839" max="12839" width="11" style="290" bestFit="1" customWidth="1"/>
    <col min="12840" max="12840" width="20.6640625" style="290" bestFit="1" customWidth="1"/>
    <col min="12841" max="12841" width="17.44140625" style="290" bestFit="1" customWidth="1"/>
    <col min="12842" max="12842" width="12.44140625" style="290" customWidth="1"/>
    <col min="12843" max="12843" width="7.44140625" style="290" customWidth="1"/>
    <col min="12844" max="12849" width="9.109375" style="290" customWidth="1"/>
    <col min="12850" max="12850" width="10.44140625" style="290" customWidth="1"/>
    <col min="12851" max="12851" width="11.33203125" style="290" customWidth="1"/>
    <col min="12852" max="12853" width="9.109375" style="290" customWidth="1"/>
    <col min="12854" max="12854" width="12.88671875" style="290" customWidth="1"/>
    <col min="12855" max="12855" width="10.44140625" style="290" customWidth="1"/>
    <col min="12856" max="12856" width="8.6640625" style="290" customWidth="1"/>
    <col min="12857" max="12857" width="15.6640625" style="290" bestFit="1" customWidth="1"/>
    <col min="12858" max="12858" width="10.109375" style="290" customWidth="1"/>
    <col min="12859" max="12859" width="11.5546875" style="290" bestFit="1" customWidth="1"/>
    <col min="12860" max="12862" width="12.6640625" style="290" bestFit="1" customWidth="1"/>
    <col min="12863" max="12869" width="12.44140625" style="290" customWidth="1"/>
    <col min="12870" max="12870" width="12.6640625" style="290" customWidth="1"/>
    <col min="12871" max="12871" width="12.88671875" style="290" customWidth="1"/>
    <col min="12872" max="12872" width="8.88671875" style="290" customWidth="1"/>
    <col min="12873" max="12873" width="10.44140625" style="290" customWidth="1"/>
    <col min="12874" max="12874" width="9.44140625" style="290" customWidth="1"/>
    <col min="12875" max="12875" width="16.5546875" style="290" bestFit="1" customWidth="1"/>
    <col min="12876" max="12877" width="10.109375" style="290" customWidth="1"/>
    <col min="12878" max="12878" width="15.6640625" style="290" bestFit="1" customWidth="1"/>
    <col min="12879" max="12879" width="10.33203125" style="290" bestFit="1" customWidth="1"/>
    <col min="12880" max="12880" width="3.6640625" style="290" customWidth="1"/>
    <col min="12881" max="12882" width="10.109375" style="290" customWidth="1"/>
    <col min="12883" max="12883" width="14.33203125" style="290" bestFit="1" customWidth="1"/>
    <col min="12884" max="12884" width="10.33203125" style="290" bestFit="1" customWidth="1"/>
    <col min="12885" max="12885" width="11.6640625" style="290" customWidth="1"/>
    <col min="12886" max="12887" width="10.109375" style="290" customWidth="1"/>
    <col min="12888" max="12888" width="15.6640625" style="290" bestFit="1" customWidth="1"/>
    <col min="12889" max="12889" width="10.33203125" style="290" bestFit="1" customWidth="1"/>
    <col min="12890" max="13056" width="11.44140625" style="290"/>
    <col min="13057" max="13057" width="5.88671875" style="290" customWidth="1"/>
    <col min="13058" max="13058" width="0" style="290" hidden="1" customWidth="1"/>
    <col min="13059" max="13059" width="62.109375" style="290" customWidth="1"/>
    <col min="13060" max="13060" width="20.6640625" style="290" customWidth="1"/>
    <col min="13061" max="13061" width="15.6640625" style="290" customWidth="1"/>
    <col min="13062" max="13062" width="15.5546875" style="290" customWidth="1"/>
    <col min="13063" max="13063" width="13.88671875" style="290" bestFit="1" customWidth="1"/>
    <col min="13064" max="13064" width="12.33203125" style="290" bestFit="1" customWidth="1"/>
    <col min="13065" max="13065" width="12.44140625" style="290" bestFit="1" customWidth="1"/>
    <col min="13066" max="13066" width="10.88671875" style="290" customWidth="1"/>
    <col min="13067" max="13067" width="11.33203125" style="290" customWidth="1"/>
    <col min="13068" max="13068" width="16.44140625" style="290" customWidth="1"/>
    <col min="13069" max="13069" width="15.33203125" style="290" bestFit="1" customWidth="1"/>
    <col min="13070" max="13070" width="10" style="290" customWidth="1"/>
    <col min="13071" max="13071" width="14" style="290" customWidth="1"/>
    <col min="13072" max="13072" width="12.6640625" style="290" bestFit="1" customWidth="1"/>
    <col min="13073" max="13073" width="15.6640625" style="290" bestFit="1" customWidth="1"/>
    <col min="13074" max="13076" width="8.6640625" style="290" bestFit="1" customWidth="1"/>
    <col min="13077" max="13077" width="9.6640625" style="290" customWidth="1"/>
    <col min="13078" max="13078" width="15.88671875" style="290" customWidth="1"/>
    <col min="13079" max="13079" width="19.88671875" style="290" bestFit="1" customWidth="1"/>
    <col min="13080" max="13080" width="15.109375" style="290" bestFit="1" customWidth="1"/>
    <col min="13081" max="13081" width="17" style="290" bestFit="1" customWidth="1"/>
    <col min="13082" max="13082" width="12.6640625" style="290" bestFit="1" customWidth="1"/>
    <col min="13083" max="13083" width="7.6640625" style="290" customWidth="1"/>
    <col min="13084" max="13084" width="15.88671875" style="290" customWidth="1"/>
    <col min="13085" max="13085" width="13.88671875" style="290" customWidth="1"/>
    <col min="13086" max="13086" width="11.44140625" style="290" customWidth="1"/>
    <col min="13087" max="13087" width="14" style="290" customWidth="1"/>
    <col min="13088" max="13088" width="8.5546875" style="290" customWidth="1"/>
    <col min="13089" max="13089" width="7.6640625" style="290" customWidth="1"/>
    <col min="13090" max="13090" width="15.88671875" style="290" customWidth="1"/>
    <col min="13091" max="13091" width="13.88671875" style="290" customWidth="1"/>
    <col min="13092" max="13092" width="11.44140625" style="290" customWidth="1"/>
    <col min="13093" max="13093" width="14" style="290" customWidth="1"/>
    <col min="13094" max="13094" width="8.6640625" style="290" customWidth="1"/>
    <col min="13095" max="13095" width="11" style="290" bestFit="1" customWidth="1"/>
    <col min="13096" max="13096" width="20.6640625" style="290" bestFit="1" customWidth="1"/>
    <col min="13097" max="13097" width="17.44140625" style="290" bestFit="1" customWidth="1"/>
    <col min="13098" max="13098" width="12.44140625" style="290" customWidth="1"/>
    <col min="13099" max="13099" width="7.44140625" style="290" customWidth="1"/>
    <col min="13100" max="13105" width="9.109375" style="290" customWidth="1"/>
    <col min="13106" max="13106" width="10.44140625" style="290" customWidth="1"/>
    <col min="13107" max="13107" width="11.33203125" style="290" customWidth="1"/>
    <col min="13108" max="13109" width="9.109375" style="290" customWidth="1"/>
    <col min="13110" max="13110" width="12.88671875" style="290" customWidth="1"/>
    <col min="13111" max="13111" width="10.44140625" style="290" customWidth="1"/>
    <col min="13112" max="13112" width="8.6640625" style="290" customWidth="1"/>
    <col min="13113" max="13113" width="15.6640625" style="290" bestFit="1" customWidth="1"/>
    <col min="13114" max="13114" width="10.109375" style="290" customWidth="1"/>
    <col min="13115" max="13115" width="11.5546875" style="290" bestFit="1" customWidth="1"/>
    <col min="13116" max="13118" width="12.6640625" style="290" bestFit="1" customWidth="1"/>
    <col min="13119" max="13125" width="12.44140625" style="290" customWidth="1"/>
    <col min="13126" max="13126" width="12.6640625" style="290" customWidth="1"/>
    <col min="13127" max="13127" width="12.88671875" style="290" customWidth="1"/>
    <col min="13128" max="13128" width="8.88671875" style="290" customWidth="1"/>
    <col min="13129" max="13129" width="10.44140625" style="290" customWidth="1"/>
    <col min="13130" max="13130" width="9.44140625" style="290" customWidth="1"/>
    <col min="13131" max="13131" width="16.5546875" style="290" bestFit="1" customWidth="1"/>
    <col min="13132" max="13133" width="10.109375" style="290" customWidth="1"/>
    <col min="13134" max="13134" width="15.6640625" style="290" bestFit="1" customWidth="1"/>
    <col min="13135" max="13135" width="10.33203125" style="290" bestFit="1" customWidth="1"/>
    <col min="13136" max="13136" width="3.6640625" style="290" customWidth="1"/>
    <col min="13137" max="13138" width="10.109375" style="290" customWidth="1"/>
    <col min="13139" max="13139" width="14.33203125" style="290" bestFit="1" customWidth="1"/>
    <col min="13140" max="13140" width="10.33203125" style="290" bestFit="1" customWidth="1"/>
    <col min="13141" max="13141" width="11.6640625" style="290" customWidth="1"/>
    <col min="13142" max="13143" width="10.109375" style="290" customWidth="1"/>
    <col min="13144" max="13144" width="15.6640625" style="290" bestFit="1" customWidth="1"/>
    <col min="13145" max="13145" width="10.33203125" style="290" bestFit="1" customWidth="1"/>
    <col min="13146" max="13312" width="11.44140625" style="290"/>
    <col min="13313" max="13313" width="5.88671875" style="290" customWidth="1"/>
    <col min="13314" max="13314" width="0" style="290" hidden="1" customWidth="1"/>
    <col min="13315" max="13315" width="62.109375" style="290" customWidth="1"/>
    <col min="13316" max="13316" width="20.6640625" style="290" customWidth="1"/>
    <col min="13317" max="13317" width="15.6640625" style="290" customWidth="1"/>
    <col min="13318" max="13318" width="15.5546875" style="290" customWidth="1"/>
    <col min="13319" max="13319" width="13.88671875" style="290" bestFit="1" customWidth="1"/>
    <col min="13320" max="13320" width="12.33203125" style="290" bestFit="1" customWidth="1"/>
    <col min="13321" max="13321" width="12.44140625" style="290" bestFit="1" customWidth="1"/>
    <col min="13322" max="13322" width="10.88671875" style="290" customWidth="1"/>
    <col min="13323" max="13323" width="11.33203125" style="290" customWidth="1"/>
    <col min="13324" max="13324" width="16.44140625" style="290" customWidth="1"/>
    <col min="13325" max="13325" width="15.33203125" style="290" bestFit="1" customWidth="1"/>
    <col min="13326" max="13326" width="10" style="290" customWidth="1"/>
    <col min="13327" max="13327" width="14" style="290" customWidth="1"/>
    <col min="13328" max="13328" width="12.6640625" style="290" bestFit="1" customWidth="1"/>
    <col min="13329" max="13329" width="15.6640625" style="290" bestFit="1" customWidth="1"/>
    <col min="13330" max="13332" width="8.6640625" style="290" bestFit="1" customWidth="1"/>
    <col min="13333" max="13333" width="9.6640625" style="290" customWidth="1"/>
    <col min="13334" max="13334" width="15.88671875" style="290" customWidth="1"/>
    <col min="13335" max="13335" width="19.88671875" style="290" bestFit="1" customWidth="1"/>
    <col min="13336" max="13336" width="15.109375" style="290" bestFit="1" customWidth="1"/>
    <col min="13337" max="13337" width="17" style="290" bestFit="1" customWidth="1"/>
    <col min="13338" max="13338" width="12.6640625" style="290" bestFit="1" customWidth="1"/>
    <col min="13339" max="13339" width="7.6640625" style="290" customWidth="1"/>
    <col min="13340" max="13340" width="15.88671875" style="290" customWidth="1"/>
    <col min="13341" max="13341" width="13.88671875" style="290" customWidth="1"/>
    <col min="13342" max="13342" width="11.44140625" style="290" customWidth="1"/>
    <col min="13343" max="13343" width="14" style="290" customWidth="1"/>
    <col min="13344" max="13344" width="8.5546875" style="290" customWidth="1"/>
    <col min="13345" max="13345" width="7.6640625" style="290" customWidth="1"/>
    <col min="13346" max="13346" width="15.88671875" style="290" customWidth="1"/>
    <col min="13347" max="13347" width="13.88671875" style="290" customWidth="1"/>
    <col min="13348" max="13348" width="11.44140625" style="290" customWidth="1"/>
    <col min="13349" max="13349" width="14" style="290" customWidth="1"/>
    <col min="13350" max="13350" width="8.6640625" style="290" customWidth="1"/>
    <col min="13351" max="13351" width="11" style="290" bestFit="1" customWidth="1"/>
    <col min="13352" max="13352" width="20.6640625" style="290" bestFit="1" customWidth="1"/>
    <col min="13353" max="13353" width="17.44140625" style="290" bestFit="1" customWidth="1"/>
    <col min="13354" max="13354" width="12.44140625" style="290" customWidth="1"/>
    <col min="13355" max="13355" width="7.44140625" style="290" customWidth="1"/>
    <col min="13356" max="13361" width="9.109375" style="290" customWidth="1"/>
    <col min="13362" max="13362" width="10.44140625" style="290" customWidth="1"/>
    <col min="13363" max="13363" width="11.33203125" style="290" customWidth="1"/>
    <col min="13364" max="13365" width="9.109375" style="290" customWidth="1"/>
    <col min="13366" max="13366" width="12.88671875" style="290" customWidth="1"/>
    <col min="13367" max="13367" width="10.44140625" style="290" customWidth="1"/>
    <col min="13368" max="13368" width="8.6640625" style="290" customWidth="1"/>
    <col min="13369" max="13369" width="15.6640625" style="290" bestFit="1" customWidth="1"/>
    <col min="13370" max="13370" width="10.109375" style="290" customWidth="1"/>
    <col min="13371" max="13371" width="11.5546875" style="290" bestFit="1" customWidth="1"/>
    <col min="13372" max="13374" width="12.6640625" style="290" bestFit="1" customWidth="1"/>
    <col min="13375" max="13381" width="12.44140625" style="290" customWidth="1"/>
    <col min="13382" max="13382" width="12.6640625" style="290" customWidth="1"/>
    <col min="13383" max="13383" width="12.88671875" style="290" customWidth="1"/>
    <col min="13384" max="13384" width="8.88671875" style="290" customWidth="1"/>
    <col min="13385" max="13385" width="10.44140625" style="290" customWidth="1"/>
    <col min="13386" max="13386" width="9.44140625" style="290" customWidth="1"/>
    <col min="13387" max="13387" width="16.5546875" style="290" bestFit="1" customWidth="1"/>
    <col min="13388" max="13389" width="10.109375" style="290" customWidth="1"/>
    <col min="13390" max="13390" width="15.6640625" style="290" bestFit="1" customWidth="1"/>
    <col min="13391" max="13391" width="10.33203125" style="290" bestFit="1" customWidth="1"/>
    <col min="13392" max="13392" width="3.6640625" style="290" customWidth="1"/>
    <col min="13393" max="13394" width="10.109375" style="290" customWidth="1"/>
    <col min="13395" max="13395" width="14.33203125" style="290" bestFit="1" customWidth="1"/>
    <col min="13396" max="13396" width="10.33203125" style="290" bestFit="1" customWidth="1"/>
    <col min="13397" max="13397" width="11.6640625" style="290" customWidth="1"/>
    <col min="13398" max="13399" width="10.109375" style="290" customWidth="1"/>
    <col min="13400" max="13400" width="15.6640625" style="290" bestFit="1" customWidth="1"/>
    <col min="13401" max="13401" width="10.33203125" style="290" bestFit="1" customWidth="1"/>
    <col min="13402" max="13568" width="11.44140625" style="290"/>
    <col min="13569" max="13569" width="5.88671875" style="290" customWidth="1"/>
    <col min="13570" max="13570" width="0" style="290" hidden="1" customWidth="1"/>
    <col min="13571" max="13571" width="62.109375" style="290" customWidth="1"/>
    <col min="13572" max="13572" width="20.6640625" style="290" customWidth="1"/>
    <col min="13573" max="13573" width="15.6640625" style="290" customWidth="1"/>
    <col min="13574" max="13574" width="15.5546875" style="290" customWidth="1"/>
    <col min="13575" max="13575" width="13.88671875" style="290" bestFit="1" customWidth="1"/>
    <col min="13576" max="13576" width="12.33203125" style="290" bestFit="1" customWidth="1"/>
    <col min="13577" max="13577" width="12.44140625" style="290" bestFit="1" customWidth="1"/>
    <col min="13578" max="13578" width="10.88671875" style="290" customWidth="1"/>
    <col min="13579" max="13579" width="11.33203125" style="290" customWidth="1"/>
    <col min="13580" max="13580" width="16.44140625" style="290" customWidth="1"/>
    <col min="13581" max="13581" width="15.33203125" style="290" bestFit="1" customWidth="1"/>
    <col min="13582" max="13582" width="10" style="290" customWidth="1"/>
    <col min="13583" max="13583" width="14" style="290" customWidth="1"/>
    <col min="13584" max="13584" width="12.6640625" style="290" bestFit="1" customWidth="1"/>
    <col min="13585" max="13585" width="15.6640625" style="290" bestFit="1" customWidth="1"/>
    <col min="13586" max="13588" width="8.6640625" style="290" bestFit="1" customWidth="1"/>
    <col min="13589" max="13589" width="9.6640625" style="290" customWidth="1"/>
    <col min="13590" max="13590" width="15.88671875" style="290" customWidth="1"/>
    <col min="13591" max="13591" width="19.88671875" style="290" bestFit="1" customWidth="1"/>
    <col min="13592" max="13592" width="15.109375" style="290" bestFit="1" customWidth="1"/>
    <col min="13593" max="13593" width="17" style="290" bestFit="1" customWidth="1"/>
    <col min="13594" max="13594" width="12.6640625" style="290" bestFit="1" customWidth="1"/>
    <col min="13595" max="13595" width="7.6640625" style="290" customWidth="1"/>
    <col min="13596" max="13596" width="15.88671875" style="290" customWidth="1"/>
    <col min="13597" max="13597" width="13.88671875" style="290" customWidth="1"/>
    <col min="13598" max="13598" width="11.44140625" style="290" customWidth="1"/>
    <col min="13599" max="13599" width="14" style="290" customWidth="1"/>
    <col min="13600" max="13600" width="8.5546875" style="290" customWidth="1"/>
    <col min="13601" max="13601" width="7.6640625" style="290" customWidth="1"/>
    <col min="13602" max="13602" width="15.88671875" style="290" customWidth="1"/>
    <col min="13603" max="13603" width="13.88671875" style="290" customWidth="1"/>
    <col min="13604" max="13604" width="11.44140625" style="290" customWidth="1"/>
    <col min="13605" max="13605" width="14" style="290" customWidth="1"/>
    <col min="13606" max="13606" width="8.6640625" style="290" customWidth="1"/>
    <col min="13607" max="13607" width="11" style="290" bestFit="1" customWidth="1"/>
    <col min="13608" max="13608" width="20.6640625" style="290" bestFit="1" customWidth="1"/>
    <col min="13609" max="13609" width="17.44140625" style="290" bestFit="1" customWidth="1"/>
    <col min="13610" max="13610" width="12.44140625" style="290" customWidth="1"/>
    <col min="13611" max="13611" width="7.44140625" style="290" customWidth="1"/>
    <col min="13612" max="13617" width="9.109375" style="290" customWidth="1"/>
    <col min="13618" max="13618" width="10.44140625" style="290" customWidth="1"/>
    <col min="13619" max="13619" width="11.33203125" style="290" customWidth="1"/>
    <col min="13620" max="13621" width="9.109375" style="290" customWidth="1"/>
    <col min="13622" max="13622" width="12.88671875" style="290" customWidth="1"/>
    <col min="13623" max="13623" width="10.44140625" style="290" customWidth="1"/>
    <col min="13624" max="13624" width="8.6640625" style="290" customWidth="1"/>
    <col min="13625" max="13625" width="15.6640625" style="290" bestFit="1" customWidth="1"/>
    <col min="13626" max="13626" width="10.109375" style="290" customWidth="1"/>
    <col min="13627" max="13627" width="11.5546875" style="290" bestFit="1" customWidth="1"/>
    <col min="13628" max="13630" width="12.6640625" style="290" bestFit="1" customWidth="1"/>
    <col min="13631" max="13637" width="12.44140625" style="290" customWidth="1"/>
    <col min="13638" max="13638" width="12.6640625" style="290" customWidth="1"/>
    <col min="13639" max="13639" width="12.88671875" style="290" customWidth="1"/>
    <col min="13640" max="13640" width="8.88671875" style="290" customWidth="1"/>
    <col min="13641" max="13641" width="10.44140625" style="290" customWidth="1"/>
    <col min="13642" max="13642" width="9.44140625" style="290" customWidth="1"/>
    <col min="13643" max="13643" width="16.5546875" style="290" bestFit="1" customWidth="1"/>
    <col min="13644" max="13645" width="10.109375" style="290" customWidth="1"/>
    <col min="13646" max="13646" width="15.6640625" style="290" bestFit="1" customWidth="1"/>
    <col min="13647" max="13647" width="10.33203125" style="290" bestFit="1" customWidth="1"/>
    <col min="13648" max="13648" width="3.6640625" style="290" customWidth="1"/>
    <col min="13649" max="13650" width="10.109375" style="290" customWidth="1"/>
    <col min="13651" max="13651" width="14.33203125" style="290" bestFit="1" customWidth="1"/>
    <col min="13652" max="13652" width="10.33203125" style="290" bestFit="1" customWidth="1"/>
    <col min="13653" max="13653" width="11.6640625" style="290" customWidth="1"/>
    <col min="13654" max="13655" width="10.109375" style="290" customWidth="1"/>
    <col min="13656" max="13656" width="15.6640625" style="290" bestFit="1" customWidth="1"/>
    <col min="13657" max="13657" width="10.33203125" style="290" bestFit="1" customWidth="1"/>
    <col min="13658" max="13824" width="11.44140625" style="290"/>
    <col min="13825" max="13825" width="5.88671875" style="290" customWidth="1"/>
    <col min="13826" max="13826" width="0" style="290" hidden="1" customWidth="1"/>
    <col min="13827" max="13827" width="62.109375" style="290" customWidth="1"/>
    <col min="13828" max="13828" width="20.6640625" style="290" customWidth="1"/>
    <col min="13829" max="13829" width="15.6640625" style="290" customWidth="1"/>
    <col min="13830" max="13830" width="15.5546875" style="290" customWidth="1"/>
    <col min="13831" max="13831" width="13.88671875" style="290" bestFit="1" customWidth="1"/>
    <col min="13832" max="13832" width="12.33203125" style="290" bestFit="1" customWidth="1"/>
    <col min="13833" max="13833" width="12.44140625" style="290" bestFit="1" customWidth="1"/>
    <col min="13834" max="13834" width="10.88671875" style="290" customWidth="1"/>
    <col min="13835" max="13835" width="11.33203125" style="290" customWidth="1"/>
    <col min="13836" max="13836" width="16.44140625" style="290" customWidth="1"/>
    <col min="13837" max="13837" width="15.33203125" style="290" bestFit="1" customWidth="1"/>
    <col min="13838" max="13838" width="10" style="290" customWidth="1"/>
    <col min="13839" max="13839" width="14" style="290" customWidth="1"/>
    <col min="13840" max="13840" width="12.6640625" style="290" bestFit="1" customWidth="1"/>
    <col min="13841" max="13841" width="15.6640625" style="290" bestFit="1" customWidth="1"/>
    <col min="13842" max="13844" width="8.6640625" style="290" bestFit="1" customWidth="1"/>
    <col min="13845" max="13845" width="9.6640625" style="290" customWidth="1"/>
    <col min="13846" max="13846" width="15.88671875" style="290" customWidth="1"/>
    <col min="13847" max="13847" width="19.88671875" style="290" bestFit="1" customWidth="1"/>
    <col min="13848" max="13848" width="15.109375" style="290" bestFit="1" customWidth="1"/>
    <col min="13849" max="13849" width="17" style="290" bestFit="1" customWidth="1"/>
    <col min="13850" max="13850" width="12.6640625" style="290" bestFit="1" customWidth="1"/>
    <col min="13851" max="13851" width="7.6640625" style="290" customWidth="1"/>
    <col min="13852" max="13852" width="15.88671875" style="290" customWidth="1"/>
    <col min="13853" max="13853" width="13.88671875" style="290" customWidth="1"/>
    <col min="13854" max="13854" width="11.44140625" style="290" customWidth="1"/>
    <col min="13855" max="13855" width="14" style="290" customWidth="1"/>
    <col min="13856" max="13856" width="8.5546875" style="290" customWidth="1"/>
    <col min="13857" max="13857" width="7.6640625" style="290" customWidth="1"/>
    <col min="13858" max="13858" width="15.88671875" style="290" customWidth="1"/>
    <col min="13859" max="13859" width="13.88671875" style="290" customWidth="1"/>
    <col min="13860" max="13860" width="11.44140625" style="290" customWidth="1"/>
    <col min="13861" max="13861" width="14" style="290" customWidth="1"/>
    <col min="13862" max="13862" width="8.6640625" style="290" customWidth="1"/>
    <col min="13863" max="13863" width="11" style="290" bestFit="1" customWidth="1"/>
    <col min="13864" max="13864" width="20.6640625" style="290" bestFit="1" customWidth="1"/>
    <col min="13865" max="13865" width="17.44140625" style="290" bestFit="1" customWidth="1"/>
    <col min="13866" max="13866" width="12.44140625" style="290" customWidth="1"/>
    <col min="13867" max="13867" width="7.44140625" style="290" customWidth="1"/>
    <col min="13868" max="13873" width="9.109375" style="290" customWidth="1"/>
    <col min="13874" max="13874" width="10.44140625" style="290" customWidth="1"/>
    <col min="13875" max="13875" width="11.33203125" style="290" customWidth="1"/>
    <col min="13876" max="13877" width="9.109375" style="290" customWidth="1"/>
    <col min="13878" max="13878" width="12.88671875" style="290" customWidth="1"/>
    <col min="13879" max="13879" width="10.44140625" style="290" customWidth="1"/>
    <col min="13880" max="13880" width="8.6640625" style="290" customWidth="1"/>
    <col min="13881" max="13881" width="15.6640625" style="290" bestFit="1" customWidth="1"/>
    <col min="13882" max="13882" width="10.109375" style="290" customWidth="1"/>
    <col min="13883" max="13883" width="11.5546875" style="290" bestFit="1" customWidth="1"/>
    <col min="13884" max="13886" width="12.6640625" style="290" bestFit="1" customWidth="1"/>
    <col min="13887" max="13893" width="12.44140625" style="290" customWidth="1"/>
    <col min="13894" max="13894" width="12.6640625" style="290" customWidth="1"/>
    <col min="13895" max="13895" width="12.88671875" style="290" customWidth="1"/>
    <col min="13896" max="13896" width="8.88671875" style="290" customWidth="1"/>
    <col min="13897" max="13897" width="10.44140625" style="290" customWidth="1"/>
    <col min="13898" max="13898" width="9.44140625" style="290" customWidth="1"/>
    <col min="13899" max="13899" width="16.5546875" style="290" bestFit="1" customWidth="1"/>
    <col min="13900" max="13901" width="10.109375" style="290" customWidth="1"/>
    <col min="13902" max="13902" width="15.6640625" style="290" bestFit="1" customWidth="1"/>
    <col min="13903" max="13903" width="10.33203125" style="290" bestFit="1" customWidth="1"/>
    <col min="13904" max="13904" width="3.6640625" style="290" customWidth="1"/>
    <col min="13905" max="13906" width="10.109375" style="290" customWidth="1"/>
    <col min="13907" max="13907" width="14.33203125" style="290" bestFit="1" customWidth="1"/>
    <col min="13908" max="13908" width="10.33203125" style="290" bestFit="1" customWidth="1"/>
    <col min="13909" max="13909" width="11.6640625" style="290" customWidth="1"/>
    <col min="13910" max="13911" width="10.109375" style="290" customWidth="1"/>
    <col min="13912" max="13912" width="15.6640625" style="290" bestFit="1" customWidth="1"/>
    <col min="13913" max="13913" width="10.33203125" style="290" bestFit="1" customWidth="1"/>
    <col min="13914" max="14080" width="11.44140625" style="290"/>
    <col min="14081" max="14081" width="5.88671875" style="290" customWidth="1"/>
    <col min="14082" max="14082" width="0" style="290" hidden="1" customWidth="1"/>
    <col min="14083" max="14083" width="62.109375" style="290" customWidth="1"/>
    <col min="14084" max="14084" width="20.6640625" style="290" customWidth="1"/>
    <col min="14085" max="14085" width="15.6640625" style="290" customWidth="1"/>
    <col min="14086" max="14086" width="15.5546875" style="290" customWidth="1"/>
    <col min="14087" max="14087" width="13.88671875" style="290" bestFit="1" customWidth="1"/>
    <col min="14088" max="14088" width="12.33203125" style="290" bestFit="1" customWidth="1"/>
    <col min="14089" max="14089" width="12.44140625" style="290" bestFit="1" customWidth="1"/>
    <col min="14090" max="14090" width="10.88671875" style="290" customWidth="1"/>
    <col min="14091" max="14091" width="11.33203125" style="290" customWidth="1"/>
    <col min="14092" max="14092" width="16.44140625" style="290" customWidth="1"/>
    <col min="14093" max="14093" width="15.33203125" style="290" bestFit="1" customWidth="1"/>
    <col min="14094" max="14094" width="10" style="290" customWidth="1"/>
    <col min="14095" max="14095" width="14" style="290" customWidth="1"/>
    <col min="14096" max="14096" width="12.6640625" style="290" bestFit="1" customWidth="1"/>
    <col min="14097" max="14097" width="15.6640625" style="290" bestFit="1" customWidth="1"/>
    <col min="14098" max="14100" width="8.6640625" style="290" bestFit="1" customWidth="1"/>
    <col min="14101" max="14101" width="9.6640625" style="290" customWidth="1"/>
    <col min="14102" max="14102" width="15.88671875" style="290" customWidth="1"/>
    <col min="14103" max="14103" width="19.88671875" style="290" bestFit="1" customWidth="1"/>
    <col min="14104" max="14104" width="15.109375" style="290" bestFit="1" customWidth="1"/>
    <col min="14105" max="14105" width="17" style="290" bestFit="1" customWidth="1"/>
    <col min="14106" max="14106" width="12.6640625" style="290" bestFit="1" customWidth="1"/>
    <col min="14107" max="14107" width="7.6640625" style="290" customWidth="1"/>
    <col min="14108" max="14108" width="15.88671875" style="290" customWidth="1"/>
    <col min="14109" max="14109" width="13.88671875" style="290" customWidth="1"/>
    <col min="14110" max="14110" width="11.44140625" style="290" customWidth="1"/>
    <col min="14111" max="14111" width="14" style="290" customWidth="1"/>
    <col min="14112" max="14112" width="8.5546875" style="290" customWidth="1"/>
    <col min="14113" max="14113" width="7.6640625" style="290" customWidth="1"/>
    <col min="14114" max="14114" width="15.88671875" style="290" customWidth="1"/>
    <col min="14115" max="14115" width="13.88671875" style="290" customWidth="1"/>
    <col min="14116" max="14116" width="11.44140625" style="290" customWidth="1"/>
    <col min="14117" max="14117" width="14" style="290" customWidth="1"/>
    <col min="14118" max="14118" width="8.6640625" style="290" customWidth="1"/>
    <col min="14119" max="14119" width="11" style="290" bestFit="1" customWidth="1"/>
    <col min="14120" max="14120" width="20.6640625" style="290" bestFit="1" customWidth="1"/>
    <col min="14121" max="14121" width="17.44140625" style="290" bestFit="1" customWidth="1"/>
    <col min="14122" max="14122" width="12.44140625" style="290" customWidth="1"/>
    <col min="14123" max="14123" width="7.44140625" style="290" customWidth="1"/>
    <col min="14124" max="14129" width="9.109375" style="290" customWidth="1"/>
    <col min="14130" max="14130" width="10.44140625" style="290" customWidth="1"/>
    <col min="14131" max="14131" width="11.33203125" style="290" customWidth="1"/>
    <col min="14132" max="14133" width="9.109375" style="290" customWidth="1"/>
    <col min="14134" max="14134" width="12.88671875" style="290" customWidth="1"/>
    <col min="14135" max="14135" width="10.44140625" style="290" customWidth="1"/>
    <col min="14136" max="14136" width="8.6640625" style="290" customWidth="1"/>
    <col min="14137" max="14137" width="15.6640625" style="290" bestFit="1" customWidth="1"/>
    <col min="14138" max="14138" width="10.109375" style="290" customWidth="1"/>
    <col min="14139" max="14139" width="11.5546875" style="290" bestFit="1" customWidth="1"/>
    <col min="14140" max="14142" width="12.6640625" style="290" bestFit="1" customWidth="1"/>
    <col min="14143" max="14149" width="12.44140625" style="290" customWidth="1"/>
    <col min="14150" max="14150" width="12.6640625" style="290" customWidth="1"/>
    <col min="14151" max="14151" width="12.88671875" style="290" customWidth="1"/>
    <col min="14152" max="14152" width="8.88671875" style="290" customWidth="1"/>
    <col min="14153" max="14153" width="10.44140625" style="290" customWidth="1"/>
    <col min="14154" max="14154" width="9.44140625" style="290" customWidth="1"/>
    <col min="14155" max="14155" width="16.5546875" style="290" bestFit="1" customWidth="1"/>
    <col min="14156" max="14157" width="10.109375" style="290" customWidth="1"/>
    <col min="14158" max="14158" width="15.6640625" style="290" bestFit="1" customWidth="1"/>
    <col min="14159" max="14159" width="10.33203125" style="290" bestFit="1" customWidth="1"/>
    <col min="14160" max="14160" width="3.6640625" style="290" customWidth="1"/>
    <col min="14161" max="14162" width="10.109375" style="290" customWidth="1"/>
    <col min="14163" max="14163" width="14.33203125" style="290" bestFit="1" customWidth="1"/>
    <col min="14164" max="14164" width="10.33203125" style="290" bestFit="1" customWidth="1"/>
    <col min="14165" max="14165" width="11.6640625" style="290" customWidth="1"/>
    <col min="14166" max="14167" width="10.109375" style="290" customWidth="1"/>
    <col min="14168" max="14168" width="15.6640625" style="290" bestFit="1" customWidth="1"/>
    <col min="14169" max="14169" width="10.33203125" style="290" bestFit="1" customWidth="1"/>
    <col min="14170" max="14336" width="11.44140625" style="290"/>
    <col min="14337" max="14337" width="5.88671875" style="290" customWidth="1"/>
    <col min="14338" max="14338" width="0" style="290" hidden="1" customWidth="1"/>
    <col min="14339" max="14339" width="62.109375" style="290" customWidth="1"/>
    <col min="14340" max="14340" width="20.6640625" style="290" customWidth="1"/>
    <col min="14341" max="14341" width="15.6640625" style="290" customWidth="1"/>
    <col min="14342" max="14342" width="15.5546875" style="290" customWidth="1"/>
    <col min="14343" max="14343" width="13.88671875" style="290" bestFit="1" customWidth="1"/>
    <col min="14344" max="14344" width="12.33203125" style="290" bestFit="1" customWidth="1"/>
    <col min="14345" max="14345" width="12.44140625" style="290" bestFit="1" customWidth="1"/>
    <col min="14346" max="14346" width="10.88671875" style="290" customWidth="1"/>
    <col min="14347" max="14347" width="11.33203125" style="290" customWidth="1"/>
    <col min="14348" max="14348" width="16.44140625" style="290" customWidth="1"/>
    <col min="14349" max="14349" width="15.33203125" style="290" bestFit="1" customWidth="1"/>
    <col min="14350" max="14350" width="10" style="290" customWidth="1"/>
    <col min="14351" max="14351" width="14" style="290" customWidth="1"/>
    <col min="14352" max="14352" width="12.6640625" style="290" bestFit="1" customWidth="1"/>
    <col min="14353" max="14353" width="15.6640625" style="290" bestFit="1" customWidth="1"/>
    <col min="14354" max="14356" width="8.6640625" style="290" bestFit="1" customWidth="1"/>
    <col min="14357" max="14357" width="9.6640625" style="290" customWidth="1"/>
    <col min="14358" max="14358" width="15.88671875" style="290" customWidth="1"/>
    <col min="14359" max="14359" width="19.88671875" style="290" bestFit="1" customWidth="1"/>
    <col min="14360" max="14360" width="15.109375" style="290" bestFit="1" customWidth="1"/>
    <col min="14361" max="14361" width="17" style="290" bestFit="1" customWidth="1"/>
    <col min="14362" max="14362" width="12.6640625" style="290" bestFit="1" customWidth="1"/>
    <col min="14363" max="14363" width="7.6640625" style="290" customWidth="1"/>
    <col min="14364" max="14364" width="15.88671875" style="290" customWidth="1"/>
    <col min="14365" max="14365" width="13.88671875" style="290" customWidth="1"/>
    <col min="14366" max="14366" width="11.44140625" style="290" customWidth="1"/>
    <col min="14367" max="14367" width="14" style="290" customWidth="1"/>
    <col min="14368" max="14368" width="8.5546875" style="290" customWidth="1"/>
    <col min="14369" max="14369" width="7.6640625" style="290" customWidth="1"/>
    <col min="14370" max="14370" width="15.88671875" style="290" customWidth="1"/>
    <col min="14371" max="14371" width="13.88671875" style="290" customWidth="1"/>
    <col min="14372" max="14372" width="11.44140625" style="290" customWidth="1"/>
    <col min="14373" max="14373" width="14" style="290" customWidth="1"/>
    <col min="14374" max="14374" width="8.6640625" style="290" customWidth="1"/>
    <col min="14375" max="14375" width="11" style="290" bestFit="1" customWidth="1"/>
    <col min="14376" max="14376" width="20.6640625" style="290" bestFit="1" customWidth="1"/>
    <col min="14377" max="14377" width="17.44140625" style="290" bestFit="1" customWidth="1"/>
    <col min="14378" max="14378" width="12.44140625" style="290" customWidth="1"/>
    <col min="14379" max="14379" width="7.44140625" style="290" customWidth="1"/>
    <col min="14380" max="14385" width="9.109375" style="290" customWidth="1"/>
    <col min="14386" max="14386" width="10.44140625" style="290" customWidth="1"/>
    <col min="14387" max="14387" width="11.33203125" style="290" customWidth="1"/>
    <col min="14388" max="14389" width="9.109375" style="290" customWidth="1"/>
    <col min="14390" max="14390" width="12.88671875" style="290" customWidth="1"/>
    <col min="14391" max="14391" width="10.44140625" style="290" customWidth="1"/>
    <col min="14392" max="14392" width="8.6640625" style="290" customWidth="1"/>
    <col min="14393" max="14393" width="15.6640625" style="290" bestFit="1" customWidth="1"/>
    <col min="14394" max="14394" width="10.109375" style="290" customWidth="1"/>
    <col min="14395" max="14395" width="11.5546875" style="290" bestFit="1" customWidth="1"/>
    <col min="14396" max="14398" width="12.6640625" style="290" bestFit="1" customWidth="1"/>
    <col min="14399" max="14405" width="12.44140625" style="290" customWidth="1"/>
    <col min="14406" max="14406" width="12.6640625" style="290" customWidth="1"/>
    <col min="14407" max="14407" width="12.88671875" style="290" customWidth="1"/>
    <col min="14408" max="14408" width="8.88671875" style="290" customWidth="1"/>
    <col min="14409" max="14409" width="10.44140625" style="290" customWidth="1"/>
    <col min="14410" max="14410" width="9.44140625" style="290" customWidth="1"/>
    <col min="14411" max="14411" width="16.5546875" style="290" bestFit="1" customWidth="1"/>
    <col min="14412" max="14413" width="10.109375" style="290" customWidth="1"/>
    <col min="14414" max="14414" width="15.6640625" style="290" bestFit="1" customWidth="1"/>
    <col min="14415" max="14415" width="10.33203125" style="290" bestFit="1" customWidth="1"/>
    <col min="14416" max="14416" width="3.6640625" style="290" customWidth="1"/>
    <col min="14417" max="14418" width="10.109375" style="290" customWidth="1"/>
    <col min="14419" max="14419" width="14.33203125" style="290" bestFit="1" customWidth="1"/>
    <col min="14420" max="14420" width="10.33203125" style="290" bestFit="1" customWidth="1"/>
    <col min="14421" max="14421" width="11.6640625" style="290" customWidth="1"/>
    <col min="14422" max="14423" width="10.109375" style="290" customWidth="1"/>
    <col min="14424" max="14424" width="15.6640625" style="290" bestFit="1" customWidth="1"/>
    <col min="14425" max="14425" width="10.33203125" style="290" bestFit="1" customWidth="1"/>
    <col min="14426" max="14592" width="11.44140625" style="290"/>
    <col min="14593" max="14593" width="5.88671875" style="290" customWidth="1"/>
    <col min="14594" max="14594" width="0" style="290" hidden="1" customWidth="1"/>
    <col min="14595" max="14595" width="62.109375" style="290" customWidth="1"/>
    <col min="14596" max="14596" width="20.6640625" style="290" customWidth="1"/>
    <col min="14597" max="14597" width="15.6640625" style="290" customWidth="1"/>
    <col min="14598" max="14598" width="15.5546875" style="290" customWidth="1"/>
    <col min="14599" max="14599" width="13.88671875" style="290" bestFit="1" customWidth="1"/>
    <col min="14600" max="14600" width="12.33203125" style="290" bestFit="1" customWidth="1"/>
    <col min="14601" max="14601" width="12.44140625" style="290" bestFit="1" customWidth="1"/>
    <col min="14602" max="14602" width="10.88671875" style="290" customWidth="1"/>
    <col min="14603" max="14603" width="11.33203125" style="290" customWidth="1"/>
    <col min="14604" max="14604" width="16.44140625" style="290" customWidth="1"/>
    <col min="14605" max="14605" width="15.33203125" style="290" bestFit="1" customWidth="1"/>
    <col min="14606" max="14606" width="10" style="290" customWidth="1"/>
    <col min="14607" max="14607" width="14" style="290" customWidth="1"/>
    <col min="14608" max="14608" width="12.6640625" style="290" bestFit="1" customWidth="1"/>
    <col min="14609" max="14609" width="15.6640625" style="290" bestFit="1" customWidth="1"/>
    <col min="14610" max="14612" width="8.6640625" style="290" bestFit="1" customWidth="1"/>
    <col min="14613" max="14613" width="9.6640625" style="290" customWidth="1"/>
    <col min="14614" max="14614" width="15.88671875" style="290" customWidth="1"/>
    <col min="14615" max="14615" width="19.88671875" style="290" bestFit="1" customWidth="1"/>
    <col min="14616" max="14616" width="15.109375" style="290" bestFit="1" customWidth="1"/>
    <col min="14617" max="14617" width="17" style="290" bestFit="1" customWidth="1"/>
    <col min="14618" max="14618" width="12.6640625" style="290" bestFit="1" customWidth="1"/>
    <col min="14619" max="14619" width="7.6640625" style="290" customWidth="1"/>
    <col min="14620" max="14620" width="15.88671875" style="290" customWidth="1"/>
    <col min="14621" max="14621" width="13.88671875" style="290" customWidth="1"/>
    <col min="14622" max="14622" width="11.44140625" style="290" customWidth="1"/>
    <col min="14623" max="14623" width="14" style="290" customWidth="1"/>
    <col min="14624" max="14624" width="8.5546875" style="290" customWidth="1"/>
    <col min="14625" max="14625" width="7.6640625" style="290" customWidth="1"/>
    <col min="14626" max="14626" width="15.88671875" style="290" customWidth="1"/>
    <col min="14627" max="14627" width="13.88671875" style="290" customWidth="1"/>
    <col min="14628" max="14628" width="11.44140625" style="290" customWidth="1"/>
    <col min="14629" max="14629" width="14" style="290" customWidth="1"/>
    <col min="14630" max="14630" width="8.6640625" style="290" customWidth="1"/>
    <col min="14631" max="14631" width="11" style="290" bestFit="1" customWidth="1"/>
    <col min="14632" max="14632" width="20.6640625" style="290" bestFit="1" customWidth="1"/>
    <col min="14633" max="14633" width="17.44140625" style="290" bestFit="1" customWidth="1"/>
    <col min="14634" max="14634" width="12.44140625" style="290" customWidth="1"/>
    <col min="14635" max="14635" width="7.44140625" style="290" customWidth="1"/>
    <col min="14636" max="14641" width="9.109375" style="290" customWidth="1"/>
    <col min="14642" max="14642" width="10.44140625" style="290" customWidth="1"/>
    <col min="14643" max="14643" width="11.33203125" style="290" customWidth="1"/>
    <col min="14644" max="14645" width="9.109375" style="290" customWidth="1"/>
    <col min="14646" max="14646" width="12.88671875" style="290" customWidth="1"/>
    <col min="14647" max="14647" width="10.44140625" style="290" customWidth="1"/>
    <col min="14648" max="14648" width="8.6640625" style="290" customWidth="1"/>
    <col min="14649" max="14649" width="15.6640625" style="290" bestFit="1" customWidth="1"/>
    <col min="14650" max="14650" width="10.109375" style="290" customWidth="1"/>
    <col min="14651" max="14651" width="11.5546875" style="290" bestFit="1" customWidth="1"/>
    <col min="14652" max="14654" width="12.6640625" style="290" bestFit="1" customWidth="1"/>
    <col min="14655" max="14661" width="12.44140625" style="290" customWidth="1"/>
    <col min="14662" max="14662" width="12.6640625" style="290" customWidth="1"/>
    <col min="14663" max="14663" width="12.88671875" style="290" customWidth="1"/>
    <col min="14664" max="14664" width="8.88671875" style="290" customWidth="1"/>
    <col min="14665" max="14665" width="10.44140625" style="290" customWidth="1"/>
    <col min="14666" max="14666" width="9.44140625" style="290" customWidth="1"/>
    <col min="14667" max="14667" width="16.5546875" style="290" bestFit="1" customWidth="1"/>
    <col min="14668" max="14669" width="10.109375" style="290" customWidth="1"/>
    <col min="14670" max="14670" width="15.6640625" style="290" bestFit="1" customWidth="1"/>
    <col min="14671" max="14671" width="10.33203125" style="290" bestFit="1" customWidth="1"/>
    <col min="14672" max="14672" width="3.6640625" style="290" customWidth="1"/>
    <col min="14673" max="14674" width="10.109375" style="290" customWidth="1"/>
    <col min="14675" max="14675" width="14.33203125" style="290" bestFit="1" customWidth="1"/>
    <col min="14676" max="14676" width="10.33203125" style="290" bestFit="1" customWidth="1"/>
    <col min="14677" max="14677" width="11.6640625" style="290" customWidth="1"/>
    <col min="14678" max="14679" width="10.109375" style="290" customWidth="1"/>
    <col min="14680" max="14680" width="15.6640625" style="290" bestFit="1" customWidth="1"/>
    <col min="14681" max="14681" width="10.33203125" style="290" bestFit="1" customWidth="1"/>
    <col min="14682" max="14848" width="11.44140625" style="290"/>
    <col min="14849" max="14849" width="5.88671875" style="290" customWidth="1"/>
    <col min="14850" max="14850" width="0" style="290" hidden="1" customWidth="1"/>
    <col min="14851" max="14851" width="62.109375" style="290" customWidth="1"/>
    <col min="14852" max="14852" width="20.6640625" style="290" customWidth="1"/>
    <col min="14853" max="14853" width="15.6640625" style="290" customWidth="1"/>
    <col min="14854" max="14854" width="15.5546875" style="290" customWidth="1"/>
    <col min="14855" max="14855" width="13.88671875" style="290" bestFit="1" customWidth="1"/>
    <col min="14856" max="14856" width="12.33203125" style="290" bestFit="1" customWidth="1"/>
    <col min="14857" max="14857" width="12.44140625" style="290" bestFit="1" customWidth="1"/>
    <col min="14858" max="14858" width="10.88671875" style="290" customWidth="1"/>
    <col min="14859" max="14859" width="11.33203125" style="290" customWidth="1"/>
    <col min="14860" max="14860" width="16.44140625" style="290" customWidth="1"/>
    <col min="14861" max="14861" width="15.33203125" style="290" bestFit="1" customWidth="1"/>
    <col min="14862" max="14862" width="10" style="290" customWidth="1"/>
    <col min="14863" max="14863" width="14" style="290" customWidth="1"/>
    <col min="14864" max="14864" width="12.6640625" style="290" bestFit="1" customWidth="1"/>
    <col min="14865" max="14865" width="15.6640625" style="290" bestFit="1" customWidth="1"/>
    <col min="14866" max="14868" width="8.6640625" style="290" bestFit="1" customWidth="1"/>
    <col min="14869" max="14869" width="9.6640625" style="290" customWidth="1"/>
    <col min="14870" max="14870" width="15.88671875" style="290" customWidth="1"/>
    <col min="14871" max="14871" width="19.88671875" style="290" bestFit="1" customWidth="1"/>
    <col min="14872" max="14872" width="15.109375" style="290" bestFit="1" customWidth="1"/>
    <col min="14873" max="14873" width="17" style="290" bestFit="1" customWidth="1"/>
    <col min="14874" max="14874" width="12.6640625" style="290" bestFit="1" customWidth="1"/>
    <col min="14875" max="14875" width="7.6640625" style="290" customWidth="1"/>
    <col min="14876" max="14876" width="15.88671875" style="290" customWidth="1"/>
    <col min="14877" max="14877" width="13.88671875" style="290" customWidth="1"/>
    <col min="14878" max="14878" width="11.44140625" style="290" customWidth="1"/>
    <col min="14879" max="14879" width="14" style="290" customWidth="1"/>
    <col min="14880" max="14880" width="8.5546875" style="290" customWidth="1"/>
    <col min="14881" max="14881" width="7.6640625" style="290" customWidth="1"/>
    <col min="14882" max="14882" width="15.88671875" style="290" customWidth="1"/>
    <col min="14883" max="14883" width="13.88671875" style="290" customWidth="1"/>
    <col min="14884" max="14884" width="11.44140625" style="290" customWidth="1"/>
    <col min="14885" max="14885" width="14" style="290" customWidth="1"/>
    <col min="14886" max="14886" width="8.6640625" style="290" customWidth="1"/>
    <col min="14887" max="14887" width="11" style="290" bestFit="1" customWidth="1"/>
    <col min="14888" max="14888" width="20.6640625" style="290" bestFit="1" customWidth="1"/>
    <col min="14889" max="14889" width="17.44140625" style="290" bestFit="1" customWidth="1"/>
    <col min="14890" max="14890" width="12.44140625" style="290" customWidth="1"/>
    <col min="14891" max="14891" width="7.44140625" style="290" customWidth="1"/>
    <col min="14892" max="14897" width="9.109375" style="290" customWidth="1"/>
    <col min="14898" max="14898" width="10.44140625" style="290" customWidth="1"/>
    <col min="14899" max="14899" width="11.33203125" style="290" customWidth="1"/>
    <col min="14900" max="14901" width="9.109375" style="290" customWidth="1"/>
    <col min="14902" max="14902" width="12.88671875" style="290" customWidth="1"/>
    <col min="14903" max="14903" width="10.44140625" style="290" customWidth="1"/>
    <col min="14904" max="14904" width="8.6640625" style="290" customWidth="1"/>
    <col min="14905" max="14905" width="15.6640625" style="290" bestFit="1" customWidth="1"/>
    <col min="14906" max="14906" width="10.109375" style="290" customWidth="1"/>
    <col min="14907" max="14907" width="11.5546875" style="290" bestFit="1" customWidth="1"/>
    <col min="14908" max="14910" width="12.6640625" style="290" bestFit="1" customWidth="1"/>
    <col min="14911" max="14917" width="12.44140625" style="290" customWidth="1"/>
    <col min="14918" max="14918" width="12.6640625" style="290" customWidth="1"/>
    <col min="14919" max="14919" width="12.88671875" style="290" customWidth="1"/>
    <col min="14920" max="14920" width="8.88671875" style="290" customWidth="1"/>
    <col min="14921" max="14921" width="10.44140625" style="290" customWidth="1"/>
    <col min="14922" max="14922" width="9.44140625" style="290" customWidth="1"/>
    <col min="14923" max="14923" width="16.5546875" style="290" bestFit="1" customWidth="1"/>
    <col min="14924" max="14925" width="10.109375" style="290" customWidth="1"/>
    <col min="14926" max="14926" width="15.6640625" style="290" bestFit="1" customWidth="1"/>
    <col min="14927" max="14927" width="10.33203125" style="290" bestFit="1" customWidth="1"/>
    <col min="14928" max="14928" width="3.6640625" style="290" customWidth="1"/>
    <col min="14929" max="14930" width="10.109375" style="290" customWidth="1"/>
    <col min="14931" max="14931" width="14.33203125" style="290" bestFit="1" customWidth="1"/>
    <col min="14932" max="14932" width="10.33203125" style="290" bestFit="1" customWidth="1"/>
    <col min="14933" max="14933" width="11.6640625" style="290" customWidth="1"/>
    <col min="14934" max="14935" width="10.109375" style="290" customWidth="1"/>
    <col min="14936" max="14936" width="15.6640625" style="290" bestFit="1" customWidth="1"/>
    <col min="14937" max="14937" width="10.33203125" style="290" bestFit="1" customWidth="1"/>
    <col min="14938" max="15104" width="11.44140625" style="290"/>
    <col min="15105" max="15105" width="5.88671875" style="290" customWidth="1"/>
    <col min="15106" max="15106" width="0" style="290" hidden="1" customWidth="1"/>
    <col min="15107" max="15107" width="62.109375" style="290" customWidth="1"/>
    <col min="15108" max="15108" width="20.6640625" style="290" customWidth="1"/>
    <col min="15109" max="15109" width="15.6640625" style="290" customWidth="1"/>
    <col min="15110" max="15110" width="15.5546875" style="290" customWidth="1"/>
    <col min="15111" max="15111" width="13.88671875" style="290" bestFit="1" customWidth="1"/>
    <col min="15112" max="15112" width="12.33203125" style="290" bestFit="1" customWidth="1"/>
    <col min="15113" max="15113" width="12.44140625" style="290" bestFit="1" customWidth="1"/>
    <col min="15114" max="15114" width="10.88671875" style="290" customWidth="1"/>
    <col min="15115" max="15115" width="11.33203125" style="290" customWidth="1"/>
    <col min="15116" max="15116" width="16.44140625" style="290" customWidth="1"/>
    <col min="15117" max="15117" width="15.33203125" style="290" bestFit="1" customWidth="1"/>
    <col min="15118" max="15118" width="10" style="290" customWidth="1"/>
    <col min="15119" max="15119" width="14" style="290" customWidth="1"/>
    <col min="15120" max="15120" width="12.6640625" style="290" bestFit="1" customWidth="1"/>
    <col min="15121" max="15121" width="15.6640625" style="290" bestFit="1" customWidth="1"/>
    <col min="15122" max="15124" width="8.6640625" style="290" bestFit="1" customWidth="1"/>
    <col min="15125" max="15125" width="9.6640625" style="290" customWidth="1"/>
    <col min="15126" max="15126" width="15.88671875" style="290" customWidth="1"/>
    <col min="15127" max="15127" width="19.88671875" style="290" bestFit="1" customWidth="1"/>
    <col min="15128" max="15128" width="15.109375" style="290" bestFit="1" customWidth="1"/>
    <col min="15129" max="15129" width="17" style="290" bestFit="1" customWidth="1"/>
    <col min="15130" max="15130" width="12.6640625" style="290" bestFit="1" customWidth="1"/>
    <col min="15131" max="15131" width="7.6640625" style="290" customWidth="1"/>
    <col min="15132" max="15132" width="15.88671875" style="290" customWidth="1"/>
    <col min="15133" max="15133" width="13.88671875" style="290" customWidth="1"/>
    <col min="15134" max="15134" width="11.44140625" style="290" customWidth="1"/>
    <col min="15135" max="15135" width="14" style="290" customWidth="1"/>
    <col min="15136" max="15136" width="8.5546875" style="290" customWidth="1"/>
    <col min="15137" max="15137" width="7.6640625" style="290" customWidth="1"/>
    <col min="15138" max="15138" width="15.88671875" style="290" customWidth="1"/>
    <col min="15139" max="15139" width="13.88671875" style="290" customWidth="1"/>
    <col min="15140" max="15140" width="11.44140625" style="290" customWidth="1"/>
    <col min="15141" max="15141" width="14" style="290" customWidth="1"/>
    <col min="15142" max="15142" width="8.6640625" style="290" customWidth="1"/>
    <col min="15143" max="15143" width="11" style="290" bestFit="1" customWidth="1"/>
    <col min="15144" max="15144" width="20.6640625" style="290" bestFit="1" customWidth="1"/>
    <col min="15145" max="15145" width="17.44140625" style="290" bestFit="1" customWidth="1"/>
    <col min="15146" max="15146" width="12.44140625" style="290" customWidth="1"/>
    <col min="15147" max="15147" width="7.44140625" style="290" customWidth="1"/>
    <col min="15148" max="15153" width="9.109375" style="290" customWidth="1"/>
    <col min="15154" max="15154" width="10.44140625" style="290" customWidth="1"/>
    <col min="15155" max="15155" width="11.33203125" style="290" customWidth="1"/>
    <col min="15156" max="15157" width="9.109375" style="290" customWidth="1"/>
    <col min="15158" max="15158" width="12.88671875" style="290" customWidth="1"/>
    <col min="15159" max="15159" width="10.44140625" style="290" customWidth="1"/>
    <col min="15160" max="15160" width="8.6640625" style="290" customWidth="1"/>
    <col min="15161" max="15161" width="15.6640625" style="290" bestFit="1" customWidth="1"/>
    <col min="15162" max="15162" width="10.109375" style="290" customWidth="1"/>
    <col min="15163" max="15163" width="11.5546875" style="290" bestFit="1" customWidth="1"/>
    <col min="15164" max="15166" width="12.6640625" style="290" bestFit="1" customWidth="1"/>
    <col min="15167" max="15173" width="12.44140625" style="290" customWidth="1"/>
    <col min="15174" max="15174" width="12.6640625" style="290" customWidth="1"/>
    <col min="15175" max="15175" width="12.88671875" style="290" customWidth="1"/>
    <col min="15176" max="15176" width="8.88671875" style="290" customWidth="1"/>
    <col min="15177" max="15177" width="10.44140625" style="290" customWidth="1"/>
    <col min="15178" max="15178" width="9.44140625" style="290" customWidth="1"/>
    <col min="15179" max="15179" width="16.5546875" style="290" bestFit="1" customWidth="1"/>
    <col min="15180" max="15181" width="10.109375" style="290" customWidth="1"/>
    <col min="15182" max="15182" width="15.6640625" style="290" bestFit="1" customWidth="1"/>
    <col min="15183" max="15183" width="10.33203125" style="290" bestFit="1" customWidth="1"/>
    <col min="15184" max="15184" width="3.6640625" style="290" customWidth="1"/>
    <col min="15185" max="15186" width="10.109375" style="290" customWidth="1"/>
    <col min="15187" max="15187" width="14.33203125" style="290" bestFit="1" customWidth="1"/>
    <col min="15188" max="15188" width="10.33203125" style="290" bestFit="1" customWidth="1"/>
    <col min="15189" max="15189" width="11.6640625" style="290" customWidth="1"/>
    <col min="15190" max="15191" width="10.109375" style="290" customWidth="1"/>
    <col min="15192" max="15192" width="15.6640625" style="290" bestFit="1" customWidth="1"/>
    <col min="15193" max="15193" width="10.33203125" style="290" bestFit="1" customWidth="1"/>
    <col min="15194" max="15360" width="11.44140625" style="290"/>
    <col min="15361" max="15361" width="5.88671875" style="290" customWidth="1"/>
    <col min="15362" max="15362" width="0" style="290" hidden="1" customWidth="1"/>
    <col min="15363" max="15363" width="62.109375" style="290" customWidth="1"/>
    <col min="15364" max="15364" width="20.6640625" style="290" customWidth="1"/>
    <col min="15365" max="15365" width="15.6640625" style="290" customWidth="1"/>
    <col min="15366" max="15366" width="15.5546875" style="290" customWidth="1"/>
    <col min="15367" max="15367" width="13.88671875" style="290" bestFit="1" customWidth="1"/>
    <col min="15368" max="15368" width="12.33203125" style="290" bestFit="1" customWidth="1"/>
    <col min="15369" max="15369" width="12.44140625" style="290" bestFit="1" customWidth="1"/>
    <col min="15370" max="15370" width="10.88671875" style="290" customWidth="1"/>
    <col min="15371" max="15371" width="11.33203125" style="290" customWidth="1"/>
    <col min="15372" max="15372" width="16.44140625" style="290" customWidth="1"/>
    <col min="15373" max="15373" width="15.33203125" style="290" bestFit="1" customWidth="1"/>
    <col min="15374" max="15374" width="10" style="290" customWidth="1"/>
    <col min="15375" max="15375" width="14" style="290" customWidth="1"/>
    <col min="15376" max="15376" width="12.6640625" style="290" bestFit="1" customWidth="1"/>
    <col min="15377" max="15377" width="15.6640625" style="290" bestFit="1" customWidth="1"/>
    <col min="15378" max="15380" width="8.6640625" style="290" bestFit="1" customWidth="1"/>
    <col min="15381" max="15381" width="9.6640625" style="290" customWidth="1"/>
    <col min="15382" max="15382" width="15.88671875" style="290" customWidth="1"/>
    <col min="15383" max="15383" width="19.88671875" style="290" bestFit="1" customWidth="1"/>
    <col min="15384" max="15384" width="15.109375" style="290" bestFit="1" customWidth="1"/>
    <col min="15385" max="15385" width="17" style="290" bestFit="1" customWidth="1"/>
    <col min="15386" max="15386" width="12.6640625" style="290" bestFit="1" customWidth="1"/>
    <col min="15387" max="15387" width="7.6640625" style="290" customWidth="1"/>
    <col min="15388" max="15388" width="15.88671875" style="290" customWidth="1"/>
    <col min="15389" max="15389" width="13.88671875" style="290" customWidth="1"/>
    <col min="15390" max="15390" width="11.44140625" style="290" customWidth="1"/>
    <col min="15391" max="15391" width="14" style="290" customWidth="1"/>
    <col min="15392" max="15392" width="8.5546875" style="290" customWidth="1"/>
    <col min="15393" max="15393" width="7.6640625" style="290" customWidth="1"/>
    <col min="15394" max="15394" width="15.88671875" style="290" customWidth="1"/>
    <col min="15395" max="15395" width="13.88671875" style="290" customWidth="1"/>
    <col min="15396" max="15396" width="11.44140625" style="290" customWidth="1"/>
    <col min="15397" max="15397" width="14" style="290" customWidth="1"/>
    <col min="15398" max="15398" width="8.6640625" style="290" customWidth="1"/>
    <col min="15399" max="15399" width="11" style="290" bestFit="1" customWidth="1"/>
    <col min="15400" max="15400" width="20.6640625" style="290" bestFit="1" customWidth="1"/>
    <col min="15401" max="15401" width="17.44140625" style="290" bestFit="1" customWidth="1"/>
    <col min="15402" max="15402" width="12.44140625" style="290" customWidth="1"/>
    <col min="15403" max="15403" width="7.44140625" style="290" customWidth="1"/>
    <col min="15404" max="15409" width="9.109375" style="290" customWidth="1"/>
    <col min="15410" max="15410" width="10.44140625" style="290" customWidth="1"/>
    <col min="15411" max="15411" width="11.33203125" style="290" customWidth="1"/>
    <col min="15412" max="15413" width="9.109375" style="290" customWidth="1"/>
    <col min="15414" max="15414" width="12.88671875" style="290" customWidth="1"/>
    <col min="15415" max="15415" width="10.44140625" style="290" customWidth="1"/>
    <col min="15416" max="15416" width="8.6640625" style="290" customWidth="1"/>
    <col min="15417" max="15417" width="15.6640625" style="290" bestFit="1" customWidth="1"/>
    <col min="15418" max="15418" width="10.109375" style="290" customWidth="1"/>
    <col min="15419" max="15419" width="11.5546875" style="290" bestFit="1" customWidth="1"/>
    <col min="15420" max="15422" width="12.6640625" style="290" bestFit="1" customWidth="1"/>
    <col min="15423" max="15429" width="12.44140625" style="290" customWidth="1"/>
    <col min="15430" max="15430" width="12.6640625" style="290" customWidth="1"/>
    <col min="15431" max="15431" width="12.88671875" style="290" customWidth="1"/>
    <col min="15432" max="15432" width="8.88671875" style="290" customWidth="1"/>
    <col min="15433" max="15433" width="10.44140625" style="290" customWidth="1"/>
    <col min="15434" max="15434" width="9.44140625" style="290" customWidth="1"/>
    <col min="15435" max="15435" width="16.5546875" style="290" bestFit="1" customWidth="1"/>
    <col min="15436" max="15437" width="10.109375" style="290" customWidth="1"/>
    <col min="15438" max="15438" width="15.6640625" style="290" bestFit="1" customWidth="1"/>
    <col min="15439" max="15439" width="10.33203125" style="290" bestFit="1" customWidth="1"/>
    <col min="15440" max="15440" width="3.6640625" style="290" customWidth="1"/>
    <col min="15441" max="15442" width="10.109375" style="290" customWidth="1"/>
    <col min="15443" max="15443" width="14.33203125" style="290" bestFit="1" customWidth="1"/>
    <col min="15444" max="15444" width="10.33203125" style="290" bestFit="1" customWidth="1"/>
    <col min="15445" max="15445" width="11.6640625" style="290" customWidth="1"/>
    <col min="15446" max="15447" width="10.109375" style="290" customWidth="1"/>
    <col min="15448" max="15448" width="15.6640625" style="290" bestFit="1" customWidth="1"/>
    <col min="15449" max="15449" width="10.33203125" style="290" bestFit="1" customWidth="1"/>
    <col min="15450" max="15616" width="11.44140625" style="290"/>
    <col min="15617" max="15617" width="5.88671875" style="290" customWidth="1"/>
    <col min="15618" max="15618" width="0" style="290" hidden="1" customWidth="1"/>
    <col min="15619" max="15619" width="62.109375" style="290" customWidth="1"/>
    <col min="15620" max="15620" width="20.6640625" style="290" customWidth="1"/>
    <col min="15621" max="15621" width="15.6640625" style="290" customWidth="1"/>
    <col min="15622" max="15622" width="15.5546875" style="290" customWidth="1"/>
    <col min="15623" max="15623" width="13.88671875" style="290" bestFit="1" customWidth="1"/>
    <col min="15624" max="15624" width="12.33203125" style="290" bestFit="1" customWidth="1"/>
    <col min="15625" max="15625" width="12.44140625" style="290" bestFit="1" customWidth="1"/>
    <col min="15626" max="15626" width="10.88671875" style="290" customWidth="1"/>
    <col min="15627" max="15627" width="11.33203125" style="290" customWidth="1"/>
    <col min="15628" max="15628" width="16.44140625" style="290" customWidth="1"/>
    <col min="15629" max="15629" width="15.33203125" style="290" bestFit="1" customWidth="1"/>
    <col min="15630" max="15630" width="10" style="290" customWidth="1"/>
    <col min="15631" max="15631" width="14" style="290" customWidth="1"/>
    <col min="15632" max="15632" width="12.6640625" style="290" bestFit="1" customWidth="1"/>
    <col min="15633" max="15633" width="15.6640625" style="290" bestFit="1" customWidth="1"/>
    <col min="15634" max="15636" width="8.6640625" style="290" bestFit="1" customWidth="1"/>
    <col min="15637" max="15637" width="9.6640625" style="290" customWidth="1"/>
    <col min="15638" max="15638" width="15.88671875" style="290" customWidth="1"/>
    <col min="15639" max="15639" width="19.88671875" style="290" bestFit="1" customWidth="1"/>
    <col min="15640" max="15640" width="15.109375" style="290" bestFit="1" customWidth="1"/>
    <col min="15641" max="15641" width="17" style="290" bestFit="1" customWidth="1"/>
    <col min="15642" max="15642" width="12.6640625" style="290" bestFit="1" customWidth="1"/>
    <col min="15643" max="15643" width="7.6640625" style="290" customWidth="1"/>
    <col min="15644" max="15644" width="15.88671875" style="290" customWidth="1"/>
    <col min="15645" max="15645" width="13.88671875" style="290" customWidth="1"/>
    <col min="15646" max="15646" width="11.44140625" style="290" customWidth="1"/>
    <col min="15647" max="15647" width="14" style="290" customWidth="1"/>
    <col min="15648" max="15648" width="8.5546875" style="290" customWidth="1"/>
    <col min="15649" max="15649" width="7.6640625" style="290" customWidth="1"/>
    <col min="15650" max="15650" width="15.88671875" style="290" customWidth="1"/>
    <col min="15651" max="15651" width="13.88671875" style="290" customWidth="1"/>
    <col min="15652" max="15652" width="11.44140625" style="290" customWidth="1"/>
    <col min="15653" max="15653" width="14" style="290" customWidth="1"/>
    <col min="15654" max="15654" width="8.6640625" style="290" customWidth="1"/>
    <col min="15655" max="15655" width="11" style="290" bestFit="1" customWidth="1"/>
    <col min="15656" max="15656" width="20.6640625" style="290" bestFit="1" customWidth="1"/>
    <col min="15657" max="15657" width="17.44140625" style="290" bestFit="1" customWidth="1"/>
    <col min="15658" max="15658" width="12.44140625" style="290" customWidth="1"/>
    <col min="15659" max="15659" width="7.44140625" style="290" customWidth="1"/>
    <col min="15660" max="15665" width="9.109375" style="290" customWidth="1"/>
    <col min="15666" max="15666" width="10.44140625" style="290" customWidth="1"/>
    <col min="15667" max="15667" width="11.33203125" style="290" customWidth="1"/>
    <col min="15668" max="15669" width="9.109375" style="290" customWidth="1"/>
    <col min="15670" max="15670" width="12.88671875" style="290" customWidth="1"/>
    <col min="15671" max="15671" width="10.44140625" style="290" customWidth="1"/>
    <col min="15672" max="15672" width="8.6640625" style="290" customWidth="1"/>
    <col min="15673" max="15673" width="15.6640625" style="290" bestFit="1" customWidth="1"/>
    <col min="15674" max="15674" width="10.109375" style="290" customWidth="1"/>
    <col min="15675" max="15675" width="11.5546875" style="290" bestFit="1" customWidth="1"/>
    <col min="15676" max="15678" width="12.6640625" style="290" bestFit="1" customWidth="1"/>
    <col min="15679" max="15685" width="12.44140625" style="290" customWidth="1"/>
    <col min="15686" max="15686" width="12.6640625" style="290" customWidth="1"/>
    <col min="15687" max="15687" width="12.88671875" style="290" customWidth="1"/>
    <col min="15688" max="15688" width="8.88671875" style="290" customWidth="1"/>
    <col min="15689" max="15689" width="10.44140625" style="290" customWidth="1"/>
    <col min="15690" max="15690" width="9.44140625" style="290" customWidth="1"/>
    <col min="15691" max="15691" width="16.5546875" style="290" bestFit="1" customWidth="1"/>
    <col min="15692" max="15693" width="10.109375" style="290" customWidth="1"/>
    <col min="15694" max="15694" width="15.6640625" style="290" bestFit="1" customWidth="1"/>
    <col min="15695" max="15695" width="10.33203125" style="290" bestFit="1" customWidth="1"/>
    <col min="15696" max="15696" width="3.6640625" style="290" customWidth="1"/>
    <col min="15697" max="15698" width="10.109375" style="290" customWidth="1"/>
    <col min="15699" max="15699" width="14.33203125" style="290" bestFit="1" customWidth="1"/>
    <col min="15700" max="15700" width="10.33203125" style="290" bestFit="1" customWidth="1"/>
    <col min="15701" max="15701" width="11.6640625" style="290" customWidth="1"/>
    <col min="15702" max="15703" width="10.109375" style="290" customWidth="1"/>
    <col min="15704" max="15704" width="15.6640625" style="290" bestFit="1" customWidth="1"/>
    <col min="15705" max="15705" width="10.33203125" style="290" bestFit="1" customWidth="1"/>
    <col min="15706" max="15872" width="11.44140625" style="290"/>
    <col min="15873" max="15873" width="5.88671875" style="290" customWidth="1"/>
    <col min="15874" max="15874" width="0" style="290" hidden="1" customWidth="1"/>
    <col min="15875" max="15875" width="62.109375" style="290" customWidth="1"/>
    <col min="15876" max="15876" width="20.6640625" style="290" customWidth="1"/>
    <col min="15877" max="15877" width="15.6640625" style="290" customWidth="1"/>
    <col min="15878" max="15878" width="15.5546875" style="290" customWidth="1"/>
    <col min="15879" max="15879" width="13.88671875" style="290" bestFit="1" customWidth="1"/>
    <col min="15880" max="15880" width="12.33203125" style="290" bestFit="1" customWidth="1"/>
    <col min="15881" max="15881" width="12.44140625" style="290" bestFit="1" customWidth="1"/>
    <col min="15882" max="15882" width="10.88671875" style="290" customWidth="1"/>
    <col min="15883" max="15883" width="11.33203125" style="290" customWidth="1"/>
    <col min="15884" max="15884" width="16.44140625" style="290" customWidth="1"/>
    <col min="15885" max="15885" width="15.33203125" style="290" bestFit="1" customWidth="1"/>
    <col min="15886" max="15886" width="10" style="290" customWidth="1"/>
    <col min="15887" max="15887" width="14" style="290" customWidth="1"/>
    <col min="15888" max="15888" width="12.6640625" style="290" bestFit="1" customWidth="1"/>
    <col min="15889" max="15889" width="15.6640625" style="290" bestFit="1" customWidth="1"/>
    <col min="15890" max="15892" width="8.6640625" style="290" bestFit="1" customWidth="1"/>
    <col min="15893" max="15893" width="9.6640625" style="290" customWidth="1"/>
    <col min="15894" max="15894" width="15.88671875" style="290" customWidth="1"/>
    <col min="15895" max="15895" width="19.88671875" style="290" bestFit="1" customWidth="1"/>
    <col min="15896" max="15896" width="15.109375" style="290" bestFit="1" customWidth="1"/>
    <col min="15897" max="15897" width="17" style="290" bestFit="1" customWidth="1"/>
    <col min="15898" max="15898" width="12.6640625" style="290" bestFit="1" customWidth="1"/>
    <col min="15899" max="15899" width="7.6640625" style="290" customWidth="1"/>
    <col min="15900" max="15900" width="15.88671875" style="290" customWidth="1"/>
    <col min="15901" max="15901" width="13.88671875" style="290" customWidth="1"/>
    <col min="15902" max="15902" width="11.44140625" style="290" customWidth="1"/>
    <col min="15903" max="15903" width="14" style="290" customWidth="1"/>
    <col min="15904" max="15904" width="8.5546875" style="290" customWidth="1"/>
    <col min="15905" max="15905" width="7.6640625" style="290" customWidth="1"/>
    <col min="15906" max="15906" width="15.88671875" style="290" customWidth="1"/>
    <col min="15907" max="15907" width="13.88671875" style="290" customWidth="1"/>
    <col min="15908" max="15908" width="11.44140625" style="290" customWidth="1"/>
    <col min="15909" max="15909" width="14" style="290" customWidth="1"/>
    <col min="15910" max="15910" width="8.6640625" style="290" customWidth="1"/>
    <col min="15911" max="15911" width="11" style="290" bestFit="1" customWidth="1"/>
    <col min="15912" max="15912" width="20.6640625" style="290" bestFit="1" customWidth="1"/>
    <col min="15913" max="15913" width="17.44140625" style="290" bestFit="1" customWidth="1"/>
    <col min="15914" max="15914" width="12.44140625" style="290" customWidth="1"/>
    <col min="15915" max="15915" width="7.44140625" style="290" customWidth="1"/>
    <col min="15916" max="15921" width="9.109375" style="290" customWidth="1"/>
    <col min="15922" max="15922" width="10.44140625" style="290" customWidth="1"/>
    <col min="15923" max="15923" width="11.33203125" style="290" customWidth="1"/>
    <col min="15924" max="15925" width="9.109375" style="290" customWidth="1"/>
    <col min="15926" max="15926" width="12.88671875" style="290" customWidth="1"/>
    <col min="15927" max="15927" width="10.44140625" style="290" customWidth="1"/>
    <col min="15928" max="15928" width="8.6640625" style="290" customWidth="1"/>
    <col min="15929" max="15929" width="15.6640625" style="290" bestFit="1" customWidth="1"/>
    <col min="15930" max="15930" width="10.109375" style="290" customWidth="1"/>
    <col min="15931" max="15931" width="11.5546875" style="290" bestFit="1" customWidth="1"/>
    <col min="15932" max="15934" width="12.6640625" style="290" bestFit="1" customWidth="1"/>
    <col min="15935" max="15941" width="12.44140625" style="290" customWidth="1"/>
    <col min="15942" max="15942" width="12.6640625" style="290" customWidth="1"/>
    <col min="15943" max="15943" width="12.88671875" style="290" customWidth="1"/>
    <col min="15944" max="15944" width="8.88671875" style="290" customWidth="1"/>
    <col min="15945" max="15945" width="10.44140625" style="290" customWidth="1"/>
    <col min="15946" max="15946" width="9.44140625" style="290" customWidth="1"/>
    <col min="15947" max="15947" width="16.5546875" style="290" bestFit="1" customWidth="1"/>
    <col min="15948" max="15949" width="10.109375" style="290" customWidth="1"/>
    <col min="15950" max="15950" width="15.6640625" style="290" bestFit="1" customWidth="1"/>
    <col min="15951" max="15951" width="10.33203125" style="290" bestFit="1" customWidth="1"/>
    <col min="15952" max="15952" width="3.6640625" style="290" customWidth="1"/>
    <col min="15953" max="15954" width="10.109375" style="290" customWidth="1"/>
    <col min="15955" max="15955" width="14.33203125" style="290" bestFit="1" customWidth="1"/>
    <col min="15956" max="15956" width="10.33203125" style="290" bestFit="1" customWidth="1"/>
    <col min="15957" max="15957" width="11.6640625" style="290" customWidth="1"/>
    <col min="15958" max="15959" width="10.109375" style="290" customWidth="1"/>
    <col min="15960" max="15960" width="15.6640625" style="290" bestFit="1" customWidth="1"/>
    <col min="15961" max="15961" width="10.33203125" style="290" bestFit="1" customWidth="1"/>
    <col min="15962" max="16128" width="11.44140625" style="290"/>
    <col min="16129" max="16129" width="5.88671875" style="290" customWidth="1"/>
    <col min="16130" max="16130" width="0" style="290" hidden="1" customWidth="1"/>
    <col min="16131" max="16131" width="62.109375" style="290" customWidth="1"/>
    <col min="16132" max="16132" width="20.6640625" style="290" customWidth="1"/>
    <col min="16133" max="16133" width="15.6640625" style="290" customWidth="1"/>
    <col min="16134" max="16134" width="15.5546875" style="290" customWidth="1"/>
    <col min="16135" max="16135" width="13.88671875" style="290" bestFit="1" customWidth="1"/>
    <col min="16136" max="16136" width="12.33203125" style="290" bestFit="1" customWidth="1"/>
    <col min="16137" max="16137" width="12.44140625" style="290" bestFit="1" customWidth="1"/>
    <col min="16138" max="16138" width="10.88671875" style="290" customWidth="1"/>
    <col min="16139" max="16139" width="11.33203125" style="290" customWidth="1"/>
    <col min="16140" max="16140" width="16.44140625" style="290" customWidth="1"/>
    <col min="16141" max="16141" width="15.33203125" style="290" bestFit="1" customWidth="1"/>
    <col min="16142" max="16142" width="10" style="290" customWidth="1"/>
    <col min="16143" max="16143" width="14" style="290" customWidth="1"/>
    <col min="16144" max="16144" width="12.6640625" style="290" bestFit="1" customWidth="1"/>
    <col min="16145" max="16145" width="15.6640625" style="290" bestFit="1" customWidth="1"/>
    <col min="16146" max="16148" width="8.6640625" style="290" bestFit="1" customWidth="1"/>
    <col min="16149" max="16149" width="9.6640625" style="290" customWidth="1"/>
    <col min="16150" max="16150" width="15.88671875" style="290" customWidth="1"/>
    <col min="16151" max="16151" width="19.88671875" style="290" bestFit="1" customWidth="1"/>
    <col min="16152" max="16152" width="15.109375" style="290" bestFit="1" customWidth="1"/>
    <col min="16153" max="16153" width="17" style="290" bestFit="1" customWidth="1"/>
    <col min="16154" max="16154" width="12.6640625" style="290" bestFit="1" customWidth="1"/>
    <col min="16155" max="16155" width="7.6640625" style="290" customWidth="1"/>
    <col min="16156" max="16156" width="15.88671875" style="290" customWidth="1"/>
    <col min="16157" max="16157" width="13.88671875" style="290" customWidth="1"/>
    <col min="16158" max="16158" width="11.44140625" style="290" customWidth="1"/>
    <col min="16159" max="16159" width="14" style="290" customWidth="1"/>
    <col min="16160" max="16160" width="8.5546875" style="290" customWidth="1"/>
    <col min="16161" max="16161" width="7.6640625" style="290" customWidth="1"/>
    <col min="16162" max="16162" width="15.88671875" style="290" customWidth="1"/>
    <col min="16163" max="16163" width="13.88671875" style="290" customWidth="1"/>
    <col min="16164" max="16164" width="11.44140625" style="290" customWidth="1"/>
    <col min="16165" max="16165" width="14" style="290" customWidth="1"/>
    <col min="16166" max="16166" width="8.6640625" style="290" customWidth="1"/>
    <col min="16167" max="16167" width="11" style="290" bestFit="1" customWidth="1"/>
    <col min="16168" max="16168" width="20.6640625" style="290" bestFit="1" customWidth="1"/>
    <col min="16169" max="16169" width="17.44140625" style="290" bestFit="1" customWidth="1"/>
    <col min="16170" max="16170" width="12.44140625" style="290" customWidth="1"/>
    <col min="16171" max="16171" width="7.44140625" style="290" customWidth="1"/>
    <col min="16172" max="16177" width="9.109375" style="290" customWidth="1"/>
    <col min="16178" max="16178" width="10.44140625" style="290" customWidth="1"/>
    <col min="16179" max="16179" width="11.33203125" style="290" customWidth="1"/>
    <col min="16180" max="16181" width="9.109375" style="290" customWidth="1"/>
    <col min="16182" max="16182" width="12.88671875" style="290" customWidth="1"/>
    <col min="16183" max="16183" width="10.44140625" style="290" customWidth="1"/>
    <col min="16184" max="16184" width="8.6640625" style="290" customWidth="1"/>
    <col min="16185" max="16185" width="15.6640625" style="290" bestFit="1" customWidth="1"/>
    <col min="16186" max="16186" width="10.109375" style="290" customWidth="1"/>
    <col min="16187" max="16187" width="11.5546875" style="290" bestFit="1" customWidth="1"/>
    <col min="16188" max="16190" width="12.6640625" style="290" bestFit="1" customWidth="1"/>
    <col min="16191" max="16197" width="12.44140625" style="290" customWidth="1"/>
    <col min="16198" max="16198" width="12.6640625" style="290" customWidth="1"/>
    <col min="16199" max="16199" width="12.88671875" style="290" customWidth="1"/>
    <col min="16200" max="16200" width="8.88671875" style="290" customWidth="1"/>
    <col min="16201" max="16201" width="10.44140625" style="290" customWidth="1"/>
    <col min="16202" max="16202" width="9.44140625" style="290" customWidth="1"/>
    <col min="16203" max="16203" width="16.5546875" style="290" bestFit="1" customWidth="1"/>
    <col min="16204" max="16205" width="10.109375" style="290" customWidth="1"/>
    <col min="16206" max="16206" width="15.6640625" style="290" bestFit="1" customWidth="1"/>
    <col min="16207" max="16207" width="10.33203125" style="290" bestFit="1" customWidth="1"/>
    <col min="16208" max="16208" width="3.6640625" style="290" customWidth="1"/>
    <col min="16209" max="16210" width="10.109375" style="290" customWidth="1"/>
    <col min="16211" max="16211" width="14.33203125" style="290" bestFit="1" customWidth="1"/>
    <col min="16212" max="16212" width="10.33203125" style="290" bestFit="1" customWidth="1"/>
    <col min="16213" max="16213" width="11.6640625" style="290" customWidth="1"/>
    <col min="16214" max="16215" width="10.109375" style="290" customWidth="1"/>
    <col min="16216" max="16216" width="15.6640625" style="290" bestFit="1" customWidth="1"/>
    <col min="16217" max="16217" width="10.33203125" style="290" bestFit="1" customWidth="1"/>
    <col min="16218" max="16384" width="11.44140625" style="290"/>
  </cols>
  <sheetData>
    <row r="1" spans="1:89" ht="12.75" customHeight="1">
      <c r="BD1" s="299"/>
    </row>
    <row r="2" spans="1:89" ht="12.75" customHeight="1">
      <c r="AP2" s="305"/>
      <c r="AQ2" s="306"/>
      <c r="AR2" s="305"/>
      <c r="AS2" s="305"/>
      <c r="AT2" s="305"/>
      <c r="AU2" s="305"/>
      <c r="AV2" s="305"/>
      <c r="AW2" s="305"/>
      <c r="AX2" s="306"/>
      <c r="AY2" s="306"/>
      <c r="AZ2" s="306"/>
      <c r="BA2" s="306"/>
      <c r="BB2" s="306"/>
      <c r="BC2" s="306"/>
      <c r="BD2" s="305"/>
      <c r="BE2" s="306"/>
      <c r="BF2" s="306"/>
      <c r="BG2" s="307"/>
      <c r="BH2" s="307"/>
      <c r="BI2" s="307"/>
      <c r="BJ2" s="307"/>
      <c r="BK2" s="307"/>
      <c r="BL2" s="307"/>
      <c r="BM2" s="307"/>
      <c r="BN2" s="307"/>
      <c r="BO2" s="307"/>
      <c r="BP2" s="307"/>
      <c r="BQ2" s="307"/>
      <c r="BR2" s="308"/>
      <c r="BS2" s="308"/>
      <c r="BT2" s="308"/>
      <c r="BU2" s="308"/>
      <c r="BV2" s="308"/>
      <c r="BW2" s="309"/>
      <c r="BX2" s="309"/>
      <c r="BY2" s="309"/>
      <c r="BZ2" s="309"/>
      <c r="CC2" s="309"/>
      <c r="CD2" s="309"/>
      <c r="CE2" s="309"/>
      <c r="CH2" s="309"/>
      <c r="CI2" s="309"/>
      <c r="CJ2" s="309"/>
    </row>
    <row r="3" spans="1:89" ht="15" customHeight="1">
      <c r="A3" s="310" t="s">
        <v>757</v>
      </c>
      <c r="B3" s="310"/>
      <c r="C3" s="311"/>
      <c r="D3" s="312"/>
      <c r="E3" s="312"/>
      <c r="F3" s="310"/>
      <c r="G3" s="313"/>
      <c r="H3" s="314"/>
      <c r="I3" s="314"/>
      <c r="J3" s="310"/>
      <c r="K3" s="310"/>
      <c r="L3" s="310"/>
      <c r="M3" s="310"/>
      <c r="N3" s="315"/>
      <c r="O3" s="316"/>
      <c r="P3" s="316"/>
      <c r="Q3" s="316"/>
      <c r="R3" s="316"/>
      <c r="S3" s="316"/>
      <c r="T3" s="316"/>
      <c r="U3" s="315"/>
      <c r="V3" s="315"/>
      <c r="W3" s="315"/>
      <c r="X3" s="316"/>
      <c r="Y3" s="316"/>
      <c r="Z3" s="316"/>
      <c r="AA3" s="315"/>
      <c r="AB3" s="315"/>
      <c r="AC3" s="315"/>
      <c r="AD3" s="316"/>
      <c r="AE3" s="316"/>
      <c r="AF3" s="316"/>
      <c r="AG3" s="315"/>
      <c r="AH3" s="315"/>
      <c r="AI3" s="315"/>
      <c r="AJ3" s="316"/>
      <c r="AK3" s="316"/>
      <c r="AL3" s="316"/>
      <c r="AM3" s="317"/>
      <c r="AN3" s="317"/>
      <c r="AO3" s="317"/>
      <c r="AP3" s="317"/>
      <c r="AQ3" s="318"/>
      <c r="AR3" s="317"/>
      <c r="AS3" s="317"/>
      <c r="AT3" s="317"/>
      <c r="AU3" s="317"/>
      <c r="AV3" s="317"/>
      <c r="AW3" s="317"/>
      <c r="AX3" s="318"/>
      <c r="AY3" s="318"/>
      <c r="AZ3" s="318"/>
      <c r="BA3" s="318"/>
      <c r="BB3" s="318"/>
      <c r="BC3" s="318"/>
      <c r="BD3" s="317"/>
      <c r="BE3" s="318"/>
      <c r="BF3" s="318"/>
      <c r="BG3" s="310"/>
      <c r="BH3" s="310"/>
      <c r="BI3" s="310"/>
      <c r="BJ3" s="310"/>
      <c r="BK3" s="310"/>
      <c r="BL3" s="310"/>
      <c r="BM3" s="310"/>
      <c r="BN3" s="310"/>
      <c r="BO3" s="310"/>
      <c r="BP3" s="310"/>
      <c r="BQ3" s="310"/>
      <c r="BR3" s="313"/>
      <c r="BS3" s="313"/>
      <c r="BT3" s="313"/>
      <c r="BU3" s="313"/>
      <c r="BV3" s="313"/>
      <c r="BW3" s="319"/>
      <c r="BX3" s="319"/>
      <c r="BY3" s="319"/>
      <c r="BZ3" s="319"/>
      <c r="CA3" s="319"/>
      <c r="CC3" s="319"/>
      <c r="CD3" s="319"/>
      <c r="CE3" s="319"/>
      <c r="CF3" s="319"/>
      <c r="CH3" s="319"/>
      <c r="CI3" s="319"/>
      <c r="CJ3" s="319"/>
      <c r="CK3" s="319"/>
    </row>
    <row r="4" spans="1:89" ht="15" customHeight="1">
      <c r="A4" s="310"/>
      <c r="B4" s="310"/>
      <c r="C4" s="311"/>
      <c r="D4" s="312"/>
      <c r="E4" s="312"/>
      <c r="F4" s="310"/>
      <c r="G4" s="313"/>
      <c r="H4" s="314"/>
      <c r="I4" s="314"/>
      <c r="J4" s="310"/>
      <c r="K4" s="310"/>
      <c r="L4" s="310"/>
      <c r="M4" s="310"/>
      <c r="N4" s="315"/>
      <c r="O4" s="316"/>
      <c r="P4" s="316"/>
      <c r="Q4" s="316"/>
      <c r="R4" s="316"/>
      <c r="S4" s="316"/>
      <c r="T4" s="316"/>
      <c r="U4" s="315"/>
      <c r="V4" s="315"/>
      <c r="W4" s="315"/>
      <c r="X4" s="316"/>
      <c r="Y4" s="316"/>
      <c r="Z4" s="316"/>
      <c r="AA4" s="315"/>
      <c r="AB4" s="315"/>
      <c r="AC4" s="315"/>
      <c r="AD4" s="316"/>
      <c r="AE4" s="316"/>
      <c r="AF4" s="316"/>
      <c r="AG4" s="315"/>
      <c r="AH4" s="315"/>
      <c r="AI4" s="315"/>
      <c r="AJ4" s="316"/>
      <c r="AK4" s="316"/>
      <c r="AL4" s="316"/>
      <c r="AM4" s="317"/>
      <c r="AN4" s="317"/>
      <c r="AO4" s="317"/>
      <c r="AP4" s="317"/>
      <c r="AQ4" s="318"/>
      <c r="AR4" s="317"/>
      <c r="AS4" s="317"/>
      <c r="AT4" s="317"/>
      <c r="AU4" s="317"/>
      <c r="AV4" s="317"/>
      <c r="AW4" s="317"/>
      <c r="AX4" s="318"/>
      <c r="AY4" s="318"/>
      <c r="AZ4" s="318"/>
      <c r="BA4" s="318"/>
      <c r="BB4" s="318"/>
      <c r="BC4" s="318"/>
      <c r="BD4" s="317"/>
      <c r="BE4" s="318"/>
      <c r="BF4" s="318"/>
      <c r="BG4" s="310"/>
      <c r="BH4" s="310"/>
      <c r="BI4" s="310"/>
      <c r="BJ4" s="310"/>
      <c r="BK4" s="310"/>
      <c r="BL4" s="310"/>
      <c r="BM4" s="310"/>
      <c r="BN4" s="310"/>
      <c r="BO4" s="310"/>
      <c r="BP4" s="310"/>
      <c r="BQ4" s="310"/>
      <c r="BR4" s="313"/>
      <c r="BS4" s="313"/>
      <c r="BT4" s="313"/>
      <c r="BU4" s="313"/>
      <c r="BV4" s="313"/>
      <c r="BW4" s="319"/>
      <c r="BX4" s="319"/>
      <c r="BY4" s="319"/>
      <c r="BZ4" s="319"/>
      <c r="CA4" s="319"/>
      <c r="CC4" s="319"/>
      <c r="CD4" s="319"/>
      <c r="CE4" s="319"/>
      <c r="CF4" s="319"/>
      <c r="CH4" s="319"/>
      <c r="CI4" s="319"/>
      <c r="CJ4" s="319"/>
      <c r="CK4" s="319"/>
    </row>
    <row r="5" spans="1:89" ht="33.75" customHeight="1">
      <c r="A5" s="1509" t="s">
        <v>758</v>
      </c>
      <c r="B5" s="1509"/>
      <c r="C5" s="1509"/>
      <c r="D5" s="1509"/>
      <c r="E5" s="1509"/>
      <c r="F5" s="1509"/>
      <c r="G5" s="1509"/>
      <c r="H5" s="1509"/>
      <c r="I5" s="1509"/>
      <c r="J5" s="1509"/>
      <c r="K5" s="1509"/>
      <c r="L5" s="1509"/>
      <c r="M5" s="1509"/>
      <c r="N5" s="1510" t="s">
        <v>759</v>
      </c>
      <c r="O5" s="1511"/>
      <c r="P5" s="1511"/>
      <c r="Q5" s="1511"/>
      <c r="R5" s="1511"/>
      <c r="S5" s="1511"/>
      <c r="T5" s="1511"/>
      <c r="U5" s="1511"/>
      <c r="V5" s="1511"/>
      <c r="W5" s="1511"/>
      <c r="X5" s="1511"/>
      <c r="Y5" s="1511"/>
      <c r="Z5" s="1511"/>
      <c r="AA5" s="1511"/>
      <c r="AB5" s="1511"/>
      <c r="AC5" s="1511"/>
      <c r="AD5" s="1511"/>
      <c r="AE5" s="1511"/>
      <c r="AF5" s="1511"/>
      <c r="AG5" s="1511"/>
      <c r="AH5" s="1511"/>
      <c r="AI5" s="1511"/>
      <c r="AJ5" s="1511"/>
      <c r="AK5" s="1511"/>
      <c r="AL5" s="1512"/>
      <c r="AM5" s="1513" t="s">
        <v>760</v>
      </c>
      <c r="AN5" s="1514"/>
      <c r="AO5" s="1514"/>
      <c r="AP5" s="1514"/>
      <c r="AQ5" s="1514"/>
      <c r="AR5" s="1514"/>
      <c r="AS5" s="1514"/>
      <c r="AT5" s="1514"/>
      <c r="AU5" s="1514"/>
      <c r="AV5" s="1514"/>
      <c r="AW5" s="1514"/>
      <c r="AX5" s="1514"/>
      <c r="AY5" s="1514"/>
      <c r="AZ5" s="1514"/>
      <c r="BA5" s="1514"/>
      <c r="BB5" s="1514"/>
      <c r="BC5" s="1514"/>
      <c r="BD5" s="1514"/>
      <c r="BE5" s="1514"/>
      <c r="BF5" s="1515"/>
      <c r="BG5" s="1516" t="s">
        <v>761</v>
      </c>
      <c r="BH5" s="1517"/>
      <c r="BI5" s="1517"/>
      <c r="BJ5" s="1517"/>
      <c r="BK5" s="1517"/>
      <c r="BL5" s="1517"/>
      <c r="BM5" s="1517"/>
      <c r="BN5" s="1517"/>
      <c r="BO5" s="1517"/>
      <c r="BP5" s="1517"/>
      <c r="BQ5" s="1517"/>
      <c r="BR5" s="1517"/>
      <c r="BS5" s="1517"/>
      <c r="BT5" s="1517"/>
      <c r="BU5" s="1517"/>
      <c r="BV5" s="1518"/>
      <c r="BW5" s="320"/>
      <c r="BX5" s="1519" t="s">
        <v>762</v>
      </c>
      <c r="BY5" s="1520"/>
      <c r="BZ5" s="1520"/>
      <c r="CA5" s="1521"/>
      <c r="CC5" s="1522" t="s">
        <v>763</v>
      </c>
      <c r="CD5" s="1520"/>
      <c r="CE5" s="1520"/>
      <c r="CF5" s="1521"/>
      <c r="CG5" s="1552" t="s">
        <v>764</v>
      </c>
      <c r="CH5" s="1519" t="s">
        <v>765</v>
      </c>
      <c r="CI5" s="1520"/>
      <c r="CJ5" s="1520"/>
      <c r="CK5" s="1521"/>
    </row>
    <row r="6" spans="1:89" s="321" customFormat="1" ht="55.5" customHeight="1">
      <c r="A6" s="1526" t="s">
        <v>1</v>
      </c>
      <c r="B6" s="1543" t="s">
        <v>766</v>
      </c>
      <c r="C6" s="1545" t="s">
        <v>400</v>
      </c>
      <c r="D6" s="1525" t="s">
        <v>767</v>
      </c>
      <c r="E6" s="1525" t="s">
        <v>768</v>
      </c>
      <c r="F6" s="1526" t="s">
        <v>769</v>
      </c>
      <c r="G6" s="1546" t="s">
        <v>770</v>
      </c>
      <c r="H6" s="1547"/>
      <c r="I6" s="1548"/>
      <c r="J6" s="1526" t="s">
        <v>771</v>
      </c>
      <c r="K6" s="1525" t="s">
        <v>772</v>
      </c>
      <c r="L6" s="1525" t="s">
        <v>773</v>
      </c>
      <c r="M6" s="1526" t="s">
        <v>774</v>
      </c>
      <c r="N6" s="1527" t="s">
        <v>775</v>
      </c>
      <c r="O6" s="1528"/>
      <c r="P6" s="1528"/>
      <c r="Q6" s="1528"/>
      <c r="R6" s="1528"/>
      <c r="S6" s="1528"/>
      <c r="T6" s="1529"/>
      <c r="U6" s="1527" t="s">
        <v>776</v>
      </c>
      <c r="V6" s="1528"/>
      <c r="W6" s="1528"/>
      <c r="X6" s="1528"/>
      <c r="Y6" s="1528"/>
      <c r="Z6" s="1529"/>
      <c r="AA6" s="1527" t="s">
        <v>777</v>
      </c>
      <c r="AB6" s="1528"/>
      <c r="AC6" s="1528"/>
      <c r="AD6" s="1528"/>
      <c r="AE6" s="1528"/>
      <c r="AF6" s="1529"/>
      <c r="AG6" s="1527" t="s">
        <v>778</v>
      </c>
      <c r="AH6" s="1528"/>
      <c r="AI6" s="1528"/>
      <c r="AJ6" s="1528"/>
      <c r="AK6" s="1528"/>
      <c r="AL6" s="1529"/>
      <c r="AM6" s="1562" t="s">
        <v>779</v>
      </c>
      <c r="AN6" s="1563"/>
      <c r="AO6" s="1563"/>
      <c r="AP6" s="1563"/>
      <c r="AQ6" s="1564"/>
      <c r="AR6" s="1523" t="s">
        <v>780</v>
      </c>
      <c r="AS6" s="1523"/>
      <c r="AT6" s="1523"/>
      <c r="AU6" s="1523"/>
      <c r="AV6" s="1523"/>
      <c r="AW6" s="1523"/>
      <c r="AX6" s="1523"/>
      <c r="AY6" s="1523"/>
      <c r="AZ6" s="1523"/>
      <c r="BA6" s="1523"/>
      <c r="BB6" s="1524" t="s">
        <v>781</v>
      </c>
      <c r="BC6" s="1524" t="s">
        <v>782</v>
      </c>
      <c r="BD6" s="1523" t="s">
        <v>553</v>
      </c>
      <c r="BE6" s="1524" t="s">
        <v>783</v>
      </c>
      <c r="BF6" s="1524" t="s">
        <v>784</v>
      </c>
      <c r="BG6" s="1543" t="s">
        <v>785</v>
      </c>
      <c r="BH6" s="1543" t="s">
        <v>786</v>
      </c>
      <c r="BI6" s="1543" t="s">
        <v>787</v>
      </c>
      <c r="BJ6" s="1543" t="s">
        <v>788</v>
      </c>
      <c r="BK6" s="1543" t="s">
        <v>789</v>
      </c>
      <c r="BL6" s="1543" t="s">
        <v>790</v>
      </c>
      <c r="BM6" s="1543" t="s">
        <v>791</v>
      </c>
      <c r="BN6" s="1543" t="s">
        <v>792</v>
      </c>
      <c r="BO6" s="1543" t="s">
        <v>793</v>
      </c>
      <c r="BP6" s="1543" t="s">
        <v>794</v>
      </c>
      <c r="BQ6" s="1543" t="s">
        <v>795</v>
      </c>
      <c r="BR6" s="1549" t="s">
        <v>796</v>
      </c>
      <c r="BS6" s="1551" t="s">
        <v>797</v>
      </c>
      <c r="BT6" s="1551" t="s">
        <v>798</v>
      </c>
      <c r="BU6" s="1551" t="s">
        <v>799</v>
      </c>
      <c r="BV6" s="1551" t="s">
        <v>800</v>
      </c>
      <c r="BW6" s="1540" t="s">
        <v>801</v>
      </c>
      <c r="BX6" s="1540" t="s">
        <v>802</v>
      </c>
      <c r="BY6" s="1540" t="s">
        <v>803</v>
      </c>
      <c r="BZ6" s="1542" t="s">
        <v>804</v>
      </c>
      <c r="CA6" s="1542" t="s">
        <v>805</v>
      </c>
      <c r="CC6" s="1540" t="s">
        <v>802</v>
      </c>
      <c r="CD6" s="1540" t="s">
        <v>803</v>
      </c>
      <c r="CE6" s="1542" t="s">
        <v>804</v>
      </c>
      <c r="CF6" s="1542" t="s">
        <v>805</v>
      </c>
      <c r="CG6" s="1553"/>
      <c r="CH6" s="1540" t="s">
        <v>802</v>
      </c>
      <c r="CI6" s="1540" t="s">
        <v>803</v>
      </c>
      <c r="CJ6" s="1542" t="s">
        <v>804</v>
      </c>
      <c r="CK6" s="1542" t="s">
        <v>805</v>
      </c>
    </row>
    <row r="7" spans="1:89" s="332" customFormat="1" ht="26.25" customHeight="1">
      <c r="A7" s="1526"/>
      <c r="B7" s="1544"/>
      <c r="C7" s="1545"/>
      <c r="D7" s="1525"/>
      <c r="E7" s="1525"/>
      <c r="F7" s="1526"/>
      <c r="G7" s="322" t="s">
        <v>549</v>
      </c>
      <c r="H7" s="323" t="s">
        <v>806</v>
      </c>
      <c r="I7" s="323" t="s">
        <v>807</v>
      </c>
      <c r="J7" s="1526"/>
      <c r="K7" s="1525"/>
      <c r="L7" s="1525"/>
      <c r="M7" s="1526"/>
      <c r="N7" s="324" t="s">
        <v>808</v>
      </c>
      <c r="O7" s="325" t="s">
        <v>534</v>
      </c>
      <c r="P7" s="325" t="s">
        <v>801</v>
      </c>
      <c r="Q7" s="325" t="s">
        <v>809</v>
      </c>
      <c r="R7" s="325" t="s">
        <v>810</v>
      </c>
      <c r="S7" s="325" t="s">
        <v>811</v>
      </c>
      <c r="T7" s="325" t="s">
        <v>784</v>
      </c>
      <c r="U7" s="326" t="s">
        <v>808</v>
      </c>
      <c r="V7" s="326" t="s">
        <v>812</v>
      </c>
      <c r="W7" s="326" t="s">
        <v>534</v>
      </c>
      <c r="X7" s="327" t="s">
        <v>801</v>
      </c>
      <c r="Y7" s="327" t="s">
        <v>535</v>
      </c>
      <c r="Z7" s="327" t="s">
        <v>784</v>
      </c>
      <c r="AA7" s="326" t="s">
        <v>808</v>
      </c>
      <c r="AB7" s="326" t="s">
        <v>812</v>
      </c>
      <c r="AC7" s="324" t="s">
        <v>534</v>
      </c>
      <c r="AD7" s="327" t="s">
        <v>801</v>
      </c>
      <c r="AE7" s="327" t="s">
        <v>535</v>
      </c>
      <c r="AF7" s="327" t="s">
        <v>784</v>
      </c>
      <c r="AG7" s="326" t="s">
        <v>808</v>
      </c>
      <c r="AH7" s="326" t="s">
        <v>812</v>
      </c>
      <c r="AI7" s="326" t="s">
        <v>534</v>
      </c>
      <c r="AJ7" s="327" t="s">
        <v>801</v>
      </c>
      <c r="AK7" s="327" t="s">
        <v>535</v>
      </c>
      <c r="AL7" s="327" t="s">
        <v>784</v>
      </c>
      <c r="AM7" s="328" t="s">
        <v>813</v>
      </c>
      <c r="AN7" s="328" t="s">
        <v>814</v>
      </c>
      <c r="AO7" s="328" t="s">
        <v>815</v>
      </c>
      <c r="AP7" s="329" t="s">
        <v>816</v>
      </c>
      <c r="AQ7" s="330" t="s">
        <v>817</v>
      </c>
      <c r="AR7" s="328" t="s">
        <v>818</v>
      </c>
      <c r="AS7" s="328" t="s">
        <v>819</v>
      </c>
      <c r="AT7" s="328" t="s">
        <v>820</v>
      </c>
      <c r="AU7" s="328" t="s">
        <v>821</v>
      </c>
      <c r="AV7" s="328" t="s">
        <v>822</v>
      </c>
      <c r="AW7" s="328" t="s">
        <v>823</v>
      </c>
      <c r="AX7" s="330" t="s">
        <v>824</v>
      </c>
      <c r="AY7" s="330" t="s">
        <v>825</v>
      </c>
      <c r="AZ7" s="330" t="s">
        <v>826</v>
      </c>
      <c r="BA7" s="331" t="s">
        <v>827</v>
      </c>
      <c r="BB7" s="1524"/>
      <c r="BC7" s="1524"/>
      <c r="BD7" s="1523"/>
      <c r="BE7" s="1524"/>
      <c r="BF7" s="1524"/>
      <c r="BG7" s="1544"/>
      <c r="BH7" s="1544"/>
      <c r="BI7" s="1544"/>
      <c r="BJ7" s="1544"/>
      <c r="BK7" s="1544"/>
      <c r="BL7" s="1544"/>
      <c r="BM7" s="1544"/>
      <c r="BN7" s="1544"/>
      <c r="BO7" s="1544"/>
      <c r="BP7" s="1544"/>
      <c r="BQ7" s="1544"/>
      <c r="BR7" s="1550"/>
      <c r="BS7" s="1551"/>
      <c r="BT7" s="1551"/>
      <c r="BU7" s="1551"/>
      <c r="BV7" s="1551"/>
      <c r="BW7" s="1541"/>
      <c r="BX7" s="1541"/>
      <c r="BY7" s="1541"/>
      <c r="BZ7" s="1542"/>
      <c r="CA7" s="1542"/>
      <c r="CC7" s="1541"/>
      <c r="CD7" s="1541"/>
      <c r="CE7" s="1542"/>
      <c r="CF7" s="1542"/>
      <c r="CG7" s="1554"/>
      <c r="CH7" s="1541"/>
      <c r="CI7" s="1541"/>
      <c r="CJ7" s="1542"/>
      <c r="CK7" s="1542"/>
    </row>
    <row r="8" spans="1:89" s="346" customFormat="1" ht="23.25" customHeight="1">
      <c r="A8" s="333">
        <v>1</v>
      </c>
      <c r="B8" s="333">
        <v>2</v>
      </c>
      <c r="C8" s="334"/>
      <c r="D8" s="333"/>
      <c r="E8" s="333"/>
      <c r="F8" s="333"/>
      <c r="G8" s="335">
        <f>SUM(G10:G140)</f>
        <v>965725</v>
      </c>
      <c r="H8" s="336"/>
      <c r="I8" s="336"/>
      <c r="J8" s="333"/>
      <c r="K8" s="333"/>
      <c r="L8" s="333"/>
      <c r="M8" s="333"/>
      <c r="N8" s="337"/>
      <c r="O8" s="338"/>
      <c r="P8" s="338"/>
      <c r="Q8" s="338"/>
      <c r="R8" s="338"/>
      <c r="S8" s="338"/>
      <c r="T8" s="338"/>
      <c r="U8" s="337"/>
      <c r="V8" s="337"/>
      <c r="W8" s="337"/>
      <c r="X8" s="338"/>
      <c r="Y8" s="338"/>
      <c r="Z8" s="338"/>
      <c r="AA8" s="337"/>
      <c r="AB8" s="337"/>
      <c r="AC8" s="337"/>
      <c r="AD8" s="338"/>
      <c r="AE8" s="338"/>
      <c r="AF8" s="338"/>
      <c r="AG8" s="337"/>
      <c r="AH8" s="337"/>
      <c r="AI8" s="337"/>
      <c r="AJ8" s="338"/>
      <c r="AK8" s="338"/>
      <c r="AL8" s="338"/>
      <c r="AM8" s="339"/>
      <c r="AN8" s="339"/>
      <c r="AO8" s="339"/>
      <c r="AP8" s="339"/>
      <c r="AQ8" s="340"/>
      <c r="AR8" s="339"/>
      <c r="AS8" s="339"/>
      <c r="AT8" s="339"/>
      <c r="AU8" s="339"/>
      <c r="AV8" s="339"/>
      <c r="AW8" s="339"/>
      <c r="AX8" s="340"/>
      <c r="AY8" s="340"/>
      <c r="AZ8" s="340"/>
      <c r="BA8" s="340"/>
      <c r="BB8" s="341"/>
      <c r="BC8" s="341"/>
      <c r="BD8" s="342"/>
      <c r="BE8" s="341"/>
      <c r="BF8" s="341"/>
      <c r="BG8" s="333"/>
      <c r="BH8" s="333"/>
      <c r="BI8" s="333"/>
      <c r="BJ8" s="333"/>
      <c r="BK8" s="333"/>
      <c r="BL8" s="333"/>
      <c r="BM8" s="333"/>
      <c r="BN8" s="333"/>
      <c r="BO8" s="333"/>
      <c r="BP8" s="333"/>
      <c r="BQ8" s="333"/>
      <c r="BR8" s="343"/>
      <c r="BS8" s="344"/>
      <c r="BT8" s="344"/>
      <c r="BU8" s="344"/>
      <c r="BV8" s="344"/>
      <c r="BW8" s="345"/>
      <c r="BX8" s="345"/>
      <c r="BY8" s="345"/>
      <c r="BZ8" s="345"/>
      <c r="CA8" s="345"/>
      <c r="CC8" s="345"/>
      <c r="CD8" s="345"/>
      <c r="CE8" s="345"/>
      <c r="CF8" s="345"/>
      <c r="CG8" s="347"/>
      <c r="CH8" s="345"/>
      <c r="CI8" s="345"/>
      <c r="CJ8" s="345"/>
      <c r="CK8" s="345"/>
    </row>
    <row r="9" spans="1:89" s="386" customFormat="1" ht="18.75" customHeight="1">
      <c r="A9" s="348"/>
      <c r="B9" s="349"/>
      <c r="C9" s="350" t="s">
        <v>828</v>
      </c>
      <c r="D9" s="351" t="s">
        <v>829</v>
      </c>
      <c r="E9" s="352">
        <v>8514</v>
      </c>
      <c r="F9" s="353"/>
      <c r="G9" s="354">
        <f>H9+I9</f>
        <v>24000</v>
      </c>
      <c r="H9" s="355">
        <v>24000</v>
      </c>
      <c r="I9" s="356"/>
      <c r="J9" s="357"/>
      <c r="K9" s="358">
        <v>44686</v>
      </c>
      <c r="L9" s="359" t="s">
        <v>830</v>
      </c>
      <c r="M9" s="360"/>
      <c r="N9" s="361"/>
      <c r="O9" s="362">
        <f>W9+AC9+AI9</f>
        <v>0</v>
      </c>
      <c r="P9" s="362">
        <f>X9+AD9+AJ9</f>
        <v>0</v>
      </c>
      <c r="Q9" s="362">
        <f>Y9+AE9+AK9</f>
        <v>0</v>
      </c>
      <c r="R9" s="362">
        <f>Q9/BD9</f>
        <v>0</v>
      </c>
      <c r="S9" s="363" t="e">
        <f>T9/BD9*1000</f>
        <v>#DIV/0!</v>
      </c>
      <c r="T9" s="362" t="e">
        <f>Z9+AF9+AL9</f>
        <v>#DIV/0!</v>
      </c>
      <c r="U9" s="364"/>
      <c r="V9" s="364"/>
      <c r="W9" s="365"/>
      <c r="X9" s="363">
        <f>W9*10%</f>
        <v>0</v>
      </c>
      <c r="Y9" s="363">
        <f>X9+W9</f>
        <v>0</v>
      </c>
      <c r="Z9" s="362">
        <f>W9/G9</f>
        <v>0</v>
      </c>
      <c r="AA9" s="364"/>
      <c r="AB9" s="364"/>
      <c r="AC9" s="366"/>
      <c r="AD9" s="363">
        <f>AC9*10%</f>
        <v>0</v>
      </c>
      <c r="AE9" s="363">
        <f>AD9+AC9</f>
        <v>0</v>
      </c>
      <c r="AF9" s="363" t="e">
        <f>AC9/I9</f>
        <v>#DIV/0!</v>
      </c>
      <c r="AG9" s="364"/>
      <c r="AH9" s="364"/>
      <c r="AI9" s="366"/>
      <c r="AJ9" s="363">
        <f>AI9*10%</f>
        <v>0</v>
      </c>
      <c r="AK9" s="363">
        <f>AJ9+AI9</f>
        <v>0</v>
      </c>
      <c r="AL9" s="363" t="e">
        <f>AI9/I9</f>
        <v>#DIV/0!</v>
      </c>
      <c r="AM9" s="367"/>
      <c r="AN9" s="367"/>
      <c r="AO9" s="368"/>
      <c r="AP9" s="369"/>
      <c r="AQ9" s="370" t="e">
        <f>AP9/I9*1000</f>
        <v>#DIV/0!</v>
      </c>
      <c r="AR9" s="371"/>
      <c r="AS9" s="372"/>
      <c r="AT9" s="372"/>
      <c r="AU9" s="373"/>
      <c r="AV9" s="373"/>
      <c r="AW9" s="374"/>
      <c r="AX9" s="375" t="e">
        <f>AT9/AW9</f>
        <v>#DIV/0!</v>
      </c>
      <c r="AY9" s="376" t="e">
        <f>AU9/AW9</f>
        <v>#DIV/0!</v>
      </c>
      <c r="AZ9" s="376" t="e">
        <f>AV9/AW9</f>
        <v>#DIV/0!</v>
      </c>
      <c r="BA9" s="377" t="e">
        <f>(AZ9+AY9+AT9+AS9+AR9)*10%</f>
        <v>#DIV/0!</v>
      </c>
      <c r="BB9" s="378" t="e">
        <f>AZ9+AY9+AX9+AS9+AR9+AP9</f>
        <v>#DIV/0!</v>
      </c>
      <c r="BC9" s="379" t="e">
        <f>BB9/I9*1000</f>
        <v>#DIV/0!</v>
      </c>
      <c r="BD9" s="380">
        <v>23011</v>
      </c>
      <c r="BE9" s="381" t="e">
        <f>BB9*BD9</f>
        <v>#DIV/0!</v>
      </c>
      <c r="BF9" s="378" t="e">
        <f>BC9*BD9/1000</f>
        <v>#DIV/0!</v>
      </c>
      <c r="BG9" s="382">
        <f>20000*AW9</f>
        <v>0</v>
      </c>
      <c r="BH9" s="382">
        <f>200000*AW9</f>
        <v>0</v>
      </c>
      <c r="BI9" s="382">
        <f>250000*AW9</f>
        <v>0</v>
      </c>
      <c r="BJ9" s="382"/>
      <c r="BK9" s="382"/>
      <c r="BL9" s="382"/>
      <c r="BM9" s="382"/>
      <c r="BN9" s="382"/>
      <c r="BO9" s="382"/>
      <c r="BP9" s="382"/>
      <c r="BQ9" s="382"/>
      <c r="BR9" s="383">
        <f>SUM(BG9:BQ9)*10%</f>
        <v>0</v>
      </c>
      <c r="BS9" s="383">
        <f>SUM(BG9:BR9)</f>
        <v>0</v>
      </c>
      <c r="BT9" s="383">
        <f>(BS9-BR9)/BD9</f>
        <v>0</v>
      </c>
      <c r="BU9" s="384" t="e">
        <f>BT9/I9*1000</f>
        <v>#DIV/0!</v>
      </c>
      <c r="BV9" s="383" t="e">
        <f>(BS9-BR9)/I9</f>
        <v>#DIV/0!</v>
      </c>
      <c r="BW9" s="385" t="e">
        <f>BR9+BA9*BD9+P9</f>
        <v>#DIV/0!</v>
      </c>
      <c r="BX9" s="385" t="e">
        <f t="shared" ref="BX9:BY11" si="0">BT9+BB9+R9</f>
        <v>#DIV/0!</v>
      </c>
      <c r="BY9" s="385" t="e">
        <f t="shared" si="0"/>
        <v>#DIV/0!</v>
      </c>
      <c r="BZ9" s="385" t="e">
        <f>BS9+BE9+Q9</f>
        <v>#DIV/0!</v>
      </c>
      <c r="CA9" s="385" t="e">
        <f>BV9+BF9+T9</f>
        <v>#DIV/0!</v>
      </c>
      <c r="CC9" s="385" t="e">
        <f>BX9-AP9</f>
        <v>#DIV/0!</v>
      </c>
      <c r="CD9" s="385" t="e">
        <f>CC9/#REF!*1000</f>
        <v>#DIV/0!</v>
      </c>
      <c r="CE9" s="385" t="e">
        <f>CC9*BD9</f>
        <v>#DIV/0!</v>
      </c>
      <c r="CF9" s="385" t="e">
        <f>CE9/#REF!</f>
        <v>#DIV/0!</v>
      </c>
      <c r="CG9" s="387"/>
      <c r="CH9" s="385" t="e">
        <f t="shared" ref="CH9:CK24" si="1">BX9-CC9</f>
        <v>#DIV/0!</v>
      </c>
      <c r="CI9" s="385" t="e">
        <f t="shared" si="1"/>
        <v>#DIV/0!</v>
      </c>
      <c r="CJ9" s="385" t="e">
        <f t="shared" si="1"/>
        <v>#DIV/0!</v>
      </c>
      <c r="CK9" s="385" t="e">
        <f t="shared" si="1"/>
        <v>#DIV/0!</v>
      </c>
    </row>
    <row r="10" spans="1:89" s="386" customFormat="1" ht="22.5" customHeight="1">
      <c r="A10" s="388" t="s">
        <v>561</v>
      </c>
      <c r="B10" s="349"/>
      <c r="C10" s="1534" t="s">
        <v>831</v>
      </c>
      <c r="D10" s="1560" t="s">
        <v>687</v>
      </c>
      <c r="E10" s="1538" t="s">
        <v>685</v>
      </c>
      <c r="F10" s="353" t="s">
        <v>832</v>
      </c>
      <c r="G10" s="354">
        <f>H10+I10</f>
        <v>27000</v>
      </c>
      <c r="H10" s="389"/>
      <c r="I10" s="390">
        <v>27000</v>
      </c>
      <c r="J10" s="357"/>
      <c r="K10" s="358">
        <v>44717</v>
      </c>
      <c r="L10" s="359" t="s">
        <v>830</v>
      </c>
      <c r="M10" s="391"/>
      <c r="N10" s="361"/>
      <c r="O10" s="362">
        <f t="shared" ref="O10:Q11" si="2">W10+AC10+AI10</f>
        <v>0</v>
      </c>
      <c r="P10" s="362">
        <f t="shared" si="2"/>
        <v>0</v>
      </c>
      <c r="Q10" s="362">
        <f t="shared" si="2"/>
        <v>0</v>
      </c>
      <c r="R10" s="362">
        <f t="shared" ref="R10:R17" si="3">Q10/BD10</f>
        <v>0</v>
      </c>
      <c r="S10" s="363">
        <f t="shared" ref="S10:S17" si="4">T10/BD10*1000</f>
        <v>0</v>
      </c>
      <c r="T10" s="362">
        <f t="shared" ref="T10:T18" si="5">Z10+AF10+AL10</f>
        <v>0</v>
      </c>
      <c r="U10" s="361"/>
      <c r="V10" s="364"/>
      <c r="W10" s="365"/>
      <c r="X10" s="362">
        <f t="shared" ref="X10:X17" si="6">W10*10%</f>
        <v>0</v>
      </c>
      <c r="Y10" s="362">
        <f t="shared" ref="Y10:Y17" si="7">X10+W10</f>
        <v>0</v>
      </c>
      <c r="Z10" s="362">
        <f>W10/G10</f>
        <v>0</v>
      </c>
      <c r="AA10" s="361"/>
      <c r="AB10" s="364"/>
      <c r="AC10" s="366"/>
      <c r="AD10" s="362">
        <f t="shared" ref="AD10:AD17" si="8">AC10*10%</f>
        <v>0</v>
      </c>
      <c r="AE10" s="362">
        <f t="shared" ref="AE10:AE17" si="9">AD10+AC10</f>
        <v>0</v>
      </c>
      <c r="AF10" s="362">
        <f t="shared" ref="AF10:AF18" si="10">AC10/I10</f>
        <v>0</v>
      </c>
      <c r="AG10" s="361"/>
      <c r="AH10" s="364"/>
      <c r="AI10" s="366"/>
      <c r="AJ10" s="362">
        <f t="shared" ref="AJ10:AJ17" si="11">AI10*10%</f>
        <v>0</v>
      </c>
      <c r="AK10" s="362">
        <f t="shared" ref="AK10:AK17" si="12">AJ10+AI10</f>
        <v>0</v>
      </c>
      <c r="AL10" s="362">
        <f t="shared" ref="AL10:AL18" si="13">AI10/I10</f>
        <v>0</v>
      </c>
      <c r="AM10" s="368"/>
      <c r="AN10" s="368"/>
      <c r="AO10" s="368"/>
      <c r="AP10" s="369"/>
      <c r="AQ10" s="370">
        <f t="shared" ref="AQ10:AQ18" si="14">AP10/I10*1000</f>
        <v>0</v>
      </c>
      <c r="AR10" s="374"/>
      <c r="AS10" s="374"/>
      <c r="AT10" s="374"/>
      <c r="AU10" s="374"/>
      <c r="AV10" s="374"/>
      <c r="AW10" s="374"/>
      <c r="AX10" s="375" t="e">
        <f t="shared" ref="AX10:AX53" si="15">AT10/AW10</f>
        <v>#DIV/0!</v>
      </c>
      <c r="AY10" s="376" t="e">
        <f t="shared" ref="AY10:AY53" si="16">AU10/AW10</f>
        <v>#DIV/0!</v>
      </c>
      <c r="AZ10" s="376" t="e">
        <f t="shared" ref="AZ10:AZ17" si="17">AV10/AW10</f>
        <v>#DIV/0!</v>
      </c>
      <c r="BA10" s="377" t="e">
        <f t="shared" ref="BA10:BA17" si="18">(AZ10+AY10+AX10+AS10+AR10)*10%</f>
        <v>#DIV/0!</v>
      </c>
      <c r="BB10" s="378" t="e">
        <f t="shared" ref="BB10:BB17" si="19">AZ10+AY10+AX10+AS10+AR10+AP10</f>
        <v>#DIV/0!</v>
      </c>
      <c r="BC10" s="379" t="e">
        <f t="shared" ref="BC10:BC17" si="20">BB10/I10*1000</f>
        <v>#DIV/0!</v>
      </c>
      <c r="BD10" s="380">
        <v>23000</v>
      </c>
      <c r="BE10" s="381" t="e">
        <f t="shared" ref="BE10:BE53" si="21">BB10*BD10</f>
        <v>#DIV/0!</v>
      </c>
      <c r="BF10" s="378" t="e">
        <f t="shared" ref="BF10:BF17" si="22">BC10*BD10/1000</f>
        <v>#DIV/0!</v>
      </c>
      <c r="BG10" s="382"/>
      <c r="BH10" s="382"/>
      <c r="BI10" s="382"/>
      <c r="BJ10" s="382"/>
      <c r="BK10" s="382"/>
      <c r="BL10" s="382"/>
      <c r="BM10" s="382"/>
      <c r="BN10" s="382"/>
      <c r="BO10" s="382"/>
      <c r="BP10" s="382"/>
      <c r="BQ10" s="382"/>
      <c r="BR10" s="383">
        <f t="shared" ref="BR10:BR17" si="23">SUM(BG10:BQ10)*10%</f>
        <v>0</v>
      </c>
      <c r="BS10" s="383">
        <f t="shared" ref="BS10:BS17" si="24">SUM(BG10:BR10)</f>
        <v>0</v>
      </c>
      <c r="BT10" s="383">
        <f t="shared" ref="BT10:BT17" si="25">(BS10-BR10)/BD10</f>
        <v>0</v>
      </c>
      <c r="BU10" s="384">
        <f t="shared" ref="BU10:BU17" si="26">BT10/I10*1000</f>
        <v>0</v>
      </c>
      <c r="BV10" s="383">
        <f t="shared" ref="BV10:BV17" si="27">(BS10-BR10)/I10</f>
        <v>0</v>
      </c>
      <c r="BW10" s="385" t="e">
        <f t="shared" ref="BW10:BW17" si="28">BR10+BA10*BD10+P10</f>
        <v>#DIV/0!</v>
      </c>
      <c r="BX10" s="385" t="e">
        <f t="shared" si="0"/>
        <v>#DIV/0!</v>
      </c>
      <c r="BY10" s="385" t="e">
        <f t="shared" si="0"/>
        <v>#DIV/0!</v>
      </c>
      <c r="BZ10" s="385" t="e">
        <f t="shared" ref="BZ10:BZ17" si="29">BS10+BE10+Q10</f>
        <v>#DIV/0!</v>
      </c>
      <c r="CA10" s="385" t="e">
        <f t="shared" ref="CA10:CA17" si="30">BV10+BF10+T10</f>
        <v>#DIV/0!</v>
      </c>
      <c r="CC10" s="385" t="e">
        <f>BX10-AP10</f>
        <v>#DIV/0!</v>
      </c>
      <c r="CD10" s="385" t="e">
        <f>CC10/#REF!*1000</f>
        <v>#DIV/0!</v>
      </c>
      <c r="CE10" s="385" t="e">
        <f>CC10*BD10</f>
        <v>#DIV/0!</v>
      </c>
      <c r="CF10" s="385" t="e">
        <f>CE10/#REF!</f>
        <v>#DIV/0!</v>
      </c>
      <c r="CG10" s="387"/>
      <c r="CH10" s="385" t="e">
        <f t="shared" si="1"/>
        <v>#DIV/0!</v>
      </c>
      <c r="CI10" s="385" t="e">
        <f t="shared" si="1"/>
        <v>#DIV/0!</v>
      </c>
      <c r="CJ10" s="385" t="e">
        <f t="shared" si="1"/>
        <v>#DIV/0!</v>
      </c>
      <c r="CK10" s="385" t="e">
        <f t="shared" si="1"/>
        <v>#DIV/0!</v>
      </c>
    </row>
    <row r="11" spans="1:89" s="386" customFormat="1" ht="22.5" customHeight="1">
      <c r="A11" s="1530" t="s">
        <v>490</v>
      </c>
      <c r="B11" s="349"/>
      <c r="C11" s="1559"/>
      <c r="D11" s="1561"/>
      <c r="E11" s="1556"/>
      <c r="F11" s="353" t="s">
        <v>833</v>
      </c>
      <c r="G11" s="354">
        <f t="shared" ref="G11:G51" si="31">H11+I11</f>
        <v>27000</v>
      </c>
      <c r="H11" s="392"/>
      <c r="I11" s="390">
        <v>27000</v>
      </c>
      <c r="J11" s="393"/>
      <c r="K11" s="358">
        <v>44717</v>
      </c>
      <c r="L11" s="359" t="s">
        <v>830</v>
      </c>
      <c r="M11" s="391"/>
      <c r="N11" s="361"/>
      <c r="O11" s="362">
        <f t="shared" si="2"/>
        <v>0</v>
      </c>
      <c r="P11" s="362">
        <f t="shared" si="2"/>
        <v>0</v>
      </c>
      <c r="Q11" s="362">
        <f t="shared" si="2"/>
        <v>0</v>
      </c>
      <c r="R11" s="362">
        <f t="shared" si="3"/>
        <v>0</v>
      </c>
      <c r="S11" s="363">
        <f t="shared" si="4"/>
        <v>0</v>
      </c>
      <c r="T11" s="362">
        <f t="shared" si="5"/>
        <v>0</v>
      </c>
      <c r="U11" s="361"/>
      <c r="V11" s="364"/>
      <c r="W11" s="365"/>
      <c r="X11" s="362">
        <f t="shared" si="6"/>
        <v>0</v>
      </c>
      <c r="Y11" s="362">
        <f t="shared" si="7"/>
        <v>0</v>
      </c>
      <c r="Z11" s="362">
        <f t="shared" ref="Z11:Z18" si="32">W11/G11</f>
        <v>0</v>
      </c>
      <c r="AA11" s="361"/>
      <c r="AB11" s="364"/>
      <c r="AC11" s="366"/>
      <c r="AD11" s="362">
        <f t="shared" si="8"/>
        <v>0</v>
      </c>
      <c r="AE11" s="362">
        <f t="shared" si="9"/>
        <v>0</v>
      </c>
      <c r="AF11" s="362">
        <f t="shared" si="10"/>
        <v>0</v>
      </c>
      <c r="AG11" s="361"/>
      <c r="AH11" s="364"/>
      <c r="AI11" s="366"/>
      <c r="AJ11" s="362">
        <f t="shared" si="11"/>
        <v>0</v>
      </c>
      <c r="AK11" s="362">
        <f t="shared" si="12"/>
        <v>0</v>
      </c>
      <c r="AL11" s="362">
        <f t="shared" si="13"/>
        <v>0</v>
      </c>
      <c r="AM11" s="368"/>
      <c r="AN11" s="368"/>
      <c r="AO11" s="368"/>
      <c r="AP11" s="369"/>
      <c r="AQ11" s="370">
        <f t="shared" si="14"/>
        <v>0</v>
      </c>
      <c r="AR11" s="374"/>
      <c r="AS11" s="374"/>
      <c r="AT11" s="374"/>
      <c r="AU11" s="374"/>
      <c r="AV11" s="374"/>
      <c r="AW11" s="374"/>
      <c r="AX11" s="375" t="e">
        <f t="shared" si="15"/>
        <v>#DIV/0!</v>
      </c>
      <c r="AY11" s="376" t="e">
        <f t="shared" si="16"/>
        <v>#DIV/0!</v>
      </c>
      <c r="AZ11" s="376" t="e">
        <f t="shared" si="17"/>
        <v>#DIV/0!</v>
      </c>
      <c r="BA11" s="377" t="e">
        <f t="shared" si="18"/>
        <v>#DIV/0!</v>
      </c>
      <c r="BB11" s="378" t="e">
        <f t="shared" si="19"/>
        <v>#DIV/0!</v>
      </c>
      <c r="BC11" s="379" t="e">
        <f t="shared" si="20"/>
        <v>#DIV/0!</v>
      </c>
      <c r="BD11" s="380">
        <v>23000</v>
      </c>
      <c r="BE11" s="381" t="e">
        <f t="shared" si="21"/>
        <v>#DIV/0!</v>
      </c>
      <c r="BF11" s="378" t="e">
        <f t="shared" si="22"/>
        <v>#DIV/0!</v>
      </c>
      <c r="BG11" s="382"/>
      <c r="BH11" s="382"/>
      <c r="BI11" s="382"/>
      <c r="BJ11" s="382"/>
      <c r="BK11" s="382"/>
      <c r="BL11" s="382"/>
      <c r="BM11" s="382"/>
      <c r="BN11" s="382"/>
      <c r="BO11" s="382"/>
      <c r="BP11" s="382"/>
      <c r="BQ11" s="382"/>
      <c r="BR11" s="383">
        <f t="shared" si="23"/>
        <v>0</v>
      </c>
      <c r="BS11" s="383">
        <f t="shared" si="24"/>
        <v>0</v>
      </c>
      <c r="BT11" s="383">
        <f t="shared" si="25"/>
        <v>0</v>
      </c>
      <c r="BU11" s="384">
        <f t="shared" si="26"/>
        <v>0</v>
      </c>
      <c r="BV11" s="383">
        <f t="shared" si="27"/>
        <v>0</v>
      </c>
      <c r="BW11" s="385" t="e">
        <f t="shared" si="28"/>
        <v>#DIV/0!</v>
      </c>
      <c r="BX11" s="385" t="e">
        <f t="shared" si="0"/>
        <v>#DIV/0!</v>
      </c>
      <c r="BY11" s="385" t="e">
        <f t="shared" si="0"/>
        <v>#DIV/0!</v>
      </c>
      <c r="BZ11" s="385" t="e">
        <f t="shared" si="29"/>
        <v>#DIV/0!</v>
      </c>
      <c r="CA11" s="385" t="e">
        <f t="shared" si="30"/>
        <v>#DIV/0!</v>
      </c>
      <c r="CC11" s="385" t="e">
        <f t="shared" ref="CC11:CC92" si="33">BX11-AP11</f>
        <v>#DIV/0!</v>
      </c>
      <c r="CD11" s="385" t="e">
        <f>CC11/#REF!*1000</f>
        <v>#DIV/0!</v>
      </c>
      <c r="CE11" s="385" t="e">
        <f t="shared" ref="CE11:CE92" si="34">CC11*BD11</f>
        <v>#DIV/0!</v>
      </c>
      <c r="CF11" s="385" t="e">
        <f>CE11/#REF!</f>
        <v>#DIV/0!</v>
      </c>
      <c r="CG11" s="387"/>
      <c r="CH11" s="385" t="e">
        <f t="shared" si="1"/>
        <v>#DIV/0!</v>
      </c>
      <c r="CI11" s="385" t="e">
        <f t="shared" si="1"/>
        <v>#DIV/0!</v>
      </c>
      <c r="CJ11" s="385" t="e">
        <f t="shared" si="1"/>
        <v>#DIV/0!</v>
      </c>
      <c r="CK11" s="385" t="e">
        <f t="shared" si="1"/>
        <v>#DIV/0!</v>
      </c>
    </row>
    <row r="12" spans="1:89" s="386" customFormat="1" ht="22.5" customHeight="1">
      <c r="A12" s="1531"/>
      <c r="B12" s="349"/>
      <c r="C12" s="1559"/>
      <c r="D12" s="1561"/>
      <c r="E12" s="1556"/>
      <c r="F12" s="353" t="s">
        <v>834</v>
      </c>
      <c r="G12" s="354">
        <f t="shared" si="31"/>
        <v>27000</v>
      </c>
      <c r="H12" s="392"/>
      <c r="I12" s="390">
        <v>27000</v>
      </c>
      <c r="J12" s="393"/>
      <c r="K12" s="358">
        <v>44717</v>
      </c>
      <c r="L12" s="359" t="s">
        <v>830</v>
      </c>
      <c r="M12" s="391"/>
      <c r="N12" s="361"/>
      <c r="O12" s="362"/>
      <c r="P12" s="362"/>
      <c r="Q12" s="362"/>
      <c r="R12" s="362"/>
      <c r="S12" s="363"/>
      <c r="T12" s="362"/>
      <c r="U12" s="361"/>
      <c r="V12" s="364"/>
      <c r="W12" s="365"/>
      <c r="X12" s="362"/>
      <c r="Y12" s="362"/>
      <c r="Z12" s="362"/>
      <c r="AA12" s="361"/>
      <c r="AB12" s="364"/>
      <c r="AC12" s="366"/>
      <c r="AD12" s="362"/>
      <c r="AE12" s="362"/>
      <c r="AF12" s="362"/>
      <c r="AG12" s="361"/>
      <c r="AH12" s="364"/>
      <c r="AI12" s="366"/>
      <c r="AJ12" s="362"/>
      <c r="AK12" s="362"/>
      <c r="AL12" s="362"/>
      <c r="AM12" s="368"/>
      <c r="AN12" s="368"/>
      <c r="AO12" s="368"/>
      <c r="AP12" s="369"/>
      <c r="AQ12" s="370"/>
      <c r="AR12" s="374"/>
      <c r="AS12" s="374"/>
      <c r="AT12" s="374"/>
      <c r="AU12" s="374"/>
      <c r="AV12" s="374"/>
      <c r="AW12" s="374"/>
      <c r="AX12" s="375"/>
      <c r="AY12" s="376"/>
      <c r="AZ12" s="376"/>
      <c r="BA12" s="377"/>
      <c r="BB12" s="378"/>
      <c r="BC12" s="379"/>
      <c r="BD12" s="380"/>
      <c r="BE12" s="381"/>
      <c r="BF12" s="378"/>
      <c r="BG12" s="382"/>
      <c r="BH12" s="382"/>
      <c r="BI12" s="382"/>
      <c r="BJ12" s="382"/>
      <c r="BK12" s="382"/>
      <c r="BL12" s="382"/>
      <c r="BM12" s="382"/>
      <c r="BN12" s="382"/>
      <c r="BO12" s="382"/>
      <c r="BP12" s="382"/>
      <c r="BQ12" s="382"/>
      <c r="BR12" s="383"/>
      <c r="BS12" s="383"/>
      <c r="BT12" s="383"/>
      <c r="BU12" s="384"/>
      <c r="BV12" s="383"/>
      <c r="BW12" s="385"/>
      <c r="BX12" s="385"/>
      <c r="BY12" s="385"/>
      <c r="BZ12" s="385"/>
      <c r="CA12" s="385"/>
      <c r="CC12" s="385"/>
      <c r="CD12" s="385"/>
      <c r="CE12" s="385"/>
      <c r="CF12" s="385"/>
      <c r="CG12" s="387"/>
      <c r="CH12" s="385"/>
      <c r="CI12" s="385"/>
      <c r="CJ12" s="385"/>
      <c r="CK12" s="385"/>
    </row>
    <row r="13" spans="1:89" s="386" customFormat="1" ht="22.5" customHeight="1">
      <c r="A13" s="1531"/>
      <c r="B13" s="349"/>
      <c r="C13" s="1559"/>
      <c r="D13" s="1561"/>
      <c r="E13" s="1556"/>
      <c r="F13" s="353" t="s">
        <v>835</v>
      </c>
      <c r="G13" s="354">
        <f t="shared" si="31"/>
        <v>27000</v>
      </c>
      <c r="H13" s="392"/>
      <c r="I13" s="390">
        <v>27000</v>
      </c>
      <c r="J13" s="393"/>
      <c r="K13" s="358">
        <v>44717</v>
      </c>
      <c r="L13" s="359" t="s">
        <v>830</v>
      </c>
      <c r="M13" s="391"/>
      <c r="N13" s="361"/>
      <c r="O13" s="362"/>
      <c r="P13" s="362"/>
      <c r="Q13" s="362"/>
      <c r="R13" s="362"/>
      <c r="S13" s="363"/>
      <c r="T13" s="362"/>
      <c r="U13" s="361"/>
      <c r="V13" s="364"/>
      <c r="W13" s="365"/>
      <c r="X13" s="362"/>
      <c r="Y13" s="362"/>
      <c r="Z13" s="362"/>
      <c r="AA13" s="361"/>
      <c r="AB13" s="364"/>
      <c r="AC13" s="366"/>
      <c r="AD13" s="362"/>
      <c r="AE13" s="362"/>
      <c r="AF13" s="362"/>
      <c r="AG13" s="361"/>
      <c r="AH13" s="364"/>
      <c r="AI13" s="366"/>
      <c r="AJ13" s="362"/>
      <c r="AK13" s="362"/>
      <c r="AL13" s="362"/>
      <c r="AM13" s="368"/>
      <c r="AN13" s="368"/>
      <c r="AO13" s="368"/>
      <c r="AP13" s="369"/>
      <c r="AQ13" s="370"/>
      <c r="AR13" s="374"/>
      <c r="AS13" s="374"/>
      <c r="AT13" s="374"/>
      <c r="AU13" s="374"/>
      <c r="AV13" s="374"/>
      <c r="AW13" s="374"/>
      <c r="AX13" s="375"/>
      <c r="AY13" s="376"/>
      <c r="AZ13" s="376"/>
      <c r="BA13" s="377"/>
      <c r="BB13" s="378"/>
      <c r="BC13" s="379"/>
      <c r="BD13" s="380"/>
      <c r="BE13" s="381"/>
      <c r="BF13" s="378"/>
      <c r="BG13" s="382"/>
      <c r="BH13" s="382"/>
      <c r="BI13" s="382"/>
      <c r="BJ13" s="382"/>
      <c r="BK13" s="382"/>
      <c r="BL13" s="382"/>
      <c r="BM13" s="382"/>
      <c r="BN13" s="382"/>
      <c r="BO13" s="382"/>
      <c r="BP13" s="382"/>
      <c r="BQ13" s="382"/>
      <c r="BR13" s="383"/>
      <c r="BS13" s="383"/>
      <c r="BT13" s="383"/>
      <c r="BU13" s="384"/>
      <c r="BV13" s="383"/>
      <c r="BW13" s="385"/>
      <c r="BX13" s="385"/>
      <c r="BY13" s="385"/>
      <c r="BZ13" s="385"/>
      <c r="CA13" s="385"/>
      <c r="CC13" s="385"/>
      <c r="CD13" s="385"/>
      <c r="CE13" s="385"/>
      <c r="CF13" s="385"/>
      <c r="CG13" s="387"/>
      <c r="CH13" s="385"/>
      <c r="CI13" s="385"/>
      <c r="CJ13" s="385"/>
      <c r="CK13" s="385"/>
    </row>
    <row r="14" spans="1:89" s="386" customFormat="1" ht="18.75" customHeight="1">
      <c r="A14" s="1532"/>
      <c r="B14" s="349"/>
      <c r="C14" s="1559"/>
      <c r="D14" s="1561"/>
      <c r="E14" s="1556"/>
      <c r="F14" s="353" t="s">
        <v>836</v>
      </c>
      <c r="G14" s="354">
        <f t="shared" si="31"/>
        <v>27000</v>
      </c>
      <c r="H14" s="392"/>
      <c r="I14" s="356">
        <v>27000</v>
      </c>
      <c r="J14" s="393"/>
      <c r="K14" s="358">
        <v>44717</v>
      </c>
      <c r="L14" s="359" t="s">
        <v>830</v>
      </c>
      <c r="M14" s="391"/>
      <c r="N14" s="361"/>
      <c r="O14" s="362">
        <f t="shared" ref="O14:Q28" si="35">W14+AC14+AI14</f>
        <v>0</v>
      </c>
      <c r="P14" s="362">
        <f t="shared" si="35"/>
        <v>0</v>
      </c>
      <c r="Q14" s="362">
        <f t="shared" si="35"/>
        <v>0</v>
      </c>
      <c r="R14" s="362">
        <f t="shared" si="3"/>
        <v>0</v>
      </c>
      <c r="S14" s="363">
        <f t="shared" si="4"/>
        <v>0</v>
      </c>
      <c r="T14" s="362">
        <f t="shared" si="5"/>
        <v>0</v>
      </c>
      <c r="U14" s="361"/>
      <c r="V14" s="364"/>
      <c r="W14" s="365"/>
      <c r="X14" s="362">
        <f t="shared" si="6"/>
        <v>0</v>
      </c>
      <c r="Y14" s="362">
        <f t="shared" si="7"/>
        <v>0</v>
      </c>
      <c r="Z14" s="362">
        <f t="shared" si="32"/>
        <v>0</v>
      </c>
      <c r="AA14" s="361"/>
      <c r="AB14" s="364"/>
      <c r="AC14" s="366"/>
      <c r="AD14" s="362">
        <f t="shared" si="8"/>
        <v>0</v>
      </c>
      <c r="AE14" s="362">
        <f t="shared" si="9"/>
        <v>0</v>
      </c>
      <c r="AF14" s="362">
        <f t="shared" si="10"/>
        <v>0</v>
      </c>
      <c r="AG14" s="361"/>
      <c r="AH14" s="364"/>
      <c r="AI14" s="366"/>
      <c r="AJ14" s="362">
        <f t="shared" si="11"/>
        <v>0</v>
      </c>
      <c r="AK14" s="362">
        <f t="shared" si="12"/>
        <v>0</v>
      </c>
      <c r="AL14" s="362">
        <f t="shared" si="13"/>
        <v>0</v>
      </c>
      <c r="AM14" s="368"/>
      <c r="AN14" s="368"/>
      <c r="AO14" s="368"/>
      <c r="AP14" s="369"/>
      <c r="AQ14" s="370">
        <f t="shared" si="14"/>
        <v>0</v>
      </c>
      <c r="AR14" s="374"/>
      <c r="AS14" s="374"/>
      <c r="AT14" s="374"/>
      <c r="AU14" s="374"/>
      <c r="AV14" s="374"/>
      <c r="AW14" s="374"/>
      <c r="AX14" s="375" t="e">
        <f t="shared" si="15"/>
        <v>#DIV/0!</v>
      </c>
      <c r="AY14" s="376" t="e">
        <f t="shared" si="16"/>
        <v>#DIV/0!</v>
      </c>
      <c r="AZ14" s="376" t="e">
        <f t="shared" si="17"/>
        <v>#DIV/0!</v>
      </c>
      <c r="BA14" s="377" t="e">
        <f t="shared" si="18"/>
        <v>#DIV/0!</v>
      </c>
      <c r="BB14" s="378" t="e">
        <f t="shared" si="19"/>
        <v>#DIV/0!</v>
      </c>
      <c r="BC14" s="379" t="e">
        <f t="shared" si="20"/>
        <v>#DIV/0!</v>
      </c>
      <c r="BD14" s="380">
        <v>23000</v>
      </c>
      <c r="BE14" s="381" t="e">
        <f t="shared" si="21"/>
        <v>#DIV/0!</v>
      </c>
      <c r="BF14" s="378" t="e">
        <f t="shared" si="22"/>
        <v>#DIV/0!</v>
      </c>
      <c r="BG14" s="382"/>
      <c r="BH14" s="382"/>
      <c r="BI14" s="382"/>
      <c r="BJ14" s="382"/>
      <c r="BK14" s="382"/>
      <c r="BL14" s="382"/>
      <c r="BM14" s="382"/>
      <c r="BN14" s="382"/>
      <c r="BO14" s="382"/>
      <c r="BP14" s="382"/>
      <c r="BQ14" s="382"/>
      <c r="BR14" s="383">
        <f t="shared" si="23"/>
        <v>0</v>
      </c>
      <c r="BS14" s="383">
        <f t="shared" si="24"/>
        <v>0</v>
      </c>
      <c r="BT14" s="383">
        <f t="shared" si="25"/>
        <v>0</v>
      </c>
      <c r="BU14" s="384">
        <f t="shared" si="26"/>
        <v>0</v>
      </c>
      <c r="BV14" s="383">
        <f t="shared" si="27"/>
        <v>0</v>
      </c>
      <c r="BW14" s="385" t="e">
        <f t="shared" si="28"/>
        <v>#DIV/0!</v>
      </c>
      <c r="BX14" s="385" t="e">
        <f>BT14+BB14+R14</f>
        <v>#DIV/0!</v>
      </c>
      <c r="BY14" s="385" t="e">
        <f>BU14+BC14+S14</f>
        <v>#DIV/0!</v>
      </c>
      <c r="BZ14" s="385" t="e">
        <f t="shared" si="29"/>
        <v>#DIV/0!</v>
      </c>
      <c r="CA14" s="385" t="e">
        <f t="shared" si="30"/>
        <v>#DIV/0!</v>
      </c>
      <c r="CC14" s="385" t="e">
        <f t="shared" si="33"/>
        <v>#DIV/0!</v>
      </c>
      <c r="CD14" s="385" t="e">
        <f>CC14/#REF!*1000</f>
        <v>#DIV/0!</v>
      </c>
      <c r="CE14" s="385" t="e">
        <f t="shared" si="34"/>
        <v>#DIV/0!</v>
      </c>
      <c r="CF14" s="385" t="e">
        <f>CE14/#REF!</f>
        <v>#DIV/0!</v>
      </c>
      <c r="CG14" s="387"/>
      <c r="CH14" s="385" t="e">
        <f t="shared" si="1"/>
        <v>#DIV/0!</v>
      </c>
      <c r="CI14" s="385" t="e">
        <f t="shared" si="1"/>
        <v>#DIV/0!</v>
      </c>
      <c r="CJ14" s="385" t="e">
        <f t="shared" si="1"/>
        <v>#DIV/0!</v>
      </c>
      <c r="CK14" s="385" t="e">
        <f t="shared" si="1"/>
        <v>#DIV/0!</v>
      </c>
    </row>
    <row r="15" spans="1:89" s="386" customFormat="1" ht="18.75" customHeight="1">
      <c r="A15" s="348">
        <v>3</v>
      </c>
      <c r="B15" s="349"/>
      <c r="C15" s="1559"/>
      <c r="D15" s="1561"/>
      <c r="E15" s="1556"/>
      <c r="F15" s="353" t="s">
        <v>837</v>
      </c>
      <c r="G15" s="354">
        <f t="shared" si="31"/>
        <v>27000</v>
      </c>
      <c r="H15" s="390"/>
      <c r="I15" s="356">
        <v>27000</v>
      </c>
      <c r="J15" s="393"/>
      <c r="K15" s="358">
        <v>44717</v>
      </c>
      <c r="L15" s="359" t="s">
        <v>830</v>
      </c>
      <c r="M15" s="391"/>
      <c r="N15" s="361"/>
      <c r="O15" s="362">
        <f t="shared" si="35"/>
        <v>0</v>
      </c>
      <c r="P15" s="362">
        <f t="shared" si="35"/>
        <v>0</v>
      </c>
      <c r="Q15" s="362">
        <f t="shared" si="35"/>
        <v>0</v>
      </c>
      <c r="R15" s="362">
        <f>Q15/BD15</f>
        <v>0</v>
      </c>
      <c r="S15" s="363">
        <f>T15/BD15*1000</f>
        <v>0</v>
      </c>
      <c r="T15" s="362">
        <f>Z15+AF15+AL15</f>
        <v>0</v>
      </c>
      <c r="U15" s="361"/>
      <c r="V15" s="364"/>
      <c r="W15" s="365"/>
      <c r="X15" s="362">
        <f>W15*10%</f>
        <v>0</v>
      </c>
      <c r="Y15" s="362">
        <f>X15+W15</f>
        <v>0</v>
      </c>
      <c r="Z15" s="362">
        <f>W15/G15</f>
        <v>0</v>
      </c>
      <c r="AA15" s="361"/>
      <c r="AB15" s="364"/>
      <c r="AC15" s="366"/>
      <c r="AD15" s="362">
        <f>AC15*10%</f>
        <v>0</v>
      </c>
      <c r="AE15" s="362">
        <f>AD15+AC15</f>
        <v>0</v>
      </c>
      <c r="AF15" s="362">
        <f>AC15/I15</f>
        <v>0</v>
      </c>
      <c r="AG15" s="361"/>
      <c r="AH15" s="364"/>
      <c r="AI15" s="366"/>
      <c r="AJ15" s="362">
        <f>AI15*10%</f>
        <v>0</v>
      </c>
      <c r="AK15" s="362">
        <f>AJ15+AI15</f>
        <v>0</v>
      </c>
      <c r="AL15" s="362">
        <f>AI15/I15</f>
        <v>0</v>
      </c>
      <c r="AM15" s="368"/>
      <c r="AN15" s="368"/>
      <c r="AO15" s="368"/>
      <c r="AP15" s="369"/>
      <c r="AQ15" s="370">
        <f>AP15/I15*1000</f>
        <v>0</v>
      </c>
      <c r="AR15" s="374"/>
      <c r="AS15" s="374"/>
      <c r="AT15" s="374"/>
      <c r="AU15" s="374"/>
      <c r="AV15" s="374"/>
      <c r="AW15" s="374"/>
      <c r="AX15" s="375" t="e">
        <f t="shared" si="15"/>
        <v>#DIV/0!</v>
      </c>
      <c r="AY15" s="376" t="e">
        <f t="shared" si="16"/>
        <v>#DIV/0!</v>
      </c>
      <c r="AZ15" s="376" t="e">
        <f>AV15/AW15</f>
        <v>#DIV/0!</v>
      </c>
      <c r="BA15" s="377" t="e">
        <f>(AZ15+AY15+AX15+AS15+AR15)*10%</f>
        <v>#DIV/0!</v>
      </c>
      <c r="BB15" s="378" t="e">
        <f>AZ15+AY15+AX15+AS15+AR15+AP15</f>
        <v>#DIV/0!</v>
      </c>
      <c r="BC15" s="379" t="e">
        <f>BB15/I15*1000</f>
        <v>#DIV/0!</v>
      </c>
      <c r="BD15" s="380">
        <v>23000</v>
      </c>
      <c r="BE15" s="381" t="e">
        <f t="shared" si="21"/>
        <v>#DIV/0!</v>
      </c>
      <c r="BF15" s="378" t="e">
        <f>BC15*BD15/1000</f>
        <v>#DIV/0!</v>
      </c>
      <c r="BG15" s="382"/>
      <c r="BH15" s="382"/>
      <c r="BI15" s="382"/>
      <c r="BJ15" s="382"/>
      <c r="BK15" s="382"/>
      <c r="BL15" s="382"/>
      <c r="BM15" s="382"/>
      <c r="BN15" s="382"/>
      <c r="BO15" s="382"/>
      <c r="BP15" s="382"/>
      <c r="BQ15" s="382"/>
      <c r="BR15" s="383">
        <f>SUM(BG15:BQ15)*10%</f>
        <v>0</v>
      </c>
      <c r="BS15" s="383">
        <f>SUM(BG15:BR15)</f>
        <v>0</v>
      </c>
      <c r="BT15" s="383">
        <f>(BS15-BR15)/BD15</f>
        <v>0</v>
      </c>
      <c r="BU15" s="384">
        <f>BT15/I15*1000</f>
        <v>0</v>
      </c>
      <c r="BV15" s="383">
        <f>(BS15-BR15)/I15</f>
        <v>0</v>
      </c>
      <c r="BW15" s="385" t="e">
        <f>BR15+BA15*BD15+P15</f>
        <v>#DIV/0!</v>
      </c>
      <c r="BX15" s="385" t="e">
        <f>BT15+BB15+R15</f>
        <v>#DIV/0!</v>
      </c>
      <c r="BY15" s="385" t="e">
        <f>BU15+BC15+S15</f>
        <v>#DIV/0!</v>
      </c>
      <c r="BZ15" s="385" t="e">
        <f>BS15+BE15+Q15</f>
        <v>#DIV/0!</v>
      </c>
      <c r="CA15" s="385" t="e">
        <f>BV15+BF15+T15</f>
        <v>#DIV/0!</v>
      </c>
      <c r="CC15" s="385" t="e">
        <f>BX15-AP15</f>
        <v>#DIV/0!</v>
      </c>
      <c r="CD15" s="385" t="e">
        <f>CC15/#REF!*1000</f>
        <v>#DIV/0!</v>
      </c>
      <c r="CE15" s="385" t="e">
        <f>CC15*BD15</f>
        <v>#DIV/0!</v>
      </c>
      <c r="CF15" s="385" t="e">
        <f>CE15/#REF!</f>
        <v>#DIV/0!</v>
      </c>
      <c r="CG15" s="387"/>
      <c r="CH15" s="385" t="e">
        <f>BX15-CC15</f>
        <v>#DIV/0!</v>
      </c>
      <c r="CI15" s="385" t="e">
        <f>BY15-CD15</f>
        <v>#DIV/0!</v>
      </c>
      <c r="CJ15" s="385" t="e">
        <f>BZ15-CE15</f>
        <v>#DIV/0!</v>
      </c>
      <c r="CK15" s="385" t="e">
        <f>CA15-CF15</f>
        <v>#DIV/0!</v>
      </c>
    </row>
    <row r="16" spans="1:89" s="386" customFormat="1" ht="15.75" customHeight="1">
      <c r="A16" s="1530" t="s">
        <v>570</v>
      </c>
      <c r="B16" s="394"/>
      <c r="C16" s="1534" t="s">
        <v>838</v>
      </c>
      <c r="D16" s="1536" t="s">
        <v>839</v>
      </c>
      <c r="E16" s="1538" t="s">
        <v>444</v>
      </c>
      <c r="F16" s="353" t="s">
        <v>840</v>
      </c>
      <c r="G16" s="354">
        <f t="shared" si="31"/>
        <v>28000</v>
      </c>
      <c r="H16" s="390"/>
      <c r="I16" s="356">
        <v>28000</v>
      </c>
      <c r="J16" s="395"/>
      <c r="K16" s="358">
        <v>44747</v>
      </c>
      <c r="L16" s="359" t="s">
        <v>830</v>
      </c>
      <c r="M16" s="360"/>
      <c r="N16" s="361"/>
      <c r="O16" s="362">
        <f>W16+AC16+AI16</f>
        <v>0</v>
      </c>
      <c r="P16" s="362">
        <f t="shared" si="35"/>
        <v>0</v>
      </c>
      <c r="Q16" s="362">
        <f t="shared" si="35"/>
        <v>0</v>
      </c>
      <c r="R16" s="362">
        <f t="shared" si="3"/>
        <v>0</v>
      </c>
      <c r="S16" s="363">
        <f t="shared" si="4"/>
        <v>0</v>
      </c>
      <c r="T16" s="362">
        <f t="shared" si="5"/>
        <v>0</v>
      </c>
      <c r="U16" s="361"/>
      <c r="V16" s="361"/>
      <c r="W16" s="365"/>
      <c r="X16" s="362">
        <f t="shared" si="6"/>
        <v>0</v>
      </c>
      <c r="Y16" s="362">
        <f t="shared" si="7"/>
        <v>0</v>
      </c>
      <c r="Z16" s="362">
        <f t="shared" si="32"/>
        <v>0</v>
      </c>
      <c r="AA16" s="361"/>
      <c r="AB16" s="364"/>
      <c r="AC16" s="365"/>
      <c r="AD16" s="362">
        <f t="shared" si="8"/>
        <v>0</v>
      </c>
      <c r="AE16" s="362">
        <f t="shared" si="9"/>
        <v>0</v>
      </c>
      <c r="AF16" s="362">
        <f t="shared" si="10"/>
        <v>0</v>
      </c>
      <c r="AG16" s="361"/>
      <c r="AH16" s="364"/>
      <c r="AI16" s="366"/>
      <c r="AJ16" s="362">
        <f t="shared" si="11"/>
        <v>0</v>
      </c>
      <c r="AK16" s="362">
        <f t="shared" si="12"/>
        <v>0</v>
      </c>
      <c r="AL16" s="362">
        <f t="shared" si="13"/>
        <v>0</v>
      </c>
      <c r="AM16" s="367"/>
      <c r="AN16" s="367"/>
      <c r="AO16" s="396"/>
      <c r="AP16" s="369"/>
      <c r="AQ16" s="370">
        <f t="shared" si="14"/>
        <v>0</v>
      </c>
      <c r="AR16" s="397"/>
      <c r="AS16" s="397"/>
      <c r="AT16" s="397"/>
      <c r="AU16" s="397"/>
      <c r="AV16" s="397"/>
      <c r="AW16" s="374"/>
      <c r="AX16" s="375" t="e">
        <f t="shared" si="15"/>
        <v>#DIV/0!</v>
      </c>
      <c r="AY16" s="376" t="e">
        <f t="shared" si="16"/>
        <v>#DIV/0!</v>
      </c>
      <c r="AZ16" s="376" t="e">
        <f t="shared" si="17"/>
        <v>#DIV/0!</v>
      </c>
      <c r="BA16" s="377" t="e">
        <f t="shared" si="18"/>
        <v>#DIV/0!</v>
      </c>
      <c r="BB16" s="378" t="e">
        <f t="shared" si="19"/>
        <v>#DIV/0!</v>
      </c>
      <c r="BC16" s="379" t="e">
        <f t="shared" si="20"/>
        <v>#DIV/0!</v>
      </c>
      <c r="BD16" s="380">
        <v>23000</v>
      </c>
      <c r="BE16" s="381" t="e">
        <f t="shared" si="21"/>
        <v>#DIV/0!</v>
      </c>
      <c r="BF16" s="378" t="e">
        <f t="shared" si="22"/>
        <v>#DIV/0!</v>
      </c>
      <c r="BG16" s="382"/>
      <c r="BH16" s="382"/>
      <c r="BI16" s="382"/>
      <c r="BJ16" s="382"/>
      <c r="BK16" s="382"/>
      <c r="BL16" s="382"/>
      <c r="BM16" s="382"/>
      <c r="BN16" s="382"/>
      <c r="BO16" s="382"/>
      <c r="BP16" s="382"/>
      <c r="BQ16" s="382"/>
      <c r="BR16" s="383">
        <f t="shared" si="23"/>
        <v>0</v>
      </c>
      <c r="BS16" s="383">
        <f t="shared" si="24"/>
        <v>0</v>
      </c>
      <c r="BT16" s="383">
        <f t="shared" si="25"/>
        <v>0</v>
      </c>
      <c r="BU16" s="384">
        <f t="shared" si="26"/>
        <v>0</v>
      </c>
      <c r="BV16" s="383">
        <f t="shared" si="27"/>
        <v>0</v>
      </c>
      <c r="BW16" s="385" t="e">
        <f t="shared" si="28"/>
        <v>#DIV/0!</v>
      </c>
      <c r="BX16" s="385" t="e">
        <f t="shared" ref="BX16:BY70" si="36">BT16+BB16+R16</f>
        <v>#DIV/0!</v>
      </c>
      <c r="BY16" s="385" t="e">
        <f t="shared" si="36"/>
        <v>#DIV/0!</v>
      </c>
      <c r="BZ16" s="385" t="e">
        <f t="shared" si="29"/>
        <v>#DIV/0!</v>
      </c>
      <c r="CA16" s="385" t="e">
        <f t="shared" si="30"/>
        <v>#DIV/0!</v>
      </c>
      <c r="CC16" s="385" t="e">
        <f t="shared" si="33"/>
        <v>#DIV/0!</v>
      </c>
      <c r="CD16" s="385" t="e">
        <f>CC16/#REF!*1000</f>
        <v>#DIV/0!</v>
      </c>
      <c r="CE16" s="385" t="e">
        <f t="shared" si="34"/>
        <v>#DIV/0!</v>
      </c>
      <c r="CF16" s="385" t="e">
        <f>CE16/#REF!</f>
        <v>#DIV/0!</v>
      </c>
      <c r="CG16" s="387"/>
      <c r="CH16" s="385" t="e">
        <f t="shared" si="1"/>
        <v>#DIV/0!</v>
      </c>
      <c r="CI16" s="385" t="e">
        <f t="shared" si="1"/>
        <v>#DIV/0!</v>
      </c>
      <c r="CJ16" s="385" t="e">
        <f t="shared" si="1"/>
        <v>#DIV/0!</v>
      </c>
      <c r="CK16" s="385" t="e">
        <f t="shared" si="1"/>
        <v>#DIV/0!</v>
      </c>
    </row>
    <row r="17" spans="1:89" s="386" customFormat="1" ht="18.75" customHeight="1">
      <c r="A17" s="1533"/>
      <c r="B17" s="349"/>
      <c r="C17" s="1535"/>
      <c r="D17" s="1537"/>
      <c r="E17" s="1539"/>
      <c r="F17" s="353" t="s">
        <v>841</v>
      </c>
      <c r="G17" s="354">
        <f t="shared" si="31"/>
        <v>28000</v>
      </c>
      <c r="H17" s="390"/>
      <c r="I17" s="356">
        <v>28000</v>
      </c>
      <c r="J17" s="398"/>
      <c r="K17" s="358">
        <v>44747</v>
      </c>
      <c r="L17" s="359" t="s">
        <v>830</v>
      </c>
      <c r="M17" s="360"/>
      <c r="N17" s="361"/>
      <c r="O17" s="362">
        <f>W17+AC17+AI17</f>
        <v>0</v>
      </c>
      <c r="P17" s="362">
        <f t="shared" si="35"/>
        <v>0</v>
      </c>
      <c r="Q17" s="362">
        <f t="shared" si="35"/>
        <v>0</v>
      </c>
      <c r="R17" s="362">
        <f t="shared" si="3"/>
        <v>0</v>
      </c>
      <c r="S17" s="363">
        <f t="shared" si="4"/>
        <v>0</v>
      </c>
      <c r="T17" s="362">
        <f t="shared" si="5"/>
        <v>0</v>
      </c>
      <c r="U17" s="361"/>
      <c r="V17" s="361"/>
      <c r="W17" s="365"/>
      <c r="X17" s="362">
        <f t="shared" si="6"/>
        <v>0</v>
      </c>
      <c r="Y17" s="362">
        <f t="shared" si="7"/>
        <v>0</v>
      </c>
      <c r="Z17" s="362">
        <f t="shared" si="32"/>
        <v>0</v>
      </c>
      <c r="AA17" s="361"/>
      <c r="AB17" s="364"/>
      <c r="AC17" s="365"/>
      <c r="AD17" s="362">
        <f t="shared" si="8"/>
        <v>0</v>
      </c>
      <c r="AE17" s="362">
        <f t="shared" si="9"/>
        <v>0</v>
      </c>
      <c r="AF17" s="362">
        <f t="shared" si="10"/>
        <v>0</v>
      </c>
      <c r="AG17" s="361"/>
      <c r="AH17" s="364"/>
      <c r="AI17" s="366"/>
      <c r="AJ17" s="362">
        <f t="shared" si="11"/>
        <v>0</v>
      </c>
      <c r="AK17" s="362">
        <f t="shared" si="12"/>
        <v>0</v>
      </c>
      <c r="AL17" s="362">
        <f t="shared" si="13"/>
        <v>0</v>
      </c>
      <c r="AM17" s="367"/>
      <c r="AN17" s="367"/>
      <c r="AO17" s="396"/>
      <c r="AP17" s="369"/>
      <c r="AQ17" s="370">
        <f t="shared" si="14"/>
        <v>0</v>
      </c>
      <c r="AR17" s="397"/>
      <c r="AS17" s="397"/>
      <c r="AT17" s="397"/>
      <c r="AU17" s="397"/>
      <c r="AV17" s="397"/>
      <c r="AW17" s="374"/>
      <c r="AX17" s="375" t="e">
        <f t="shared" si="15"/>
        <v>#DIV/0!</v>
      </c>
      <c r="AY17" s="376" t="e">
        <f t="shared" si="16"/>
        <v>#DIV/0!</v>
      </c>
      <c r="AZ17" s="376" t="e">
        <f t="shared" si="17"/>
        <v>#DIV/0!</v>
      </c>
      <c r="BA17" s="377" t="e">
        <f t="shared" si="18"/>
        <v>#DIV/0!</v>
      </c>
      <c r="BB17" s="378" t="e">
        <f t="shared" si="19"/>
        <v>#DIV/0!</v>
      </c>
      <c r="BC17" s="379" t="e">
        <f t="shared" si="20"/>
        <v>#DIV/0!</v>
      </c>
      <c r="BD17" s="380">
        <v>23000</v>
      </c>
      <c r="BE17" s="381" t="e">
        <f t="shared" si="21"/>
        <v>#DIV/0!</v>
      </c>
      <c r="BF17" s="378" t="e">
        <f t="shared" si="22"/>
        <v>#DIV/0!</v>
      </c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3">
        <f t="shared" si="23"/>
        <v>0</v>
      </c>
      <c r="BS17" s="383">
        <f t="shared" si="24"/>
        <v>0</v>
      </c>
      <c r="BT17" s="383">
        <f t="shared" si="25"/>
        <v>0</v>
      </c>
      <c r="BU17" s="384">
        <f t="shared" si="26"/>
        <v>0</v>
      </c>
      <c r="BV17" s="383">
        <f t="shared" si="27"/>
        <v>0</v>
      </c>
      <c r="BW17" s="385" t="e">
        <f t="shared" si="28"/>
        <v>#DIV/0!</v>
      </c>
      <c r="BX17" s="385" t="e">
        <f t="shared" si="36"/>
        <v>#DIV/0!</v>
      </c>
      <c r="BY17" s="385" t="e">
        <f t="shared" si="36"/>
        <v>#DIV/0!</v>
      </c>
      <c r="BZ17" s="385" t="e">
        <f t="shared" si="29"/>
        <v>#DIV/0!</v>
      </c>
      <c r="CA17" s="385" t="e">
        <f t="shared" si="30"/>
        <v>#DIV/0!</v>
      </c>
      <c r="CC17" s="385" t="e">
        <f t="shared" si="33"/>
        <v>#DIV/0!</v>
      </c>
      <c r="CD17" s="385" t="e">
        <f>CC17/#REF!*1000</f>
        <v>#DIV/0!</v>
      </c>
      <c r="CE17" s="385" t="e">
        <f t="shared" si="34"/>
        <v>#DIV/0!</v>
      </c>
      <c r="CF17" s="385" t="e">
        <f>CE17/#REF!</f>
        <v>#DIV/0!</v>
      </c>
      <c r="CG17" s="387"/>
      <c r="CH17" s="385" t="e">
        <f t="shared" si="1"/>
        <v>#DIV/0!</v>
      </c>
      <c r="CI17" s="385" t="e">
        <f t="shared" si="1"/>
        <v>#DIV/0!</v>
      </c>
      <c r="CJ17" s="385" t="e">
        <f t="shared" si="1"/>
        <v>#DIV/0!</v>
      </c>
      <c r="CK17" s="385" t="e">
        <f t="shared" si="1"/>
        <v>#DIV/0!</v>
      </c>
    </row>
    <row r="18" spans="1:89" s="386" customFormat="1" ht="18.75" customHeight="1">
      <c r="A18" s="399"/>
      <c r="B18" s="349"/>
      <c r="C18" s="400" t="s">
        <v>842</v>
      </c>
      <c r="D18" s="1536" t="s">
        <v>703</v>
      </c>
      <c r="E18" s="1538" t="s">
        <v>474</v>
      </c>
      <c r="F18" s="353" t="s">
        <v>843</v>
      </c>
      <c r="G18" s="354">
        <f t="shared" si="31"/>
        <v>27500</v>
      </c>
      <c r="H18" s="390"/>
      <c r="I18" s="356">
        <v>27500</v>
      </c>
      <c r="J18" s="398"/>
      <c r="K18" s="358">
        <v>44747</v>
      </c>
      <c r="L18" s="359" t="s">
        <v>830</v>
      </c>
      <c r="M18" s="360"/>
      <c r="N18" s="361"/>
      <c r="O18" s="362"/>
      <c r="P18" s="362"/>
      <c r="Q18" s="362"/>
      <c r="R18" s="362"/>
      <c r="S18" s="363"/>
      <c r="T18" s="362">
        <f t="shared" si="5"/>
        <v>0</v>
      </c>
      <c r="U18" s="361"/>
      <c r="V18" s="361"/>
      <c r="W18" s="365"/>
      <c r="X18" s="362"/>
      <c r="Y18" s="362"/>
      <c r="Z18" s="362">
        <f t="shared" si="32"/>
        <v>0</v>
      </c>
      <c r="AA18" s="361"/>
      <c r="AB18" s="364"/>
      <c r="AC18" s="365"/>
      <c r="AD18" s="362"/>
      <c r="AE18" s="362"/>
      <c r="AF18" s="362">
        <f t="shared" si="10"/>
        <v>0</v>
      </c>
      <c r="AG18" s="361"/>
      <c r="AH18" s="364"/>
      <c r="AI18" s="366"/>
      <c r="AJ18" s="362"/>
      <c r="AK18" s="362"/>
      <c r="AL18" s="362">
        <f t="shared" si="13"/>
        <v>0</v>
      </c>
      <c r="AM18" s="367"/>
      <c r="AN18" s="367"/>
      <c r="AO18" s="396"/>
      <c r="AP18" s="369"/>
      <c r="AQ18" s="370">
        <f t="shared" si="14"/>
        <v>0</v>
      </c>
      <c r="AR18" s="397"/>
      <c r="AS18" s="397"/>
      <c r="AT18" s="397"/>
      <c r="AU18" s="397"/>
      <c r="AV18" s="397"/>
      <c r="AW18" s="374"/>
      <c r="AX18" s="375"/>
      <c r="AY18" s="376"/>
      <c r="AZ18" s="376"/>
      <c r="BA18" s="377"/>
      <c r="BB18" s="378"/>
      <c r="BC18" s="379"/>
      <c r="BD18" s="380"/>
      <c r="BE18" s="381"/>
      <c r="BF18" s="378"/>
      <c r="BG18" s="382"/>
      <c r="BH18" s="382"/>
      <c r="BI18" s="382"/>
      <c r="BJ18" s="382"/>
      <c r="BK18" s="382"/>
      <c r="BL18" s="382"/>
      <c r="BM18" s="382"/>
      <c r="BN18" s="382"/>
      <c r="BO18" s="382"/>
      <c r="BP18" s="382"/>
      <c r="BQ18" s="382"/>
      <c r="BR18" s="383"/>
      <c r="BS18" s="383"/>
      <c r="BT18" s="383"/>
      <c r="BU18" s="384"/>
      <c r="BV18" s="383"/>
      <c r="BW18" s="385"/>
      <c r="BX18" s="385"/>
      <c r="BY18" s="385"/>
      <c r="BZ18" s="385"/>
      <c r="CA18" s="385"/>
      <c r="CC18" s="385"/>
      <c r="CD18" s="385"/>
      <c r="CE18" s="385"/>
      <c r="CF18" s="385"/>
      <c r="CG18" s="387"/>
      <c r="CH18" s="385"/>
      <c r="CI18" s="385"/>
      <c r="CJ18" s="385"/>
      <c r="CK18" s="385"/>
    </row>
    <row r="19" spans="1:89" s="386" customFormat="1" ht="18.75" customHeight="1">
      <c r="A19" s="399"/>
      <c r="B19" s="349"/>
      <c r="C19" s="400"/>
      <c r="D19" s="1555"/>
      <c r="E19" s="1556"/>
      <c r="F19" s="353" t="s">
        <v>844</v>
      </c>
      <c r="G19" s="354">
        <f t="shared" si="31"/>
        <v>27500</v>
      </c>
      <c r="H19" s="390"/>
      <c r="I19" s="356">
        <v>27500</v>
      </c>
      <c r="J19" s="398"/>
      <c r="K19" s="358">
        <v>44747</v>
      </c>
      <c r="L19" s="359" t="s">
        <v>830</v>
      </c>
      <c r="M19" s="360"/>
      <c r="N19" s="361"/>
      <c r="O19" s="362"/>
      <c r="P19" s="362"/>
      <c r="Q19" s="362"/>
      <c r="R19" s="362"/>
      <c r="S19" s="363"/>
      <c r="T19" s="362"/>
      <c r="U19" s="361"/>
      <c r="V19" s="361"/>
      <c r="W19" s="365"/>
      <c r="X19" s="362"/>
      <c r="Y19" s="362"/>
      <c r="Z19" s="362"/>
      <c r="AA19" s="361"/>
      <c r="AB19" s="364"/>
      <c r="AC19" s="365"/>
      <c r="AD19" s="362"/>
      <c r="AE19" s="362"/>
      <c r="AF19" s="362"/>
      <c r="AG19" s="361"/>
      <c r="AH19" s="364"/>
      <c r="AI19" s="366"/>
      <c r="AJ19" s="362"/>
      <c r="AK19" s="362"/>
      <c r="AL19" s="362"/>
      <c r="AM19" s="367"/>
      <c r="AN19" s="367"/>
      <c r="AO19" s="396"/>
      <c r="AP19" s="369"/>
      <c r="AQ19" s="370"/>
      <c r="AR19" s="397"/>
      <c r="AS19" s="397"/>
      <c r="AT19" s="397"/>
      <c r="AU19" s="397"/>
      <c r="AV19" s="397"/>
      <c r="AW19" s="374"/>
      <c r="AX19" s="375"/>
      <c r="AY19" s="376"/>
      <c r="AZ19" s="376"/>
      <c r="BA19" s="377"/>
      <c r="BB19" s="378"/>
      <c r="BC19" s="379"/>
      <c r="BD19" s="380"/>
      <c r="BE19" s="381"/>
      <c r="BF19" s="378"/>
      <c r="BG19" s="382"/>
      <c r="BH19" s="382"/>
      <c r="BI19" s="382"/>
      <c r="BJ19" s="382"/>
      <c r="BK19" s="382"/>
      <c r="BL19" s="382"/>
      <c r="BM19" s="382"/>
      <c r="BN19" s="382"/>
      <c r="BO19" s="382"/>
      <c r="BP19" s="382"/>
      <c r="BQ19" s="382"/>
      <c r="BR19" s="383"/>
      <c r="BS19" s="383"/>
      <c r="BT19" s="383"/>
      <c r="BU19" s="384"/>
      <c r="BV19" s="383"/>
      <c r="BW19" s="385"/>
      <c r="BX19" s="385"/>
      <c r="BY19" s="385"/>
      <c r="BZ19" s="385"/>
      <c r="CA19" s="385"/>
      <c r="CC19" s="385"/>
      <c r="CD19" s="385"/>
      <c r="CE19" s="385"/>
      <c r="CF19" s="385"/>
      <c r="CG19" s="387"/>
      <c r="CH19" s="385"/>
      <c r="CI19" s="385"/>
      <c r="CJ19" s="385"/>
      <c r="CK19" s="385"/>
    </row>
    <row r="20" spans="1:89" s="386" customFormat="1" ht="18.75" customHeight="1">
      <c r="A20" s="399"/>
      <c r="B20" s="349"/>
      <c r="C20" s="400"/>
      <c r="D20" s="1555"/>
      <c r="E20" s="1556"/>
      <c r="F20" s="353" t="s">
        <v>845</v>
      </c>
      <c r="G20" s="354">
        <f t="shared" si="31"/>
        <v>27500</v>
      </c>
      <c r="H20" s="390"/>
      <c r="I20" s="356">
        <v>27500</v>
      </c>
      <c r="J20" s="398"/>
      <c r="K20" s="358">
        <v>44747</v>
      </c>
      <c r="L20" s="359" t="s">
        <v>830</v>
      </c>
      <c r="M20" s="360"/>
      <c r="N20" s="361"/>
      <c r="O20" s="362"/>
      <c r="P20" s="362"/>
      <c r="Q20" s="362"/>
      <c r="R20" s="362"/>
      <c r="S20" s="363"/>
      <c r="T20" s="362"/>
      <c r="U20" s="361"/>
      <c r="V20" s="361"/>
      <c r="W20" s="365"/>
      <c r="X20" s="362"/>
      <c r="Y20" s="362"/>
      <c r="Z20" s="362"/>
      <c r="AA20" s="361"/>
      <c r="AB20" s="364"/>
      <c r="AC20" s="365"/>
      <c r="AD20" s="362"/>
      <c r="AE20" s="362"/>
      <c r="AF20" s="362"/>
      <c r="AG20" s="361"/>
      <c r="AH20" s="364"/>
      <c r="AI20" s="366"/>
      <c r="AJ20" s="362"/>
      <c r="AK20" s="362"/>
      <c r="AL20" s="362"/>
      <c r="AM20" s="367"/>
      <c r="AN20" s="367"/>
      <c r="AO20" s="396"/>
      <c r="AP20" s="369"/>
      <c r="AQ20" s="370"/>
      <c r="AR20" s="397"/>
      <c r="AS20" s="397"/>
      <c r="AT20" s="397"/>
      <c r="AU20" s="397"/>
      <c r="AV20" s="397"/>
      <c r="AW20" s="374"/>
      <c r="AX20" s="375"/>
      <c r="AY20" s="376"/>
      <c r="AZ20" s="376"/>
      <c r="BA20" s="377"/>
      <c r="BB20" s="378"/>
      <c r="BC20" s="379"/>
      <c r="BD20" s="380"/>
      <c r="BE20" s="381"/>
      <c r="BF20" s="378"/>
      <c r="BG20" s="382"/>
      <c r="BH20" s="382"/>
      <c r="BI20" s="382"/>
      <c r="BJ20" s="382"/>
      <c r="BK20" s="382"/>
      <c r="BL20" s="382"/>
      <c r="BM20" s="382"/>
      <c r="BN20" s="382"/>
      <c r="BO20" s="382"/>
      <c r="BP20" s="382"/>
      <c r="BQ20" s="382"/>
      <c r="BR20" s="383"/>
      <c r="BS20" s="383"/>
      <c r="BT20" s="383"/>
      <c r="BU20" s="384"/>
      <c r="BV20" s="383"/>
      <c r="BW20" s="385"/>
      <c r="BX20" s="385"/>
      <c r="BY20" s="385"/>
      <c r="BZ20" s="385"/>
      <c r="CA20" s="385"/>
      <c r="CC20" s="385"/>
      <c r="CD20" s="385"/>
      <c r="CE20" s="385"/>
      <c r="CF20" s="385"/>
      <c r="CG20" s="387"/>
      <c r="CH20" s="385"/>
      <c r="CI20" s="385"/>
      <c r="CJ20" s="385"/>
      <c r="CK20" s="385"/>
    </row>
    <row r="21" spans="1:89" s="386" customFormat="1" ht="18.75" customHeight="1">
      <c r="A21" s="399"/>
      <c r="B21" s="349"/>
      <c r="C21" s="400"/>
      <c r="D21" s="1555"/>
      <c r="E21" s="1556"/>
      <c r="F21" s="353" t="s">
        <v>846</v>
      </c>
      <c r="G21" s="354">
        <f t="shared" si="31"/>
        <v>27500</v>
      </c>
      <c r="H21" s="390"/>
      <c r="I21" s="356">
        <v>27500</v>
      </c>
      <c r="J21" s="398"/>
      <c r="K21" s="358">
        <v>44809</v>
      </c>
      <c r="L21" s="359" t="s">
        <v>830</v>
      </c>
      <c r="M21" s="360"/>
      <c r="N21" s="361"/>
      <c r="O21" s="362"/>
      <c r="P21" s="362"/>
      <c r="Q21" s="362"/>
      <c r="R21" s="362"/>
      <c r="S21" s="363"/>
      <c r="T21" s="362"/>
      <c r="U21" s="361"/>
      <c r="V21" s="361"/>
      <c r="W21" s="365"/>
      <c r="X21" s="362"/>
      <c r="Y21" s="362"/>
      <c r="Z21" s="362"/>
      <c r="AA21" s="361"/>
      <c r="AB21" s="364"/>
      <c r="AC21" s="365"/>
      <c r="AD21" s="362"/>
      <c r="AE21" s="362"/>
      <c r="AF21" s="362"/>
      <c r="AG21" s="361"/>
      <c r="AH21" s="364"/>
      <c r="AI21" s="366"/>
      <c r="AJ21" s="362"/>
      <c r="AK21" s="362"/>
      <c r="AL21" s="362"/>
      <c r="AM21" s="367"/>
      <c r="AN21" s="367"/>
      <c r="AO21" s="396"/>
      <c r="AP21" s="369"/>
      <c r="AQ21" s="370"/>
      <c r="AR21" s="397"/>
      <c r="AS21" s="397"/>
      <c r="AT21" s="397"/>
      <c r="AU21" s="397"/>
      <c r="AV21" s="397"/>
      <c r="AW21" s="374"/>
      <c r="AX21" s="375"/>
      <c r="AY21" s="376"/>
      <c r="AZ21" s="376"/>
      <c r="BA21" s="377"/>
      <c r="BB21" s="378"/>
      <c r="BC21" s="379"/>
      <c r="BD21" s="380"/>
      <c r="BE21" s="381"/>
      <c r="BF21" s="378"/>
      <c r="BG21" s="382"/>
      <c r="BH21" s="382"/>
      <c r="BI21" s="382"/>
      <c r="BJ21" s="382"/>
      <c r="BK21" s="382"/>
      <c r="BL21" s="382"/>
      <c r="BM21" s="382"/>
      <c r="BN21" s="382"/>
      <c r="BO21" s="382"/>
      <c r="BP21" s="382"/>
      <c r="BQ21" s="382"/>
      <c r="BR21" s="383"/>
      <c r="BS21" s="383"/>
      <c r="BT21" s="383"/>
      <c r="BU21" s="384"/>
      <c r="BV21" s="383"/>
      <c r="BW21" s="385"/>
      <c r="BX21" s="385"/>
      <c r="BY21" s="385"/>
      <c r="BZ21" s="385"/>
      <c r="CA21" s="385"/>
      <c r="CC21" s="385"/>
      <c r="CD21" s="385"/>
      <c r="CE21" s="385"/>
      <c r="CF21" s="385"/>
      <c r="CG21" s="387"/>
      <c r="CH21" s="385"/>
      <c r="CI21" s="385"/>
      <c r="CJ21" s="385"/>
      <c r="CK21" s="385"/>
    </row>
    <row r="22" spans="1:89" s="386" customFormat="1" ht="18.75" customHeight="1">
      <c r="A22" s="399"/>
      <c r="B22" s="349"/>
      <c r="C22" s="400"/>
      <c r="D22" s="1555"/>
      <c r="E22" s="1556"/>
      <c r="F22" s="353" t="s">
        <v>847</v>
      </c>
      <c r="G22" s="354">
        <f t="shared" si="31"/>
        <v>27500</v>
      </c>
      <c r="H22" s="390"/>
      <c r="I22" s="356">
        <v>27500</v>
      </c>
      <c r="J22" s="398"/>
      <c r="K22" s="358">
        <v>44809</v>
      </c>
      <c r="L22" s="359" t="s">
        <v>830</v>
      </c>
      <c r="M22" s="360"/>
      <c r="N22" s="361"/>
      <c r="O22" s="362"/>
      <c r="P22" s="362"/>
      <c r="Q22" s="362"/>
      <c r="R22" s="362"/>
      <c r="S22" s="363"/>
      <c r="T22" s="362"/>
      <c r="U22" s="361"/>
      <c r="V22" s="361"/>
      <c r="W22" s="365"/>
      <c r="X22" s="362"/>
      <c r="Y22" s="362"/>
      <c r="Z22" s="362"/>
      <c r="AA22" s="361"/>
      <c r="AB22" s="364"/>
      <c r="AC22" s="365"/>
      <c r="AD22" s="362"/>
      <c r="AE22" s="362"/>
      <c r="AF22" s="362"/>
      <c r="AG22" s="361"/>
      <c r="AH22" s="364"/>
      <c r="AI22" s="366"/>
      <c r="AJ22" s="362"/>
      <c r="AK22" s="362"/>
      <c r="AL22" s="362"/>
      <c r="AM22" s="367"/>
      <c r="AN22" s="367"/>
      <c r="AO22" s="396"/>
      <c r="AP22" s="369"/>
      <c r="AQ22" s="370"/>
      <c r="AR22" s="397"/>
      <c r="AS22" s="397"/>
      <c r="AT22" s="397"/>
      <c r="AU22" s="397"/>
      <c r="AV22" s="397"/>
      <c r="AW22" s="374"/>
      <c r="AX22" s="375"/>
      <c r="AY22" s="376"/>
      <c r="AZ22" s="376"/>
      <c r="BA22" s="377"/>
      <c r="BB22" s="378"/>
      <c r="BC22" s="379"/>
      <c r="BD22" s="380"/>
      <c r="BE22" s="381"/>
      <c r="BF22" s="378"/>
      <c r="BG22" s="382"/>
      <c r="BH22" s="382"/>
      <c r="BI22" s="382"/>
      <c r="BJ22" s="382"/>
      <c r="BK22" s="382"/>
      <c r="BL22" s="382"/>
      <c r="BM22" s="382"/>
      <c r="BN22" s="382"/>
      <c r="BO22" s="382"/>
      <c r="BP22" s="382"/>
      <c r="BQ22" s="382"/>
      <c r="BR22" s="383"/>
      <c r="BS22" s="383"/>
      <c r="BT22" s="383"/>
      <c r="BU22" s="384"/>
      <c r="BV22" s="383"/>
      <c r="BW22" s="385"/>
      <c r="BX22" s="385"/>
      <c r="BY22" s="385"/>
      <c r="BZ22" s="385"/>
      <c r="CA22" s="385"/>
      <c r="CC22" s="385"/>
      <c r="CD22" s="385"/>
      <c r="CE22" s="385"/>
      <c r="CF22" s="385"/>
      <c r="CG22" s="387"/>
      <c r="CH22" s="385"/>
      <c r="CI22" s="385"/>
      <c r="CJ22" s="385"/>
      <c r="CK22" s="385"/>
    </row>
    <row r="23" spans="1:89" s="386" customFormat="1" ht="18.75" customHeight="1">
      <c r="A23" s="399"/>
      <c r="B23" s="349"/>
      <c r="C23" s="400"/>
      <c r="D23" s="1555"/>
      <c r="E23" s="1556"/>
      <c r="F23" s="353"/>
      <c r="G23" s="354">
        <f t="shared" si="31"/>
        <v>0</v>
      </c>
      <c r="H23" s="390"/>
      <c r="I23" s="356"/>
      <c r="J23" s="398"/>
      <c r="K23" s="358"/>
      <c r="L23" s="359" t="s">
        <v>830</v>
      </c>
      <c r="M23" s="360"/>
      <c r="N23" s="361"/>
      <c r="O23" s="362"/>
      <c r="P23" s="362"/>
      <c r="Q23" s="362"/>
      <c r="R23" s="362"/>
      <c r="S23" s="363"/>
      <c r="T23" s="362"/>
      <c r="U23" s="361"/>
      <c r="V23" s="361"/>
      <c r="W23" s="365"/>
      <c r="X23" s="362"/>
      <c r="Y23" s="362"/>
      <c r="Z23" s="362"/>
      <c r="AA23" s="361"/>
      <c r="AB23" s="364"/>
      <c r="AC23" s="365"/>
      <c r="AD23" s="362"/>
      <c r="AE23" s="362"/>
      <c r="AF23" s="362"/>
      <c r="AG23" s="361"/>
      <c r="AH23" s="364"/>
      <c r="AI23" s="366"/>
      <c r="AJ23" s="362"/>
      <c r="AK23" s="362"/>
      <c r="AL23" s="362"/>
      <c r="AM23" s="367"/>
      <c r="AN23" s="367"/>
      <c r="AO23" s="396"/>
      <c r="AP23" s="369"/>
      <c r="AQ23" s="370"/>
      <c r="AR23" s="397"/>
      <c r="AS23" s="397"/>
      <c r="AT23" s="397"/>
      <c r="AU23" s="397"/>
      <c r="AV23" s="397"/>
      <c r="AW23" s="374"/>
      <c r="AX23" s="375"/>
      <c r="AY23" s="376"/>
      <c r="AZ23" s="376"/>
      <c r="BA23" s="377"/>
      <c r="BB23" s="378"/>
      <c r="BC23" s="379"/>
      <c r="BD23" s="380"/>
      <c r="BE23" s="381"/>
      <c r="BF23" s="378"/>
      <c r="BG23" s="382"/>
      <c r="BH23" s="382"/>
      <c r="BI23" s="382"/>
      <c r="BJ23" s="382"/>
      <c r="BK23" s="382"/>
      <c r="BL23" s="382"/>
      <c r="BM23" s="382"/>
      <c r="BN23" s="382"/>
      <c r="BO23" s="382"/>
      <c r="BP23" s="382"/>
      <c r="BQ23" s="382"/>
      <c r="BR23" s="383"/>
      <c r="BS23" s="383"/>
      <c r="BT23" s="383"/>
      <c r="BU23" s="384"/>
      <c r="BV23" s="383"/>
      <c r="BW23" s="385"/>
      <c r="BX23" s="385"/>
      <c r="BY23" s="385"/>
      <c r="BZ23" s="385"/>
      <c r="CA23" s="385"/>
      <c r="CC23" s="385"/>
      <c r="CD23" s="385"/>
      <c r="CE23" s="385"/>
      <c r="CF23" s="385"/>
      <c r="CG23" s="387"/>
      <c r="CH23" s="385"/>
      <c r="CI23" s="385"/>
      <c r="CJ23" s="385"/>
      <c r="CK23" s="385"/>
    </row>
    <row r="24" spans="1:89" s="386" customFormat="1" ht="18.75" customHeight="1">
      <c r="A24" s="388" t="s">
        <v>572</v>
      </c>
      <c r="B24" s="349"/>
      <c r="C24" s="1534" t="s">
        <v>848</v>
      </c>
      <c r="D24" s="1557" t="s">
        <v>849</v>
      </c>
      <c r="E24" s="401" t="s">
        <v>648</v>
      </c>
      <c r="F24" s="353"/>
      <c r="G24" s="354">
        <f t="shared" si="31"/>
        <v>61000</v>
      </c>
      <c r="H24" s="356">
        <v>61000</v>
      </c>
      <c r="I24" s="356"/>
      <c r="J24" s="357"/>
      <c r="K24" s="358">
        <v>44778</v>
      </c>
      <c r="L24" s="359" t="s">
        <v>830</v>
      </c>
      <c r="M24" s="360"/>
      <c r="N24" s="361"/>
      <c r="O24" s="362">
        <f t="shared" ref="O24:Q39" si="37">W24+AC24+AI24</f>
        <v>0</v>
      </c>
      <c r="P24" s="362">
        <f t="shared" si="35"/>
        <v>0</v>
      </c>
      <c r="Q24" s="362">
        <f t="shared" si="35"/>
        <v>0</v>
      </c>
      <c r="R24" s="362">
        <f t="shared" ref="R24:R43" si="38">Q24/BD24</f>
        <v>0</v>
      </c>
      <c r="S24" s="363">
        <f t="shared" ref="S24:S43" si="39">T24/BD24*1000</f>
        <v>0</v>
      </c>
      <c r="T24" s="362">
        <f t="shared" ref="T24:T49" si="40">Z24+AF24+AL24</f>
        <v>0</v>
      </c>
      <c r="U24" s="361"/>
      <c r="V24" s="364"/>
      <c r="W24" s="365"/>
      <c r="X24" s="362">
        <f t="shared" ref="X24:X34" si="41">W24*10%</f>
        <v>0</v>
      </c>
      <c r="Y24" s="362">
        <f t="shared" ref="Y24:Y87" si="42">X24+W24</f>
        <v>0</v>
      </c>
      <c r="Z24" s="362">
        <f t="shared" ref="Z24:Z34" si="43">W24/G25</f>
        <v>0</v>
      </c>
      <c r="AA24" s="361"/>
      <c r="AB24" s="364"/>
      <c r="AC24" s="365"/>
      <c r="AD24" s="362">
        <f t="shared" ref="AD24:AD87" si="44">AC24*10%</f>
        <v>0</v>
      </c>
      <c r="AE24" s="362">
        <f t="shared" ref="AE24:AE43" si="45">AD24+AC24</f>
        <v>0</v>
      </c>
      <c r="AF24" s="362">
        <f t="shared" ref="AF24:AF42" si="46">AC24/H24</f>
        <v>0</v>
      </c>
      <c r="AG24" s="361"/>
      <c r="AH24" s="364"/>
      <c r="AI24" s="366"/>
      <c r="AJ24" s="362">
        <f t="shared" ref="AJ24:AJ87" si="47">AI24*10%</f>
        <v>0</v>
      </c>
      <c r="AK24" s="362">
        <f t="shared" ref="AK24:AK43" si="48">AJ24+AI24</f>
        <v>0</v>
      </c>
      <c r="AL24" s="362">
        <f t="shared" ref="AL24:AL42" si="49">AI24/H24</f>
        <v>0</v>
      </c>
      <c r="AM24" s="367"/>
      <c r="AN24" s="367"/>
      <c r="AO24" s="396"/>
      <c r="AP24" s="369"/>
      <c r="AQ24" s="370">
        <f t="shared" ref="AQ24:AQ42" si="50">AP24/H24*1000</f>
        <v>0</v>
      </c>
      <c r="AR24" s="397"/>
      <c r="AS24" s="397"/>
      <c r="AT24" s="397"/>
      <c r="AU24" s="397"/>
      <c r="AV24" s="397"/>
      <c r="AW24" s="374"/>
      <c r="AX24" s="375" t="e">
        <f t="shared" si="15"/>
        <v>#DIV/0!</v>
      </c>
      <c r="AY24" s="376" t="e">
        <f t="shared" si="16"/>
        <v>#DIV/0!</v>
      </c>
      <c r="AZ24" s="376" t="e">
        <f t="shared" ref="AZ24:AZ43" si="51">AV24/AW24</f>
        <v>#DIV/0!</v>
      </c>
      <c r="BA24" s="377" t="e">
        <f t="shared" ref="BA24:BA43" si="52">(AZ24+AY24+AX24+AS24+AR24)*10%</f>
        <v>#DIV/0!</v>
      </c>
      <c r="BB24" s="378" t="e">
        <f t="shared" ref="BB24:BB43" si="53">AZ24+AY24+AX24+AS24+AR24+AP24</f>
        <v>#DIV/0!</v>
      </c>
      <c r="BC24" s="379" t="e">
        <f t="shared" ref="BC24:BC42" si="54">BB24/H24*1000</f>
        <v>#DIV/0!</v>
      </c>
      <c r="BD24" s="380">
        <v>23000</v>
      </c>
      <c r="BE24" s="381" t="e">
        <f t="shared" si="21"/>
        <v>#DIV/0!</v>
      </c>
      <c r="BF24" s="378" t="e">
        <f t="shared" ref="BF24:BF43" si="55">BC24*BD24/1000</f>
        <v>#DIV/0!</v>
      </c>
      <c r="BG24" s="382"/>
      <c r="BH24" s="382"/>
      <c r="BI24" s="382"/>
      <c r="BJ24" s="382"/>
      <c r="BK24" s="382"/>
      <c r="BL24" s="382"/>
      <c r="BM24" s="382"/>
      <c r="BN24" s="382"/>
      <c r="BO24" s="382"/>
      <c r="BP24" s="382"/>
      <c r="BQ24" s="382"/>
      <c r="BR24" s="383">
        <f t="shared" ref="BR24:BR43" si="56">SUM(BG24:BQ24)*10%</f>
        <v>0</v>
      </c>
      <c r="BS24" s="383">
        <f t="shared" ref="BS24:BS43" si="57">SUM(BG24:BR24)</f>
        <v>0</v>
      </c>
      <c r="BT24" s="383">
        <f t="shared" ref="BT24:BT43" si="58">(BS24-BR24)/BD24</f>
        <v>0</v>
      </c>
      <c r="BU24" s="384">
        <f t="shared" ref="BU24:BU42" si="59">BT24/H24*1000</f>
        <v>0</v>
      </c>
      <c r="BV24" s="383">
        <f t="shared" ref="BV24:BV42" si="60">(BS24-BR24)/H24</f>
        <v>0</v>
      </c>
      <c r="BW24" s="385" t="e">
        <f t="shared" ref="BW24:BW43" si="61">BR24+BA24*BD24+P24</f>
        <v>#DIV/0!</v>
      </c>
      <c r="BX24" s="385" t="e">
        <f t="shared" si="36"/>
        <v>#DIV/0!</v>
      </c>
      <c r="BY24" s="385" t="e">
        <f t="shared" si="36"/>
        <v>#DIV/0!</v>
      </c>
      <c r="BZ24" s="385" t="e">
        <f t="shared" ref="BZ24:BZ43" si="62">BS24+BE24+Q24</f>
        <v>#DIV/0!</v>
      </c>
      <c r="CA24" s="385" t="e">
        <f t="shared" ref="CA24:CA43" si="63">BV24+BF24+T24</f>
        <v>#DIV/0!</v>
      </c>
      <c r="CC24" s="385" t="e">
        <f t="shared" si="33"/>
        <v>#DIV/0!</v>
      </c>
      <c r="CD24" s="385" t="e">
        <f>CC24/#REF!*1000</f>
        <v>#DIV/0!</v>
      </c>
      <c r="CE24" s="385" t="e">
        <f t="shared" si="34"/>
        <v>#DIV/0!</v>
      </c>
      <c r="CF24" s="385" t="e">
        <f>CE24/#REF!</f>
        <v>#DIV/0!</v>
      </c>
      <c r="CG24" s="387"/>
      <c r="CH24" s="385" t="e">
        <f t="shared" si="1"/>
        <v>#DIV/0!</v>
      </c>
      <c r="CI24" s="385" t="e">
        <f t="shared" si="1"/>
        <v>#DIV/0!</v>
      </c>
      <c r="CJ24" s="385" t="e">
        <f t="shared" si="1"/>
        <v>#DIV/0!</v>
      </c>
      <c r="CK24" s="385" t="e">
        <f t="shared" si="1"/>
        <v>#DIV/0!</v>
      </c>
    </row>
    <row r="25" spans="1:89" s="386" customFormat="1" ht="18.75" customHeight="1">
      <c r="A25" s="388" t="s">
        <v>575</v>
      </c>
      <c r="B25" s="349"/>
      <c r="C25" s="1535"/>
      <c r="D25" s="1558"/>
      <c r="E25" s="401" t="s">
        <v>428</v>
      </c>
      <c r="F25" s="353"/>
      <c r="G25" s="354">
        <f t="shared" si="31"/>
        <v>20000</v>
      </c>
      <c r="H25" s="356">
        <v>20000</v>
      </c>
      <c r="I25" s="356"/>
      <c r="J25" s="393"/>
      <c r="K25" s="358">
        <v>44778</v>
      </c>
      <c r="L25" s="359" t="s">
        <v>830</v>
      </c>
      <c r="M25" s="360"/>
      <c r="N25" s="361"/>
      <c r="O25" s="362">
        <f t="shared" si="37"/>
        <v>0</v>
      </c>
      <c r="P25" s="362">
        <f>X25+AD25+AJ25</f>
        <v>0</v>
      </c>
      <c r="Q25" s="362">
        <f>Y25+AE25+AK25</f>
        <v>0</v>
      </c>
      <c r="R25" s="362">
        <f>Q25/BD25</f>
        <v>0</v>
      </c>
      <c r="S25" s="363">
        <f>T25/BD25*1000</f>
        <v>0</v>
      </c>
      <c r="T25" s="362">
        <f>Z25+AF25+AL25</f>
        <v>0</v>
      </c>
      <c r="U25" s="361"/>
      <c r="V25" s="364"/>
      <c r="W25" s="365"/>
      <c r="X25" s="362">
        <f>W25*10%</f>
        <v>0</v>
      </c>
      <c r="Y25" s="362">
        <f>X25+W25</f>
        <v>0</v>
      </c>
      <c r="Z25" s="362">
        <f t="shared" si="43"/>
        <v>0</v>
      </c>
      <c r="AA25" s="361"/>
      <c r="AB25" s="364"/>
      <c r="AC25" s="365"/>
      <c r="AD25" s="362">
        <f>AC25*10%</f>
        <v>0</v>
      </c>
      <c r="AE25" s="362">
        <f>AD25+AC25</f>
        <v>0</v>
      </c>
      <c r="AF25" s="362">
        <f>AC25/H25</f>
        <v>0</v>
      </c>
      <c r="AG25" s="361"/>
      <c r="AH25" s="364"/>
      <c r="AI25" s="366"/>
      <c r="AJ25" s="362">
        <f>AI25*10%</f>
        <v>0</v>
      </c>
      <c r="AK25" s="362">
        <f>AJ25+AI25</f>
        <v>0</v>
      </c>
      <c r="AL25" s="362">
        <f>AI25/H25</f>
        <v>0</v>
      </c>
      <c r="AM25" s="367"/>
      <c r="AN25" s="367"/>
      <c r="AO25" s="396"/>
      <c r="AP25" s="369"/>
      <c r="AQ25" s="370">
        <f>AP25/H25*1000</f>
        <v>0</v>
      </c>
      <c r="AR25" s="397"/>
      <c r="AS25" s="397"/>
      <c r="AT25" s="397"/>
      <c r="AU25" s="397"/>
      <c r="AV25" s="397"/>
      <c r="AW25" s="374"/>
      <c r="AX25" s="375" t="e">
        <f>AT25/AW25</f>
        <v>#DIV/0!</v>
      </c>
      <c r="AY25" s="376" t="e">
        <f>AU25/AW25</f>
        <v>#DIV/0!</v>
      </c>
      <c r="AZ25" s="376" t="e">
        <f>AV25/AW25</f>
        <v>#DIV/0!</v>
      </c>
      <c r="BA25" s="377" t="e">
        <f>(AZ25+AY25+AX25+AS25+AR25)*10%</f>
        <v>#DIV/0!</v>
      </c>
      <c r="BB25" s="378" t="e">
        <f>AZ25+AY25+AX25+AS25+AR25+AP25</f>
        <v>#DIV/0!</v>
      </c>
      <c r="BC25" s="379" t="e">
        <f>BB25/H25*1000</f>
        <v>#DIV/0!</v>
      </c>
      <c r="BD25" s="380">
        <v>23000</v>
      </c>
      <c r="BE25" s="381" t="e">
        <f>BB25*BD25</f>
        <v>#DIV/0!</v>
      </c>
      <c r="BF25" s="378" t="e">
        <f>BC25*BD25/1000</f>
        <v>#DIV/0!</v>
      </c>
      <c r="BG25" s="382"/>
      <c r="BH25" s="382"/>
      <c r="BI25" s="382"/>
      <c r="BJ25" s="382"/>
      <c r="BK25" s="382"/>
      <c r="BL25" s="382"/>
      <c r="BM25" s="382"/>
      <c r="BN25" s="382"/>
      <c r="BO25" s="382"/>
      <c r="BP25" s="382"/>
      <c r="BQ25" s="382"/>
      <c r="BR25" s="383">
        <f>SUM(BG25:BQ25)*10%</f>
        <v>0</v>
      </c>
      <c r="BS25" s="383">
        <f>SUM(BG25:BR25)</f>
        <v>0</v>
      </c>
      <c r="BT25" s="383">
        <f>(BS25-BR25)/BD25</f>
        <v>0</v>
      </c>
      <c r="BU25" s="384">
        <f>BT25/H25*1000</f>
        <v>0</v>
      </c>
      <c r="BV25" s="383">
        <f>(BS25-BR25)/H25</f>
        <v>0</v>
      </c>
      <c r="BW25" s="385" t="e">
        <f>BR25+BA25*BD25+P25</f>
        <v>#DIV/0!</v>
      </c>
      <c r="BX25" s="385" t="e">
        <f>BT25+BB25+R25</f>
        <v>#DIV/0!</v>
      </c>
      <c r="BY25" s="385" t="e">
        <f>BU25+BC25+S25</f>
        <v>#DIV/0!</v>
      </c>
      <c r="BZ25" s="385" t="e">
        <f>BS25+BE25+Q25</f>
        <v>#DIV/0!</v>
      </c>
      <c r="CA25" s="385" t="e">
        <f>BV25+BF25+T25</f>
        <v>#DIV/0!</v>
      </c>
      <c r="CC25" s="385" t="e">
        <f>BX25-AP25</f>
        <v>#DIV/0!</v>
      </c>
      <c r="CD25" s="385" t="e">
        <f>CC25/#REF!*1000</f>
        <v>#DIV/0!</v>
      </c>
      <c r="CE25" s="385" t="e">
        <f>CC25*BD25</f>
        <v>#DIV/0!</v>
      </c>
      <c r="CF25" s="385" t="e">
        <f>CE25/#REF!</f>
        <v>#DIV/0!</v>
      </c>
      <c r="CG25" s="387"/>
      <c r="CH25" s="385" t="e">
        <f>BX25-CC25</f>
        <v>#DIV/0!</v>
      </c>
      <c r="CI25" s="385" t="e">
        <f>BY25-CD25</f>
        <v>#DIV/0!</v>
      </c>
      <c r="CJ25" s="385" t="e">
        <f>BZ25-CE25</f>
        <v>#DIV/0!</v>
      </c>
      <c r="CK25" s="385" t="e">
        <f>CA25-CF25</f>
        <v>#DIV/0!</v>
      </c>
    </row>
    <row r="26" spans="1:89" s="386" customFormat="1" ht="21" customHeight="1">
      <c r="A26" s="388" t="s">
        <v>577</v>
      </c>
      <c r="B26" s="349"/>
      <c r="C26" s="402" t="s">
        <v>850</v>
      </c>
      <c r="D26" s="403" t="s">
        <v>711</v>
      </c>
      <c r="E26" s="401" t="s">
        <v>465</v>
      </c>
      <c r="F26" s="353"/>
      <c r="G26" s="354">
        <f t="shared" si="31"/>
        <v>10000</v>
      </c>
      <c r="H26" s="356">
        <v>10000</v>
      </c>
      <c r="I26" s="356"/>
      <c r="J26" s="357"/>
      <c r="K26" s="358">
        <v>44778</v>
      </c>
      <c r="L26" s="359" t="s">
        <v>830</v>
      </c>
      <c r="M26" s="360"/>
      <c r="N26" s="361"/>
      <c r="O26" s="362">
        <f t="shared" si="37"/>
        <v>0</v>
      </c>
      <c r="P26" s="362">
        <f t="shared" si="35"/>
        <v>0</v>
      </c>
      <c r="Q26" s="362">
        <f t="shared" si="35"/>
        <v>0</v>
      </c>
      <c r="R26" s="362">
        <f t="shared" si="38"/>
        <v>0</v>
      </c>
      <c r="S26" s="363">
        <f t="shared" si="39"/>
        <v>0</v>
      </c>
      <c r="T26" s="362">
        <f t="shared" si="40"/>
        <v>0</v>
      </c>
      <c r="U26" s="361"/>
      <c r="V26" s="364"/>
      <c r="W26" s="365"/>
      <c r="X26" s="362">
        <f t="shared" si="41"/>
        <v>0</v>
      </c>
      <c r="Y26" s="362">
        <f t="shared" si="42"/>
        <v>0</v>
      </c>
      <c r="Z26" s="362">
        <f t="shared" si="43"/>
        <v>0</v>
      </c>
      <c r="AA26" s="361"/>
      <c r="AB26" s="364"/>
      <c r="AC26" s="365"/>
      <c r="AD26" s="362">
        <f t="shared" si="44"/>
        <v>0</v>
      </c>
      <c r="AE26" s="362">
        <f t="shared" si="45"/>
        <v>0</v>
      </c>
      <c r="AF26" s="362">
        <f t="shared" si="46"/>
        <v>0</v>
      </c>
      <c r="AG26" s="361"/>
      <c r="AH26" s="364"/>
      <c r="AI26" s="366"/>
      <c r="AJ26" s="362">
        <f t="shared" si="47"/>
        <v>0</v>
      </c>
      <c r="AK26" s="362">
        <f t="shared" si="48"/>
        <v>0</v>
      </c>
      <c r="AL26" s="362">
        <f t="shared" si="49"/>
        <v>0</v>
      </c>
      <c r="AM26" s="367"/>
      <c r="AN26" s="367"/>
      <c r="AO26" s="396"/>
      <c r="AP26" s="369"/>
      <c r="AQ26" s="370">
        <f t="shared" si="50"/>
        <v>0</v>
      </c>
      <c r="AR26" s="397"/>
      <c r="AS26" s="397"/>
      <c r="AT26" s="397"/>
      <c r="AU26" s="397"/>
      <c r="AV26" s="397"/>
      <c r="AW26" s="374"/>
      <c r="AX26" s="375" t="e">
        <f t="shared" si="15"/>
        <v>#DIV/0!</v>
      </c>
      <c r="AY26" s="376" t="e">
        <f t="shared" si="16"/>
        <v>#DIV/0!</v>
      </c>
      <c r="AZ26" s="376" t="e">
        <f t="shared" si="51"/>
        <v>#DIV/0!</v>
      </c>
      <c r="BA26" s="377" t="e">
        <f t="shared" si="52"/>
        <v>#DIV/0!</v>
      </c>
      <c r="BB26" s="378" t="e">
        <f t="shared" si="53"/>
        <v>#DIV/0!</v>
      </c>
      <c r="BC26" s="379" t="e">
        <f t="shared" si="54"/>
        <v>#DIV/0!</v>
      </c>
      <c r="BD26" s="380">
        <v>23000</v>
      </c>
      <c r="BE26" s="381" t="e">
        <f t="shared" si="21"/>
        <v>#DIV/0!</v>
      </c>
      <c r="BF26" s="378" t="e">
        <f t="shared" si="55"/>
        <v>#DIV/0!</v>
      </c>
      <c r="BG26" s="382"/>
      <c r="BH26" s="382"/>
      <c r="BI26" s="382"/>
      <c r="BJ26" s="382"/>
      <c r="BK26" s="382"/>
      <c r="BL26" s="382"/>
      <c r="BM26" s="382"/>
      <c r="BN26" s="382"/>
      <c r="BO26" s="382"/>
      <c r="BP26" s="382"/>
      <c r="BQ26" s="382"/>
      <c r="BR26" s="383">
        <f t="shared" si="56"/>
        <v>0</v>
      </c>
      <c r="BS26" s="383">
        <f t="shared" si="57"/>
        <v>0</v>
      </c>
      <c r="BT26" s="383">
        <f t="shared" si="58"/>
        <v>0</v>
      </c>
      <c r="BU26" s="384">
        <f t="shared" si="59"/>
        <v>0</v>
      </c>
      <c r="BV26" s="383">
        <f t="shared" si="60"/>
        <v>0</v>
      </c>
      <c r="BW26" s="385" t="e">
        <f t="shared" si="61"/>
        <v>#DIV/0!</v>
      </c>
      <c r="BX26" s="385" t="e">
        <f t="shared" si="36"/>
        <v>#DIV/0!</v>
      </c>
      <c r="BY26" s="385" t="e">
        <f t="shared" si="36"/>
        <v>#DIV/0!</v>
      </c>
      <c r="BZ26" s="385" t="e">
        <f t="shared" si="62"/>
        <v>#DIV/0!</v>
      </c>
      <c r="CA26" s="385" t="e">
        <f t="shared" si="63"/>
        <v>#DIV/0!</v>
      </c>
      <c r="CC26" s="385" t="e">
        <f t="shared" si="33"/>
        <v>#DIV/0!</v>
      </c>
      <c r="CD26" s="385" t="e">
        <f>CC26/#REF!*1000</f>
        <v>#DIV/0!</v>
      </c>
      <c r="CE26" s="385" t="e">
        <f t="shared" si="34"/>
        <v>#DIV/0!</v>
      </c>
      <c r="CF26" s="385" t="e">
        <f>CE26/#REF!</f>
        <v>#DIV/0!</v>
      </c>
      <c r="CG26" s="387"/>
      <c r="CH26" s="385" t="e">
        <f t="shared" ref="CH26:CK107" si="64">BX26-CC26</f>
        <v>#DIV/0!</v>
      </c>
      <c r="CI26" s="385" t="e">
        <f t="shared" si="64"/>
        <v>#DIV/0!</v>
      </c>
      <c r="CJ26" s="385" t="e">
        <f t="shared" si="64"/>
        <v>#DIV/0!</v>
      </c>
      <c r="CK26" s="385" t="e">
        <f t="shared" si="64"/>
        <v>#DIV/0!</v>
      </c>
    </row>
    <row r="27" spans="1:89" s="386" customFormat="1" ht="18.75" customHeight="1">
      <c r="A27" s="388" t="s">
        <v>579</v>
      </c>
      <c r="B27" s="349"/>
      <c r="C27" s="404" t="s">
        <v>851</v>
      </c>
      <c r="D27" s="403" t="s">
        <v>852</v>
      </c>
      <c r="E27" s="401" t="s">
        <v>486</v>
      </c>
      <c r="F27" s="353"/>
      <c r="G27" s="354">
        <f t="shared" si="31"/>
        <v>6000</v>
      </c>
      <c r="H27" s="356">
        <v>6000</v>
      </c>
      <c r="I27" s="356"/>
      <c r="J27" s="393"/>
      <c r="K27" s="358">
        <v>44778</v>
      </c>
      <c r="L27" s="359" t="s">
        <v>830</v>
      </c>
      <c r="M27" s="360"/>
      <c r="N27" s="361"/>
      <c r="O27" s="362">
        <f t="shared" si="37"/>
        <v>0</v>
      </c>
      <c r="P27" s="362">
        <f>X27+AD27+AJ27</f>
        <v>0</v>
      </c>
      <c r="Q27" s="362">
        <f>Y27+AE27+AK27</f>
        <v>0</v>
      </c>
      <c r="R27" s="362">
        <f t="shared" si="38"/>
        <v>0</v>
      </c>
      <c r="S27" s="363">
        <f t="shared" si="39"/>
        <v>0</v>
      </c>
      <c r="T27" s="362">
        <f t="shared" si="40"/>
        <v>0</v>
      </c>
      <c r="U27" s="361"/>
      <c r="V27" s="364"/>
      <c r="W27" s="365"/>
      <c r="X27" s="362">
        <f t="shared" si="41"/>
        <v>0</v>
      </c>
      <c r="Y27" s="362">
        <f t="shared" si="42"/>
        <v>0</v>
      </c>
      <c r="Z27" s="362">
        <f t="shared" si="43"/>
        <v>0</v>
      </c>
      <c r="AA27" s="361"/>
      <c r="AB27" s="364"/>
      <c r="AC27" s="365"/>
      <c r="AD27" s="362">
        <f>AC27*10%</f>
        <v>0</v>
      </c>
      <c r="AE27" s="362">
        <f t="shared" si="45"/>
        <v>0</v>
      </c>
      <c r="AF27" s="362">
        <f t="shared" si="46"/>
        <v>0</v>
      </c>
      <c r="AG27" s="361"/>
      <c r="AH27" s="364"/>
      <c r="AI27" s="366"/>
      <c r="AJ27" s="362">
        <f>AI27*10%</f>
        <v>0</v>
      </c>
      <c r="AK27" s="362">
        <f t="shared" si="48"/>
        <v>0</v>
      </c>
      <c r="AL27" s="362">
        <f t="shared" si="49"/>
        <v>0</v>
      </c>
      <c r="AM27" s="367"/>
      <c r="AN27" s="367"/>
      <c r="AO27" s="396"/>
      <c r="AP27" s="369"/>
      <c r="AQ27" s="370">
        <f t="shared" si="50"/>
        <v>0</v>
      </c>
      <c r="AR27" s="397"/>
      <c r="AS27" s="397"/>
      <c r="AT27" s="397"/>
      <c r="AU27" s="397"/>
      <c r="AV27" s="397"/>
      <c r="AW27" s="374"/>
      <c r="AX27" s="375" t="e">
        <f t="shared" si="15"/>
        <v>#DIV/0!</v>
      </c>
      <c r="AY27" s="376" t="e">
        <f t="shared" si="16"/>
        <v>#DIV/0!</v>
      </c>
      <c r="AZ27" s="376" t="e">
        <f t="shared" si="51"/>
        <v>#DIV/0!</v>
      </c>
      <c r="BA27" s="377" t="e">
        <f t="shared" si="52"/>
        <v>#DIV/0!</v>
      </c>
      <c r="BB27" s="378" t="e">
        <f t="shared" si="53"/>
        <v>#DIV/0!</v>
      </c>
      <c r="BC27" s="379" t="e">
        <f t="shared" si="54"/>
        <v>#DIV/0!</v>
      </c>
      <c r="BD27" s="380">
        <v>23000</v>
      </c>
      <c r="BE27" s="381" t="e">
        <f t="shared" si="21"/>
        <v>#DIV/0!</v>
      </c>
      <c r="BF27" s="378" t="e">
        <f t="shared" si="55"/>
        <v>#DIV/0!</v>
      </c>
      <c r="BG27" s="382"/>
      <c r="BH27" s="382"/>
      <c r="BI27" s="382"/>
      <c r="BJ27" s="382"/>
      <c r="BK27" s="382"/>
      <c r="BL27" s="382"/>
      <c r="BM27" s="382"/>
      <c r="BN27" s="382"/>
      <c r="BO27" s="382"/>
      <c r="BP27" s="382"/>
      <c r="BQ27" s="382"/>
      <c r="BR27" s="383">
        <f t="shared" si="56"/>
        <v>0</v>
      </c>
      <c r="BS27" s="383">
        <f t="shared" si="57"/>
        <v>0</v>
      </c>
      <c r="BT27" s="383">
        <f t="shared" si="58"/>
        <v>0</v>
      </c>
      <c r="BU27" s="384">
        <f t="shared" si="59"/>
        <v>0</v>
      </c>
      <c r="BV27" s="383">
        <f t="shared" si="60"/>
        <v>0</v>
      </c>
      <c r="BW27" s="385" t="e">
        <f t="shared" si="61"/>
        <v>#DIV/0!</v>
      </c>
      <c r="BX27" s="385" t="e">
        <f>BT27+BB27+R27</f>
        <v>#DIV/0!</v>
      </c>
      <c r="BY27" s="385" t="e">
        <f>BU27+BC27+S27</f>
        <v>#DIV/0!</v>
      </c>
      <c r="BZ27" s="385" t="e">
        <f t="shared" si="62"/>
        <v>#DIV/0!</v>
      </c>
      <c r="CA27" s="385" t="e">
        <f t="shared" si="63"/>
        <v>#DIV/0!</v>
      </c>
      <c r="CC27" s="385" t="e">
        <f>BX27-AP27</f>
        <v>#DIV/0!</v>
      </c>
      <c r="CD27" s="385" t="e">
        <f>CC27/#REF!*1000</f>
        <v>#DIV/0!</v>
      </c>
      <c r="CE27" s="385" t="e">
        <f>CC27*BD27</f>
        <v>#DIV/0!</v>
      </c>
      <c r="CF27" s="385" t="e">
        <f>CE27/#REF!</f>
        <v>#DIV/0!</v>
      </c>
      <c r="CG27" s="387"/>
      <c r="CH27" s="385" t="e">
        <f>BX27-CC27</f>
        <v>#DIV/0!</v>
      </c>
      <c r="CI27" s="385" t="e">
        <f>BY27-CD27</f>
        <v>#DIV/0!</v>
      </c>
      <c r="CJ27" s="385" t="e">
        <f>BZ27-CE27</f>
        <v>#DIV/0!</v>
      </c>
      <c r="CK27" s="385" t="e">
        <f>CA27-CF27</f>
        <v>#DIV/0!</v>
      </c>
    </row>
    <row r="28" spans="1:89" s="386" customFormat="1" ht="18.75" customHeight="1">
      <c r="A28" s="388" t="s">
        <v>582</v>
      </c>
      <c r="B28" s="349"/>
      <c r="C28" s="1534" t="s">
        <v>853</v>
      </c>
      <c r="D28" s="1536" t="s">
        <v>854</v>
      </c>
      <c r="E28" s="1538" t="s">
        <v>648</v>
      </c>
      <c r="F28" s="353" t="s">
        <v>855</v>
      </c>
      <c r="G28" s="354">
        <f t="shared" si="31"/>
        <v>27000</v>
      </c>
      <c r="H28" s="356"/>
      <c r="I28" s="356">
        <v>27000</v>
      </c>
      <c r="J28" s="393"/>
      <c r="K28" s="358">
        <v>44778</v>
      </c>
      <c r="L28" s="359" t="s">
        <v>830</v>
      </c>
      <c r="M28" s="360"/>
      <c r="N28" s="361"/>
      <c r="O28" s="362">
        <f t="shared" si="37"/>
        <v>0</v>
      </c>
      <c r="P28" s="362">
        <f t="shared" si="35"/>
        <v>0</v>
      </c>
      <c r="Q28" s="362">
        <f t="shared" si="35"/>
        <v>0</v>
      </c>
      <c r="R28" s="362">
        <f t="shared" si="38"/>
        <v>0</v>
      </c>
      <c r="S28" s="363" t="e">
        <f t="shared" si="39"/>
        <v>#DIV/0!</v>
      </c>
      <c r="T28" s="362" t="e">
        <f t="shared" si="40"/>
        <v>#DIV/0!</v>
      </c>
      <c r="U28" s="361"/>
      <c r="V28" s="364"/>
      <c r="W28" s="365"/>
      <c r="X28" s="362">
        <f t="shared" si="41"/>
        <v>0</v>
      </c>
      <c r="Y28" s="362">
        <f t="shared" si="42"/>
        <v>0</v>
      </c>
      <c r="Z28" s="362">
        <f t="shared" si="43"/>
        <v>0</v>
      </c>
      <c r="AA28" s="361"/>
      <c r="AB28" s="364"/>
      <c r="AC28" s="365"/>
      <c r="AD28" s="362">
        <f t="shared" si="44"/>
        <v>0</v>
      </c>
      <c r="AE28" s="362">
        <f t="shared" si="45"/>
        <v>0</v>
      </c>
      <c r="AF28" s="362" t="e">
        <f t="shared" si="46"/>
        <v>#DIV/0!</v>
      </c>
      <c r="AG28" s="361"/>
      <c r="AH28" s="364"/>
      <c r="AI28" s="366"/>
      <c r="AJ28" s="362">
        <f t="shared" si="47"/>
        <v>0</v>
      </c>
      <c r="AK28" s="362">
        <f t="shared" si="48"/>
        <v>0</v>
      </c>
      <c r="AL28" s="362" t="e">
        <f t="shared" si="49"/>
        <v>#DIV/0!</v>
      </c>
      <c r="AM28" s="367"/>
      <c r="AN28" s="367"/>
      <c r="AO28" s="396"/>
      <c r="AP28" s="369"/>
      <c r="AQ28" s="370" t="e">
        <f t="shared" si="50"/>
        <v>#DIV/0!</v>
      </c>
      <c r="AR28" s="397"/>
      <c r="AS28" s="397"/>
      <c r="AT28" s="397"/>
      <c r="AU28" s="397"/>
      <c r="AV28" s="397"/>
      <c r="AW28" s="374"/>
      <c r="AX28" s="375" t="e">
        <f t="shared" si="15"/>
        <v>#DIV/0!</v>
      </c>
      <c r="AY28" s="376" t="e">
        <f t="shared" si="16"/>
        <v>#DIV/0!</v>
      </c>
      <c r="AZ28" s="376" t="e">
        <f t="shared" si="51"/>
        <v>#DIV/0!</v>
      </c>
      <c r="BA28" s="377" t="e">
        <f t="shared" si="52"/>
        <v>#DIV/0!</v>
      </c>
      <c r="BB28" s="378" t="e">
        <f t="shared" si="53"/>
        <v>#DIV/0!</v>
      </c>
      <c r="BC28" s="379" t="e">
        <f t="shared" si="54"/>
        <v>#DIV/0!</v>
      </c>
      <c r="BD28" s="380">
        <v>23000</v>
      </c>
      <c r="BE28" s="381" t="e">
        <f t="shared" si="21"/>
        <v>#DIV/0!</v>
      </c>
      <c r="BF28" s="378" t="e">
        <f t="shared" si="55"/>
        <v>#DIV/0!</v>
      </c>
      <c r="BG28" s="382"/>
      <c r="BH28" s="382"/>
      <c r="BI28" s="382"/>
      <c r="BJ28" s="382"/>
      <c r="BK28" s="382"/>
      <c r="BL28" s="382"/>
      <c r="BM28" s="382"/>
      <c r="BN28" s="382"/>
      <c r="BO28" s="382"/>
      <c r="BP28" s="382"/>
      <c r="BQ28" s="382"/>
      <c r="BR28" s="383">
        <f t="shared" si="56"/>
        <v>0</v>
      </c>
      <c r="BS28" s="383">
        <f t="shared" si="57"/>
        <v>0</v>
      </c>
      <c r="BT28" s="383">
        <f t="shared" si="58"/>
        <v>0</v>
      </c>
      <c r="BU28" s="384" t="e">
        <f t="shared" si="59"/>
        <v>#DIV/0!</v>
      </c>
      <c r="BV28" s="383" t="e">
        <f t="shared" si="60"/>
        <v>#DIV/0!</v>
      </c>
      <c r="BW28" s="385" t="e">
        <f t="shared" si="61"/>
        <v>#DIV/0!</v>
      </c>
      <c r="BX28" s="385" t="e">
        <f t="shared" si="36"/>
        <v>#DIV/0!</v>
      </c>
      <c r="BY28" s="385" t="e">
        <f t="shared" si="36"/>
        <v>#DIV/0!</v>
      </c>
      <c r="BZ28" s="385" t="e">
        <f t="shared" si="62"/>
        <v>#DIV/0!</v>
      </c>
      <c r="CA28" s="385" t="e">
        <f t="shared" si="63"/>
        <v>#DIV/0!</v>
      </c>
      <c r="CC28" s="385" t="e">
        <f t="shared" si="33"/>
        <v>#DIV/0!</v>
      </c>
      <c r="CD28" s="385" t="e">
        <f>CC28/#REF!*1000</f>
        <v>#DIV/0!</v>
      </c>
      <c r="CE28" s="385" t="e">
        <f t="shared" si="34"/>
        <v>#DIV/0!</v>
      </c>
      <c r="CF28" s="385" t="e">
        <f>CE28/#REF!</f>
        <v>#DIV/0!</v>
      </c>
      <c r="CG28" s="387"/>
      <c r="CH28" s="385" t="e">
        <f t="shared" si="64"/>
        <v>#DIV/0!</v>
      </c>
      <c r="CI28" s="385" t="e">
        <f t="shared" si="64"/>
        <v>#DIV/0!</v>
      </c>
      <c r="CJ28" s="385" t="e">
        <f t="shared" si="64"/>
        <v>#DIV/0!</v>
      </c>
      <c r="CK28" s="385" t="e">
        <f t="shared" si="64"/>
        <v>#DIV/0!</v>
      </c>
    </row>
    <row r="29" spans="1:89" s="386" customFormat="1" ht="18.75" customHeight="1">
      <c r="A29" s="388" t="s">
        <v>583</v>
      </c>
      <c r="B29" s="349"/>
      <c r="C29" s="1559"/>
      <c r="D29" s="1555"/>
      <c r="E29" s="1556"/>
      <c r="F29" s="353" t="s">
        <v>856</v>
      </c>
      <c r="G29" s="354">
        <f t="shared" si="31"/>
        <v>27000</v>
      </c>
      <c r="H29" s="356"/>
      <c r="I29" s="356">
        <v>27000</v>
      </c>
      <c r="J29" s="393"/>
      <c r="K29" s="358">
        <v>44778</v>
      </c>
      <c r="L29" s="359" t="s">
        <v>830</v>
      </c>
      <c r="M29" s="360"/>
      <c r="N29" s="361"/>
      <c r="O29" s="362">
        <f t="shared" si="37"/>
        <v>0</v>
      </c>
      <c r="P29" s="362">
        <f>X29+AD29+AJ29</f>
        <v>0</v>
      </c>
      <c r="Q29" s="362">
        <f>Y29+AE29+AK29</f>
        <v>0</v>
      </c>
      <c r="R29" s="362">
        <f t="shared" si="38"/>
        <v>0</v>
      </c>
      <c r="S29" s="363" t="e">
        <f t="shared" si="39"/>
        <v>#DIV/0!</v>
      </c>
      <c r="T29" s="362" t="e">
        <f t="shared" si="40"/>
        <v>#DIV/0!</v>
      </c>
      <c r="U29" s="361"/>
      <c r="V29" s="364"/>
      <c r="W29" s="365"/>
      <c r="X29" s="362">
        <f t="shared" si="41"/>
        <v>0</v>
      </c>
      <c r="Y29" s="362">
        <f t="shared" si="42"/>
        <v>0</v>
      </c>
      <c r="Z29" s="362">
        <f t="shared" si="43"/>
        <v>0</v>
      </c>
      <c r="AA29" s="361"/>
      <c r="AB29" s="364"/>
      <c r="AC29" s="365"/>
      <c r="AD29" s="362">
        <f>AC29*10%</f>
        <v>0</v>
      </c>
      <c r="AE29" s="362">
        <f t="shared" si="45"/>
        <v>0</v>
      </c>
      <c r="AF29" s="362" t="e">
        <f t="shared" si="46"/>
        <v>#DIV/0!</v>
      </c>
      <c r="AG29" s="361"/>
      <c r="AH29" s="364"/>
      <c r="AI29" s="366"/>
      <c r="AJ29" s="362">
        <f>AI29*10%</f>
        <v>0</v>
      </c>
      <c r="AK29" s="362">
        <f t="shared" si="48"/>
        <v>0</v>
      </c>
      <c r="AL29" s="362" t="e">
        <f t="shared" si="49"/>
        <v>#DIV/0!</v>
      </c>
      <c r="AM29" s="367"/>
      <c r="AN29" s="367"/>
      <c r="AO29" s="396"/>
      <c r="AP29" s="369"/>
      <c r="AQ29" s="370" t="e">
        <f t="shared" si="50"/>
        <v>#DIV/0!</v>
      </c>
      <c r="AR29" s="397"/>
      <c r="AS29" s="397"/>
      <c r="AT29" s="397"/>
      <c r="AU29" s="397"/>
      <c r="AV29" s="397"/>
      <c r="AW29" s="374"/>
      <c r="AX29" s="375" t="e">
        <f t="shared" si="15"/>
        <v>#DIV/0!</v>
      </c>
      <c r="AY29" s="376" t="e">
        <f t="shared" si="16"/>
        <v>#DIV/0!</v>
      </c>
      <c r="AZ29" s="376" t="e">
        <f t="shared" si="51"/>
        <v>#DIV/0!</v>
      </c>
      <c r="BA29" s="377" t="e">
        <f t="shared" si="52"/>
        <v>#DIV/0!</v>
      </c>
      <c r="BB29" s="378" t="e">
        <f t="shared" si="53"/>
        <v>#DIV/0!</v>
      </c>
      <c r="BC29" s="379" t="e">
        <f t="shared" si="54"/>
        <v>#DIV/0!</v>
      </c>
      <c r="BD29" s="380">
        <v>23000</v>
      </c>
      <c r="BE29" s="381" t="e">
        <f t="shared" si="21"/>
        <v>#DIV/0!</v>
      </c>
      <c r="BF29" s="378" t="e">
        <f t="shared" si="55"/>
        <v>#DIV/0!</v>
      </c>
      <c r="BG29" s="382"/>
      <c r="BH29" s="382"/>
      <c r="BI29" s="382"/>
      <c r="BJ29" s="382"/>
      <c r="BK29" s="382"/>
      <c r="BL29" s="382"/>
      <c r="BM29" s="382"/>
      <c r="BN29" s="382"/>
      <c r="BO29" s="382"/>
      <c r="BP29" s="382"/>
      <c r="BQ29" s="382"/>
      <c r="BR29" s="383">
        <f t="shared" si="56"/>
        <v>0</v>
      </c>
      <c r="BS29" s="383">
        <f t="shared" si="57"/>
        <v>0</v>
      </c>
      <c r="BT29" s="383">
        <f t="shared" si="58"/>
        <v>0</v>
      </c>
      <c r="BU29" s="384" t="e">
        <f t="shared" si="59"/>
        <v>#DIV/0!</v>
      </c>
      <c r="BV29" s="383" t="e">
        <f t="shared" si="60"/>
        <v>#DIV/0!</v>
      </c>
      <c r="BW29" s="385" t="e">
        <f t="shared" si="61"/>
        <v>#DIV/0!</v>
      </c>
      <c r="BX29" s="385" t="e">
        <f>BT29+BB29+R29</f>
        <v>#DIV/0!</v>
      </c>
      <c r="BY29" s="385" t="e">
        <f>BU29+BC29+S29</f>
        <v>#DIV/0!</v>
      </c>
      <c r="BZ29" s="385" t="e">
        <f t="shared" si="62"/>
        <v>#DIV/0!</v>
      </c>
      <c r="CA29" s="385" t="e">
        <f t="shared" si="63"/>
        <v>#DIV/0!</v>
      </c>
      <c r="CC29" s="385" t="e">
        <f>BX29-AP29</f>
        <v>#DIV/0!</v>
      </c>
      <c r="CD29" s="385" t="e">
        <f>CC29/#REF!*1000</f>
        <v>#DIV/0!</v>
      </c>
      <c r="CE29" s="385" t="e">
        <f>CC29*BD29</f>
        <v>#DIV/0!</v>
      </c>
      <c r="CF29" s="385" t="e">
        <f>CE29/#REF!</f>
        <v>#DIV/0!</v>
      </c>
      <c r="CG29" s="387"/>
      <c r="CH29" s="385" t="e">
        <f>BX29-CC29</f>
        <v>#DIV/0!</v>
      </c>
      <c r="CI29" s="385" t="e">
        <f>BY29-CD29</f>
        <v>#DIV/0!</v>
      </c>
      <c r="CJ29" s="385" t="e">
        <f>BZ29-CE29</f>
        <v>#DIV/0!</v>
      </c>
      <c r="CK29" s="385" t="e">
        <f>CA29-CF29</f>
        <v>#DIV/0!</v>
      </c>
    </row>
    <row r="30" spans="1:89" s="386" customFormat="1" ht="18.75" customHeight="1">
      <c r="A30" s="388" t="s">
        <v>585</v>
      </c>
      <c r="B30" s="349"/>
      <c r="C30" s="1559"/>
      <c r="D30" s="1555"/>
      <c r="E30" s="1556"/>
      <c r="F30" s="353" t="s">
        <v>857</v>
      </c>
      <c r="G30" s="354">
        <f t="shared" si="31"/>
        <v>27000</v>
      </c>
      <c r="H30" s="356"/>
      <c r="I30" s="356">
        <v>27000</v>
      </c>
      <c r="J30" s="393"/>
      <c r="K30" s="358">
        <v>44778</v>
      </c>
      <c r="L30" s="359" t="s">
        <v>830</v>
      </c>
      <c r="M30" s="360"/>
      <c r="N30" s="361"/>
      <c r="O30" s="362">
        <f t="shared" si="37"/>
        <v>0</v>
      </c>
      <c r="P30" s="362">
        <f t="shared" si="37"/>
        <v>0</v>
      </c>
      <c r="Q30" s="362">
        <f t="shared" si="37"/>
        <v>0</v>
      </c>
      <c r="R30" s="362">
        <f t="shared" si="38"/>
        <v>0</v>
      </c>
      <c r="S30" s="363" t="e">
        <f t="shared" si="39"/>
        <v>#DIV/0!</v>
      </c>
      <c r="T30" s="362" t="e">
        <f t="shared" si="40"/>
        <v>#DIV/0!</v>
      </c>
      <c r="U30" s="361"/>
      <c r="V30" s="364"/>
      <c r="W30" s="365"/>
      <c r="X30" s="362">
        <f t="shared" si="41"/>
        <v>0</v>
      </c>
      <c r="Y30" s="362">
        <f t="shared" si="42"/>
        <v>0</v>
      </c>
      <c r="Z30" s="362">
        <f t="shared" si="43"/>
        <v>0</v>
      </c>
      <c r="AA30" s="361"/>
      <c r="AB30" s="364"/>
      <c r="AC30" s="365"/>
      <c r="AD30" s="362">
        <f t="shared" si="44"/>
        <v>0</v>
      </c>
      <c r="AE30" s="362">
        <f t="shared" si="45"/>
        <v>0</v>
      </c>
      <c r="AF30" s="362" t="e">
        <f t="shared" si="46"/>
        <v>#DIV/0!</v>
      </c>
      <c r="AG30" s="361"/>
      <c r="AH30" s="364"/>
      <c r="AI30" s="366"/>
      <c r="AJ30" s="362">
        <f t="shared" si="47"/>
        <v>0</v>
      </c>
      <c r="AK30" s="362">
        <f t="shared" si="48"/>
        <v>0</v>
      </c>
      <c r="AL30" s="362" t="e">
        <f t="shared" si="49"/>
        <v>#DIV/0!</v>
      </c>
      <c r="AM30" s="367"/>
      <c r="AN30" s="367"/>
      <c r="AO30" s="396"/>
      <c r="AP30" s="369"/>
      <c r="AQ30" s="370" t="e">
        <f t="shared" si="50"/>
        <v>#DIV/0!</v>
      </c>
      <c r="AR30" s="397"/>
      <c r="AS30" s="397"/>
      <c r="AT30" s="397"/>
      <c r="AU30" s="397"/>
      <c r="AV30" s="397"/>
      <c r="AW30" s="374"/>
      <c r="AX30" s="375" t="e">
        <f t="shared" si="15"/>
        <v>#DIV/0!</v>
      </c>
      <c r="AY30" s="376" t="e">
        <f t="shared" si="16"/>
        <v>#DIV/0!</v>
      </c>
      <c r="AZ30" s="376" t="e">
        <f t="shared" si="51"/>
        <v>#DIV/0!</v>
      </c>
      <c r="BA30" s="377" t="e">
        <f t="shared" si="52"/>
        <v>#DIV/0!</v>
      </c>
      <c r="BB30" s="378" t="e">
        <f t="shared" si="53"/>
        <v>#DIV/0!</v>
      </c>
      <c r="BC30" s="379" t="e">
        <f t="shared" si="54"/>
        <v>#DIV/0!</v>
      </c>
      <c r="BD30" s="380">
        <v>23000</v>
      </c>
      <c r="BE30" s="381" t="e">
        <f t="shared" si="21"/>
        <v>#DIV/0!</v>
      </c>
      <c r="BF30" s="378" t="e">
        <f t="shared" si="55"/>
        <v>#DIV/0!</v>
      </c>
      <c r="BG30" s="382"/>
      <c r="BH30" s="382"/>
      <c r="BI30" s="382"/>
      <c r="BJ30" s="382"/>
      <c r="BK30" s="382"/>
      <c r="BL30" s="382"/>
      <c r="BM30" s="382"/>
      <c r="BN30" s="382"/>
      <c r="BO30" s="382"/>
      <c r="BP30" s="382"/>
      <c r="BQ30" s="382"/>
      <c r="BR30" s="383">
        <f t="shared" si="56"/>
        <v>0</v>
      </c>
      <c r="BS30" s="383">
        <f t="shared" si="57"/>
        <v>0</v>
      </c>
      <c r="BT30" s="383">
        <f t="shared" si="58"/>
        <v>0</v>
      </c>
      <c r="BU30" s="384" t="e">
        <f t="shared" si="59"/>
        <v>#DIV/0!</v>
      </c>
      <c r="BV30" s="383" t="e">
        <f t="shared" si="60"/>
        <v>#DIV/0!</v>
      </c>
      <c r="BW30" s="385" t="e">
        <f t="shared" si="61"/>
        <v>#DIV/0!</v>
      </c>
      <c r="BX30" s="385" t="e">
        <f t="shared" si="36"/>
        <v>#DIV/0!</v>
      </c>
      <c r="BY30" s="385" t="e">
        <f t="shared" si="36"/>
        <v>#DIV/0!</v>
      </c>
      <c r="BZ30" s="385" t="e">
        <f t="shared" si="62"/>
        <v>#DIV/0!</v>
      </c>
      <c r="CA30" s="385" t="e">
        <f t="shared" si="63"/>
        <v>#DIV/0!</v>
      </c>
      <c r="CC30" s="385" t="e">
        <f t="shared" si="33"/>
        <v>#DIV/0!</v>
      </c>
      <c r="CD30" s="385" t="e">
        <f>CC30/#REF!*1000</f>
        <v>#DIV/0!</v>
      </c>
      <c r="CE30" s="385" t="e">
        <f t="shared" si="34"/>
        <v>#DIV/0!</v>
      </c>
      <c r="CF30" s="385" t="e">
        <f>CE30/#REF!</f>
        <v>#DIV/0!</v>
      </c>
      <c r="CG30" s="387"/>
      <c r="CH30" s="385" t="e">
        <f t="shared" si="64"/>
        <v>#DIV/0!</v>
      </c>
      <c r="CI30" s="385" t="e">
        <f t="shared" si="64"/>
        <v>#DIV/0!</v>
      </c>
      <c r="CJ30" s="385" t="e">
        <f t="shared" si="64"/>
        <v>#DIV/0!</v>
      </c>
      <c r="CK30" s="385" t="e">
        <f t="shared" si="64"/>
        <v>#DIV/0!</v>
      </c>
    </row>
    <row r="31" spans="1:89" s="386" customFormat="1" ht="18.75" customHeight="1">
      <c r="A31" s="388" t="s">
        <v>587</v>
      </c>
      <c r="B31" s="349"/>
      <c r="C31" s="1559"/>
      <c r="D31" s="1555"/>
      <c r="E31" s="1556"/>
      <c r="F31" s="353" t="s">
        <v>858</v>
      </c>
      <c r="G31" s="354">
        <f t="shared" si="31"/>
        <v>27000</v>
      </c>
      <c r="H31" s="356"/>
      <c r="I31" s="356">
        <v>27000</v>
      </c>
      <c r="J31" s="393"/>
      <c r="K31" s="358">
        <v>44778</v>
      </c>
      <c r="L31" s="359" t="s">
        <v>830</v>
      </c>
      <c r="M31" s="360"/>
      <c r="N31" s="361"/>
      <c r="O31" s="362">
        <f t="shared" si="37"/>
        <v>0</v>
      </c>
      <c r="P31" s="362">
        <f>X31+AD31+AJ31</f>
        <v>0</v>
      </c>
      <c r="Q31" s="362">
        <f>Y31+AE31+AK31</f>
        <v>0</v>
      </c>
      <c r="R31" s="362">
        <f t="shared" si="38"/>
        <v>0</v>
      </c>
      <c r="S31" s="363" t="e">
        <f t="shared" si="39"/>
        <v>#DIV/0!</v>
      </c>
      <c r="T31" s="362" t="e">
        <f t="shared" si="40"/>
        <v>#DIV/0!</v>
      </c>
      <c r="U31" s="361"/>
      <c r="V31" s="364"/>
      <c r="W31" s="365"/>
      <c r="X31" s="362">
        <f t="shared" si="41"/>
        <v>0</v>
      </c>
      <c r="Y31" s="362">
        <f t="shared" si="42"/>
        <v>0</v>
      </c>
      <c r="Z31" s="362">
        <f t="shared" si="43"/>
        <v>0</v>
      </c>
      <c r="AA31" s="361"/>
      <c r="AB31" s="364"/>
      <c r="AC31" s="365"/>
      <c r="AD31" s="362">
        <f>AC31*10%</f>
        <v>0</v>
      </c>
      <c r="AE31" s="362">
        <f t="shared" si="45"/>
        <v>0</v>
      </c>
      <c r="AF31" s="362" t="e">
        <f t="shared" si="46"/>
        <v>#DIV/0!</v>
      </c>
      <c r="AG31" s="361"/>
      <c r="AH31" s="364"/>
      <c r="AI31" s="366"/>
      <c r="AJ31" s="362">
        <f>AI31*10%</f>
        <v>0</v>
      </c>
      <c r="AK31" s="362">
        <f t="shared" si="48"/>
        <v>0</v>
      </c>
      <c r="AL31" s="362" t="e">
        <f t="shared" si="49"/>
        <v>#DIV/0!</v>
      </c>
      <c r="AM31" s="367"/>
      <c r="AN31" s="367"/>
      <c r="AO31" s="396"/>
      <c r="AP31" s="369"/>
      <c r="AQ31" s="370" t="e">
        <f t="shared" si="50"/>
        <v>#DIV/0!</v>
      </c>
      <c r="AR31" s="397"/>
      <c r="AS31" s="397"/>
      <c r="AT31" s="397"/>
      <c r="AU31" s="397"/>
      <c r="AV31" s="397"/>
      <c r="AW31" s="374"/>
      <c r="AX31" s="375" t="e">
        <f t="shared" si="15"/>
        <v>#DIV/0!</v>
      </c>
      <c r="AY31" s="376" t="e">
        <f t="shared" si="16"/>
        <v>#DIV/0!</v>
      </c>
      <c r="AZ31" s="376" t="e">
        <f t="shared" si="51"/>
        <v>#DIV/0!</v>
      </c>
      <c r="BA31" s="377" t="e">
        <f t="shared" si="52"/>
        <v>#DIV/0!</v>
      </c>
      <c r="BB31" s="378" t="e">
        <f t="shared" si="53"/>
        <v>#DIV/0!</v>
      </c>
      <c r="BC31" s="379" t="e">
        <f t="shared" si="54"/>
        <v>#DIV/0!</v>
      </c>
      <c r="BD31" s="380">
        <v>23000</v>
      </c>
      <c r="BE31" s="381" t="e">
        <f t="shared" si="21"/>
        <v>#DIV/0!</v>
      </c>
      <c r="BF31" s="378" t="e">
        <f t="shared" si="55"/>
        <v>#DIV/0!</v>
      </c>
      <c r="BG31" s="382"/>
      <c r="BH31" s="382"/>
      <c r="BI31" s="382"/>
      <c r="BJ31" s="382"/>
      <c r="BK31" s="382"/>
      <c r="BL31" s="382"/>
      <c r="BM31" s="382"/>
      <c r="BN31" s="382"/>
      <c r="BO31" s="382"/>
      <c r="BP31" s="382"/>
      <c r="BQ31" s="382"/>
      <c r="BR31" s="383">
        <f t="shared" si="56"/>
        <v>0</v>
      </c>
      <c r="BS31" s="383">
        <f t="shared" si="57"/>
        <v>0</v>
      </c>
      <c r="BT31" s="383">
        <f t="shared" si="58"/>
        <v>0</v>
      </c>
      <c r="BU31" s="384" t="e">
        <f t="shared" si="59"/>
        <v>#DIV/0!</v>
      </c>
      <c r="BV31" s="383" t="e">
        <f t="shared" si="60"/>
        <v>#DIV/0!</v>
      </c>
      <c r="BW31" s="385" t="e">
        <f t="shared" si="61"/>
        <v>#DIV/0!</v>
      </c>
      <c r="BX31" s="385" t="e">
        <f>BT31+BB31+R31</f>
        <v>#DIV/0!</v>
      </c>
      <c r="BY31" s="385" t="e">
        <f>BU31+BC31+S31</f>
        <v>#DIV/0!</v>
      </c>
      <c r="BZ31" s="385" t="e">
        <f t="shared" si="62"/>
        <v>#DIV/0!</v>
      </c>
      <c r="CA31" s="385" t="e">
        <f t="shared" si="63"/>
        <v>#DIV/0!</v>
      </c>
      <c r="CC31" s="385" t="e">
        <f>BX31-AP31</f>
        <v>#DIV/0!</v>
      </c>
      <c r="CD31" s="385" t="e">
        <f>CC31/#REF!*1000</f>
        <v>#DIV/0!</v>
      </c>
      <c r="CE31" s="385" t="e">
        <f>CC31*BD31</f>
        <v>#DIV/0!</v>
      </c>
      <c r="CF31" s="385" t="e">
        <f>CE31/#REF!</f>
        <v>#DIV/0!</v>
      </c>
      <c r="CG31" s="387"/>
      <c r="CH31" s="385" t="e">
        <f>BX31-CC31</f>
        <v>#DIV/0!</v>
      </c>
      <c r="CI31" s="385" t="e">
        <f>BY31-CD31</f>
        <v>#DIV/0!</v>
      </c>
      <c r="CJ31" s="385" t="e">
        <f>BZ31-CE31</f>
        <v>#DIV/0!</v>
      </c>
      <c r="CK31" s="385" t="e">
        <f>CA31-CF31</f>
        <v>#DIV/0!</v>
      </c>
    </row>
    <row r="32" spans="1:89" s="386" customFormat="1" ht="18.75" customHeight="1">
      <c r="A32" s="388" t="s">
        <v>590</v>
      </c>
      <c r="B32" s="349"/>
      <c r="C32" s="1559"/>
      <c r="D32" s="1555"/>
      <c r="E32" s="1556"/>
      <c r="F32" s="353" t="s">
        <v>859</v>
      </c>
      <c r="G32" s="354">
        <f t="shared" si="31"/>
        <v>27000</v>
      </c>
      <c r="H32" s="356"/>
      <c r="I32" s="356">
        <v>27000</v>
      </c>
      <c r="J32" s="393"/>
      <c r="K32" s="358">
        <v>44778</v>
      </c>
      <c r="L32" s="359" t="s">
        <v>830</v>
      </c>
      <c r="M32" s="360"/>
      <c r="N32" s="361"/>
      <c r="O32" s="362">
        <f t="shared" si="37"/>
        <v>0</v>
      </c>
      <c r="P32" s="362">
        <f t="shared" si="37"/>
        <v>0</v>
      </c>
      <c r="Q32" s="362">
        <f t="shared" si="37"/>
        <v>0</v>
      </c>
      <c r="R32" s="362">
        <f t="shared" si="38"/>
        <v>0</v>
      </c>
      <c r="S32" s="363" t="e">
        <f t="shared" si="39"/>
        <v>#DIV/0!</v>
      </c>
      <c r="T32" s="362" t="e">
        <f t="shared" si="40"/>
        <v>#DIV/0!</v>
      </c>
      <c r="U32" s="361"/>
      <c r="V32" s="364"/>
      <c r="W32" s="365"/>
      <c r="X32" s="362">
        <f t="shared" si="41"/>
        <v>0</v>
      </c>
      <c r="Y32" s="362">
        <f t="shared" si="42"/>
        <v>0</v>
      </c>
      <c r="Z32" s="362">
        <f t="shared" si="43"/>
        <v>0</v>
      </c>
      <c r="AA32" s="361"/>
      <c r="AB32" s="364"/>
      <c r="AC32" s="365"/>
      <c r="AD32" s="362">
        <f t="shared" si="44"/>
        <v>0</v>
      </c>
      <c r="AE32" s="362">
        <f t="shared" si="45"/>
        <v>0</v>
      </c>
      <c r="AF32" s="362" t="e">
        <f t="shared" si="46"/>
        <v>#DIV/0!</v>
      </c>
      <c r="AG32" s="361"/>
      <c r="AH32" s="364"/>
      <c r="AI32" s="366"/>
      <c r="AJ32" s="362">
        <f t="shared" si="47"/>
        <v>0</v>
      </c>
      <c r="AK32" s="362">
        <f t="shared" si="48"/>
        <v>0</v>
      </c>
      <c r="AL32" s="362" t="e">
        <f t="shared" si="49"/>
        <v>#DIV/0!</v>
      </c>
      <c r="AM32" s="367"/>
      <c r="AN32" s="367"/>
      <c r="AO32" s="396"/>
      <c r="AP32" s="369"/>
      <c r="AQ32" s="370" t="e">
        <f t="shared" si="50"/>
        <v>#DIV/0!</v>
      </c>
      <c r="AR32" s="397"/>
      <c r="AS32" s="397"/>
      <c r="AT32" s="397"/>
      <c r="AU32" s="397"/>
      <c r="AV32" s="397"/>
      <c r="AW32" s="374"/>
      <c r="AX32" s="375" t="e">
        <f t="shared" si="15"/>
        <v>#DIV/0!</v>
      </c>
      <c r="AY32" s="376" t="e">
        <f t="shared" si="16"/>
        <v>#DIV/0!</v>
      </c>
      <c r="AZ32" s="376" t="e">
        <f t="shared" si="51"/>
        <v>#DIV/0!</v>
      </c>
      <c r="BA32" s="377" t="e">
        <f t="shared" si="52"/>
        <v>#DIV/0!</v>
      </c>
      <c r="BB32" s="378" t="e">
        <f t="shared" si="53"/>
        <v>#DIV/0!</v>
      </c>
      <c r="BC32" s="379" t="e">
        <f t="shared" si="54"/>
        <v>#DIV/0!</v>
      </c>
      <c r="BD32" s="380">
        <v>23000</v>
      </c>
      <c r="BE32" s="381" t="e">
        <f t="shared" si="21"/>
        <v>#DIV/0!</v>
      </c>
      <c r="BF32" s="378" t="e">
        <f t="shared" si="55"/>
        <v>#DIV/0!</v>
      </c>
      <c r="BG32" s="382"/>
      <c r="BH32" s="382"/>
      <c r="BI32" s="382"/>
      <c r="BJ32" s="382"/>
      <c r="BK32" s="382"/>
      <c r="BL32" s="382"/>
      <c r="BM32" s="382"/>
      <c r="BN32" s="382"/>
      <c r="BO32" s="382"/>
      <c r="BP32" s="382"/>
      <c r="BQ32" s="382"/>
      <c r="BR32" s="383">
        <f t="shared" si="56"/>
        <v>0</v>
      </c>
      <c r="BS32" s="383">
        <f t="shared" si="57"/>
        <v>0</v>
      </c>
      <c r="BT32" s="383">
        <f t="shared" si="58"/>
        <v>0</v>
      </c>
      <c r="BU32" s="384" t="e">
        <f t="shared" si="59"/>
        <v>#DIV/0!</v>
      </c>
      <c r="BV32" s="383" t="e">
        <f t="shared" si="60"/>
        <v>#DIV/0!</v>
      </c>
      <c r="BW32" s="385" t="e">
        <f t="shared" si="61"/>
        <v>#DIV/0!</v>
      </c>
      <c r="BX32" s="385" t="e">
        <f t="shared" si="36"/>
        <v>#DIV/0!</v>
      </c>
      <c r="BY32" s="385" t="e">
        <f t="shared" si="36"/>
        <v>#DIV/0!</v>
      </c>
      <c r="BZ32" s="385" t="e">
        <f t="shared" si="62"/>
        <v>#DIV/0!</v>
      </c>
      <c r="CA32" s="385" t="e">
        <f t="shared" si="63"/>
        <v>#DIV/0!</v>
      </c>
      <c r="CC32" s="385" t="e">
        <f t="shared" si="33"/>
        <v>#DIV/0!</v>
      </c>
      <c r="CD32" s="385" t="e">
        <f>CC32/#REF!*1000</f>
        <v>#DIV/0!</v>
      </c>
      <c r="CE32" s="385" t="e">
        <f t="shared" si="34"/>
        <v>#DIV/0!</v>
      </c>
      <c r="CF32" s="385" t="e">
        <f>CE32/#REF!</f>
        <v>#DIV/0!</v>
      </c>
      <c r="CG32" s="387"/>
      <c r="CH32" s="385" t="e">
        <f t="shared" si="64"/>
        <v>#DIV/0!</v>
      </c>
      <c r="CI32" s="385" t="e">
        <f t="shared" si="64"/>
        <v>#DIV/0!</v>
      </c>
      <c r="CJ32" s="385" t="e">
        <f t="shared" si="64"/>
        <v>#DIV/0!</v>
      </c>
      <c r="CK32" s="385" t="e">
        <f t="shared" si="64"/>
        <v>#DIV/0!</v>
      </c>
    </row>
    <row r="33" spans="1:89" s="386" customFormat="1" ht="18.75" customHeight="1">
      <c r="A33" s="388" t="s">
        <v>593</v>
      </c>
      <c r="B33" s="349"/>
      <c r="C33" s="1559"/>
      <c r="D33" s="1555"/>
      <c r="E33" s="1556"/>
      <c r="F33" s="353" t="s">
        <v>860</v>
      </c>
      <c r="G33" s="354">
        <f t="shared" si="31"/>
        <v>27000</v>
      </c>
      <c r="H33" s="356"/>
      <c r="I33" s="356">
        <v>27000</v>
      </c>
      <c r="J33" s="357"/>
      <c r="K33" s="358">
        <v>44809</v>
      </c>
      <c r="L33" s="359" t="s">
        <v>830</v>
      </c>
      <c r="M33" s="360"/>
      <c r="N33" s="361"/>
      <c r="O33" s="362">
        <f t="shared" si="37"/>
        <v>0</v>
      </c>
      <c r="P33" s="362">
        <f>X33+AD33+AJ33</f>
        <v>0</v>
      </c>
      <c r="Q33" s="362">
        <f>Y33+AE33+AK33</f>
        <v>0</v>
      </c>
      <c r="R33" s="362">
        <f t="shared" si="38"/>
        <v>0</v>
      </c>
      <c r="S33" s="363" t="e">
        <f t="shared" si="39"/>
        <v>#DIV/0!</v>
      </c>
      <c r="T33" s="362" t="e">
        <f t="shared" si="40"/>
        <v>#DIV/0!</v>
      </c>
      <c r="U33" s="361"/>
      <c r="V33" s="364"/>
      <c r="W33" s="365"/>
      <c r="X33" s="362">
        <f t="shared" si="41"/>
        <v>0</v>
      </c>
      <c r="Y33" s="362">
        <f t="shared" si="42"/>
        <v>0</v>
      </c>
      <c r="Z33" s="362">
        <f t="shared" si="43"/>
        <v>0</v>
      </c>
      <c r="AA33" s="361"/>
      <c r="AB33" s="364"/>
      <c r="AC33" s="365"/>
      <c r="AD33" s="362">
        <f>AC33*10%</f>
        <v>0</v>
      </c>
      <c r="AE33" s="362">
        <f t="shared" si="45"/>
        <v>0</v>
      </c>
      <c r="AF33" s="362" t="e">
        <f t="shared" si="46"/>
        <v>#DIV/0!</v>
      </c>
      <c r="AG33" s="361"/>
      <c r="AH33" s="364"/>
      <c r="AI33" s="366"/>
      <c r="AJ33" s="362">
        <f>AI33*10%</f>
        <v>0</v>
      </c>
      <c r="AK33" s="362">
        <f t="shared" si="48"/>
        <v>0</v>
      </c>
      <c r="AL33" s="362" t="e">
        <f t="shared" si="49"/>
        <v>#DIV/0!</v>
      </c>
      <c r="AM33" s="367"/>
      <c r="AN33" s="367"/>
      <c r="AO33" s="396"/>
      <c r="AP33" s="369"/>
      <c r="AQ33" s="370" t="e">
        <f t="shared" si="50"/>
        <v>#DIV/0!</v>
      </c>
      <c r="AR33" s="397"/>
      <c r="AS33" s="397"/>
      <c r="AT33" s="397"/>
      <c r="AU33" s="397"/>
      <c r="AV33" s="397"/>
      <c r="AW33" s="374"/>
      <c r="AX33" s="375" t="e">
        <f t="shared" si="15"/>
        <v>#DIV/0!</v>
      </c>
      <c r="AY33" s="376" t="e">
        <f t="shared" si="16"/>
        <v>#DIV/0!</v>
      </c>
      <c r="AZ33" s="376" t="e">
        <f t="shared" si="51"/>
        <v>#DIV/0!</v>
      </c>
      <c r="BA33" s="377" t="e">
        <f t="shared" si="52"/>
        <v>#DIV/0!</v>
      </c>
      <c r="BB33" s="378" t="e">
        <f t="shared" si="53"/>
        <v>#DIV/0!</v>
      </c>
      <c r="BC33" s="379" t="e">
        <f t="shared" si="54"/>
        <v>#DIV/0!</v>
      </c>
      <c r="BD33" s="380">
        <v>23000</v>
      </c>
      <c r="BE33" s="381" t="e">
        <f t="shared" si="21"/>
        <v>#DIV/0!</v>
      </c>
      <c r="BF33" s="378" t="e">
        <f t="shared" si="55"/>
        <v>#DIV/0!</v>
      </c>
      <c r="BG33" s="382"/>
      <c r="BH33" s="382"/>
      <c r="BI33" s="382"/>
      <c r="BJ33" s="382"/>
      <c r="BK33" s="382"/>
      <c r="BL33" s="382"/>
      <c r="BM33" s="382"/>
      <c r="BN33" s="382"/>
      <c r="BO33" s="382"/>
      <c r="BP33" s="382"/>
      <c r="BQ33" s="382"/>
      <c r="BR33" s="383">
        <f t="shared" si="56"/>
        <v>0</v>
      </c>
      <c r="BS33" s="383">
        <f t="shared" si="57"/>
        <v>0</v>
      </c>
      <c r="BT33" s="383">
        <f t="shared" si="58"/>
        <v>0</v>
      </c>
      <c r="BU33" s="384" t="e">
        <f t="shared" si="59"/>
        <v>#DIV/0!</v>
      </c>
      <c r="BV33" s="383" t="e">
        <f t="shared" si="60"/>
        <v>#DIV/0!</v>
      </c>
      <c r="BW33" s="385" t="e">
        <f t="shared" si="61"/>
        <v>#DIV/0!</v>
      </c>
      <c r="BX33" s="385" t="e">
        <f>BT33+BB33+R33</f>
        <v>#DIV/0!</v>
      </c>
      <c r="BY33" s="385" t="e">
        <f>BU33+BC33+S33</f>
        <v>#DIV/0!</v>
      </c>
      <c r="BZ33" s="385" t="e">
        <f t="shared" si="62"/>
        <v>#DIV/0!</v>
      </c>
      <c r="CA33" s="385" t="e">
        <f t="shared" si="63"/>
        <v>#DIV/0!</v>
      </c>
      <c r="CC33" s="385" t="e">
        <f>BX33-AP33</f>
        <v>#DIV/0!</v>
      </c>
      <c r="CD33" s="385" t="e">
        <f>CC33/#REF!*1000</f>
        <v>#DIV/0!</v>
      </c>
      <c r="CE33" s="385" t="e">
        <f>CC33*BD33</f>
        <v>#DIV/0!</v>
      </c>
      <c r="CF33" s="385" t="e">
        <f>CE33/#REF!</f>
        <v>#DIV/0!</v>
      </c>
      <c r="CG33" s="387"/>
      <c r="CH33" s="385" t="e">
        <f>BX33-CC33</f>
        <v>#DIV/0!</v>
      </c>
      <c r="CI33" s="385" t="e">
        <f>BY33-CD33</f>
        <v>#DIV/0!</v>
      </c>
      <c r="CJ33" s="385" t="e">
        <f>BZ33-CE33</f>
        <v>#DIV/0!</v>
      </c>
      <c r="CK33" s="385" t="e">
        <f>CA33-CF33</f>
        <v>#DIV/0!</v>
      </c>
    </row>
    <row r="34" spans="1:89" s="386" customFormat="1" ht="18.75" customHeight="1">
      <c r="A34" s="388" t="s">
        <v>594</v>
      </c>
      <c r="B34" s="349"/>
      <c r="C34" s="1559"/>
      <c r="D34" s="1555"/>
      <c r="E34" s="1556"/>
      <c r="F34" s="353" t="s">
        <v>861</v>
      </c>
      <c r="G34" s="354">
        <f t="shared" si="31"/>
        <v>27000</v>
      </c>
      <c r="H34" s="356"/>
      <c r="I34" s="356">
        <v>27000</v>
      </c>
      <c r="J34" s="357"/>
      <c r="K34" s="358">
        <v>44809</v>
      </c>
      <c r="L34" s="359" t="s">
        <v>830</v>
      </c>
      <c r="M34" s="360"/>
      <c r="N34" s="361"/>
      <c r="O34" s="362">
        <f t="shared" si="37"/>
        <v>0</v>
      </c>
      <c r="P34" s="362">
        <f t="shared" si="37"/>
        <v>0</v>
      </c>
      <c r="Q34" s="362">
        <f t="shared" si="37"/>
        <v>0</v>
      </c>
      <c r="R34" s="362">
        <f t="shared" si="38"/>
        <v>0</v>
      </c>
      <c r="S34" s="363" t="e">
        <f t="shared" si="39"/>
        <v>#DIV/0!</v>
      </c>
      <c r="T34" s="362" t="e">
        <f t="shared" si="40"/>
        <v>#DIV/0!</v>
      </c>
      <c r="U34" s="361"/>
      <c r="V34" s="364"/>
      <c r="W34" s="365"/>
      <c r="X34" s="362">
        <f t="shared" si="41"/>
        <v>0</v>
      </c>
      <c r="Y34" s="362">
        <f t="shared" si="42"/>
        <v>0</v>
      </c>
      <c r="Z34" s="362">
        <f t="shared" si="43"/>
        <v>0</v>
      </c>
      <c r="AA34" s="361"/>
      <c r="AB34" s="364"/>
      <c r="AC34" s="365"/>
      <c r="AD34" s="362">
        <f t="shared" si="44"/>
        <v>0</v>
      </c>
      <c r="AE34" s="362">
        <f t="shared" si="45"/>
        <v>0</v>
      </c>
      <c r="AF34" s="362" t="e">
        <f t="shared" si="46"/>
        <v>#DIV/0!</v>
      </c>
      <c r="AG34" s="361"/>
      <c r="AH34" s="364"/>
      <c r="AI34" s="366"/>
      <c r="AJ34" s="362">
        <f t="shared" si="47"/>
        <v>0</v>
      </c>
      <c r="AK34" s="362">
        <f t="shared" si="48"/>
        <v>0</v>
      </c>
      <c r="AL34" s="362" t="e">
        <f t="shared" si="49"/>
        <v>#DIV/0!</v>
      </c>
      <c r="AM34" s="367"/>
      <c r="AN34" s="367"/>
      <c r="AO34" s="396"/>
      <c r="AP34" s="369"/>
      <c r="AQ34" s="370" t="e">
        <f t="shared" si="50"/>
        <v>#DIV/0!</v>
      </c>
      <c r="AR34" s="397"/>
      <c r="AS34" s="397"/>
      <c r="AT34" s="397"/>
      <c r="AU34" s="397"/>
      <c r="AV34" s="397"/>
      <c r="AW34" s="374"/>
      <c r="AX34" s="375" t="e">
        <f t="shared" si="15"/>
        <v>#DIV/0!</v>
      </c>
      <c r="AY34" s="376" t="e">
        <f t="shared" si="16"/>
        <v>#DIV/0!</v>
      </c>
      <c r="AZ34" s="376" t="e">
        <f t="shared" si="51"/>
        <v>#DIV/0!</v>
      </c>
      <c r="BA34" s="377" t="e">
        <f t="shared" si="52"/>
        <v>#DIV/0!</v>
      </c>
      <c r="BB34" s="378" t="e">
        <f t="shared" si="53"/>
        <v>#DIV/0!</v>
      </c>
      <c r="BC34" s="379" t="e">
        <f t="shared" si="54"/>
        <v>#DIV/0!</v>
      </c>
      <c r="BD34" s="380">
        <v>23000</v>
      </c>
      <c r="BE34" s="381" t="e">
        <f t="shared" si="21"/>
        <v>#DIV/0!</v>
      </c>
      <c r="BF34" s="378" t="e">
        <f t="shared" si="55"/>
        <v>#DIV/0!</v>
      </c>
      <c r="BG34" s="382"/>
      <c r="BH34" s="382"/>
      <c r="BI34" s="382"/>
      <c r="BJ34" s="382"/>
      <c r="BK34" s="382"/>
      <c r="BL34" s="382"/>
      <c r="BM34" s="382"/>
      <c r="BN34" s="382"/>
      <c r="BO34" s="382"/>
      <c r="BP34" s="382"/>
      <c r="BQ34" s="382"/>
      <c r="BR34" s="383">
        <f t="shared" si="56"/>
        <v>0</v>
      </c>
      <c r="BS34" s="383">
        <f t="shared" si="57"/>
        <v>0</v>
      </c>
      <c r="BT34" s="383">
        <f t="shared" si="58"/>
        <v>0</v>
      </c>
      <c r="BU34" s="384" t="e">
        <f t="shared" si="59"/>
        <v>#DIV/0!</v>
      </c>
      <c r="BV34" s="383" t="e">
        <f t="shared" si="60"/>
        <v>#DIV/0!</v>
      </c>
      <c r="BW34" s="385" t="e">
        <f t="shared" si="61"/>
        <v>#DIV/0!</v>
      </c>
      <c r="BX34" s="385" t="e">
        <f t="shared" si="36"/>
        <v>#DIV/0!</v>
      </c>
      <c r="BY34" s="385" t="e">
        <f t="shared" si="36"/>
        <v>#DIV/0!</v>
      </c>
      <c r="BZ34" s="385" t="e">
        <f t="shared" si="62"/>
        <v>#DIV/0!</v>
      </c>
      <c r="CA34" s="385" t="e">
        <f t="shared" si="63"/>
        <v>#DIV/0!</v>
      </c>
      <c r="CC34" s="385" t="e">
        <f t="shared" si="33"/>
        <v>#DIV/0!</v>
      </c>
      <c r="CD34" s="385" t="e">
        <f>CC34/#REF!*1000</f>
        <v>#DIV/0!</v>
      </c>
      <c r="CE34" s="385" t="e">
        <f t="shared" si="34"/>
        <v>#DIV/0!</v>
      </c>
      <c r="CF34" s="385" t="e">
        <f>CE34/#REF!</f>
        <v>#DIV/0!</v>
      </c>
      <c r="CG34" s="387"/>
      <c r="CH34" s="385" t="e">
        <f t="shared" si="64"/>
        <v>#DIV/0!</v>
      </c>
      <c r="CI34" s="385" t="e">
        <f t="shared" si="64"/>
        <v>#DIV/0!</v>
      </c>
      <c r="CJ34" s="385" t="e">
        <f t="shared" si="64"/>
        <v>#DIV/0!</v>
      </c>
      <c r="CK34" s="385" t="e">
        <f t="shared" si="64"/>
        <v>#DIV/0!</v>
      </c>
    </row>
    <row r="35" spans="1:89" s="386" customFormat="1" ht="18.75" customHeight="1">
      <c r="A35" s="388" t="s">
        <v>597</v>
      </c>
      <c r="B35" s="349"/>
      <c r="C35" s="1535"/>
      <c r="D35" s="1537"/>
      <c r="E35" s="1539"/>
      <c r="F35" s="353" t="s">
        <v>862</v>
      </c>
      <c r="G35" s="354">
        <f t="shared" si="31"/>
        <v>27000</v>
      </c>
      <c r="H35" s="356"/>
      <c r="I35" s="356">
        <v>27000</v>
      </c>
      <c r="J35" s="357"/>
      <c r="K35" s="358">
        <v>44809</v>
      </c>
      <c r="L35" s="359" t="s">
        <v>830</v>
      </c>
      <c r="M35" s="360"/>
      <c r="N35" s="361"/>
      <c r="O35" s="362"/>
      <c r="P35" s="362"/>
      <c r="Q35" s="362"/>
      <c r="R35" s="362"/>
      <c r="S35" s="363"/>
      <c r="T35" s="362"/>
      <c r="U35" s="361"/>
      <c r="V35" s="364"/>
      <c r="W35" s="365"/>
      <c r="X35" s="362"/>
      <c r="Y35" s="362"/>
      <c r="Z35" s="362"/>
      <c r="AA35" s="361"/>
      <c r="AB35" s="364"/>
      <c r="AC35" s="365"/>
      <c r="AD35" s="362"/>
      <c r="AE35" s="362"/>
      <c r="AF35" s="362"/>
      <c r="AG35" s="361"/>
      <c r="AH35" s="364"/>
      <c r="AI35" s="366"/>
      <c r="AJ35" s="362"/>
      <c r="AK35" s="362"/>
      <c r="AL35" s="362"/>
      <c r="AM35" s="367"/>
      <c r="AN35" s="367"/>
      <c r="AO35" s="396"/>
      <c r="AP35" s="369"/>
      <c r="AQ35" s="370"/>
      <c r="AR35" s="397"/>
      <c r="AS35" s="397"/>
      <c r="AT35" s="397"/>
      <c r="AU35" s="397"/>
      <c r="AV35" s="397"/>
      <c r="AW35" s="374"/>
      <c r="AX35" s="375"/>
      <c r="AY35" s="376"/>
      <c r="AZ35" s="376"/>
      <c r="BA35" s="377"/>
      <c r="BB35" s="378"/>
      <c r="BC35" s="379"/>
      <c r="BD35" s="380"/>
      <c r="BE35" s="381"/>
      <c r="BF35" s="378"/>
      <c r="BG35" s="382"/>
      <c r="BH35" s="382"/>
      <c r="BI35" s="382"/>
      <c r="BJ35" s="382"/>
      <c r="BK35" s="382"/>
      <c r="BL35" s="382"/>
      <c r="BM35" s="382"/>
      <c r="BN35" s="382"/>
      <c r="BO35" s="382"/>
      <c r="BP35" s="382"/>
      <c r="BQ35" s="382"/>
      <c r="BR35" s="383"/>
      <c r="BS35" s="383"/>
      <c r="BT35" s="383"/>
      <c r="BU35" s="384"/>
      <c r="BV35" s="383"/>
      <c r="BW35" s="385"/>
      <c r="BX35" s="385"/>
      <c r="BY35" s="385"/>
      <c r="BZ35" s="385"/>
      <c r="CA35" s="385"/>
      <c r="CC35" s="385"/>
      <c r="CD35" s="385"/>
      <c r="CE35" s="385"/>
      <c r="CF35" s="385"/>
      <c r="CG35" s="387"/>
      <c r="CH35" s="385"/>
      <c r="CI35" s="385"/>
      <c r="CJ35" s="385"/>
      <c r="CK35" s="385"/>
    </row>
    <row r="36" spans="1:89" s="386" customFormat="1" ht="28.5" customHeight="1">
      <c r="A36" s="388" t="s">
        <v>599</v>
      </c>
      <c r="B36" s="349"/>
      <c r="C36" s="1534" t="s">
        <v>863</v>
      </c>
      <c r="D36" s="1536"/>
      <c r="E36" s="1565" t="s">
        <v>742</v>
      </c>
      <c r="F36" s="353" t="s">
        <v>864</v>
      </c>
      <c r="G36" s="354">
        <f t="shared" si="31"/>
        <v>27000</v>
      </c>
      <c r="H36" s="356"/>
      <c r="I36" s="356">
        <v>27000</v>
      </c>
      <c r="J36" s="357"/>
      <c r="K36" s="358">
        <v>44809</v>
      </c>
      <c r="L36" s="359" t="s">
        <v>830</v>
      </c>
      <c r="M36" s="360"/>
      <c r="N36" s="361"/>
      <c r="O36" s="362">
        <f>W36+AC36+AI36</f>
        <v>0</v>
      </c>
      <c r="P36" s="362">
        <f>X36+AD36+AJ36</f>
        <v>0</v>
      </c>
      <c r="Q36" s="362">
        <f>Y36+AE36+AK36</f>
        <v>0</v>
      </c>
      <c r="R36" s="362">
        <f t="shared" si="38"/>
        <v>0</v>
      </c>
      <c r="S36" s="363" t="e">
        <f t="shared" si="39"/>
        <v>#DIV/0!</v>
      </c>
      <c r="T36" s="362" t="e">
        <f t="shared" si="40"/>
        <v>#DIV/0!</v>
      </c>
      <c r="U36" s="361"/>
      <c r="V36" s="364"/>
      <c r="W36" s="365"/>
      <c r="X36" s="362">
        <f>W36*10%</f>
        <v>0</v>
      </c>
      <c r="Y36" s="362">
        <f t="shared" si="42"/>
        <v>0</v>
      </c>
      <c r="Z36" s="362">
        <f>W36/G37</f>
        <v>0</v>
      </c>
      <c r="AA36" s="361"/>
      <c r="AB36" s="364"/>
      <c r="AC36" s="365"/>
      <c r="AD36" s="362">
        <f>AC36*10%</f>
        <v>0</v>
      </c>
      <c r="AE36" s="362">
        <f t="shared" si="45"/>
        <v>0</v>
      </c>
      <c r="AF36" s="362" t="e">
        <f t="shared" si="46"/>
        <v>#DIV/0!</v>
      </c>
      <c r="AG36" s="361"/>
      <c r="AH36" s="364"/>
      <c r="AI36" s="366"/>
      <c r="AJ36" s="362">
        <f>AI36*10%</f>
        <v>0</v>
      </c>
      <c r="AK36" s="362">
        <f t="shared" si="48"/>
        <v>0</v>
      </c>
      <c r="AL36" s="362" t="e">
        <f t="shared" si="49"/>
        <v>#DIV/0!</v>
      </c>
      <c r="AM36" s="367"/>
      <c r="AN36" s="367"/>
      <c r="AO36" s="396"/>
      <c r="AP36" s="369"/>
      <c r="AQ36" s="370" t="e">
        <f t="shared" si="50"/>
        <v>#DIV/0!</v>
      </c>
      <c r="AR36" s="397"/>
      <c r="AS36" s="397"/>
      <c r="AT36" s="397"/>
      <c r="AU36" s="397"/>
      <c r="AV36" s="397"/>
      <c r="AW36" s="374"/>
      <c r="AX36" s="375" t="e">
        <f t="shared" si="15"/>
        <v>#DIV/0!</v>
      </c>
      <c r="AY36" s="376" t="e">
        <f t="shared" si="16"/>
        <v>#DIV/0!</v>
      </c>
      <c r="AZ36" s="376" t="e">
        <f t="shared" si="51"/>
        <v>#DIV/0!</v>
      </c>
      <c r="BA36" s="377" t="e">
        <f t="shared" si="52"/>
        <v>#DIV/0!</v>
      </c>
      <c r="BB36" s="378" t="e">
        <f t="shared" si="53"/>
        <v>#DIV/0!</v>
      </c>
      <c r="BC36" s="379" t="e">
        <f t="shared" si="54"/>
        <v>#DIV/0!</v>
      </c>
      <c r="BD36" s="380">
        <v>23000</v>
      </c>
      <c r="BE36" s="381" t="e">
        <f t="shared" si="21"/>
        <v>#DIV/0!</v>
      </c>
      <c r="BF36" s="378" t="e">
        <f t="shared" si="55"/>
        <v>#DIV/0!</v>
      </c>
      <c r="BG36" s="382"/>
      <c r="BH36" s="382"/>
      <c r="BI36" s="382"/>
      <c r="BJ36" s="382"/>
      <c r="BK36" s="382"/>
      <c r="BL36" s="382"/>
      <c r="BM36" s="382"/>
      <c r="BN36" s="382"/>
      <c r="BO36" s="382"/>
      <c r="BP36" s="382"/>
      <c r="BQ36" s="382"/>
      <c r="BR36" s="383">
        <f t="shared" si="56"/>
        <v>0</v>
      </c>
      <c r="BS36" s="383">
        <f t="shared" si="57"/>
        <v>0</v>
      </c>
      <c r="BT36" s="383">
        <f t="shared" si="58"/>
        <v>0</v>
      </c>
      <c r="BU36" s="384" t="e">
        <f t="shared" si="59"/>
        <v>#DIV/0!</v>
      </c>
      <c r="BV36" s="383" t="e">
        <f t="shared" si="60"/>
        <v>#DIV/0!</v>
      </c>
      <c r="BW36" s="385" t="e">
        <f t="shared" si="61"/>
        <v>#DIV/0!</v>
      </c>
      <c r="BX36" s="385" t="e">
        <f>BT36+BB36+R36</f>
        <v>#DIV/0!</v>
      </c>
      <c r="BY36" s="385" t="e">
        <f>BU36+BC36+S36</f>
        <v>#DIV/0!</v>
      </c>
      <c r="BZ36" s="385" t="e">
        <f t="shared" si="62"/>
        <v>#DIV/0!</v>
      </c>
      <c r="CA36" s="385" t="e">
        <f t="shared" si="63"/>
        <v>#DIV/0!</v>
      </c>
      <c r="CC36" s="385" t="e">
        <f>BX36-AP36</f>
        <v>#DIV/0!</v>
      </c>
      <c r="CD36" s="385" t="e">
        <f>CC36/#REF!*1000</f>
        <v>#DIV/0!</v>
      </c>
      <c r="CE36" s="385" t="e">
        <f>CC36*BD36</f>
        <v>#DIV/0!</v>
      </c>
      <c r="CF36" s="385" t="e">
        <f>CE36/#REF!</f>
        <v>#DIV/0!</v>
      </c>
      <c r="CG36" s="387"/>
      <c r="CH36" s="385" t="e">
        <f>BX36-CC36</f>
        <v>#DIV/0!</v>
      </c>
      <c r="CI36" s="385" t="e">
        <f>BY36-CD36</f>
        <v>#DIV/0!</v>
      </c>
      <c r="CJ36" s="385" t="e">
        <f>BZ36-CE36</f>
        <v>#DIV/0!</v>
      </c>
      <c r="CK36" s="385" t="e">
        <f>CA36-CF36</f>
        <v>#DIV/0!</v>
      </c>
    </row>
    <row r="37" spans="1:89" s="386" customFormat="1" ht="18.75" customHeight="1">
      <c r="A37" s="1530" t="s">
        <v>600</v>
      </c>
      <c r="B37" s="349"/>
      <c r="C37" s="1559"/>
      <c r="D37" s="1555"/>
      <c r="E37" s="1566"/>
      <c r="F37" s="353" t="s">
        <v>865</v>
      </c>
      <c r="G37" s="354">
        <f t="shared" si="31"/>
        <v>27000</v>
      </c>
      <c r="H37" s="356"/>
      <c r="I37" s="356">
        <v>27000</v>
      </c>
      <c r="J37" s="357"/>
      <c r="K37" s="358">
        <v>44809</v>
      </c>
      <c r="L37" s="359" t="s">
        <v>830</v>
      </c>
      <c r="M37" s="360"/>
      <c r="N37" s="361"/>
      <c r="O37" s="362"/>
      <c r="P37" s="362"/>
      <c r="Q37" s="362"/>
      <c r="R37" s="362"/>
      <c r="S37" s="363"/>
      <c r="T37" s="362"/>
      <c r="U37" s="361"/>
      <c r="V37" s="364"/>
      <c r="W37" s="365"/>
      <c r="X37" s="362"/>
      <c r="Y37" s="362"/>
      <c r="Z37" s="362"/>
      <c r="AA37" s="361"/>
      <c r="AB37" s="364"/>
      <c r="AC37" s="365"/>
      <c r="AD37" s="362"/>
      <c r="AE37" s="362"/>
      <c r="AF37" s="362"/>
      <c r="AG37" s="361"/>
      <c r="AH37" s="364"/>
      <c r="AI37" s="366"/>
      <c r="AJ37" s="362"/>
      <c r="AK37" s="362"/>
      <c r="AL37" s="362"/>
      <c r="AM37" s="367"/>
      <c r="AN37" s="367"/>
      <c r="AO37" s="396"/>
      <c r="AP37" s="369"/>
      <c r="AQ37" s="370"/>
      <c r="AR37" s="397"/>
      <c r="AS37" s="397"/>
      <c r="AT37" s="397"/>
      <c r="AU37" s="397"/>
      <c r="AV37" s="397"/>
      <c r="AW37" s="374"/>
      <c r="AX37" s="375"/>
      <c r="AY37" s="376"/>
      <c r="AZ37" s="376"/>
      <c r="BA37" s="377"/>
      <c r="BB37" s="378"/>
      <c r="BC37" s="379"/>
      <c r="BD37" s="380"/>
      <c r="BE37" s="381"/>
      <c r="BF37" s="378"/>
      <c r="BG37" s="382"/>
      <c r="BH37" s="382"/>
      <c r="BI37" s="382"/>
      <c r="BJ37" s="382"/>
      <c r="BK37" s="382"/>
      <c r="BL37" s="382"/>
      <c r="BM37" s="382"/>
      <c r="BN37" s="382"/>
      <c r="BO37" s="382"/>
      <c r="BP37" s="382"/>
      <c r="BQ37" s="382"/>
      <c r="BR37" s="383"/>
      <c r="BS37" s="383"/>
      <c r="BT37" s="383"/>
      <c r="BU37" s="384"/>
      <c r="BV37" s="383"/>
      <c r="BW37" s="385"/>
      <c r="BX37" s="385"/>
      <c r="BY37" s="385"/>
      <c r="BZ37" s="385"/>
      <c r="CA37" s="385"/>
      <c r="CC37" s="385"/>
      <c r="CD37" s="385"/>
      <c r="CE37" s="385"/>
      <c r="CF37" s="385"/>
      <c r="CG37" s="387"/>
      <c r="CH37" s="385"/>
      <c r="CI37" s="385"/>
      <c r="CJ37" s="385"/>
      <c r="CK37" s="385"/>
    </row>
    <row r="38" spans="1:89" s="386" customFormat="1" ht="18.75" customHeight="1">
      <c r="A38" s="1533"/>
      <c r="B38" s="349"/>
      <c r="C38" s="1535"/>
      <c r="D38" s="1537"/>
      <c r="E38" s="405"/>
      <c r="F38" s="353"/>
      <c r="G38" s="354">
        <f t="shared" si="31"/>
        <v>0</v>
      </c>
      <c r="H38" s="356"/>
      <c r="I38" s="356"/>
      <c r="J38" s="357"/>
      <c r="K38" s="358"/>
      <c r="L38" s="359" t="s">
        <v>830</v>
      </c>
      <c r="M38" s="360"/>
      <c r="N38" s="361"/>
      <c r="O38" s="362"/>
      <c r="P38" s="362"/>
      <c r="Q38" s="362"/>
      <c r="R38" s="362"/>
      <c r="S38" s="363"/>
      <c r="T38" s="362"/>
      <c r="U38" s="361"/>
      <c r="V38" s="364"/>
      <c r="W38" s="365"/>
      <c r="X38" s="362"/>
      <c r="Y38" s="362"/>
      <c r="Z38" s="362"/>
      <c r="AA38" s="361"/>
      <c r="AB38" s="364"/>
      <c r="AC38" s="365"/>
      <c r="AD38" s="362"/>
      <c r="AE38" s="362"/>
      <c r="AF38" s="362"/>
      <c r="AG38" s="361"/>
      <c r="AH38" s="364"/>
      <c r="AI38" s="366"/>
      <c r="AJ38" s="362"/>
      <c r="AK38" s="362"/>
      <c r="AL38" s="362"/>
      <c r="AM38" s="367"/>
      <c r="AN38" s="367"/>
      <c r="AO38" s="396"/>
      <c r="AP38" s="369"/>
      <c r="AQ38" s="370"/>
      <c r="AR38" s="397"/>
      <c r="AS38" s="397"/>
      <c r="AT38" s="397"/>
      <c r="AU38" s="397"/>
      <c r="AV38" s="397"/>
      <c r="AW38" s="374"/>
      <c r="AX38" s="375"/>
      <c r="AY38" s="376"/>
      <c r="AZ38" s="376"/>
      <c r="BA38" s="377"/>
      <c r="BB38" s="378"/>
      <c r="BC38" s="379"/>
      <c r="BD38" s="380"/>
      <c r="BE38" s="381"/>
      <c r="BF38" s="378"/>
      <c r="BG38" s="382"/>
      <c r="BH38" s="382"/>
      <c r="BI38" s="382"/>
      <c r="BJ38" s="382"/>
      <c r="BK38" s="382"/>
      <c r="BL38" s="382"/>
      <c r="BM38" s="382"/>
      <c r="BN38" s="382"/>
      <c r="BO38" s="382"/>
      <c r="BP38" s="382"/>
      <c r="BQ38" s="382"/>
      <c r="BR38" s="383"/>
      <c r="BS38" s="383"/>
      <c r="BT38" s="383"/>
      <c r="BU38" s="384"/>
      <c r="BV38" s="383"/>
      <c r="BW38" s="385"/>
      <c r="BX38" s="385"/>
      <c r="BY38" s="385"/>
      <c r="BZ38" s="385"/>
      <c r="CA38" s="385"/>
      <c r="CC38" s="385"/>
      <c r="CD38" s="385"/>
      <c r="CE38" s="385"/>
      <c r="CF38" s="385"/>
      <c r="CG38" s="387"/>
      <c r="CH38" s="385"/>
      <c r="CI38" s="385"/>
      <c r="CJ38" s="385"/>
      <c r="CK38" s="385"/>
    </row>
    <row r="39" spans="1:89" s="386" customFormat="1" ht="28.5" customHeight="1">
      <c r="A39" s="348">
        <v>20</v>
      </c>
      <c r="B39" s="406"/>
      <c r="C39" s="1534" t="s">
        <v>831</v>
      </c>
      <c r="D39" s="1536"/>
      <c r="E39" s="1565" t="s">
        <v>691</v>
      </c>
      <c r="F39" s="407" t="s">
        <v>866</v>
      </c>
      <c r="G39" s="354">
        <f t="shared" si="31"/>
        <v>27000</v>
      </c>
      <c r="H39" s="356"/>
      <c r="I39" s="356">
        <v>27000</v>
      </c>
      <c r="J39" s="393"/>
      <c r="K39" s="358">
        <v>44839</v>
      </c>
      <c r="L39" s="359" t="s">
        <v>830</v>
      </c>
      <c r="M39" s="360"/>
      <c r="N39" s="361"/>
      <c r="O39" s="362">
        <f>W39+AC39+AI39</f>
        <v>0</v>
      </c>
      <c r="P39" s="362">
        <f t="shared" si="37"/>
        <v>0</v>
      </c>
      <c r="Q39" s="362">
        <f t="shared" si="37"/>
        <v>0</v>
      </c>
      <c r="R39" s="362">
        <f t="shared" si="38"/>
        <v>0</v>
      </c>
      <c r="S39" s="363" t="e">
        <f t="shared" si="39"/>
        <v>#DIV/0!</v>
      </c>
      <c r="T39" s="362" t="e">
        <f t="shared" si="40"/>
        <v>#DIV/0!</v>
      </c>
      <c r="U39" s="361"/>
      <c r="V39" s="364"/>
      <c r="W39" s="365"/>
      <c r="X39" s="362">
        <f>W39*10%</f>
        <v>0</v>
      </c>
      <c r="Y39" s="362">
        <f t="shared" si="42"/>
        <v>0</v>
      </c>
      <c r="Z39" s="362">
        <f>W39/G40</f>
        <v>0</v>
      </c>
      <c r="AA39" s="361"/>
      <c r="AB39" s="364"/>
      <c r="AC39" s="365"/>
      <c r="AD39" s="362">
        <f t="shared" si="44"/>
        <v>0</v>
      </c>
      <c r="AE39" s="362">
        <f t="shared" si="45"/>
        <v>0</v>
      </c>
      <c r="AF39" s="362" t="e">
        <f t="shared" si="46"/>
        <v>#DIV/0!</v>
      </c>
      <c r="AG39" s="361"/>
      <c r="AH39" s="364"/>
      <c r="AI39" s="366"/>
      <c r="AJ39" s="362">
        <f t="shared" si="47"/>
        <v>0</v>
      </c>
      <c r="AK39" s="362">
        <f t="shared" si="48"/>
        <v>0</v>
      </c>
      <c r="AL39" s="362" t="e">
        <f t="shared" si="49"/>
        <v>#DIV/0!</v>
      </c>
      <c r="AM39" s="367"/>
      <c r="AN39" s="367"/>
      <c r="AO39" s="396"/>
      <c r="AP39" s="369"/>
      <c r="AQ39" s="370" t="e">
        <f t="shared" si="50"/>
        <v>#DIV/0!</v>
      </c>
      <c r="AR39" s="397"/>
      <c r="AS39" s="397"/>
      <c r="AT39" s="397"/>
      <c r="AU39" s="397"/>
      <c r="AV39" s="397"/>
      <c r="AW39" s="374"/>
      <c r="AX39" s="375" t="e">
        <f t="shared" si="15"/>
        <v>#DIV/0!</v>
      </c>
      <c r="AY39" s="376" t="e">
        <f t="shared" si="16"/>
        <v>#DIV/0!</v>
      </c>
      <c r="AZ39" s="376" t="e">
        <f t="shared" si="51"/>
        <v>#DIV/0!</v>
      </c>
      <c r="BA39" s="377" t="e">
        <f t="shared" si="52"/>
        <v>#DIV/0!</v>
      </c>
      <c r="BB39" s="378" t="e">
        <f t="shared" si="53"/>
        <v>#DIV/0!</v>
      </c>
      <c r="BC39" s="379" t="e">
        <f t="shared" si="54"/>
        <v>#DIV/0!</v>
      </c>
      <c r="BD39" s="380">
        <v>23000</v>
      </c>
      <c r="BE39" s="381" t="e">
        <f t="shared" si="21"/>
        <v>#DIV/0!</v>
      </c>
      <c r="BF39" s="378" t="e">
        <f t="shared" si="55"/>
        <v>#DIV/0!</v>
      </c>
      <c r="BG39" s="382"/>
      <c r="BH39" s="382"/>
      <c r="BI39" s="382"/>
      <c r="BJ39" s="382"/>
      <c r="BK39" s="382"/>
      <c r="BL39" s="382"/>
      <c r="BM39" s="382"/>
      <c r="BN39" s="382"/>
      <c r="BO39" s="382"/>
      <c r="BP39" s="382"/>
      <c r="BQ39" s="382"/>
      <c r="BR39" s="383">
        <f t="shared" si="56"/>
        <v>0</v>
      </c>
      <c r="BS39" s="383">
        <f t="shared" si="57"/>
        <v>0</v>
      </c>
      <c r="BT39" s="383">
        <f t="shared" si="58"/>
        <v>0</v>
      </c>
      <c r="BU39" s="384" t="e">
        <f t="shared" si="59"/>
        <v>#DIV/0!</v>
      </c>
      <c r="BV39" s="383" t="e">
        <f t="shared" si="60"/>
        <v>#DIV/0!</v>
      </c>
      <c r="BW39" s="385" t="e">
        <f t="shared" si="61"/>
        <v>#DIV/0!</v>
      </c>
      <c r="BX39" s="385" t="e">
        <f t="shared" si="36"/>
        <v>#DIV/0!</v>
      </c>
      <c r="BY39" s="385" t="e">
        <f t="shared" si="36"/>
        <v>#DIV/0!</v>
      </c>
      <c r="BZ39" s="385" t="e">
        <f t="shared" si="62"/>
        <v>#DIV/0!</v>
      </c>
      <c r="CA39" s="385" t="e">
        <f t="shared" si="63"/>
        <v>#DIV/0!</v>
      </c>
      <c r="CC39" s="385" t="e">
        <f t="shared" si="33"/>
        <v>#DIV/0!</v>
      </c>
      <c r="CD39" s="385" t="e">
        <f>CC39/#REF!*1000</f>
        <v>#DIV/0!</v>
      </c>
      <c r="CE39" s="385" t="e">
        <f t="shared" si="34"/>
        <v>#DIV/0!</v>
      </c>
      <c r="CF39" s="385" t="e">
        <f>CE39/#REF!</f>
        <v>#DIV/0!</v>
      </c>
      <c r="CG39" s="387"/>
      <c r="CH39" s="385" t="e">
        <f t="shared" si="64"/>
        <v>#DIV/0!</v>
      </c>
      <c r="CI39" s="385" t="e">
        <f t="shared" si="64"/>
        <v>#DIV/0!</v>
      </c>
      <c r="CJ39" s="385" t="e">
        <f t="shared" si="64"/>
        <v>#DIV/0!</v>
      </c>
      <c r="CK39" s="385" t="e">
        <f t="shared" si="64"/>
        <v>#DIV/0!</v>
      </c>
    </row>
    <row r="40" spans="1:89" s="386" customFormat="1" ht="18.75" customHeight="1">
      <c r="A40" s="408" t="s">
        <v>605</v>
      </c>
      <c r="B40" s="406"/>
      <c r="C40" s="1559"/>
      <c r="D40" s="1555"/>
      <c r="E40" s="1567"/>
      <c r="F40" s="407" t="s">
        <v>867</v>
      </c>
      <c r="G40" s="354">
        <f t="shared" si="31"/>
        <v>27000</v>
      </c>
      <c r="H40" s="356"/>
      <c r="I40" s="356">
        <v>27000</v>
      </c>
      <c r="J40" s="393"/>
      <c r="K40" s="358">
        <v>44839</v>
      </c>
      <c r="L40" s="359" t="s">
        <v>830</v>
      </c>
      <c r="M40" s="360"/>
      <c r="N40" s="361"/>
      <c r="O40" s="362"/>
      <c r="P40" s="362"/>
      <c r="Q40" s="362"/>
      <c r="R40" s="362"/>
      <c r="S40" s="363"/>
      <c r="T40" s="362"/>
      <c r="U40" s="361"/>
      <c r="V40" s="364"/>
      <c r="W40" s="365"/>
      <c r="X40" s="362"/>
      <c r="Y40" s="362"/>
      <c r="Z40" s="362"/>
      <c r="AA40" s="361"/>
      <c r="AB40" s="364"/>
      <c r="AC40" s="365"/>
      <c r="AD40" s="362"/>
      <c r="AE40" s="362"/>
      <c r="AF40" s="362"/>
      <c r="AG40" s="361"/>
      <c r="AH40" s="364"/>
      <c r="AI40" s="366"/>
      <c r="AJ40" s="362"/>
      <c r="AK40" s="362"/>
      <c r="AL40" s="362"/>
      <c r="AM40" s="367"/>
      <c r="AN40" s="367"/>
      <c r="AO40" s="396"/>
      <c r="AP40" s="369"/>
      <c r="AQ40" s="370"/>
      <c r="AR40" s="397"/>
      <c r="AS40" s="397"/>
      <c r="AT40" s="397"/>
      <c r="AU40" s="397"/>
      <c r="AV40" s="397"/>
      <c r="AW40" s="374"/>
      <c r="AX40" s="375"/>
      <c r="AY40" s="376"/>
      <c r="AZ40" s="376"/>
      <c r="BA40" s="377"/>
      <c r="BB40" s="378"/>
      <c r="BC40" s="379"/>
      <c r="BD40" s="380"/>
      <c r="BE40" s="381"/>
      <c r="BF40" s="378"/>
      <c r="BG40" s="382"/>
      <c r="BH40" s="382"/>
      <c r="BI40" s="382"/>
      <c r="BJ40" s="382"/>
      <c r="BK40" s="382"/>
      <c r="BL40" s="382"/>
      <c r="BM40" s="382"/>
      <c r="BN40" s="382"/>
      <c r="BO40" s="382"/>
      <c r="BP40" s="382"/>
      <c r="BQ40" s="382"/>
      <c r="BR40" s="383"/>
      <c r="BS40" s="383"/>
      <c r="BT40" s="383"/>
      <c r="BU40" s="384"/>
      <c r="BV40" s="383"/>
      <c r="BW40" s="385"/>
      <c r="BX40" s="385"/>
      <c r="BY40" s="385"/>
      <c r="BZ40" s="385"/>
      <c r="CA40" s="385"/>
      <c r="CC40" s="385"/>
      <c r="CD40" s="385"/>
      <c r="CE40" s="385"/>
      <c r="CF40" s="385"/>
      <c r="CG40" s="387"/>
      <c r="CH40" s="385"/>
      <c r="CI40" s="385"/>
      <c r="CJ40" s="385"/>
      <c r="CK40" s="385"/>
    </row>
    <row r="41" spans="1:89" s="386" customFormat="1" ht="18.75" customHeight="1">
      <c r="A41" s="408"/>
      <c r="B41" s="406"/>
      <c r="C41" s="1559"/>
      <c r="D41" s="1555"/>
      <c r="E41" s="1566"/>
      <c r="F41" s="407" t="s">
        <v>868</v>
      </c>
      <c r="G41" s="354">
        <f t="shared" si="31"/>
        <v>27000</v>
      </c>
      <c r="H41" s="356"/>
      <c r="I41" s="356">
        <v>27000</v>
      </c>
      <c r="J41" s="393"/>
      <c r="K41" s="358">
        <v>44839</v>
      </c>
      <c r="L41" s="359" t="s">
        <v>830</v>
      </c>
      <c r="M41" s="360"/>
      <c r="N41" s="361"/>
      <c r="O41" s="362"/>
      <c r="P41" s="362"/>
      <c r="Q41" s="362"/>
      <c r="R41" s="362"/>
      <c r="S41" s="363"/>
      <c r="T41" s="362"/>
      <c r="U41" s="361"/>
      <c r="V41" s="364"/>
      <c r="W41" s="365"/>
      <c r="X41" s="362"/>
      <c r="Y41" s="362"/>
      <c r="Z41" s="362"/>
      <c r="AA41" s="361"/>
      <c r="AB41" s="364"/>
      <c r="AC41" s="365"/>
      <c r="AD41" s="362"/>
      <c r="AE41" s="362"/>
      <c r="AF41" s="362"/>
      <c r="AG41" s="361"/>
      <c r="AH41" s="364"/>
      <c r="AI41" s="366"/>
      <c r="AJ41" s="362"/>
      <c r="AK41" s="362"/>
      <c r="AL41" s="362"/>
      <c r="AM41" s="367"/>
      <c r="AN41" s="367"/>
      <c r="AO41" s="396"/>
      <c r="AP41" s="369"/>
      <c r="AQ41" s="370"/>
      <c r="AR41" s="397"/>
      <c r="AS41" s="397"/>
      <c r="AT41" s="397"/>
      <c r="AU41" s="397"/>
      <c r="AV41" s="397"/>
      <c r="AW41" s="374"/>
      <c r="AX41" s="375"/>
      <c r="AY41" s="376"/>
      <c r="AZ41" s="376"/>
      <c r="BA41" s="377"/>
      <c r="BB41" s="378"/>
      <c r="BC41" s="379"/>
      <c r="BD41" s="380"/>
      <c r="BE41" s="381"/>
      <c r="BF41" s="378"/>
      <c r="BG41" s="382"/>
      <c r="BH41" s="382"/>
      <c r="BI41" s="382"/>
      <c r="BJ41" s="382"/>
      <c r="BK41" s="382"/>
      <c r="BL41" s="382"/>
      <c r="BM41" s="382"/>
      <c r="BN41" s="382"/>
      <c r="BO41" s="382"/>
      <c r="BP41" s="382"/>
      <c r="BQ41" s="382"/>
      <c r="BR41" s="383"/>
      <c r="BS41" s="383"/>
      <c r="BT41" s="383"/>
      <c r="BU41" s="384"/>
      <c r="BV41" s="383"/>
      <c r="BW41" s="385"/>
      <c r="BX41" s="385"/>
      <c r="BY41" s="385"/>
      <c r="BZ41" s="385"/>
      <c r="CA41" s="385"/>
      <c r="CC41" s="385"/>
      <c r="CD41" s="385"/>
      <c r="CE41" s="385"/>
      <c r="CF41" s="385"/>
      <c r="CG41" s="387"/>
      <c r="CH41" s="385"/>
      <c r="CI41" s="385"/>
      <c r="CJ41" s="385"/>
      <c r="CK41" s="385"/>
    </row>
    <row r="42" spans="1:89" s="386" customFormat="1" ht="18.75" customHeight="1">
      <c r="A42" s="348">
        <v>22</v>
      </c>
      <c r="B42" s="406"/>
      <c r="C42" s="1535"/>
      <c r="D42" s="1537"/>
      <c r="E42" s="403" t="s">
        <v>869</v>
      </c>
      <c r="F42" s="407" t="s">
        <v>870</v>
      </c>
      <c r="G42" s="354">
        <f t="shared" si="31"/>
        <v>27000</v>
      </c>
      <c r="H42" s="356"/>
      <c r="I42" s="356">
        <v>27000</v>
      </c>
      <c r="J42" s="393"/>
      <c r="K42" s="358">
        <v>44839</v>
      </c>
      <c r="L42" s="359" t="s">
        <v>830</v>
      </c>
      <c r="M42" s="360"/>
      <c r="N42" s="361"/>
      <c r="O42" s="362">
        <f t="shared" ref="O42:Q57" si="65">W42+AC42+AI42</f>
        <v>0</v>
      </c>
      <c r="P42" s="362">
        <f t="shared" si="65"/>
        <v>0</v>
      </c>
      <c r="Q42" s="362">
        <f t="shared" si="65"/>
        <v>0</v>
      </c>
      <c r="R42" s="362">
        <f t="shared" si="38"/>
        <v>0</v>
      </c>
      <c r="S42" s="363" t="e">
        <f t="shared" si="39"/>
        <v>#DIV/0!</v>
      </c>
      <c r="T42" s="362" t="e">
        <f t="shared" si="40"/>
        <v>#DIV/0!</v>
      </c>
      <c r="U42" s="361"/>
      <c r="V42" s="364"/>
      <c r="W42" s="365"/>
      <c r="X42" s="362">
        <f t="shared" ref="X42:X47" si="66">W42*10%</f>
        <v>0</v>
      </c>
      <c r="Y42" s="362">
        <f t="shared" si="42"/>
        <v>0</v>
      </c>
      <c r="Z42" s="362">
        <f t="shared" ref="Z42:Z49" si="67">W42/G43</f>
        <v>0</v>
      </c>
      <c r="AA42" s="361"/>
      <c r="AB42" s="364"/>
      <c r="AC42" s="365"/>
      <c r="AD42" s="362">
        <f t="shared" si="44"/>
        <v>0</v>
      </c>
      <c r="AE42" s="362">
        <f t="shared" si="45"/>
        <v>0</v>
      </c>
      <c r="AF42" s="362" t="e">
        <f t="shared" si="46"/>
        <v>#DIV/0!</v>
      </c>
      <c r="AG42" s="361"/>
      <c r="AH42" s="364"/>
      <c r="AI42" s="366"/>
      <c r="AJ42" s="362">
        <f t="shared" si="47"/>
        <v>0</v>
      </c>
      <c r="AK42" s="362">
        <f t="shared" si="48"/>
        <v>0</v>
      </c>
      <c r="AL42" s="362" t="e">
        <f t="shared" si="49"/>
        <v>#DIV/0!</v>
      </c>
      <c r="AM42" s="367"/>
      <c r="AN42" s="367"/>
      <c r="AO42" s="396"/>
      <c r="AP42" s="369"/>
      <c r="AQ42" s="370" t="e">
        <f t="shared" si="50"/>
        <v>#DIV/0!</v>
      </c>
      <c r="AR42" s="397"/>
      <c r="AS42" s="397"/>
      <c r="AT42" s="397"/>
      <c r="AU42" s="397"/>
      <c r="AV42" s="397"/>
      <c r="AW42" s="374"/>
      <c r="AX42" s="375" t="e">
        <f t="shared" si="15"/>
        <v>#DIV/0!</v>
      </c>
      <c r="AY42" s="376" t="e">
        <f t="shared" si="16"/>
        <v>#DIV/0!</v>
      </c>
      <c r="AZ42" s="376" t="e">
        <f t="shared" si="51"/>
        <v>#DIV/0!</v>
      </c>
      <c r="BA42" s="377" t="e">
        <f t="shared" si="52"/>
        <v>#DIV/0!</v>
      </c>
      <c r="BB42" s="378" t="e">
        <f t="shared" si="53"/>
        <v>#DIV/0!</v>
      </c>
      <c r="BC42" s="379" t="e">
        <f t="shared" si="54"/>
        <v>#DIV/0!</v>
      </c>
      <c r="BD42" s="380">
        <v>23000</v>
      </c>
      <c r="BE42" s="381" t="e">
        <f t="shared" si="21"/>
        <v>#DIV/0!</v>
      </c>
      <c r="BF42" s="378" t="e">
        <f t="shared" si="55"/>
        <v>#DIV/0!</v>
      </c>
      <c r="BG42" s="382"/>
      <c r="BH42" s="382"/>
      <c r="BI42" s="382"/>
      <c r="BJ42" s="382"/>
      <c r="BK42" s="382"/>
      <c r="BL42" s="382"/>
      <c r="BM42" s="382"/>
      <c r="BN42" s="382"/>
      <c r="BO42" s="382"/>
      <c r="BP42" s="382"/>
      <c r="BQ42" s="382"/>
      <c r="BR42" s="383">
        <f t="shared" si="56"/>
        <v>0</v>
      </c>
      <c r="BS42" s="383">
        <f t="shared" si="57"/>
        <v>0</v>
      </c>
      <c r="BT42" s="383">
        <f t="shared" si="58"/>
        <v>0</v>
      </c>
      <c r="BU42" s="384" t="e">
        <f t="shared" si="59"/>
        <v>#DIV/0!</v>
      </c>
      <c r="BV42" s="383" t="e">
        <f t="shared" si="60"/>
        <v>#DIV/0!</v>
      </c>
      <c r="BW42" s="385" t="e">
        <f t="shared" si="61"/>
        <v>#DIV/0!</v>
      </c>
      <c r="BX42" s="385" t="e">
        <f t="shared" si="36"/>
        <v>#DIV/0!</v>
      </c>
      <c r="BY42" s="385" t="e">
        <f t="shared" si="36"/>
        <v>#DIV/0!</v>
      </c>
      <c r="BZ42" s="385" t="e">
        <f t="shared" si="62"/>
        <v>#DIV/0!</v>
      </c>
      <c r="CA42" s="385" t="e">
        <f t="shared" si="63"/>
        <v>#DIV/0!</v>
      </c>
      <c r="CC42" s="385" t="e">
        <f t="shared" si="33"/>
        <v>#DIV/0!</v>
      </c>
      <c r="CD42" s="385" t="e">
        <f>CC42/#REF!*1000</f>
        <v>#DIV/0!</v>
      </c>
      <c r="CE42" s="385" t="e">
        <f t="shared" si="34"/>
        <v>#DIV/0!</v>
      </c>
      <c r="CF42" s="385" t="e">
        <f>CE42/#REF!</f>
        <v>#DIV/0!</v>
      </c>
      <c r="CG42" s="387"/>
      <c r="CH42" s="385" t="e">
        <f t="shared" si="64"/>
        <v>#DIV/0!</v>
      </c>
      <c r="CI42" s="385" t="e">
        <f t="shared" si="64"/>
        <v>#DIV/0!</v>
      </c>
      <c r="CJ42" s="385" t="e">
        <f t="shared" si="64"/>
        <v>#DIV/0!</v>
      </c>
      <c r="CK42" s="385" t="e">
        <f t="shared" si="64"/>
        <v>#DIV/0!</v>
      </c>
    </row>
    <row r="43" spans="1:89" s="386" customFormat="1" ht="18.75" customHeight="1">
      <c r="A43" s="388" t="s">
        <v>610</v>
      </c>
      <c r="B43" s="406"/>
      <c r="C43" s="404" t="s">
        <v>871</v>
      </c>
      <c r="D43" s="403"/>
      <c r="E43" s="401" t="s">
        <v>872</v>
      </c>
      <c r="F43" s="401" t="s">
        <v>873</v>
      </c>
      <c r="G43" s="354">
        <f t="shared" si="31"/>
        <v>28000</v>
      </c>
      <c r="H43" s="356"/>
      <c r="I43" s="356">
        <v>28000</v>
      </c>
      <c r="J43" s="393"/>
      <c r="K43" s="358">
        <v>44870</v>
      </c>
      <c r="L43" s="359" t="s">
        <v>830</v>
      </c>
      <c r="M43" s="360"/>
      <c r="N43" s="361"/>
      <c r="O43" s="362">
        <f t="shared" si="65"/>
        <v>0</v>
      </c>
      <c r="P43" s="362">
        <f t="shared" si="65"/>
        <v>0</v>
      </c>
      <c r="Q43" s="362">
        <f t="shared" si="65"/>
        <v>0</v>
      </c>
      <c r="R43" s="362">
        <f t="shared" si="38"/>
        <v>0</v>
      </c>
      <c r="S43" s="363">
        <f t="shared" si="39"/>
        <v>0</v>
      </c>
      <c r="T43" s="362">
        <f t="shared" si="40"/>
        <v>0</v>
      </c>
      <c r="U43" s="361"/>
      <c r="V43" s="364"/>
      <c r="W43" s="365"/>
      <c r="X43" s="362">
        <f t="shared" si="66"/>
        <v>0</v>
      </c>
      <c r="Y43" s="362">
        <f t="shared" si="42"/>
        <v>0</v>
      </c>
      <c r="Z43" s="362">
        <f t="shared" si="67"/>
        <v>0</v>
      </c>
      <c r="AA43" s="361"/>
      <c r="AB43" s="364"/>
      <c r="AC43" s="365"/>
      <c r="AD43" s="362">
        <f t="shared" si="44"/>
        <v>0</v>
      </c>
      <c r="AE43" s="362">
        <f t="shared" si="45"/>
        <v>0</v>
      </c>
      <c r="AF43" s="362">
        <f>AC43/I43</f>
        <v>0</v>
      </c>
      <c r="AG43" s="361"/>
      <c r="AH43" s="364"/>
      <c r="AI43" s="366"/>
      <c r="AJ43" s="362">
        <f t="shared" si="47"/>
        <v>0</v>
      </c>
      <c r="AK43" s="362">
        <f t="shared" si="48"/>
        <v>0</v>
      </c>
      <c r="AL43" s="362">
        <f>AI43/I43</f>
        <v>0</v>
      </c>
      <c r="AM43" s="367"/>
      <c r="AN43" s="367"/>
      <c r="AO43" s="396"/>
      <c r="AP43" s="369"/>
      <c r="AQ43" s="370">
        <f>AP43/I43*1000</f>
        <v>0</v>
      </c>
      <c r="AR43" s="397"/>
      <c r="AS43" s="397"/>
      <c r="AT43" s="397"/>
      <c r="AU43" s="397"/>
      <c r="AV43" s="397"/>
      <c r="AW43" s="374"/>
      <c r="AX43" s="375" t="e">
        <f t="shared" si="15"/>
        <v>#DIV/0!</v>
      </c>
      <c r="AY43" s="376" t="e">
        <f t="shared" si="16"/>
        <v>#DIV/0!</v>
      </c>
      <c r="AZ43" s="376" t="e">
        <f t="shared" si="51"/>
        <v>#DIV/0!</v>
      </c>
      <c r="BA43" s="377" t="e">
        <f t="shared" si="52"/>
        <v>#DIV/0!</v>
      </c>
      <c r="BB43" s="378" t="e">
        <f t="shared" si="53"/>
        <v>#DIV/0!</v>
      </c>
      <c r="BC43" s="379" t="e">
        <f>BB43/I43*1000</f>
        <v>#DIV/0!</v>
      </c>
      <c r="BD43" s="380">
        <v>23000</v>
      </c>
      <c r="BE43" s="381" t="e">
        <f t="shared" si="21"/>
        <v>#DIV/0!</v>
      </c>
      <c r="BF43" s="378" t="e">
        <f t="shared" si="55"/>
        <v>#DIV/0!</v>
      </c>
      <c r="BG43" s="382"/>
      <c r="BH43" s="382"/>
      <c r="BI43" s="382"/>
      <c r="BJ43" s="382"/>
      <c r="BK43" s="382"/>
      <c r="BL43" s="382"/>
      <c r="BM43" s="382"/>
      <c r="BN43" s="382"/>
      <c r="BO43" s="382"/>
      <c r="BP43" s="382"/>
      <c r="BQ43" s="382"/>
      <c r="BR43" s="383">
        <f t="shared" si="56"/>
        <v>0</v>
      </c>
      <c r="BS43" s="383">
        <f t="shared" si="57"/>
        <v>0</v>
      </c>
      <c r="BT43" s="383">
        <f t="shared" si="58"/>
        <v>0</v>
      </c>
      <c r="BU43" s="384">
        <f>BT43/I43*1000</f>
        <v>0</v>
      </c>
      <c r="BV43" s="383">
        <f>(BS43-BR43)/I43</f>
        <v>0</v>
      </c>
      <c r="BW43" s="385" t="e">
        <f t="shared" si="61"/>
        <v>#DIV/0!</v>
      </c>
      <c r="BX43" s="385" t="e">
        <f t="shared" si="36"/>
        <v>#DIV/0!</v>
      </c>
      <c r="BY43" s="385" t="e">
        <f t="shared" si="36"/>
        <v>#DIV/0!</v>
      </c>
      <c r="BZ43" s="385" t="e">
        <f t="shared" si="62"/>
        <v>#DIV/0!</v>
      </c>
      <c r="CA43" s="385" t="e">
        <f t="shared" si="63"/>
        <v>#DIV/0!</v>
      </c>
      <c r="CC43" s="385" t="e">
        <f t="shared" si="33"/>
        <v>#DIV/0!</v>
      </c>
      <c r="CD43" s="385" t="e">
        <f>CC43/#REF!*1000</f>
        <v>#DIV/0!</v>
      </c>
      <c r="CE43" s="385" t="e">
        <f t="shared" si="34"/>
        <v>#DIV/0!</v>
      </c>
      <c r="CF43" s="385" t="e">
        <f>CE43/#REF!</f>
        <v>#DIV/0!</v>
      </c>
      <c r="CG43" s="387"/>
      <c r="CH43" s="385" t="e">
        <f t="shared" si="64"/>
        <v>#DIV/0!</v>
      </c>
      <c r="CI43" s="385" t="e">
        <f t="shared" si="64"/>
        <v>#DIV/0!</v>
      </c>
      <c r="CJ43" s="385" t="e">
        <f t="shared" si="64"/>
        <v>#DIV/0!</v>
      </c>
      <c r="CK43" s="385" t="e">
        <f t="shared" si="64"/>
        <v>#DIV/0!</v>
      </c>
    </row>
    <row r="44" spans="1:89" s="386" customFormat="1" ht="18.75" customHeight="1">
      <c r="A44" s="353">
        <v>24</v>
      </c>
      <c r="B44" s="406"/>
      <c r="C44" s="402" t="s">
        <v>850</v>
      </c>
      <c r="D44" s="403" t="s">
        <v>711</v>
      </c>
      <c r="E44" s="401" t="s">
        <v>465</v>
      </c>
      <c r="F44" s="407"/>
      <c r="G44" s="354">
        <f t="shared" si="31"/>
        <v>26225</v>
      </c>
      <c r="H44" s="356">
        <v>26225</v>
      </c>
      <c r="I44" s="356"/>
      <c r="J44" s="393"/>
      <c r="K44" s="358">
        <v>44900</v>
      </c>
      <c r="L44" s="359" t="s">
        <v>830</v>
      </c>
      <c r="M44" s="360"/>
      <c r="N44" s="361"/>
      <c r="O44" s="362">
        <f t="shared" si="65"/>
        <v>0</v>
      </c>
      <c r="P44" s="362">
        <f t="shared" si="65"/>
        <v>0</v>
      </c>
      <c r="Q44" s="362">
        <f t="shared" si="65"/>
        <v>0</v>
      </c>
      <c r="R44" s="362">
        <f>Q44/BD44</f>
        <v>0</v>
      </c>
      <c r="S44" s="363" t="e">
        <f>T44/BD44*1000</f>
        <v>#DIV/0!</v>
      </c>
      <c r="T44" s="362" t="e">
        <f t="shared" si="40"/>
        <v>#DIV/0!</v>
      </c>
      <c r="U44" s="361"/>
      <c r="V44" s="364"/>
      <c r="W44" s="365"/>
      <c r="X44" s="362">
        <f t="shared" si="66"/>
        <v>0</v>
      </c>
      <c r="Y44" s="362">
        <f t="shared" si="42"/>
        <v>0</v>
      </c>
      <c r="Z44" s="362">
        <f t="shared" si="67"/>
        <v>0</v>
      </c>
      <c r="AA44" s="361"/>
      <c r="AB44" s="364"/>
      <c r="AC44" s="365"/>
      <c r="AD44" s="362">
        <f t="shared" si="44"/>
        <v>0</v>
      </c>
      <c r="AE44" s="362">
        <f>AD44+AC44</f>
        <v>0</v>
      </c>
      <c r="AF44" s="362" t="e">
        <f>AC44/I44</f>
        <v>#DIV/0!</v>
      </c>
      <c r="AG44" s="361"/>
      <c r="AH44" s="364"/>
      <c r="AI44" s="366"/>
      <c r="AJ44" s="362">
        <f t="shared" si="47"/>
        <v>0</v>
      </c>
      <c r="AK44" s="362">
        <f>AJ44+AI44</f>
        <v>0</v>
      </c>
      <c r="AL44" s="362" t="e">
        <f>AI44/I44</f>
        <v>#DIV/0!</v>
      </c>
      <c r="AM44" s="367"/>
      <c r="AN44" s="367"/>
      <c r="AO44" s="396"/>
      <c r="AP44" s="369"/>
      <c r="AQ44" s="370" t="e">
        <f>AP44/I44*1000</f>
        <v>#DIV/0!</v>
      </c>
      <c r="AR44" s="397"/>
      <c r="AS44" s="397"/>
      <c r="AT44" s="397"/>
      <c r="AU44" s="397"/>
      <c r="AV44" s="397"/>
      <c r="AW44" s="374"/>
      <c r="AX44" s="375" t="e">
        <f t="shared" si="15"/>
        <v>#DIV/0!</v>
      </c>
      <c r="AY44" s="376" t="e">
        <f t="shared" si="16"/>
        <v>#DIV/0!</v>
      </c>
      <c r="AZ44" s="376" t="e">
        <f>AV44/AW44</f>
        <v>#DIV/0!</v>
      </c>
      <c r="BA44" s="377" t="e">
        <f>(AZ44+AY44+AX44+AS44+AR44)*10%</f>
        <v>#DIV/0!</v>
      </c>
      <c r="BB44" s="378" t="e">
        <f>AZ44+AY44+AX44+AS44+AR44+AP44</f>
        <v>#DIV/0!</v>
      </c>
      <c r="BC44" s="379" t="e">
        <f>BB44/I44*1000</f>
        <v>#DIV/0!</v>
      </c>
      <c r="BD44" s="380">
        <v>23000</v>
      </c>
      <c r="BE44" s="381" t="e">
        <f t="shared" si="21"/>
        <v>#DIV/0!</v>
      </c>
      <c r="BF44" s="378" t="e">
        <f>BC44*BD44/1000</f>
        <v>#DIV/0!</v>
      </c>
      <c r="BG44" s="382"/>
      <c r="BH44" s="382"/>
      <c r="BI44" s="382"/>
      <c r="BJ44" s="382"/>
      <c r="BK44" s="382"/>
      <c r="BL44" s="382"/>
      <c r="BM44" s="382"/>
      <c r="BN44" s="382"/>
      <c r="BO44" s="382"/>
      <c r="BP44" s="382"/>
      <c r="BQ44" s="382"/>
      <c r="BR44" s="383">
        <f>SUM(BG44:BQ44)*10%</f>
        <v>0</v>
      </c>
      <c r="BS44" s="383">
        <f>SUM(BG44:BR44)</f>
        <v>0</v>
      </c>
      <c r="BT44" s="383">
        <f>(BS44-BR44)/BD44</f>
        <v>0</v>
      </c>
      <c r="BU44" s="384" t="e">
        <f>BT44/I44*1000</f>
        <v>#DIV/0!</v>
      </c>
      <c r="BV44" s="383" t="e">
        <f>(BS44-BR44)/I44</f>
        <v>#DIV/0!</v>
      </c>
      <c r="BW44" s="385" t="e">
        <f>BR44+BA44*BD44+P44</f>
        <v>#DIV/0!</v>
      </c>
      <c r="BX44" s="385" t="e">
        <f t="shared" si="36"/>
        <v>#DIV/0!</v>
      </c>
      <c r="BY44" s="385" t="e">
        <f t="shared" si="36"/>
        <v>#DIV/0!</v>
      </c>
      <c r="BZ44" s="385" t="e">
        <f>BS44+BE44+Q44</f>
        <v>#DIV/0!</v>
      </c>
      <c r="CA44" s="385" t="e">
        <f>BV44+BF44+T44</f>
        <v>#DIV/0!</v>
      </c>
      <c r="CC44" s="385" t="e">
        <f t="shared" si="33"/>
        <v>#DIV/0!</v>
      </c>
      <c r="CD44" s="385" t="e">
        <f>CC44/#REF!*1000</f>
        <v>#DIV/0!</v>
      </c>
      <c r="CE44" s="385" t="e">
        <f t="shared" si="34"/>
        <v>#DIV/0!</v>
      </c>
      <c r="CF44" s="385" t="e">
        <f>CE44/#REF!</f>
        <v>#DIV/0!</v>
      </c>
      <c r="CG44" s="387"/>
      <c r="CH44" s="385" t="e">
        <f t="shared" si="64"/>
        <v>#DIV/0!</v>
      </c>
      <c r="CI44" s="385" t="e">
        <f t="shared" si="64"/>
        <v>#DIV/0!</v>
      </c>
      <c r="CJ44" s="385" t="e">
        <f t="shared" si="64"/>
        <v>#DIV/0!</v>
      </c>
      <c r="CK44" s="385" t="e">
        <f t="shared" si="64"/>
        <v>#DIV/0!</v>
      </c>
    </row>
    <row r="45" spans="1:89" s="386" customFormat="1" ht="18.75" customHeight="1">
      <c r="A45" s="353"/>
      <c r="B45" s="406"/>
      <c r="C45" s="402" t="s">
        <v>874</v>
      </c>
      <c r="D45" s="403" t="s">
        <v>875</v>
      </c>
      <c r="E45" s="401" t="s">
        <v>638</v>
      </c>
      <c r="F45" s="353"/>
      <c r="G45" s="354">
        <f t="shared" si="31"/>
        <v>5000</v>
      </c>
      <c r="H45" s="356">
        <v>5000</v>
      </c>
      <c r="I45" s="356"/>
      <c r="J45" s="393"/>
      <c r="K45" s="358" t="s">
        <v>876</v>
      </c>
      <c r="L45" s="359" t="s">
        <v>830</v>
      </c>
      <c r="M45" s="360"/>
      <c r="N45" s="361"/>
      <c r="O45" s="362">
        <f t="shared" si="65"/>
        <v>0</v>
      </c>
      <c r="P45" s="362">
        <f t="shared" si="65"/>
        <v>0</v>
      </c>
      <c r="Q45" s="362">
        <f t="shared" si="65"/>
        <v>0</v>
      </c>
      <c r="R45" s="362">
        <f>Q45/BD45</f>
        <v>0</v>
      </c>
      <c r="S45" s="363">
        <f>T45/BD45*1000</f>
        <v>0</v>
      </c>
      <c r="T45" s="362">
        <f t="shared" si="40"/>
        <v>0</v>
      </c>
      <c r="U45" s="361"/>
      <c r="V45" s="364"/>
      <c r="W45" s="365"/>
      <c r="X45" s="362">
        <f t="shared" si="66"/>
        <v>0</v>
      </c>
      <c r="Y45" s="362">
        <f t="shared" si="42"/>
        <v>0</v>
      </c>
      <c r="Z45" s="362">
        <f t="shared" si="67"/>
        <v>0</v>
      </c>
      <c r="AA45" s="361"/>
      <c r="AB45" s="364"/>
      <c r="AC45" s="365"/>
      <c r="AD45" s="362">
        <f t="shared" si="44"/>
        <v>0</v>
      </c>
      <c r="AE45" s="362">
        <f>AD45+AC45</f>
        <v>0</v>
      </c>
      <c r="AF45" s="362">
        <f>AC45/H45</f>
        <v>0</v>
      </c>
      <c r="AG45" s="361"/>
      <c r="AH45" s="364"/>
      <c r="AI45" s="366"/>
      <c r="AJ45" s="362">
        <f t="shared" si="47"/>
        <v>0</v>
      </c>
      <c r="AK45" s="362">
        <f>AJ45+AI45</f>
        <v>0</v>
      </c>
      <c r="AL45" s="362">
        <f>AI45/H45</f>
        <v>0</v>
      </c>
      <c r="AM45" s="367"/>
      <c r="AN45" s="367"/>
      <c r="AO45" s="396"/>
      <c r="AP45" s="369"/>
      <c r="AQ45" s="370">
        <f>AP45/H45*1000</f>
        <v>0</v>
      </c>
      <c r="AR45" s="397"/>
      <c r="AS45" s="397"/>
      <c r="AT45" s="397"/>
      <c r="AU45" s="397"/>
      <c r="AV45" s="397"/>
      <c r="AW45" s="374"/>
      <c r="AX45" s="375" t="e">
        <f t="shared" si="15"/>
        <v>#DIV/0!</v>
      </c>
      <c r="AY45" s="376" t="e">
        <f t="shared" si="16"/>
        <v>#DIV/0!</v>
      </c>
      <c r="AZ45" s="376" t="e">
        <f>AV45/AW45</f>
        <v>#DIV/0!</v>
      </c>
      <c r="BA45" s="377" t="e">
        <f>(AZ45+AY45+AX45+AS45+AR45)*10%</f>
        <v>#DIV/0!</v>
      </c>
      <c r="BB45" s="378" t="e">
        <f>AZ45+AY45+AX45+AS45+AR45+AP45</f>
        <v>#DIV/0!</v>
      </c>
      <c r="BC45" s="379" t="e">
        <f>BB45/H45*1000</f>
        <v>#DIV/0!</v>
      </c>
      <c r="BD45" s="380">
        <v>23000</v>
      </c>
      <c r="BE45" s="381" t="e">
        <f t="shared" si="21"/>
        <v>#DIV/0!</v>
      </c>
      <c r="BF45" s="378" t="e">
        <f>BC45*BD45/1000</f>
        <v>#DIV/0!</v>
      </c>
      <c r="BG45" s="382"/>
      <c r="BH45" s="382"/>
      <c r="BI45" s="382"/>
      <c r="BJ45" s="382"/>
      <c r="BK45" s="382"/>
      <c r="BL45" s="382"/>
      <c r="BM45" s="382"/>
      <c r="BN45" s="382"/>
      <c r="BO45" s="382"/>
      <c r="BP45" s="382"/>
      <c r="BQ45" s="382"/>
      <c r="BR45" s="383">
        <f>SUM(BG45:BQ45)*10%</f>
        <v>0</v>
      </c>
      <c r="BS45" s="383">
        <f>SUM(BG45:BR45)</f>
        <v>0</v>
      </c>
      <c r="BT45" s="383">
        <f>(BS45-BR45)/BD45</f>
        <v>0</v>
      </c>
      <c r="BU45" s="384">
        <f>BT45/H45*1000</f>
        <v>0</v>
      </c>
      <c r="BV45" s="383">
        <f>(BS45-BR45)/H45</f>
        <v>0</v>
      </c>
      <c r="BW45" s="385" t="e">
        <f>BR45+BA45*BD45+P45</f>
        <v>#DIV/0!</v>
      </c>
      <c r="BX45" s="385" t="e">
        <f t="shared" si="36"/>
        <v>#DIV/0!</v>
      </c>
      <c r="BY45" s="385" t="e">
        <f t="shared" si="36"/>
        <v>#DIV/0!</v>
      </c>
      <c r="BZ45" s="385" t="e">
        <f>BS45+BE45+Q45</f>
        <v>#DIV/0!</v>
      </c>
      <c r="CA45" s="385" t="e">
        <f>BV45+BF45+T45</f>
        <v>#DIV/0!</v>
      </c>
      <c r="CC45" s="385" t="e">
        <f t="shared" si="33"/>
        <v>#DIV/0!</v>
      </c>
      <c r="CD45" s="385" t="e">
        <f>CC45/#REF!*1000</f>
        <v>#DIV/0!</v>
      </c>
      <c r="CE45" s="385" t="e">
        <f t="shared" si="34"/>
        <v>#DIV/0!</v>
      </c>
      <c r="CF45" s="385" t="e">
        <f>CE45/#REF!</f>
        <v>#DIV/0!</v>
      </c>
      <c r="CG45" s="387"/>
      <c r="CH45" s="385" t="e">
        <f t="shared" si="64"/>
        <v>#DIV/0!</v>
      </c>
      <c r="CI45" s="385" t="e">
        <f t="shared" si="64"/>
        <v>#DIV/0!</v>
      </c>
      <c r="CJ45" s="385" t="e">
        <f t="shared" si="64"/>
        <v>#DIV/0!</v>
      </c>
      <c r="CK45" s="385" t="e">
        <f t="shared" si="64"/>
        <v>#DIV/0!</v>
      </c>
    </row>
    <row r="46" spans="1:89" s="386" customFormat="1" ht="18.75" customHeight="1">
      <c r="A46" s="353"/>
      <c r="B46" s="349"/>
      <c r="C46" s="402" t="s">
        <v>877</v>
      </c>
      <c r="D46" s="403"/>
      <c r="E46" s="401" t="s">
        <v>443</v>
      </c>
      <c r="F46" s="403" t="s">
        <v>878</v>
      </c>
      <c r="G46" s="354">
        <f t="shared" si="31"/>
        <v>28000</v>
      </c>
      <c r="H46" s="356"/>
      <c r="I46" s="356">
        <v>28000</v>
      </c>
      <c r="J46" s="393"/>
      <c r="K46" s="358" t="s">
        <v>876</v>
      </c>
      <c r="L46" s="359" t="s">
        <v>830</v>
      </c>
      <c r="M46" s="360"/>
      <c r="N46" s="361"/>
      <c r="O46" s="362">
        <f t="shared" si="65"/>
        <v>0</v>
      </c>
      <c r="P46" s="362">
        <f t="shared" si="65"/>
        <v>0</v>
      </c>
      <c r="Q46" s="362">
        <f t="shared" si="65"/>
        <v>0</v>
      </c>
      <c r="R46" s="362">
        <f>Q46/BD46</f>
        <v>0</v>
      </c>
      <c r="S46" s="363">
        <f>T46/BD46*1000</f>
        <v>0</v>
      </c>
      <c r="T46" s="362">
        <f t="shared" si="40"/>
        <v>0</v>
      </c>
      <c r="U46" s="361"/>
      <c r="V46" s="364"/>
      <c r="W46" s="365"/>
      <c r="X46" s="362">
        <f t="shared" si="66"/>
        <v>0</v>
      </c>
      <c r="Y46" s="362">
        <f t="shared" si="42"/>
        <v>0</v>
      </c>
      <c r="Z46" s="362">
        <f t="shared" si="67"/>
        <v>0</v>
      </c>
      <c r="AA46" s="361"/>
      <c r="AB46" s="364"/>
      <c r="AC46" s="365"/>
      <c r="AD46" s="362">
        <f t="shared" si="44"/>
        <v>0</v>
      </c>
      <c r="AE46" s="362">
        <f>AD46+AC46</f>
        <v>0</v>
      </c>
      <c r="AF46" s="362">
        <f>AC46/I46</f>
        <v>0</v>
      </c>
      <c r="AG46" s="361"/>
      <c r="AH46" s="364"/>
      <c r="AI46" s="366"/>
      <c r="AJ46" s="362">
        <f t="shared" si="47"/>
        <v>0</v>
      </c>
      <c r="AK46" s="362">
        <f>AJ46+AI46</f>
        <v>0</v>
      </c>
      <c r="AL46" s="362">
        <f>AI46/I46</f>
        <v>0</v>
      </c>
      <c r="AM46" s="367"/>
      <c r="AN46" s="367"/>
      <c r="AO46" s="396"/>
      <c r="AP46" s="369"/>
      <c r="AQ46" s="370">
        <f>AP46/I46*1000</f>
        <v>0</v>
      </c>
      <c r="AR46" s="397"/>
      <c r="AS46" s="397"/>
      <c r="AT46" s="397"/>
      <c r="AU46" s="397"/>
      <c r="AV46" s="397"/>
      <c r="AW46" s="374"/>
      <c r="AX46" s="375" t="e">
        <f t="shared" si="15"/>
        <v>#DIV/0!</v>
      </c>
      <c r="AY46" s="376" t="e">
        <f t="shared" si="16"/>
        <v>#DIV/0!</v>
      </c>
      <c r="AZ46" s="376" t="e">
        <f>AV46/AW46</f>
        <v>#DIV/0!</v>
      </c>
      <c r="BA46" s="377" t="e">
        <f>(AZ46+AY46+AX46+AS46+AR46)*10%</f>
        <v>#DIV/0!</v>
      </c>
      <c r="BB46" s="378" t="e">
        <f>AZ46+AY46+AX46+AS46+AR46+AP46</f>
        <v>#DIV/0!</v>
      </c>
      <c r="BC46" s="379" t="e">
        <f>BB46/I46*1000</f>
        <v>#DIV/0!</v>
      </c>
      <c r="BD46" s="380">
        <v>23000</v>
      </c>
      <c r="BE46" s="381" t="e">
        <f t="shared" si="21"/>
        <v>#DIV/0!</v>
      </c>
      <c r="BF46" s="378" t="e">
        <f>BC46*BD46/1000</f>
        <v>#DIV/0!</v>
      </c>
      <c r="BG46" s="382"/>
      <c r="BH46" s="382"/>
      <c r="BI46" s="382"/>
      <c r="BJ46" s="382"/>
      <c r="BK46" s="382"/>
      <c r="BL46" s="382"/>
      <c r="BM46" s="382"/>
      <c r="BN46" s="382"/>
      <c r="BO46" s="382"/>
      <c r="BP46" s="382"/>
      <c r="BQ46" s="382"/>
      <c r="BR46" s="383">
        <f>SUM(BG46:BQ46)*10%</f>
        <v>0</v>
      </c>
      <c r="BS46" s="383">
        <f>SUM(BG46:BR46)</f>
        <v>0</v>
      </c>
      <c r="BT46" s="383">
        <f>(BS46-BR46)/BD46</f>
        <v>0</v>
      </c>
      <c r="BU46" s="384">
        <f>BT46/I46*1000</f>
        <v>0</v>
      </c>
      <c r="BV46" s="383">
        <f>(BS46-BR46)/I46</f>
        <v>0</v>
      </c>
      <c r="BW46" s="385" t="e">
        <f>BR46+BA46*BD46+P46</f>
        <v>#DIV/0!</v>
      </c>
      <c r="BX46" s="385" t="e">
        <f t="shared" si="36"/>
        <v>#DIV/0!</v>
      </c>
      <c r="BY46" s="385" t="e">
        <f t="shared" si="36"/>
        <v>#DIV/0!</v>
      </c>
      <c r="BZ46" s="385" t="e">
        <f>BS46+BE46+Q46</f>
        <v>#DIV/0!</v>
      </c>
      <c r="CA46" s="385" t="e">
        <f>BV46+BF46+T46</f>
        <v>#DIV/0!</v>
      </c>
      <c r="CC46" s="385" t="e">
        <f t="shared" si="33"/>
        <v>#DIV/0!</v>
      </c>
      <c r="CD46" s="385" t="e">
        <f>CC46/#REF!*1000</f>
        <v>#DIV/0!</v>
      </c>
      <c r="CE46" s="385" t="e">
        <f t="shared" si="34"/>
        <v>#DIV/0!</v>
      </c>
      <c r="CF46" s="385" t="e">
        <f>CE46/#REF!</f>
        <v>#DIV/0!</v>
      </c>
      <c r="CG46" s="387"/>
      <c r="CH46" s="385" t="e">
        <f t="shared" si="64"/>
        <v>#DIV/0!</v>
      </c>
      <c r="CI46" s="385" t="e">
        <f t="shared" si="64"/>
        <v>#DIV/0!</v>
      </c>
      <c r="CJ46" s="385" t="e">
        <f t="shared" si="64"/>
        <v>#DIV/0!</v>
      </c>
      <c r="CK46" s="385" t="e">
        <f t="shared" si="64"/>
        <v>#DIV/0!</v>
      </c>
    </row>
    <row r="47" spans="1:89" s="386" customFormat="1" ht="18.75" customHeight="1">
      <c r="A47" s="1530" t="s">
        <v>614</v>
      </c>
      <c r="B47" s="349"/>
      <c r="C47" s="404"/>
      <c r="D47" s="403"/>
      <c r="E47" s="405" t="s">
        <v>879</v>
      </c>
      <c r="F47" s="353" t="s">
        <v>880</v>
      </c>
      <c r="G47" s="354">
        <f t="shared" si="31"/>
        <v>28000</v>
      </c>
      <c r="H47" s="356"/>
      <c r="I47" s="356">
        <v>28000</v>
      </c>
      <c r="J47" s="357"/>
      <c r="K47" s="358" t="s">
        <v>876</v>
      </c>
      <c r="L47" s="359" t="s">
        <v>830</v>
      </c>
      <c r="M47" s="360"/>
      <c r="N47" s="361"/>
      <c r="O47" s="362">
        <f t="shared" si="65"/>
        <v>0</v>
      </c>
      <c r="P47" s="362">
        <f t="shared" si="65"/>
        <v>0</v>
      </c>
      <c r="Q47" s="362">
        <f t="shared" si="65"/>
        <v>0</v>
      </c>
      <c r="R47" s="362">
        <f>Q47/BD47</f>
        <v>0</v>
      </c>
      <c r="S47" s="363">
        <f>T47/BD47*1000</f>
        <v>0</v>
      </c>
      <c r="T47" s="362">
        <f t="shared" si="40"/>
        <v>0</v>
      </c>
      <c r="U47" s="361"/>
      <c r="V47" s="364"/>
      <c r="W47" s="365"/>
      <c r="X47" s="362">
        <f t="shared" si="66"/>
        <v>0</v>
      </c>
      <c r="Y47" s="362">
        <f t="shared" si="42"/>
        <v>0</v>
      </c>
      <c r="Z47" s="362">
        <f t="shared" si="67"/>
        <v>0</v>
      </c>
      <c r="AA47" s="361"/>
      <c r="AB47" s="364"/>
      <c r="AC47" s="365"/>
      <c r="AD47" s="362">
        <f t="shared" si="44"/>
        <v>0</v>
      </c>
      <c r="AE47" s="362">
        <f>AD47+AC47</f>
        <v>0</v>
      </c>
      <c r="AF47" s="362">
        <f>AC47/I47</f>
        <v>0</v>
      </c>
      <c r="AG47" s="361"/>
      <c r="AH47" s="364"/>
      <c r="AI47" s="366"/>
      <c r="AJ47" s="362">
        <f t="shared" si="47"/>
        <v>0</v>
      </c>
      <c r="AK47" s="362">
        <f>AJ47+AI47</f>
        <v>0</v>
      </c>
      <c r="AL47" s="362">
        <f>AI47/I47</f>
        <v>0</v>
      </c>
      <c r="AM47" s="367"/>
      <c r="AN47" s="367"/>
      <c r="AO47" s="396"/>
      <c r="AP47" s="369"/>
      <c r="AQ47" s="370">
        <f>AP47/I47*1000</f>
        <v>0</v>
      </c>
      <c r="AR47" s="397"/>
      <c r="AS47" s="397"/>
      <c r="AT47" s="397"/>
      <c r="AU47" s="397"/>
      <c r="AV47" s="397"/>
      <c r="AW47" s="374"/>
      <c r="AX47" s="375" t="e">
        <f t="shared" si="15"/>
        <v>#DIV/0!</v>
      </c>
      <c r="AY47" s="376" t="e">
        <f t="shared" si="16"/>
        <v>#DIV/0!</v>
      </c>
      <c r="AZ47" s="376" t="e">
        <f>AV47/AW47</f>
        <v>#DIV/0!</v>
      </c>
      <c r="BA47" s="377" t="e">
        <f>(AZ47+AY47+AX47+AS47+AR47)*10%</f>
        <v>#DIV/0!</v>
      </c>
      <c r="BB47" s="378" t="e">
        <f>AZ47+AY47+AX47+AS47+AR47+AP47</f>
        <v>#DIV/0!</v>
      </c>
      <c r="BC47" s="379" t="e">
        <f>BB47/I47*1000</f>
        <v>#DIV/0!</v>
      </c>
      <c r="BD47" s="380">
        <v>23000</v>
      </c>
      <c r="BE47" s="381" t="e">
        <f t="shared" si="21"/>
        <v>#DIV/0!</v>
      </c>
      <c r="BF47" s="378" t="e">
        <f>BC47*BD47/1000</f>
        <v>#DIV/0!</v>
      </c>
      <c r="BG47" s="382"/>
      <c r="BH47" s="382"/>
      <c r="BI47" s="382"/>
      <c r="BJ47" s="382"/>
      <c r="BK47" s="382"/>
      <c r="BL47" s="382"/>
      <c r="BM47" s="382"/>
      <c r="BN47" s="382"/>
      <c r="BO47" s="382"/>
      <c r="BP47" s="382"/>
      <c r="BQ47" s="382"/>
      <c r="BR47" s="383">
        <f>SUM(BG47:BQ47)*10%</f>
        <v>0</v>
      </c>
      <c r="BS47" s="383">
        <f>SUM(BG47:BR47)</f>
        <v>0</v>
      </c>
      <c r="BT47" s="383">
        <f>(BS47-BR47)/BD47</f>
        <v>0</v>
      </c>
      <c r="BU47" s="384">
        <f>BT47/I47*1000</f>
        <v>0</v>
      </c>
      <c r="BV47" s="383">
        <f>(BS47-BR47)/I47</f>
        <v>0</v>
      </c>
      <c r="BW47" s="385" t="e">
        <f>BR47+BA47*BD47+P47</f>
        <v>#DIV/0!</v>
      </c>
      <c r="BX47" s="385" t="e">
        <f t="shared" si="36"/>
        <v>#DIV/0!</v>
      </c>
      <c r="BY47" s="385" t="e">
        <f t="shared" si="36"/>
        <v>#DIV/0!</v>
      </c>
      <c r="BZ47" s="385" t="e">
        <f>BS47+BE47+Q47</f>
        <v>#DIV/0!</v>
      </c>
      <c r="CA47" s="385" t="e">
        <f>BV47+BF47+T47</f>
        <v>#DIV/0!</v>
      </c>
      <c r="CC47" s="385" t="e">
        <f t="shared" si="33"/>
        <v>#DIV/0!</v>
      </c>
      <c r="CD47" s="385" t="e">
        <f>CC47/#REF!*1000</f>
        <v>#DIV/0!</v>
      </c>
      <c r="CE47" s="385" t="e">
        <f t="shared" si="34"/>
        <v>#DIV/0!</v>
      </c>
      <c r="CF47" s="385" t="e">
        <f>CE47/#REF!</f>
        <v>#DIV/0!</v>
      </c>
      <c r="CG47" s="387"/>
      <c r="CH47" s="385" t="e">
        <f t="shared" si="64"/>
        <v>#DIV/0!</v>
      </c>
      <c r="CI47" s="385" t="e">
        <f t="shared" si="64"/>
        <v>#DIV/0!</v>
      </c>
      <c r="CJ47" s="385" t="e">
        <f t="shared" si="64"/>
        <v>#DIV/0!</v>
      </c>
      <c r="CK47" s="385" t="e">
        <f t="shared" si="64"/>
        <v>#DIV/0!</v>
      </c>
    </row>
    <row r="48" spans="1:89" s="386" customFormat="1" ht="18.75" customHeight="1">
      <c r="A48" s="1569"/>
      <c r="B48" s="349"/>
      <c r="C48" s="404" t="s">
        <v>881</v>
      </c>
      <c r="D48" s="403"/>
      <c r="E48" s="409" t="s">
        <v>428</v>
      </c>
      <c r="F48" s="353"/>
      <c r="G48" s="354">
        <f t="shared" si="31"/>
        <v>20000</v>
      </c>
      <c r="H48" s="356">
        <v>20000</v>
      </c>
      <c r="I48" s="356"/>
      <c r="J48" s="357"/>
      <c r="K48" s="358" t="s">
        <v>882</v>
      </c>
      <c r="L48" s="359" t="s">
        <v>830</v>
      </c>
      <c r="M48" s="360"/>
      <c r="N48" s="361"/>
      <c r="O48" s="362"/>
      <c r="P48" s="362"/>
      <c r="Q48" s="362"/>
      <c r="R48" s="362"/>
      <c r="S48" s="363"/>
      <c r="T48" s="362" t="e">
        <f t="shared" si="40"/>
        <v>#DIV/0!</v>
      </c>
      <c r="U48" s="361"/>
      <c r="V48" s="364"/>
      <c r="W48" s="365"/>
      <c r="X48" s="362"/>
      <c r="Y48" s="362"/>
      <c r="Z48" s="362" t="e">
        <f t="shared" si="67"/>
        <v>#DIV/0!</v>
      </c>
      <c r="AA48" s="361"/>
      <c r="AB48" s="364"/>
      <c r="AC48" s="365"/>
      <c r="AD48" s="362"/>
      <c r="AE48" s="362"/>
      <c r="AF48" s="362" t="e">
        <f>AC48/I48</f>
        <v>#DIV/0!</v>
      </c>
      <c r="AG48" s="361"/>
      <c r="AH48" s="364"/>
      <c r="AI48" s="366"/>
      <c r="AJ48" s="362"/>
      <c r="AK48" s="362"/>
      <c r="AL48" s="362" t="e">
        <f>AI48/I48</f>
        <v>#DIV/0!</v>
      </c>
      <c r="AM48" s="367"/>
      <c r="AN48" s="367"/>
      <c r="AO48" s="396"/>
      <c r="AP48" s="369"/>
      <c r="AQ48" s="370" t="e">
        <f>AP48/I48*1000</f>
        <v>#DIV/0!</v>
      </c>
      <c r="AR48" s="397"/>
      <c r="AS48" s="397"/>
      <c r="AT48" s="397"/>
      <c r="AU48" s="397"/>
      <c r="AV48" s="397"/>
      <c r="AW48" s="374"/>
      <c r="AX48" s="375"/>
      <c r="AY48" s="376"/>
      <c r="AZ48" s="376"/>
      <c r="BA48" s="377"/>
      <c r="BB48" s="378"/>
      <c r="BC48" s="379"/>
      <c r="BD48" s="380"/>
      <c r="BE48" s="381"/>
      <c r="BF48" s="378"/>
      <c r="BG48" s="382"/>
      <c r="BH48" s="382"/>
      <c r="BI48" s="382"/>
      <c r="BJ48" s="382"/>
      <c r="BK48" s="382"/>
      <c r="BL48" s="382"/>
      <c r="BM48" s="382"/>
      <c r="BN48" s="382"/>
      <c r="BO48" s="382"/>
      <c r="BP48" s="382"/>
      <c r="BQ48" s="382"/>
      <c r="BR48" s="383"/>
      <c r="BS48" s="383"/>
      <c r="BT48" s="383"/>
      <c r="BU48" s="384"/>
      <c r="BV48" s="383"/>
      <c r="BW48" s="385"/>
      <c r="BX48" s="385"/>
      <c r="BY48" s="385"/>
      <c r="BZ48" s="385"/>
      <c r="CA48" s="385"/>
      <c r="CC48" s="385"/>
      <c r="CD48" s="385"/>
      <c r="CE48" s="385"/>
      <c r="CF48" s="385"/>
      <c r="CG48" s="387"/>
      <c r="CH48" s="385"/>
      <c r="CI48" s="385"/>
      <c r="CJ48" s="385"/>
      <c r="CK48" s="385"/>
    </row>
    <row r="49" spans="1:89" s="386" customFormat="1" ht="18.75" customHeight="1">
      <c r="A49" s="1569"/>
      <c r="B49" s="349"/>
      <c r="C49" s="404"/>
      <c r="D49" s="403"/>
      <c r="E49" s="409"/>
      <c r="F49" s="353"/>
      <c r="G49" s="354">
        <f t="shared" si="31"/>
        <v>0</v>
      </c>
      <c r="H49" s="356"/>
      <c r="I49" s="356"/>
      <c r="J49" s="357"/>
      <c r="K49" s="358"/>
      <c r="L49" s="359" t="s">
        <v>830</v>
      </c>
      <c r="M49" s="360"/>
      <c r="N49" s="361"/>
      <c r="O49" s="362"/>
      <c r="P49" s="362"/>
      <c r="Q49" s="362"/>
      <c r="R49" s="362"/>
      <c r="S49" s="363"/>
      <c r="T49" s="362" t="e">
        <f t="shared" si="40"/>
        <v>#DIV/0!</v>
      </c>
      <c r="U49" s="361"/>
      <c r="V49" s="364"/>
      <c r="W49" s="365"/>
      <c r="X49" s="362"/>
      <c r="Y49" s="362"/>
      <c r="Z49" s="362" t="e">
        <f t="shared" si="67"/>
        <v>#DIV/0!</v>
      </c>
      <c r="AA49" s="361"/>
      <c r="AB49" s="364"/>
      <c r="AC49" s="365"/>
      <c r="AD49" s="362"/>
      <c r="AE49" s="362"/>
      <c r="AF49" s="362" t="e">
        <f>AC49/I49</f>
        <v>#DIV/0!</v>
      </c>
      <c r="AG49" s="361"/>
      <c r="AH49" s="364"/>
      <c r="AI49" s="366"/>
      <c r="AJ49" s="362"/>
      <c r="AK49" s="362"/>
      <c r="AL49" s="362" t="e">
        <f>AI49/I49</f>
        <v>#DIV/0!</v>
      </c>
      <c r="AM49" s="367"/>
      <c r="AN49" s="367"/>
      <c r="AO49" s="396"/>
      <c r="AP49" s="369"/>
      <c r="AQ49" s="370" t="e">
        <f>AP49/I49*1000</f>
        <v>#DIV/0!</v>
      </c>
      <c r="AR49" s="397"/>
      <c r="AS49" s="397"/>
      <c r="AT49" s="397"/>
      <c r="AU49" s="397"/>
      <c r="AV49" s="397"/>
      <c r="AW49" s="374"/>
      <c r="AX49" s="375"/>
      <c r="AY49" s="376"/>
      <c r="AZ49" s="376"/>
      <c r="BA49" s="377"/>
      <c r="BB49" s="378"/>
      <c r="BC49" s="379"/>
      <c r="BD49" s="380"/>
      <c r="BE49" s="381"/>
      <c r="BF49" s="378"/>
      <c r="BG49" s="382"/>
      <c r="BH49" s="382"/>
      <c r="BI49" s="382"/>
      <c r="BJ49" s="382"/>
      <c r="BK49" s="382"/>
      <c r="BL49" s="382"/>
      <c r="BM49" s="382"/>
      <c r="BN49" s="382"/>
      <c r="BO49" s="382"/>
      <c r="BP49" s="382"/>
      <c r="BQ49" s="382"/>
      <c r="BR49" s="383"/>
      <c r="BS49" s="383"/>
      <c r="BT49" s="383"/>
      <c r="BU49" s="384"/>
      <c r="BV49" s="383"/>
      <c r="BW49" s="385"/>
      <c r="BX49" s="385"/>
      <c r="BY49" s="385"/>
      <c r="BZ49" s="385"/>
      <c r="CA49" s="385"/>
      <c r="CC49" s="385"/>
      <c r="CD49" s="385"/>
      <c r="CE49" s="385"/>
      <c r="CF49" s="385"/>
      <c r="CG49" s="387"/>
      <c r="CH49" s="385"/>
      <c r="CI49" s="385"/>
      <c r="CJ49" s="385"/>
      <c r="CK49" s="385"/>
    </row>
    <row r="50" spans="1:89" s="386" customFormat="1" ht="18.75" customHeight="1">
      <c r="A50" s="1533"/>
      <c r="B50" s="349"/>
      <c r="C50" s="404"/>
      <c r="D50" s="403"/>
      <c r="E50" s="410"/>
      <c r="F50" s="353"/>
      <c r="G50" s="354">
        <f t="shared" si="31"/>
        <v>0</v>
      </c>
      <c r="H50" s="356"/>
      <c r="I50" s="356"/>
      <c r="J50" s="357"/>
      <c r="K50" s="358"/>
      <c r="L50" s="359" t="s">
        <v>830</v>
      </c>
      <c r="M50" s="360"/>
      <c r="N50" s="361"/>
      <c r="O50" s="362"/>
      <c r="P50" s="362"/>
      <c r="Q50" s="362"/>
      <c r="R50" s="362"/>
      <c r="S50" s="363"/>
      <c r="T50" s="362"/>
      <c r="U50" s="361"/>
      <c r="V50" s="364"/>
      <c r="W50" s="365"/>
      <c r="X50" s="362"/>
      <c r="Y50" s="362"/>
      <c r="Z50" s="362"/>
      <c r="AA50" s="361"/>
      <c r="AB50" s="364"/>
      <c r="AC50" s="365"/>
      <c r="AD50" s="362"/>
      <c r="AE50" s="362"/>
      <c r="AF50" s="362"/>
      <c r="AG50" s="361"/>
      <c r="AH50" s="364"/>
      <c r="AI50" s="366"/>
      <c r="AJ50" s="362"/>
      <c r="AK50" s="362"/>
      <c r="AL50" s="362"/>
      <c r="AM50" s="367"/>
      <c r="AN50" s="367"/>
      <c r="AO50" s="396"/>
      <c r="AP50" s="369"/>
      <c r="AQ50" s="370"/>
      <c r="AR50" s="397"/>
      <c r="AS50" s="397"/>
      <c r="AT50" s="397"/>
      <c r="AU50" s="397"/>
      <c r="AV50" s="397"/>
      <c r="AW50" s="374"/>
      <c r="AX50" s="375"/>
      <c r="AY50" s="376"/>
      <c r="AZ50" s="376"/>
      <c r="BA50" s="377"/>
      <c r="BB50" s="378"/>
      <c r="BC50" s="379"/>
      <c r="BD50" s="380"/>
      <c r="BE50" s="381"/>
      <c r="BF50" s="378"/>
      <c r="BG50" s="382"/>
      <c r="BH50" s="382"/>
      <c r="BI50" s="382"/>
      <c r="BJ50" s="382"/>
      <c r="BK50" s="382"/>
      <c r="BL50" s="382"/>
      <c r="BM50" s="382"/>
      <c r="BN50" s="382"/>
      <c r="BO50" s="382"/>
      <c r="BP50" s="382"/>
      <c r="BQ50" s="382"/>
      <c r="BR50" s="383"/>
      <c r="BS50" s="383"/>
      <c r="BT50" s="383"/>
      <c r="BU50" s="384"/>
      <c r="BV50" s="383"/>
      <c r="BW50" s="385"/>
      <c r="BX50" s="385"/>
      <c r="BY50" s="385"/>
      <c r="BZ50" s="385"/>
      <c r="CA50" s="385"/>
      <c r="CC50" s="385"/>
      <c r="CD50" s="385"/>
      <c r="CE50" s="385"/>
      <c r="CF50" s="385"/>
      <c r="CG50" s="387"/>
      <c r="CH50" s="385"/>
      <c r="CI50" s="385"/>
      <c r="CJ50" s="385"/>
      <c r="CK50" s="385"/>
    </row>
    <row r="51" spans="1:89" s="386" customFormat="1" ht="18.75" customHeight="1">
      <c r="A51" s="388" t="s">
        <v>615</v>
      </c>
      <c r="B51" s="349"/>
      <c r="C51" s="404"/>
      <c r="D51" s="403"/>
      <c r="E51" s="401"/>
      <c r="G51" s="354">
        <f t="shared" si="31"/>
        <v>0</v>
      </c>
      <c r="H51" s="356"/>
      <c r="I51" s="356"/>
      <c r="J51" s="393"/>
      <c r="K51" s="358"/>
      <c r="L51" s="359" t="s">
        <v>830</v>
      </c>
      <c r="M51" s="360"/>
      <c r="N51" s="361"/>
      <c r="O51" s="362">
        <f>W51+AC51+AI51</f>
        <v>0</v>
      </c>
      <c r="P51" s="362">
        <f t="shared" si="65"/>
        <v>0</v>
      </c>
      <c r="Q51" s="362">
        <f t="shared" si="65"/>
        <v>0</v>
      </c>
      <c r="R51" s="362">
        <f>Q51/BD51</f>
        <v>0</v>
      </c>
      <c r="S51" s="363" t="e">
        <f>T51/BD51*1000</f>
        <v>#DIV/0!</v>
      </c>
      <c r="T51" s="362" t="e">
        <f>Z51+AF51+AL51</f>
        <v>#DIV/0!</v>
      </c>
      <c r="U51" s="361"/>
      <c r="V51" s="364"/>
      <c r="W51" s="365"/>
      <c r="X51" s="362">
        <f>W51*10%</f>
        <v>0</v>
      </c>
      <c r="Y51" s="362">
        <f t="shared" si="42"/>
        <v>0</v>
      </c>
      <c r="Z51" s="362" t="e">
        <f>W51/G52</f>
        <v>#DIV/0!</v>
      </c>
      <c r="AA51" s="361"/>
      <c r="AB51" s="364"/>
      <c r="AC51" s="365"/>
      <c r="AD51" s="362">
        <f t="shared" si="44"/>
        <v>0</v>
      </c>
      <c r="AE51" s="362">
        <f>AD51+AC51</f>
        <v>0</v>
      </c>
      <c r="AF51" s="362" t="e">
        <f>AC51/I51</f>
        <v>#DIV/0!</v>
      </c>
      <c r="AG51" s="361"/>
      <c r="AH51" s="364"/>
      <c r="AI51" s="366"/>
      <c r="AJ51" s="362">
        <f t="shared" si="47"/>
        <v>0</v>
      </c>
      <c r="AK51" s="362">
        <f>AJ51+AI51</f>
        <v>0</v>
      </c>
      <c r="AL51" s="362" t="e">
        <f>AI51/I51</f>
        <v>#DIV/0!</v>
      </c>
      <c r="AM51" s="367"/>
      <c r="AN51" s="367"/>
      <c r="AO51" s="396"/>
      <c r="AP51" s="369"/>
      <c r="AQ51" s="370" t="e">
        <f>AP51/I51*1000</f>
        <v>#DIV/0!</v>
      </c>
      <c r="AR51" s="397"/>
      <c r="AS51" s="397"/>
      <c r="AT51" s="397"/>
      <c r="AU51" s="397"/>
      <c r="AV51" s="397"/>
      <c r="AW51" s="374"/>
      <c r="AX51" s="375" t="e">
        <f t="shared" si="15"/>
        <v>#DIV/0!</v>
      </c>
      <c r="AY51" s="376" t="e">
        <f t="shared" si="16"/>
        <v>#DIV/0!</v>
      </c>
      <c r="AZ51" s="376" t="e">
        <f>AV51/AW51</f>
        <v>#DIV/0!</v>
      </c>
      <c r="BA51" s="377" t="e">
        <f>(AZ51+AY51+AX51+AS51+AR51)*10%</f>
        <v>#DIV/0!</v>
      </c>
      <c r="BB51" s="378" t="e">
        <f>AZ51+AY51+AX51+AS51+AR51+AP51</f>
        <v>#DIV/0!</v>
      </c>
      <c r="BC51" s="379" t="e">
        <f>BB51/I51*1000</f>
        <v>#DIV/0!</v>
      </c>
      <c r="BD51" s="380">
        <v>23000</v>
      </c>
      <c r="BE51" s="381" t="e">
        <f t="shared" si="21"/>
        <v>#DIV/0!</v>
      </c>
      <c r="BF51" s="378" t="e">
        <f>BC51*BD51/1000</f>
        <v>#DIV/0!</v>
      </c>
      <c r="BG51" s="382"/>
      <c r="BH51" s="382"/>
      <c r="BI51" s="382"/>
      <c r="BJ51" s="382"/>
      <c r="BK51" s="382"/>
      <c r="BL51" s="382"/>
      <c r="BM51" s="382"/>
      <c r="BN51" s="382"/>
      <c r="BO51" s="382"/>
      <c r="BP51" s="382"/>
      <c r="BQ51" s="382"/>
      <c r="BR51" s="383">
        <f>SUM(BG51:BQ51)*10%</f>
        <v>0</v>
      </c>
      <c r="BS51" s="383">
        <f>SUM(BG51:BR51)</f>
        <v>0</v>
      </c>
      <c r="BT51" s="383">
        <f>(BS51-BR51)/BD51</f>
        <v>0</v>
      </c>
      <c r="BU51" s="384" t="e">
        <f>BT51/I51*1000</f>
        <v>#DIV/0!</v>
      </c>
      <c r="BV51" s="383" t="e">
        <f>(BS51-BR51)/I51</f>
        <v>#DIV/0!</v>
      </c>
      <c r="BW51" s="385" t="e">
        <f>BR51+BA51*BD51+P51</f>
        <v>#DIV/0!</v>
      </c>
      <c r="BX51" s="385" t="e">
        <f t="shared" si="36"/>
        <v>#DIV/0!</v>
      </c>
      <c r="BY51" s="385" t="e">
        <f t="shared" si="36"/>
        <v>#DIV/0!</v>
      </c>
      <c r="BZ51" s="385" t="e">
        <f>BS51+BE51+Q51</f>
        <v>#DIV/0!</v>
      </c>
      <c r="CA51" s="385" t="e">
        <f>BV51+BF51+T51</f>
        <v>#DIV/0!</v>
      </c>
      <c r="CC51" s="385" t="e">
        <f t="shared" si="33"/>
        <v>#DIV/0!</v>
      </c>
      <c r="CD51" s="385" t="e">
        <f>CC51/#REF!*1000</f>
        <v>#DIV/0!</v>
      </c>
      <c r="CE51" s="385" t="e">
        <f t="shared" si="34"/>
        <v>#DIV/0!</v>
      </c>
      <c r="CF51" s="385" t="e">
        <f>CE51/#REF!</f>
        <v>#DIV/0!</v>
      </c>
      <c r="CG51" s="387"/>
      <c r="CH51" s="385" t="e">
        <f t="shared" si="64"/>
        <v>#DIV/0!</v>
      </c>
      <c r="CI51" s="385" t="e">
        <f t="shared" si="64"/>
        <v>#DIV/0!</v>
      </c>
      <c r="CJ51" s="385" t="e">
        <f t="shared" si="64"/>
        <v>#DIV/0!</v>
      </c>
      <c r="CK51" s="385" t="e">
        <f t="shared" si="64"/>
        <v>#DIV/0!</v>
      </c>
    </row>
    <row r="52" spans="1:89" s="386" customFormat="1" ht="18.75" customHeight="1">
      <c r="A52" s="388" t="s">
        <v>617</v>
      </c>
      <c r="B52" s="349"/>
      <c r="C52" s="404"/>
      <c r="D52" s="403"/>
      <c r="E52" s="401"/>
      <c r="F52" s="353"/>
      <c r="G52" s="354">
        <f>H51+I51</f>
        <v>0</v>
      </c>
      <c r="H52" s="356"/>
      <c r="I52" s="356"/>
      <c r="J52" s="393"/>
      <c r="K52" s="358"/>
      <c r="L52" s="359" t="s">
        <v>830</v>
      </c>
      <c r="M52" s="360"/>
      <c r="N52" s="361"/>
      <c r="O52" s="362">
        <f>W52+AC52+AI52</f>
        <v>0</v>
      </c>
      <c r="P52" s="362">
        <f t="shared" si="65"/>
        <v>0</v>
      </c>
      <c r="Q52" s="362">
        <f t="shared" si="65"/>
        <v>0</v>
      </c>
      <c r="R52" s="362">
        <f t="shared" ref="R52:R113" si="68">Q52/BD52</f>
        <v>0</v>
      </c>
      <c r="S52" s="363" t="e">
        <f t="shared" ref="S52:S101" si="69">T52/BD52*1000</f>
        <v>#DIV/0!</v>
      </c>
      <c r="T52" s="362" t="e">
        <f t="shared" ref="T52:T70" si="70">Z52+AF52+AL52</f>
        <v>#DIV/0!</v>
      </c>
      <c r="U52" s="361"/>
      <c r="V52" s="361"/>
      <c r="W52" s="365"/>
      <c r="X52" s="362">
        <f t="shared" ref="X52:X101" si="71">W52*10%</f>
        <v>0</v>
      </c>
      <c r="Y52" s="362">
        <f t="shared" si="42"/>
        <v>0</v>
      </c>
      <c r="Z52" s="362" t="e">
        <f>W52/G53</f>
        <v>#DIV/0!</v>
      </c>
      <c r="AA52" s="361"/>
      <c r="AB52" s="364"/>
      <c r="AC52" s="365"/>
      <c r="AD52" s="362">
        <f t="shared" si="44"/>
        <v>0</v>
      </c>
      <c r="AE52" s="362">
        <f t="shared" ref="AE52:AE101" si="72">AD52+AC52</f>
        <v>0</v>
      </c>
      <c r="AF52" s="362" t="e">
        <f>AC52/I52</f>
        <v>#DIV/0!</v>
      </c>
      <c r="AG52" s="361"/>
      <c r="AH52" s="364"/>
      <c r="AI52" s="366"/>
      <c r="AJ52" s="362">
        <f t="shared" si="47"/>
        <v>0</v>
      </c>
      <c r="AK52" s="362">
        <f t="shared" ref="AK52:AK101" si="73">AJ52+AI52</f>
        <v>0</v>
      </c>
      <c r="AL52" s="362" t="e">
        <f>AI52/I52</f>
        <v>#DIV/0!</v>
      </c>
      <c r="AM52" s="367"/>
      <c r="AN52" s="367"/>
      <c r="AO52" s="396"/>
      <c r="AP52" s="369"/>
      <c r="AQ52" s="370" t="e">
        <f>AP52/I52*1000</f>
        <v>#DIV/0!</v>
      </c>
      <c r="AR52" s="397"/>
      <c r="AS52" s="397"/>
      <c r="AT52" s="397"/>
      <c r="AU52" s="397"/>
      <c r="AV52" s="397"/>
      <c r="AW52" s="374"/>
      <c r="AX52" s="375" t="e">
        <f t="shared" si="15"/>
        <v>#DIV/0!</v>
      </c>
      <c r="AY52" s="376" t="e">
        <f t="shared" si="16"/>
        <v>#DIV/0!</v>
      </c>
      <c r="AZ52" s="376" t="e">
        <f t="shared" ref="AZ52:AZ70" si="74">AV52/AW52</f>
        <v>#DIV/0!</v>
      </c>
      <c r="BA52" s="377" t="e">
        <f t="shared" ref="BA52:BA70" si="75">(AZ52+AY52+AX52+AS52+AR52)*10%</f>
        <v>#DIV/0!</v>
      </c>
      <c r="BB52" s="378" t="e">
        <f t="shared" ref="BB52:BB101" si="76">AZ52+AY52+AX52+AS52+AR52+AP52</f>
        <v>#DIV/0!</v>
      </c>
      <c r="BC52" s="379" t="e">
        <f>BB52/I52*1000</f>
        <v>#DIV/0!</v>
      </c>
      <c r="BD52" s="380">
        <v>23000</v>
      </c>
      <c r="BE52" s="381" t="e">
        <f t="shared" si="21"/>
        <v>#DIV/0!</v>
      </c>
      <c r="BF52" s="378" t="e">
        <f t="shared" ref="BF52:BF101" si="77">BC52*BD52/1000</f>
        <v>#DIV/0!</v>
      </c>
      <c r="BG52" s="382"/>
      <c r="BH52" s="382"/>
      <c r="BI52" s="382"/>
      <c r="BJ52" s="382"/>
      <c r="BK52" s="382"/>
      <c r="BL52" s="382"/>
      <c r="BM52" s="382"/>
      <c r="BN52" s="382"/>
      <c r="BO52" s="382"/>
      <c r="BP52" s="382"/>
      <c r="BQ52" s="382"/>
      <c r="BR52" s="383">
        <f t="shared" ref="BR52:BR101" si="78">SUM(BG52:BQ52)*10%</f>
        <v>0</v>
      </c>
      <c r="BS52" s="383">
        <f t="shared" ref="BS52:BS101" si="79">SUM(BG52:BR52)</f>
        <v>0</v>
      </c>
      <c r="BT52" s="383">
        <f t="shared" ref="BT52:BT101" si="80">(BS52-BR52)/BD52</f>
        <v>0</v>
      </c>
      <c r="BU52" s="384" t="e">
        <f>BT52/I52*1000</f>
        <v>#DIV/0!</v>
      </c>
      <c r="BV52" s="383" t="e">
        <f>(BS52-BR52)/I52</f>
        <v>#DIV/0!</v>
      </c>
      <c r="BW52" s="385" t="e">
        <f t="shared" ref="BW52:BW101" si="81">BR52+BA52*BD52+P52</f>
        <v>#DIV/0!</v>
      </c>
      <c r="BX52" s="385" t="e">
        <f t="shared" si="36"/>
        <v>#DIV/0!</v>
      </c>
      <c r="BY52" s="385" t="e">
        <f t="shared" si="36"/>
        <v>#DIV/0!</v>
      </c>
      <c r="BZ52" s="385" t="e">
        <f t="shared" ref="BZ52:BZ70" si="82">BS52+BE52+Q52</f>
        <v>#DIV/0!</v>
      </c>
      <c r="CA52" s="385" t="e">
        <f t="shared" ref="CA52:CA70" si="83">BV52+BF52+T52</f>
        <v>#DIV/0!</v>
      </c>
      <c r="CC52" s="385" t="e">
        <f t="shared" si="33"/>
        <v>#DIV/0!</v>
      </c>
      <c r="CD52" s="385" t="e">
        <f>CC52/#REF!*1000</f>
        <v>#DIV/0!</v>
      </c>
      <c r="CE52" s="385" t="e">
        <f t="shared" si="34"/>
        <v>#DIV/0!</v>
      </c>
      <c r="CF52" s="385" t="e">
        <f>CE52/#REF!</f>
        <v>#DIV/0!</v>
      </c>
      <c r="CG52" s="387"/>
      <c r="CH52" s="385" t="e">
        <f t="shared" si="64"/>
        <v>#DIV/0!</v>
      </c>
      <c r="CI52" s="385" t="e">
        <f t="shared" si="64"/>
        <v>#DIV/0!</v>
      </c>
      <c r="CJ52" s="385" t="e">
        <f t="shared" si="64"/>
        <v>#DIV/0!</v>
      </c>
      <c r="CK52" s="385" t="e">
        <f t="shared" si="64"/>
        <v>#DIV/0!</v>
      </c>
    </row>
    <row r="53" spans="1:89" s="386" customFormat="1" ht="18.75" customHeight="1">
      <c r="A53" s="388" t="s">
        <v>619</v>
      </c>
      <c r="B53" s="349"/>
      <c r="C53" s="404"/>
      <c r="D53" s="403"/>
      <c r="E53" s="401"/>
      <c r="F53" s="353"/>
      <c r="G53" s="354">
        <f>H52+I52</f>
        <v>0</v>
      </c>
      <c r="H53" s="356"/>
      <c r="I53" s="356"/>
      <c r="J53" s="393"/>
      <c r="K53" s="358"/>
      <c r="L53" s="359" t="s">
        <v>830</v>
      </c>
      <c r="M53" s="360"/>
      <c r="N53" s="361"/>
      <c r="O53" s="362">
        <f>W53+AC53+AI53</f>
        <v>0</v>
      </c>
      <c r="P53" s="362">
        <f t="shared" si="65"/>
        <v>0</v>
      </c>
      <c r="Q53" s="362">
        <f t="shared" si="65"/>
        <v>0</v>
      </c>
      <c r="R53" s="362">
        <f t="shared" si="68"/>
        <v>0</v>
      </c>
      <c r="S53" s="363" t="e">
        <f t="shared" si="69"/>
        <v>#DIV/0!</v>
      </c>
      <c r="T53" s="362" t="e">
        <f t="shared" si="70"/>
        <v>#DIV/0!</v>
      </c>
      <c r="U53" s="361"/>
      <c r="V53" s="361"/>
      <c r="W53" s="365"/>
      <c r="X53" s="362">
        <f t="shared" si="71"/>
        <v>0</v>
      </c>
      <c r="Y53" s="362">
        <f t="shared" si="42"/>
        <v>0</v>
      </c>
      <c r="Z53" s="362" t="e">
        <f>W53/G54</f>
        <v>#DIV/0!</v>
      </c>
      <c r="AA53" s="361"/>
      <c r="AB53" s="364"/>
      <c r="AC53" s="365"/>
      <c r="AD53" s="362">
        <f t="shared" si="44"/>
        <v>0</v>
      </c>
      <c r="AE53" s="362">
        <f t="shared" si="72"/>
        <v>0</v>
      </c>
      <c r="AF53" s="362" t="e">
        <f>AC53/I53</f>
        <v>#DIV/0!</v>
      </c>
      <c r="AG53" s="361"/>
      <c r="AH53" s="364"/>
      <c r="AI53" s="366"/>
      <c r="AJ53" s="362">
        <f t="shared" si="47"/>
        <v>0</v>
      </c>
      <c r="AK53" s="362">
        <f t="shared" si="73"/>
        <v>0</v>
      </c>
      <c r="AL53" s="362" t="e">
        <f>AI53/I53</f>
        <v>#DIV/0!</v>
      </c>
      <c r="AM53" s="367"/>
      <c r="AN53" s="367"/>
      <c r="AO53" s="396"/>
      <c r="AP53" s="369"/>
      <c r="AQ53" s="370" t="e">
        <f>AP53/I53*1000</f>
        <v>#DIV/0!</v>
      </c>
      <c r="AR53" s="397"/>
      <c r="AS53" s="397"/>
      <c r="AT53" s="397"/>
      <c r="AU53" s="397"/>
      <c r="AV53" s="397"/>
      <c r="AW53" s="374"/>
      <c r="AX53" s="375" t="e">
        <f t="shared" si="15"/>
        <v>#DIV/0!</v>
      </c>
      <c r="AY53" s="376" t="e">
        <f t="shared" si="16"/>
        <v>#DIV/0!</v>
      </c>
      <c r="AZ53" s="376" t="e">
        <f t="shared" si="74"/>
        <v>#DIV/0!</v>
      </c>
      <c r="BA53" s="377" t="e">
        <f t="shared" si="75"/>
        <v>#DIV/0!</v>
      </c>
      <c r="BB53" s="378" t="e">
        <f t="shared" si="76"/>
        <v>#DIV/0!</v>
      </c>
      <c r="BC53" s="379" t="e">
        <f>BB53/I53*1000</f>
        <v>#DIV/0!</v>
      </c>
      <c r="BD53" s="380">
        <v>23000</v>
      </c>
      <c r="BE53" s="381" t="e">
        <f t="shared" si="21"/>
        <v>#DIV/0!</v>
      </c>
      <c r="BF53" s="378" t="e">
        <f t="shared" si="77"/>
        <v>#DIV/0!</v>
      </c>
      <c r="BG53" s="382"/>
      <c r="BH53" s="382"/>
      <c r="BI53" s="382"/>
      <c r="BJ53" s="382"/>
      <c r="BK53" s="382"/>
      <c r="BL53" s="382"/>
      <c r="BM53" s="382"/>
      <c r="BN53" s="382"/>
      <c r="BO53" s="382"/>
      <c r="BP53" s="382"/>
      <c r="BQ53" s="382"/>
      <c r="BR53" s="383">
        <f t="shared" si="78"/>
        <v>0</v>
      </c>
      <c r="BS53" s="383">
        <f t="shared" si="79"/>
        <v>0</v>
      </c>
      <c r="BT53" s="383">
        <f t="shared" si="80"/>
        <v>0</v>
      </c>
      <c r="BU53" s="384" t="e">
        <f>BT53/I53*1000</f>
        <v>#DIV/0!</v>
      </c>
      <c r="BV53" s="383" t="e">
        <f>(BS53-BR53)/I53</f>
        <v>#DIV/0!</v>
      </c>
      <c r="BW53" s="385" t="e">
        <f t="shared" si="81"/>
        <v>#DIV/0!</v>
      </c>
      <c r="BX53" s="385" t="e">
        <f t="shared" si="36"/>
        <v>#DIV/0!</v>
      </c>
      <c r="BY53" s="385" t="e">
        <f t="shared" si="36"/>
        <v>#DIV/0!</v>
      </c>
      <c r="BZ53" s="385" t="e">
        <f t="shared" si="82"/>
        <v>#DIV/0!</v>
      </c>
      <c r="CA53" s="385" t="e">
        <f t="shared" si="83"/>
        <v>#DIV/0!</v>
      </c>
      <c r="CC53" s="385" t="e">
        <f t="shared" si="33"/>
        <v>#DIV/0!</v>
      </c>
      <c r="CD53" s="385" t="e">
        <f>CC53/#REF!*1000</f>
        <v>#DIV/0!</v>
      </c>
      <c r="CE53" s="385" t="e">
        <f t="shared" si="34"/>
        <v>#DIV/0!</v>
      </c>
      <c r="CF53" s="385" t="e">
        <f>CE53/#REF!</f>
        <v>#DIV/0!</v>
      </c>
      <c r="CG53" s="387"/>
      <c r="CH53" s="385" t="e">
        <f t="shared" si="64"/>
        <v>#DIV/0!</v>
      </c>
      <c r="CI53" s="385" t="e">
        <f t="shared" si="64"/>
        <v>#DIV/0!</v>
      </c>
      <c r="CJ53" s="385" t="e">
        <f t="shared" si="64"/>
        <v>#DIV/0!</v>
      </c>
      <c r="CK53" s="385" t="e">
        <f t="shared" si="64"/>
        <v>#DIV/0!</v>
      </c>
    </row>
    <row r="54" spans="1:89" s="386" customFormat="1" ht="18.75" customHeight="1">
      <c r="A54" s="408"/>
      <c r="B54" s="349"/>
      <c r="C54" s="350"/>
      <c r="D54" s="411"/>
      <c r="E54" s="405"/>
      <c r="F54" s="353"/>
      <c r="G54" s="354">
        <f>H53+I53</f>
        <v>0</v>
      </c>
      <c r="H54" s="356"/>
      <c r="I54" s="356"/>
      <c r="J54" s="393"/>
      <c r="K54" s="358"/>
      <c r="L54" s="359" t="s">
        <v>830</v>
      </c>
      <c r="M54" s="360"/>
      <c r="N54" s="361"/>
      <c r="O54" s="362"/>
      <c r="P54" s="362"/>
      <c r="Q54" s="362"/>
      <c r="R54" s="362"/>
      <c r="S54" s="363"/>
      <c r="T54" s="362"/>
      <c r="U54" s="361"/>
      <c r="V54" s="361"/>
      <c r="W54" s="365"/>
      <c r="X54" s="362"/>
      <c r="Y54" s="362"/>
      <c r="Z54" s="362" t="e">
        <f>W54/G55</f>
        <v>#DIV/0!</v>
      </c>
      <c r="AA54" s="361"/>
      <c r="AB54" s="364"/>
      <c r="AC54" s="365"/>
      <c r="AD54" s="362"/>
      <c r="AE54" s="362"/>
      <c r="AF54" s="362"/>
      <c r="AG54" s="361"/>
      <c r="AH54" s="364"/>
      <c r="AI54" s="366"/>
      <c r="AJ54" s="362"/>
      <c r="AK54" s="362"/>
      <c r="AL54" s="362"/>
      <c r="AM54" s="367"/>
      <c r="AN54" s="367"/>
      <c r="AO54" s="396"/>
      <c r="AP54" s="369"/>
      <c r="AQ54" s="370"/>
      <c r="AR54" s="397"/>
      <c r="AS54" s="397"/>
      <c r="AT54" s="397"/>
      <c r="AU54" s="397"/>
      <c r="AV54" s="397"/>
      <c r="AW54" s="374"/>
      <c r="AX54" s="375"/>
      <c r="AY54" s="376"/>
      <c r="AZ54" s="376"/>
      <c r="BA54" s="377"/>
      <c r="BB54" s="378"/>
      <c r="BC54" s="379"/>
      <c r="BD54" s="380"/>
      <c r="BE54" s="381"/>
      <c r="BF54" s="378"/>
      <c r="BG54" s="382"/>
      <c r="BH54" s="382"/>
      <c r="BI54" s="382"/>
      <c r="BJ54" s="382"/>
      <c r="BK54" s="382"/>
      <c r="BL54" s="382"/>
      <c r="BM54" s="382"/>
      <c r="BN54" s="382"/>
      <c r="BO54" s="382"/>
      <c r="BP54" s="382"/>
      <c r="BQ54" s="382"/>
      <c r="BR54" s="383"/>
      <c r="BS54" s="383"/>
      <c r="BT54" s="383"/>
      <c r="BU54" s="384"/>
      <c r="BV54" s="383"/>
      <c r="BW54" s="385"/>
      <c r="BX54" s="385"/>
      <c r="BY54" s="385"/>
      <c r="BZ54" s="385"/>
      <c r="CA54" s="385"/>
      <c r="CC54" s="385"/>
      <c r="CD54" s="385"/>
      <c r="CE54" s="385"/>
      <c r="CF54" s="385"/>
      <c r="CG54" s="387"/>
      <c r="CH54" s="385"/>
      <c r="CI54" s="385"/>
      <c r="CJ54" s="385"/>
      <c r="CK54" s="385"/>
    </row>
    <row r="55" spans="1:89" s="386" customFormat="1" ht="18.75" customHeight="1">
      <c r="A55" s="1530" t="s">
        <v>622</v>
      </c>
      <c r="B55" s="349"/>
      <c r="C55" s="1534"/>
      <c r="D55" s="1536"/>
      <c r="E55" s="1538"/>
      <c r="F55" s="353"/>
      <c r="G55" s="354">
        <f>H54+I54</f>
        <v>0</v>
      </c>
      <c r="H55" s="356"/>
      <c r="I55" s="356"/>
      <c r="J55" s="393"/>
      <c r="K55" s="358"/>
      <c r="L55" s="359" t="s">
        <v>830</v>
      </c>
      <c r="M55" s="360"/>
      <c r="N55" s="361"/>
      <c r="O55" s="362"/>
      <c r="P55" s="362"/>
      <c r="Q55" s="362"/>
      <c r="R55" s="362"/>
      <c r="S55" s="363"/>
      <c r="T55" s="362"/>
      <c r="U55" s="361"/>
      <c r="V55" s="361"/>
      <c r="W55" s="365"/>
      <c r="X55" s="362"/>
      <c r="Y55" s="362"/>
      <c r="Z55" s="362" t="e">
        <f>W55/G56</f>
        <v>#DIV/0!</v>
      </c>
      <c r="AA55" s="361"/>
      <c r="AB55" s="364"/>
      <c r="AC55" s="365"/>
      <c r="AD55" s="362"/>
      <c r="AE55" s="362"/>
      <c r="AF55" s="362"/>
      <c r="AG55" s="361"/>
      <c r="AH55" s="364"/>
      <c r="AI55" s="366"/>
      <c r="AJ55" s="362"/>
      <c r="AK55" s="362"/>
      <c r="AL55" s="362"/>
      <c r="AM55" s="367"/>
      <c r="AN55" s="367"/>
      <c r="AO55" s="396"/>
      <c r="AP55" s="369"/>
      <c r="AQ55" s="370"/>
      <c r="AR55" s="397"/>
      <c r="AS55" s="397"/>
      <c r="AT55" s="397"/>
      <c r="AU55" s="397"/>
      <c r="AV55" s="397"/>
      <c r="AW55" s="374"/>
      <c r="AX55" s="375"/>
      <c r="AY55" s="376"/>
      <c r="AZ55" s="376"/>
      <c r="BA55" s="377"/>
      <c r="BB55" s="378"/>
      <c r="BC55" s="379"/>
      <c r="BD55" s="380"/>
      <c r="BE55" s="381"/>
      <c r="BF55" s="378"/>
      <c r="BG55" s="382"/>
      <c r="BH55" s="382"/>
      <c r="BI55" s="382"/>
      <c r="BJ55" s="382"/>
      <c r="BK55" s="382"/>
      <c r="BL55" s="382"/>
      <c r="BM55" s="382"/>
      <c r="BN55" s="382"/>
      <c r="BO55" s="382"/>
      <c r="BP55" s="382"/>
      <c r="BQ55" s="382"/>
      <c r="BR55" s="383"/>
      <c r="BS55" s="383"/>
      <c r="BT55" s="383"/>
      <c r="BU55" s="384"/>
      <c r="BV55" s="383"/>
      <c r="BW55" s="385"/>
      <c r="BX55" s="385"/>
      <c r="BY55" s="385"/>
      <c r="BZ55" s="385"/>
      <c r="CA55" s="385"/>
      <c r="CC55" s="385"/>
      <c r="CD55" s="385"/>
      <c r="CE55" s="385"/>
      <c r="CF55" s="385"/>
      <c r="CG55" s="387"/>
      <c r="CH55" s="385"/>
      <c r="CI55" s="385"/>
      <c r="CJ55" s="385"/>
      <c r="CK55" s="385"/>
    </row>
    <row r="56" spans="1:89" s="386" customFormat="1" ht="18.75" customHeight="1">
      <c r="A56" s="1569"/>
      <c r="B56" s="349"/>
      <c r="C56" s="1559"/>
      <c r="D56" s="1555"/>
      <c r="E56" s="1556"/>
      <c r="F56" s="353"/>
      <c r="G56" s="354">
        <f>H55+I55</f>
        <v>0</v>
      </c>
      <c r="H56" s="356"/>
      <c r="I56" s="356"/>
      <c r="J56" s="357"/>
      <c r="K56" s="358"/>
      <c r="L56" s="359" t="s">
        <v>830</v>
      </c>
      <c r="M56" s="360"/>
      <c r="N56" s="361"/>
      <c r="O56" s="362"/>
      <c r="P56" s="362"/>
      <c r="Q56" s="362"/>
      <c r="R56" s="362"/>
      <c r="S56" s="363"/>
      <c r="T56" s="362"/>
      <c r="U56" s="361"/>
      <c r="V56" s="361"/>
      <c r="W56" s="365"/>
      <c r="X56" s="362"/>
      <c r="Y56" s="362"/>
      <c r="Z56" s="362"/>
      <c r="AA56" s="361"/>
      <c r="AB56" s="364"/>
      <c r="AC56" s="365"/>
      <c r="AD56" s="362"/>
      <c r="AE56" s="362"/>
      <c r="AF56" s="362"/>
      <c r="AG56" s="361"/>
      <c r="AH56" s="364"/>
      <c r="AI56" s="366"/>
      <c r="AJ56" s="362"/>
      <c r="AK56" s="362"/>
      <c r="AL56" s="362"/>
      <c r="AM56" s="367"/>
      <c r="AN56" s="367"/>
      <c r="AO56" s="396"/>
      <c r="AP56" s="369"/>
      <c r="AQ56" s="370"/>
      <c r="AR56" s="397"/>
      <c r="AS56" s="397"/>
      <c r="AT56" s="397"/>
      <c r="AU56" s="397"/>
      <c r="AV56" s="397"/>
      <c r="AW56" s="374"/>
      <c r="AX56" s="375"/>
      <c r="AY56" s="376"/>
      <c r="AZ56" s="376"/>
      <c r="BA56" s="377"/>
      <c r="BB56" s="378"/>
      <c r="BC56" s="379"/>
      <c r="BD56" s="380"/>
      <c r="BE56" s="381"/>
      <c r="BF56" s="378"/>
      <c r="BG56" s="382"/>
      <c r="BH56" s="382"/>
      <c r="BI56" s="382"/>
      <c r="BJ56" s="382"/>
      <c r="BK56" s="382"/>
      <c r="BL56" s="382"/>
      <c r="BM56" s="382"/>
      <c r="BN56" s="382"/>
      <c r="BO56" s="382"/>
      <c r="BP56" s="382"/>
      <c r="BQ56" s="382"/>
      <c r="BR56" s="383"/>
      <c r="BS56" s="383"/>
      <c r="BT56" s="383"/>
      <c r="BU56" s="384"/>
      <c r="BV56" s="383"/>
      <c r="BW56" s="385"/>
      <c r="BX56" s="385"/>
      <c r="BY56" s="385"/>
      <c r="BZ56" s="385"/>
      <c r="CA56" s="385"/>
      <c r="CC56" s="385"/>
      <c r="CD56" s="385"/>
      <c r="CE56" s="385"/>
      <c r="CF56" s="385"/>
      <c r="CG56" s="387"/>
      <c r="CH56" s="385"/>
      <c r="CI56" s="385"/>
      <c r="CJ56" s="385"/>
      <c r="CK56" s="385"/>
    </row>
    <row r="57" spans="1:89" s="386" customFormat="1" ht="18.75" customHeight="1">
      <c r="A57" s="1569"/>
      <c r="B57" s="349"/>
      <c r="C57" s="1559"/>
      <c r="D57" s="1555"/>
      <c r="E57" s="1556"/>
      <c r="F57" s="353"/>
      <c r="G57" s="354">
        <f t="shared" ref="G57:G120" si="84">H56+I56</f>
        <v>0</v>
      </c>
      <c r="H57" s="356"/>
      <c r="I57" s="356"/>
      <c r="J57" s="357"/>
      <c r="K57" s="358"/>
      <c r="L57" s="359" t="s">
        <v>830</v>
      </c>
      <c r="M57" s="360"/>
      <c r="N57" s="361"/>
      <c r="O57" s="362">
        <f>W57+AC57+AI57</f>
        <v>0</v>
      </c>
      <c r="P57" s="362">
        <f t="shared" si="65"/>
        <v>0</v>
      </c>
      <c r="Q57" s="362">
        <f t="shared" si="65"/>
        <v>0</v>
      </c>
      <c r="R57" s="362">
        <f t="shared" si="68"/>
        <v>0</v>
      </c>
      <c r="S57" s="363" t="e">
        <f t="shared" si="69"/>
        <v>#DIV/0!</v>
      </c>
      <c r="T57" s="362" t="e">
        <f t="shared" si="70"/>
        <v>#DIV/0!</v>
      </c>
      <c r="U57" s="361"/>
      <c r="V57" s="361"/>
      <c r="W57" s="365"/>
      <c r="X57" s="362">
        <f t="shared" si="71"/>
        <v>0</v>
      </c>
      <c r="Y57" s="362">
        <f t="shared" si="42"/>
        <v>0</v>
      </c>
      <c r="Z57" s="362" t="e">
        <f t="shared" ref="Z57:Z70" si="85">W57/G58</f>
        <v>#DIV/0!</v>
      </c>
      <c r="AA57" s="361"/>
      <c r="AB57" s="364"/>
      <c r="AC57" s="365"/>
      <c r="AD57" s="362">
        <f t="shared" si="44"/>
        <v>0</v>
      </c>
      <c r="AE57" s="362">
        <f t="shared" si="72"/>
        <v>0</v>
      </c>
      <c r="AF57" s="362" t="e">
        <f>AC57/H57</f>
        <v>#DIV/0!</v>
      </c>
      <c r="AG57" s="361"/>
      <c r="AH57" s="364"/>
      <c r="AI57" s="366"/>
      <c r="AJ57" s="362">
        <f t="shared" si="47"/>
        <v>0</v>
      </c>
      <c r="AK57" s="362">
        <f t="shared" si="73"/>
        <v>0</v>
      </c>
      <c r="AL57" s="362" t="e">
        <f>AI57/H57</f>
        <v>#DIV/0!</v>
      </c>
      <c r="AM57" s="367"/>
      <c r="AN57" s="367"/>
      <c r="AO57" s="396"/>
      <c r="AP57" s="369"/>
      <c r="AQ57" s="370" t="e">
        <f>AP57/H57*1000</f>
        <v>#DIV/0!</v>
      </c>
      <c r="AR57" s="397"/>
      <c r="AS57" s="397"/>
      <c r="AT57" s="397"/>
      <c r="AU57" s="397"/>
      <c r="AV57" s="397"/>
      <c r="AW57" s="374"/>
      <c r="AX57" s="375" t="e">
        <f>AT57/AW57</f>
        <v>#DIV/0!</v>
      </c>
      <c r="AY57" s="376" t="e">
        <f>AU57/AW57</f>
        <v>#DIV/0!</v>
      </c>
      <c r="AZ57" s="376" t="e">
        <f t="shared" si="74"/>
        <v>#DIV/0!</v>
      </c>
      <c r="BA57" s="377" t="e">
        <f t="shared" si="75"/>
        <v>#DIV/0!</v>
      </c>
      <c r="BB57" s="378" t="e">
        <f t="shared" si="76"/>
        <v>#DIV/0!</v>
      </c>
      <c r="BC57" s="379" t="e">
        <f>BB57/H57*1000</f>
        <v>#DIV/0!</v>
      </c>
      <c r="BD57" s="380">
        <v>23000</v>
      </c>
      <c r="BE57" s="381" t="e">
        <f>BB57*BD57</f>
        <v>#DIV/0!</v>
      </c>
      <c r="BF57" s="378" t="e">
        <f t="shared" si="77"/>
        <v>#DIV/0!</v>
      </c>
      <c r="BG57" s="382"/>
      <c r="BH57" s="382"/>
      <c r="BI57" s="382"/>
      <c r="BJ57" s="382"/>
      <c r="BK57" s="382"/>
      <c r="BL57" s="382"/>
      <c r="BM57" s="382"/>
      <c r="BN57" s="382"/>
      <c r="BO57" s="382"/>
      <c r="BP57" s="382"/>
      <c r="BQ57" s="382"/>
      <c r="BR57" s="383">
        <f t="shared" si="78"/>
        <v>0</v>
      </c>
      <c r="BS57" s="383">
        <f t="shared" si="79"/>
        <v>0</v>
      </c>
      <c r="BT57" s="383">
        <f t="shared" si="80"/>
        <v>0</v>
      </c>
      <c r="BU57" s="384" t="e">
        <f>BT57/H57*1000</f>
        <v>#DIV/0!</v>
      </c>
      <c r="BV57" s="383" t="e">
        <f>(BS57-BR57)/H57</f>
        <v>#DIV/0!</v>
      </c>
      <c r="BW57" s="385" t="e">
        <f t="shared" si="81"/>
        <v>#DIV/0!</v>
      </c>
      <c r="BX57" s="385" t="e">
        <f t="shared" si="36"/>
        <v>#DIV/0!</v>
      </c>
      <c r="BY57" s="385" t="e">
        <f t="shared" si="36"/>
        <v>#DIV/0!</v>
      </c>
      <c r="BZ57" s="385" t="e">
        <f t="shared" si="82"/>
        <v>#DIV/0!</v>
      </c>
      <c r="CA57" s="385" t="e">
        <f t="shared" si="83"/>
        <v>#DIV/0!</v>
      </c>
      <c r="CC57" s="385" t="e">
        <f t="shared" si="33"/>
        <v>#DIV/0!</v>
      </c>
      <c r="CD57" s="385" t="e">
        <f>CC57/#REF!*1000</f>
        <v>#DIV/0!</v>
      </c>
      <c r="CE57" s="385" t="e">
        <f t="shared" si="34"/>
        <v>#DIV/0!</v>
      </c>
      <c r="CF57" s="385" t="e">
        <f>CE57/#REF!</f>
        <v>#DIV/0!</v>
      </c>
      <c r="CG57" s="387"/>
      <c r="CH57" s="385" t="e">
        <f t="shared" si="64"/>
        <v>#DIV/0!</v>
      </c>
      <c r="CI57" s="385" t="e">
        <f t="shared" si="64"/>
        <v>#DIV/0!</v>
      </c>
      <c r="CJ57" s="385" t="e">
        <f t="shared" si="64"/>
        <v>#DIV/0!</v>
      </c>
      <c r="CK57" s="385" t="e">
        <f t="shared" si="64"/>
        <v>#DIV/0!</v>
      </c>
    </row>
    <row r="58" spans="1:89" s="386" customFormat="1" ht="18.75" customHeight="1">
      <c r="A58" s="1569"/>
      <c r="B58" s="349"/>
      <c r="C58" s="1559"/>
      <c r="D58" s="1555"/>
      <c r="E58" s="1556"/>
      <c r="F58" s="353"/>
      <c r="G58" s="354">
        <f t="shared" si="84"/>
        <v>0</v>
      </c>
      <c r="H58" s="356"/>
      <c r="I58" s="356"/>
      <c r="J58" s="357"/>
      <c r="K58" s="358"/>
      <c r="L58" s="359" t="s">
        <v>830</v>
      </c>
      <c r="M58" s="360"/>
      <c r="N58" s="361"/>
      <c r="O58" s="362">
        <f>W58+AC58+AI58</f>
        <v>0</v>
      </c>
      <c r="P58" s="362">
        <f t="shared" ref="P58:Q60" si="86">X58+AD58+AJ58</f>
        <v>0</v>
      </c>
      <c r="Q58" s="362">
        <f t="shared" si="86"/>
        <v>0</v>
      </c>
      <c r="R58" s="362">
        <f t="shared" si="68"/>
        <v>0</v>
      </c>
      <c r="S58" s="363" t="e">
        <f t="shared" si="69"/>
        <v>#DIV/0!</v>
      </c>
      <c r="T58" s="362" t="e">
        <f t="shared" si="70"/>
        <v>#DIV/0!</v>
      </c>
      <c r="U58" s="361"/>
      <c r="V58" s="361"/>
      <c r="W58" s="365"/>
      <c r="X58" s="362">
        <f t="shared" si="71"/>
        <v>0</v>
      </c>
      <c r="Y58" s="362">
        <f t="shared" si="42"/>
        <v>0</v>
      </c>
      <c r="Z58" s="362" t="e">
        <f t="shared" si="85"/>
        <v>#DIV/0!</v>
      </c>
      <c r="AA58" s="361"/>
      <c r="AB58" s="364"/>
      <c r="AC58" s="365"/>
      <c r="AD58" s="362">
        <f t="shared" si="44"/>
        <v>0</v>
      </c>
      <c r="AE58" s="362">
        <f t="shared" si="72"/>
        <v>0</v>
      </c>
      <c r="AF58" s="362" t="e">
        <f>AC58/H58</f>
        <v>#DIV/0!</v>
      </c>
      <c r="AG58" s="361"/>
      <c r="AH58" s="364"/>
      <c r="AI58" s="366"/>
      <c r="AJ58" s="362">
        <f t="shared" si="47"/>
        <v>0</v>
      </c>
      <c r="AK58" s="362">
        <f t="shared" si="73"/>
        <v>0</v>
      </c>
      <c r="AL58" s="362" t="e">
        <f>AI58/H58</f>
        <v>#DIV/0!</v>
      </c>
      <c r="AM58" s="367"/>
      <c r="AN58" s="367"/>
      <c r="AO58" s="396"/>
      <c r="AP58" s="369"/>
      <c r="AQ58" s="370" t="e">
        <f>AP58/H58*1000</f>
        <v>#DIV/0!</v>
      </c>
      <c r="AR58" s="397"/>
      <c r="AS58" s="397"/>
      <c r="AT58" s="397"/>
      <c r="AU58" s="397"/>
      <c r="AV58" s="397"/>
      <c r="AW58" s="374"/>
      <c r="AX58" s="375" t="e">
        <f>AT58/AW58</f>
        <v>#DIV/0!</v>
      </c>
      <c r="AY58" s="376" t="e">
        <f>AU58/AW58</f>
        <v>#DIV/0!</v>
      </c>
      <c r="AZ58" s="376" t="e">
        <f t="shared" si="74"/>
        <v>#DIV/0!</v>
      </c>
      <c r="BA58" s="377" t="e">
        <f t="shared" si="75"/>
        <v>#DIV/0!</v>
      </c>
      <c r="BB58" s="378" t="e">
        <f t="shared" si="76"/>
        <v>#DIV/0!</v>
      </c>
      <c r="BC58" s="379" t="e">
        <f>BB58/H58*1000</f>
        <v>#DIV/0!</v>
      </c>
      <c r="BD58" s="380">
        <v>23000</v>
      </c>
      <c r="BE58" s="381" t="e">
        <f>BB58*BD58</f>
        <v>#DIV/0!</v>
      </c>
      <c r="BF58" s="378" t="e">
        <f t="shared" si="77"/>
        <v>#DIV/0!</v>
      </c>
      <c r="BG58" s="382"/>
      <c r="BH58" s="382"/>
      <c r="BI58" s="382"/>
      <c r="BJ58" s="382"/>
      <c r="BK58" s="382"/>
      <c r="BL58" s="382"/>
      <c r="BM58" s="382"/>
      <c r="BN58" s="382"/>
      <c r="BO58" s="382"/>
      <c r="BP58" s="382"/>
      <c r="BQ58" s="382"/>
      <c r="BR58" s="383">
        <f t="shared" si="78"/>
        <v>0</v>
      </c>
      <c r="BS58" s="383">
        <f t="shared" si="79"/>
        <v>0</v>
      </c>
      <c r="BT58" s="383">
        <f t="shared" si="80"/>
        <v>0</v>
      </c>
      <c r="BU58" s="384" t="e">
        <f>BT58/H58*1000</f>
        <v>#DIV/0!</v>
      </c>
      <c r="BV58" s="383" t="e">
        <f>(BS58-BR58)/H58</f>
        <v>#DIV/0!</v>
      </c>
      <c r="BW58" s="385" t="e">
        <f t="shared" si="81"/>
        <v>#DIV/0!</v>
      </c>
      <c r="BX58" s="385" t="e">
        <f t="shared" si="36"/>
        <v>#DIV/0!</v>
      </c>
      <c r="BY58" s="385" t="e">
        <f t="shared" si="36"/>
        <v>#DIV/0!</v>
      </c>
      <c r="BZ58" s="385" t="e">
        <f t="shared" si="82"/>
        <v>#DIV/0!</v>
      </c>
      <c r="CA58" s="385" t="e">
        <f t="shared" si="83"/>
        <v>#DIV/0!</v>
      </c>
      <c r="CC58" s="385" t="e">
        <f t="shared" si="33"/>
        <v>#DIV/0!</v>
      </c>
      <c r="CD58" s="385" t="e">
        <f>CC58/#REF!*1000</f>
        <v>#DIV/0!</v>
      </c>
      <c r="CE58" s="385" t="e">
        <f t="shared" si="34"/>
        <v>#DIV/0!</v>
      </c>
      <c r="CF58" s="385" t="e">
        <f>CE58/#REF!</f>
        <v>#DIV/0!</v>
      </c>
      <c r="CG58" s="387"/>
      <c r="CH58" s="385" t="e">
        <f t="shared" si="64"/>
        <v>#DIV/0!</v>
      </c>
      <c r="CI58" s="385" t="e">
        <f t="shared" si="64"/>
        <v>#DIV/0!</v>
      </c>
      <c r="CJ58" s="385" t="e">
        <f t="shared" si="64"/>
        <v>#DIV/0!</v>
      </c>
      <c r="CK58" s="385" t="e">
        <f t="shared" si="64"/>
        <v>#DIV/0!</v>
      </c>
    </row>
    <row r="59" spans="1:89" s="386" customFormat="1" ht="18.75" customHeight="1">
      <c r="A59" s="1569"/>
      <c r="B59" s="349"/>
      <c r="C59" s="1559"/>
      <c r="D59" s="1555"/>
      <c r="E59" s="1556"/>
      <c r="F59" s="353"/>
      <c r="G59" s="354">
        <f t="shared" si="84"/>
        <v>0</v>
      </c>
      <c r="H59" s="356"/>
      <c r="I59" s="356"/>
      <c r="J59" s="357"/>
      <c r="K59" s="358"/>
      <c r="L59" s="359" t="s">
        <v>830</v>
      </c>
      <c r="M59" s="360"/>
      <c r="N59" s="361"/>
      <c r="O59" s="362">
        <f>W59+AC59+AI59</f>
        <v>0</v>
      </c>
      <c r="P59" s="362">
        <f t="shared" si="86"/>
        <v>0</v>
      </c>
      <c r="Q59" s="362">
        <f t="shared" si="86"/>
        <v>0</v>
      </c>
      <c r="R59" s="362">
        <f t="shared" si="68"/>
        <v>0</v>
      </c>
      <c r="S59" s="363" t="e">
        <f t="shared" si="69"/>
        <v>#DIV/0!</v>
      </c>
      <c r="T59" s="362" t="e">
        <f t="shared" si="70"/>
        <v>#DIV/0!</v>
      </c>
      <c r="U59" s="361"/>
      <c r="V59" s="361"/>
      <c r="W59" s="365"/>
      <c r="X59" s="362">
        <f t="shared" si="71"/>
        <v>0</v>
      </c>
      <c r="Y59" s="362">
        <f t="shared" si="42"/>
        <v>0</v>
      </c>
      <c r="Z59" s="362" t="e">
        <f t="shared" si="85"/>
        <v>#DIV/0!</v>
      </c>
      <c r="AA59" s="361"/>
      <c r="AB59" s="364"/>
      <c r="AC59" s="365"/>
      <c r="AD59" s="362">
        <f t="shared" si="44"/>
        <v>0</v>
      </c>
      <c r="AE59" s="362">
        <f t="shared" si="72"/>
        <v>0</v>
      </c>
      <c r="AF59" s="362" t="e">
        <f t="shared" ref="AF59:AF70" si="87">AC59/I59</f>
        <v>#DIV/0!</v>
      </c>
      <c r="AG59" s="361"/>
      <c r="AH59" s="364"/>
      <c r="AI59" s="366"/>
      <c r="AJ59" s="362">
        <f t="shared" si="47"/>
        <v>0</v>
      </c>
      <c r="AK59" s="362">
        <f t="shared" si="73"/>
        <v>0</v>
      </c>
      <c r="AL59" s="362" t="e">
        <f t="shared" ref="AL59:AL70" si="88">AI59/I59</f>
        <v>#DIV/0!</v>
      </c>
      <c r="AM59" s="367"/>
      <c r="AN59" s="367"/>
      <c r="AO59" s="396"/>
      <c r="AP59" s="369"/>
      <c r="AQ59" s="370" t="e">
        <f t="shared" ref="AQ59:AQ70" si="89">AP59/I59*1000</f>
        <v>#DIV/0!</v>
      </c>
      <c r="AR59" s="397"/>
      <c r="AS59" s="397"/>
      <c r="AT59" s="397"/>
      <c r="AU59" s="397"/>
      <c r="AV59" s="397"/>
      <c r="AW59" s="374"/>
      <c r="AX59" s="375" t="e">
        <f>AT59/AW59</f>
        <v>#DIV/0!</v>
      </c>
      <c r="AY59" s="376" t="e">
        <f>AU59/AW59</f>
        <v>#DIV/0!</v>
      </c>
      <c r="AZ59" s="376" t="e">
        <f t="shared" si="74"/>
        <v>#DIV/0!</v>
      </c>
      <c r="BA59" s="377" t="e">
        <f t="shared" si="75"/>
        <v>#DIV/0!</v>
      </c>
      <c r="BB59" s="378" t="e">
        <f t="shared" si="76"/>
        <v>#DIV/0!</v>
      </c>
      <c r="BC59" s="379" t="e">
        <f t="shared" ref="BC59:BC70" si="90">BB59/I59*1000</f>
        <v>#DIV/0!</v>
      </c>
      <c r="BD59" s="380">
        <v>23000</v>
      </c>
      <c r="BE59" s="381" t="e">
        <f>BB59*BD59</f>
        <v>#DIV/0!</v>
      </c>
      <c r="BF59" s="378" t="e">
        <f t="shared" si="77"/>
        <v>#DIV/0!</v>
      </c>
      <c r="BG59" s="382"/>
      <c r="BH59" s="382"/>
      <c r="BI59" s="382"/>
      <c r="BJ59" s="382"/>
      <c r="BK59" s="382"/>
      <c r="BL59" s="382"/>
      <c r="BM59" s="382"/>
      <c r="BN59" s="382"/>
      <c r="BO59" s="382"/>
      <c r="BP59" s="382"/>
      <c r="BQ59" s="382"/>
      <c r="BR59" s="383">
        <f t="shared" si="78"/>
        <v>0</v>
      </c>
      <c r="BS59" s="383">
        <f t="shared" si="79"/>
        <v>0</v>
      </c>
      <c r="BT59" s="383">
        <f t="shared" si="80"/>
        <v>0</v>
      </c>
      <c r="BU59" s="384" t="e">
        <f t="shared" ref="BU59:BU70" si="91">BT59/I59*1000</f>
        <v>#DIV/0!</v>
      </c>
      <c r="BV59" s="383" t="e">
        <f t="shared" ref="BV59:BV70" si="92">(BS59-BR59)/I59</f>
        <v>#DIV/0!</v>
      </c>
      <c r="BW59" s="385" t="e">
        <f t="shared" si="81"/>
        <v>#DIV/0!</v>
      </c>
      <c r="BX59" s="385" t="e">
        <f t="shared" si="36"/>
        <v>#DIV/0!</v>
      </c>
      <c r="BY59" s="385" t="e">
        <f t="shared" si="36"/>
        <v>#DIV/0!</v>
      </c>
      <c r="BZ59" s="385" t="e">
        <f t="shared" si="82"/>
        <v>#DIV/0!</v>
      </c>
      <c r="CA59" s="385" t="e">
        <f t="shared" si="83"/>
        <v>#DIV/0!</v>
      </c>
      <c r="CC59" s="385" t="e">
        <f t="shared" si="33"/>
        <v>#DIV/0!</v>
      </c>
      <c r="CD59" s="385" t="e">
        <f>CC59/#REF!*1000</f>
        <v>#DIV/0!</v>
      </c>
      <c r="CE59" s="385" t="e">
        <f t="shared" si="34"/>
        <v>#DIV/0!</v>
      </c>
      <c r="CF59" s="385" t="e">
        <f>CE59/#REF!</f>
        <v>#DIV/0!</v>
      </c>
      <c r="CG59" s="387"/>
      <c r="CH59" s="385" t="e">
        <f t="shared" si="64"/>
        <v>#DIV/0!</v>
      </c>
      <c r="CI59" s="385" t="e">
        <f t="shared" si="64"/>
        <v>#DIV/0!</v>
      </c>
      <c r="CJ59" s="385" t="e">
        <f t="shared" si="64"/>
        <v>#DIV/0!</v>
      </c>
      <c r="CK59" s="385" t="e">
        <f t="shared" si="64"/>
        <v>#DIV/0!</v>
      </c>
    </row>
    <row r="60" spans="1:89" s="386" customFormat="1" ht="18.75" customHeight="1">
      <c r="A60" s="1569"/>
      <c r="B60" s="349"/>
      <c r="C60" s="1559"/>
      <c r="D60" s="1555"/>
      <c r="E60" s="1556"/>
      <c r="F60" s="353"/>
      <c r="G60" s="354">
        <f t="shared" si="84"/>
        <v>0</v>
      </c>
      <c r="H60" s="356"/>
      <c r="I60" s="356"/>
      <c r="J60" s="357"/>
      <c r="K60" s="358"/>
      <c r="L60" s="359" t="s">
        <v>830</v>
      </c>
      <c r="M60" s="360"/>
      <c r="N60" s="361"/>
      <c r="O60" s="362">
        <f>W60+AC60+AI60</f>
        <v>0</v>
      </c>
      <c r="P60" s="362">
        <f t="shared" si="86"/>
        <v>0</v>
      </c>
      <c r="Q60" s="362">
        <f t="shared" si="86"/>
        <v>0</v>
      </c>
      <c r="R60" s="362">
        <f t="shared" si="68"/>
        <v>0</v>
      </c>
      <c r="S60" s="363" t="e">
        <f t="shared" si="69"/>
        <v>#DIV/0!</v>
      </c>
      <c r="T60" s="362" t="e">
        <f t="shared" si="70"/>
        <v>#DIV/0!</v>
      </c>
      <c r="U60" s="361"/>
      <c r="V60" s="361"/>
      <c r="W60" s="365"/>
      <c r="X60" s="362">
        <f t="shared" si="71"/>
        <v>0</v>
      </c>
      <c r="Y60" s="362">
        <f t="shared" si="42"/>
        <v>0</v>
      </c>
      <c r="Z60" s="362" t="e">
        <f t="shared" si="85"/>
        <v>#DIV/0!</v>
      </c>
      <c r="AA60" s="361"/>
      <c r="AB60" s="364"/>
      <c r="AC60" s="365"/>
      <c r="AD60" s="362">
        <f t="shared" si="44"/>
        <v>0</v>
      </c>
      <c r="AE60" s="362">
        <f t="shared" si="72"/>
        <v>0</v>
      </c>
      <c r="AF60" s="362" t="e">
        <f t="shared" si="87"/>
        <v>#DIV/0!</v>
      </c>
      <c r="AG60" s="361"/>
      <c r="AH60" s="364"/>
      <c r="AI60" s="366"/>
      <c r="AJ60" s="362">
        <f t="shared" si="47"/>
        <v>0</v>
      </c>
      <c r="AK60" s="362">
        <f t="shared" si="73"/>
        <v>0</v>
      </c>
      <c r="AL60" s="362" t="e">
        <f t="shared" si="88"/>
        <v>#DIV/0!</v>
      </c>
      <c r="AM60" s="367"/>
      <c r="AN60" s="367"/>
      <c r="AO60" s="396"/>
      <c r="AP60" s="369"/>
      <c r="AQ60" s="370" t="e">
        <f t="shared" si="89"/>
        <v>#DIV/0!</v>
      </c>
      <c r="AR60" s="397"/>
      <c r="AS60" s="397"/>
      <c r="AT60" s="397"/>
      <c r="AU60" s="397"/>
      <c r="AV60" s="397"/>
      <c r="AW60" s="374"/>
      <c r="AX60" s="375" t="e">
        <f>AT60/AW60</f>
        <v>#DIV/0!</v>
      </c>
      <c r="AY60" s="376" t="e">
        <f>AU60/AW60</f>
        <v>#DIV/0!</v>
      </c>
      <c r="AZ60" s="376" t="e">
        <f t="shared" si="74"/>
        <v>#DIV/0!</v>
      </c>
      <c r="BA60" s="377" t="e">
        <f t="shared" si="75"/>
        <v>#DIV/0!</v>
      </c>
      <c r="BB60" s="378" t="e">
        <f t="shared" si="76"/>
        <v>#DIV/0!</v>
      </c>
      <c r="BC60" s="379" t="e">
        <f t="shared" si="90"/>
        <v>#DIV/0!</v>
      </c>
      <c r="BD60" s="380">
        <v>23000</v>
      </c>
      <c r="BE60" s="381" t="e">
        <f>BB60*BD60</f>
        <v>#DIV/0!</v>
      </c>
      <c r="BF60" s="378" t="e">
        <f t="shared" si="77"/>
        <v>#DIV/0!</v>
      </c>
      <c r="BG60" s="382"/>
      <c r="BH60" s="382"/>
      <c r="BI60" s="382"/>
      <c r="BJ60" s="382"/>
      <c r="BK60" s="382"/>
      <c r="BL60" s="382"/>
      <c r="BM60" s="382"/>
      <c r="BN60" s="382"/>
      <c r="BO60" s="382"/>
      <c r="BP60" s="382"/>
      <c r="BQ60" s="382"/>
      <c r="BR60" s="383">
        <f t="shared" si="78"/>
        <v>0</v>
      </c>
      <c r="BS60" s="383">
        <f t="shared" si="79"/>
        <v>0</v>
      </c>
      <c r="BT60" s="383">
        <f t="shared" si="80"/>
        <v>0</v>
      </c>
      <c r="BU60" s="384" t="e">
        <f t="shared" si="91"/>
        <v>#DIV/0!</v>
      </c>
      <c r="BV60" s="383" t="e">
        <f t="shared" si="92"/>
        <v>#DIV/0!</v>
      </c>
      <c r="BW60" s="385" t="e">
        <f t="shared" si="81"/>
        <v>#DIV/0!</v>
      </c>
      <c r="BX60" s="385" t="e">
        <f t="shared" si="36"/>
        <v>#DIV/0!</v>
      </c>
      <c r="BY60" s="385" t="e">
        <f t="shared" si="36"/>
        <v>#DIV/0!</v>
      </c>
      <c r="BZ60" s="385" t="e">
        <f t="shared" si="82"/>
        <v>#DIV/0!</v>
      </c>
      <c r="CA60" s="385" t="e">
        <f t="shared" si="83"/>
        <v>#DIV/0!</v>
      </c>
      <c r="CC60" s="385" t="e">
        <f t="shared" si="33"/>
        <v>#DIV/0!</v>
      </c>
      <c r="CD60" s="385" t="e">
        <f>CC60/#REF!*1000</f>
        <v>#DIV/0!</v>
      </c>
      <c r="CE60" s="385" t="e">
        <f t="shared" si="34"/>
        <v>#DIV/0!</v>
      </c>
      <c r="CF60" s="385" t="e">
        <f>CE60/#REF!</f>
        <v>#DIV/0!</v>
      </c>
      <c r="CG60" s="387"/>
      <c r="CH60" s="385" t="e">
        <f t="shared" si="64"/>
        <v>#DIV/0!</v>
      </c>
      <c r="CI60" s="385" t="e">
        <f t="shared" si="64"/>
        <v>#DIV/0!</v>
      </c>
      <c r="CJ60" s="385" t="e">
        <f t="shared" si="64"/>
        <v>#DIV/0!</v>
      </c>
      <c r="CK60" s="385" t="e">
        <f t="shared" si="64"/>
        <v>#DIV/0!</v>
      </c>
    </row>
    <row r="61" spans="1:89" s="386" customFormat="1" ht="18.75" customHeight="1">
      <c r="A61" s="1569"/>
      <c r="B61" s="349"/>
      <c r="C61" s="1559"/>
      <c r="D61" s="1555"/>
      <c r="E61" s="1556"/>
      <c r="F61" s="412"/>
      <c r="G61" s="354">
        <f t="shared" si="84"/>
        <v>0</v>
      </c>
      <c r="H61" s="356"/>
      <c r="I61" s="356"/>
      <c r="J61" s="393"/>
      <c r="K61" s="358"/>
      <c r="L61" s="359" t="s">
        <v>830</v>
      </c>
      <c r="M61" s="391"/>
      <c r="N61" s="361"/>
      <c r="O61" s="362">
        <f t="shared" ref="O61:Q70" si="93">W61+AC61+AI61</f>
        <v>0</v>
      </c>
      <c r="P61" s="362">
        <f t="shared" si="93"/>
        <v>0</v>
      </c>
      <c r="Q61" s="362">
        <f t="shared" si="93"/>
        <v>0</v>
      </c>
      <c r="R61" s="362">
        <f t="shared" si="68"/>
        <v>0</v>
      </c>
      <c r="S61" s="363" t="e">
        <f t="shared" si="69"/>
        <v>#DIV/0!</v>
      </c>
      <c r="T61" s="362" t="e">
        <f t="shared" si="70"/>
        <v>#DIV/0!</v>
      </c>
      <c r="U61" s="361"/>
      <c r="V61" s="364"/>
      <c r="W61" s="365"/>
      <c r="X61" s="362">
        <f t="shared" si="71"/>
        <v>0</v>
      </c>
      <c r="Y61" s="362">
        <f t="shared" si="42"/>
        <v>0</v>
      </c>
      <c r="Z61" s="362" t="e">
        <f t="shared" si="85"/>
        <v>#DIV/0!</v>
      </c>
      <c r="AA61" s="361"/>
      <c r="AB61" s="364"/>
      <c r="AC61" s="366"/>
      <c r="AD61" s="362">
        <f t="shared" si="44"/>
        <v>0</v>
      </c>
      <c r="AE61" s="362">
        <f t="shared" si="72"/>
        <v>0</v>
      </c>
      <c r="AF61" s="362" t="e">
        <f t="shared" si="87"/>
        <v>#DIV/0!</v>
      </c>
      <c r="AG61" s="361"/>
      <c r="AH61" s="364"/>
      <c r="AI61" s="366"/>
      <c r="AJ61" s="362">
        <f t="shared" si="47"/>
        <v>0</v>
      </c>
      <c r="AK61" s="362">
        <f t="shared" si="73"/>
        <v>0</v>
      </c>
      <c r="AL61" s="362" t="e">
        <f t="shared" si="88"/>
        <v>#DIV/0!</v>
      </c>
      <c r="AM61" s="368"/>
      <c r="AN61" s="368"/>
      <c r="AO61" s="368"/>
      <c r="AP61" s="369"/>
      <c r="AQ61" s="370" t="e">
        <f t="shared" si="89"/>
        <v>#DIV/0!</v>
      </c>
      <c r="AR61" s="374"/>
      <c r="AS61" s="374"/>
      <c r="AT61" s="374"/>
      <c r="AU61" s="374"/>
      <c r="AV61" s="374"/>
      <c r="AW61" s="374"/>
      <c r="AX61" s="375" t="e">
        <f t="shared" ref="AX61:AX66" si="94">AT61/AW61</f>
        <v>#DIV/0!</v>
      </c>
      <c r="AY61" s="376" t="e">
        <f t="shared" ref="AY61:AY66" si="95">AU61/AW61</f>
        <v>#DIV/0!</v>
      </c>
      <c r="AZ61" s="376" t="e">
        <f t="shared" si="74"/>
        <v>#DIV/0!</v>
      </c>
      <c r="BA61" s="377" t="e">
        <f t="shared" si="75"/>
        <v>#DIV/0!</v>
      </c>
      <c r="BB61" s="378" t="e">
        <f t="shared" si="76"/>
        <v>#DIV/0!</v>
      </c>
      <c r="BC61" s="379" t="e">
        <f t="shared" si="90"/>
        <v>#DIV/0!</v>
      </c>
      <c r="BD61" s="380">
        <v>23000</v>
      </c>
      <c r="BE61" s="381" t="e">
        <f t="shared" ref="BE61:BE66" si="96">BB61*BD61</f>
        <v>#DIV/0!</v>
      </c>
      <c r="BF61" s="378" t="e">
        <f t="shared" si="77"/>
        <v>#DIV/0!</v>
      </c>
      <c r="BG61" s="382"/>
      <c r="BH61" s="382"/>
      <c r="BI61" s="382"/>
      <c r="BJ61" s="382"/>
      <c r="BK61" s="382"/>
      <c r="BL61" s="382"/>
      <c r="BM61" s="382"/>
      <c r="BN61" s="382"/>
      <c r="BO61" s="382"/>
      <c r="BP61" s="382"/>
      <c r="BQ61" s="382"/>
      <c r="BR61" s="383">
        <f t="shared" si="78"/>
        <v>0</v>
      </c>
      <c r="BS61" s="383">
        <f t="shared" si="79"/>
        <v>0</v>
      </c>
      <c r="BT61" s="383">
        <f t="shared" si="80"/>
        <v>0</v>
      </c>
      <c r="BU61" s="384" t="e">
        <f t="shared" si="91"/>
        <v>#DIV/0!</v>
      </c>
      <c r="BV61" s="383" t="e">
        <f t="shared" si="92"/>
        <v>#DIV/0!</v>
      </c>
      <c r="BW61" s="385" t="e">
        <f t="shared" si="81"/>
        <v>#DIV/0!</v>
      </c>
      <c r="BX61" s="385" t="e">
        <f t="shared" si="36"/>
        <v>#DIV/0!</v>
      </c>
      <c r="BY61" s="385" t="e">
        <f t="shared" si="36"/>
        <v>#DIV/0!</v>
      </c>
      <c r="BZ61" s="385" t="e">
        <f t="shared" si="82"/>
        <v>#DIV/0!</v>
      </c>
      <c r="CA61" s="385" t="e">
        <f t="shared" si="83"/>
        <v>#DIV/0!</v>
      </c>
      <c r="CC61" s="385" t="e">
        <f t="shared" si="33"/>
        <v>#DIV/0!</v>
      </c>
      <c r="CD61" s="385" t="e">
        <f>CC61/#REF!*1000</f>
        <v>#DIV/0!</v>
      </c>
      <c r="CE61" s="385" t="e">
        <f t="shared" si="34"/>
        <v>#DIV/0!</v>
      </c>
      <c r="CF61" s="385" t="e">
        <f>CE61/#REF!</f>
        <v>#DIV/0!</v>
      </c>
      <c r="CG61" s="387"/>
      <c r="CH61" s="385" t="e">
        <f t="shared" si="64"/>
        <v>#DIV/0!</v>
      </c>
      <c r="CI61" s="385" t="e">
        <f t="shared" si="64"/>
        <v>#DIV/0!</v>
      </c>
      <c r="CJ61" s="385" t="e">
        <f t="shared" si="64"/>
        <v>#DIV/0!</v>
      </c>
      <c r="CK61" s="385" t="e">
        <f t="shared" si="64"/>
        <v>#DIV/0!</v>
      </c>
    </row>
    <row r="62" spans="1:89" s="386" customFormat="1" ht="18.75" customHeight="1">
      <c r="A62" s="1569"/>
      <c r="B62" s="349"/>
      <c r="C62" s="1559"/>
      <c r="D62" s="1555"/>
      <c r="E62" s="1556"/>
      <c r="F62" s="413"/>
      <c r="G62" s="354">
        <f t="shared" si="84"/>
        <v>0</v>
      </c>
      <c r="H62" s="356"/>
      <c r="I62" s="356"/>
      <c r="J62" s="414"/>
      <c r="K62" s="358"/>
      <c r="L62" s="359" t="s">
        <v>830</v>
      </c>
      <c r="M62" s="391"/>
      <c r="N62" s="361"/>
      <c r="O62" s="362">
        <f>W62+AC62+AI62</f>
        <v>0</v>
      </c>
      <c r="P62" s="362">
        <f>X62+AD62+AJ62</f>
        <v>0</v>
      </c>
      <c r="Q62" s="362">
        <f>Y62+AE62+AK62</f>
        <v>0</v>
      </c>
      <c r="R62" s="362">
        <f t="shared" si="68"/>
        <v>0</v>
      </c>
      <c r="S62" s="363" t="e">
        <f t="shared" si="69"/>
        <v>#DIV/0!</v>
      </c>
      <c r="T62" s="362" t="e">
        <f t="shared" si="70"/>
        <v>#DIV/0!</v>
      </c>
      <c r="U62" s="361"/>
      <c r="V62" s="364"/>
      <c r="W62" s="365"/>
      <c r="X62" s="362">
        <f t="shared" si="71"/>
        <v>0</v>
      </c>
      <c r="Y62" s="362">
        <f t="shared" si="42"/>
        <v>0</v>
      </c>
      <c r="Z62" s="362" t="e">
        <f t="shared" si="85"/>
        <v>#DIV/0!</v>
      </c>
      <c r="AA62" s="361"/>
      <c r="AB62" s="364"/>
      <c r="AC62" s="366"/>
      <c r="AD62" s="362">
        <f t="shared" si="44"/>
        <v>0</v>
      </c>
      <c r="AE62" s="362">
        <f t="shared" si="72"/>
        <v>0</v>
      </c>
      <c r="AF62" s="362" t="e">
        <f t="shared" si="87"/>
        <v>#DIV/0!</v>
      </c>
      <c r="AG62" s="361"/>
      <c r="AH62" s="364"/>
      <c r="AI62" s="366"/>
      <c r="AJ62" s="362">
        <f t="shared" si="47"/>
        <v>0</v>
      </c>
      <c r="AK62" s="362">
        <f t="shared" si="73"/>
        <v>0</v>
      </c>
      <c r="AL62" s="362" t="e">
        <f t="shared" si="88"/>
        <v>#DIV/0!</v>
      </c>
      <c r="AM62" s="368"/>
      <c r="AN62" s="368"/>
      <c r="AO62" s="368"/>
      <c r="AP62" s="369"/>
      <c r="AQ62" s="370" t="e">
        <f t="shared" si="89"/>
        <v>#DIV/0!</v>
      </c>
      <c r="AR62" s="374"/>
      <c r="AS62" s="374"/>
      <c r="AT62" s="374"/>
      <c r="AU62" s="374"/>
      <c r="AV62" s="374"/>
      <c r="AW62" s="374"/>
      <c r="AX62" s="375" t="e">
        <f t="shared" si="94"/>
        <v>#DIV/0!</v>
      </c>
      <c r="AY62" s="376" t="e">
        <f t="shared" si="95"/>
        <v>#DIV/0!</v>
      </c>
      <c r="AZ62" s="376" t="e">
        <f t="shared" si="74"/>
        <v>#DIV/0!</v>
      </c>
      <c r="BA62" s="377" t="e">
        <f t="shared" si="75"/>
        <v>#DIV/0!</v>
      </c>
      <c r="BB62" s="378" t="e">
        <f t="shared" si="76"/>
        <v>#DIV/0!</v>
      </c>
      <c r="BC62" s="379" t="e">
        <f t="shared" si="90"/>
        <v>#DIV/0!</v>
      </c>
      <c r="BD62" s="380">
        <v>23000</v>
      </c>
      <c r="BE62" s="381" t="e">
        <f t="shared" si="96"/>
        <v>#DIV/0!</v>
      </c>
      <c r="BF62" s="378" t="e">
        <f t="shared" si="77"/>
        <v>#DIV/0!</v>
      </c>
      <c r="BG62" s="382"/>
      <c r="BH62" s="382"/>
      <c r="BI62" s="382"/>
      <c r="BJ62" s="382"/>
      <c r="BK62" s="382"/>
      <c r="BL62" s="382"/>
      <c r="BM62" s="382"/>
      <c r="BN62" s="382"/>
      <c r="BO62" s="382"/>
      <c r="BP62" s="382"/>
      <c r="BQ62" s="382"/>
      <c r="BR62" s="383">
        <f t="shared" si="78"/>
        <v>0</v>
      </c>
      <c r="BS62" s="383">
        <f t="shared" si="79"/>
        <v>0</v>
      </c>
      <c r="BT62" s="383">
        <f t="shared" si="80"/>
        <v>0</v>
      </c>
      <c r="BU62" s="384" t="e">
        <f t="shared" si="91"/>
        <v>#DIV/0!</v>
      </c>
      <c r="BV62" s="383" t="e">
        <f t="shared" si="92"/>
        <v>#DIV/0!</v>
      </c>
      <c r="BW62" s="385" t="e">
        <f t="shared" si="81"/>
        <v>#DIV/0!</v>
      </c>
      <c r="BX62" s="385" t="e">
        <f t="shared" si="36"/>
        <v>#DIV/0!</v>
      </c>
      <c r="BY62" s="385" t="e">
        <f t="shared" si="36"/>
        <v>#DIV/0!</v>
      </c>
      <c r="BZ62" s="385" t="e">
        <f t="shared" si="82"/>
        <v>#DIV/0!</v>
      </c>
      <c r="CA62" s="385" t="e">
        <f t="shared" si="83"/>
        <v>#DIV/0!</v>
      </c>
      <c r="CC62" s="385" t="e">
        <f t="shared" si="33"/>
        <v>#DIV/0!</v>
      </c>
      <c r="CD62" s="385" t="e">
        <f>CC62/#REF!*1000</f>
        <v>#DIV/0!</v>
      </c>
      <c r="CE62" s="385" t="e">
        <f t="shared" si="34"/>
        <v>#DIV/0!</v>
      </c>
      <c r="CF62" s="385" t="e">
        <f>CE62/#REF!</f>
        <v>#DIV/0!</v>
      </c>
      <c r="CG62" s="387"/>
      <c r="CH62" s="385" t="e">
        <f t="shared" si="64"/>
        <v>#DIV/0!</v>
      </c>
      <c r="CI62" s="385" t="e">
        <f t="shared" si="64"/>
        <v>#DIV/0!</v>
      </c>
      <c r="CJ62" s="385" t="e">
        <f t="shared" si="64"/>
        <v>#DIV/0!</v>
      </c>
      <c r="CK62" s="385" t="e">
        <f t="shared" si="64"/>
        <v>#DIV/0!</v>
      </c>
    </row>
    <row r="63" spans="1:89" s="386" customFormat="1" ht="18.75" customHeight="1">
      <c r="A63" s="1569"/>
      <c r="B63" s="349"/>
      <c r="C63" s="1559"/>
      <c r="D63" s="1555"/>
      <c r="E63" s="1556"/>
      <c r="F63" s="353"/>
      <c r="G63" s="415">
        <f t="shared" si="84"/>
        <v>0</v>
      </c>
      <c r="H63" s="356"/>
      <c r="I63" s="356"/>
      <c r="J63" s="393"/>
      <c r="K63" s="358"/>
      <c r="L63" s="359" t="s">
        <v>830</v>
      </c>
      <c r="M63" s="391"/>
      <c r="N63" s="361"/>
      <c r="O63" s="362">
        <f t="shared" si="93"/>
        <v>0</v>
      </c>
      <c r="P63" s="362">
        <f t="shared" si="93"/>
        <v>0</v>
      </c>
      <c r="Q63" s="362">
        <f t="shared" si="93"/>
        <v>0</v>
      </c>
      <c r="R63" s="362">
        <f t="shared" si="68"/>
        <v>0</v>
      </c>
      <c r="S63" s="363" t="e">
        <f t="shared" si="69"/>
        <v>#DIV/0!</v>
      </c>
      <c r="T63" s="362" t="e">
        <f t="shared" si="70"/>
        <v>#DIV/0!</v>
      </c>
      <c r="U63" s="361"/>
      <c r="V63" s="364"/>
      <c r="W63" s="365"/>
      <c r="X63" s="362">
        <f t="shared" si="71"/>
        <v>0</v>
      </c>
      <c r="Y63" s="362">
        <f t="shared" si="42"/>
        <v>0</v>
      </c>
      <c r="Z63" s="362" t="e">
        <f t="shared" si="85"/>
        <v>#DIV/0!</v>
      </c>
      <c r="AA63" s="361"/>
      <c r="AB63" s="364"/>
      <c r="AC63" s="366"/>
      <c r="AD63" s="362">
        <f t="shared" si="44"/>
        <v>0</v>
      </c>
      <c r="AE63" s="362">
        <f t="shared" si="72"/>
        <v>0</v>
      </c>
      <c r="AF63" s="362" t="e">
        <f t="shared" si="87"/>
        <v>#DIV/0!</v>
      </c>
      <c r="AG63" s="361"/>
      <c r="AH63" s="364"/>
      <c r="AI63" s="366"/>
      <c r="AJ63" s="362">
        <f t="shared" si="47"/>
        <v>0</v>
      </c>
      <c r="AK63" s="362">
        <f t="shared" si="73"/>
        <v>0</v>
      </c>
      <c r="AL63" s="362" t="e">
        <f t="shared" si="88"/>
        <v>#DIV/0!</v>
      </c>
      <c r="AM63" s="368"/>
      <c r="AN63" s="368"/>
      <c r="AO63" s="368"/>
      <c r="AP63" s="369"/>
      <c r="AQ63" s="370" t="e">
        <f t="shared" si="89"/>
        <v>#DIV/0!</v>
      </c>
      <c r="AR63" s="374"/>
      <c r="AS63" s="374"/>
      <c r="AT63" s="374"/>
      <c r="AU63" s="374"/>
      <c r="AV63" s="374"/>
      <c r="AW63" s="374"/>
      <c r="AX63" s="375" t="e">
        <f t="shared" si="94"/>
        <v>#DIV/0!</v>
      </c>
      <c r="AY63" s="376" t="e">
        <f t="shared" si="95"/>
        <v>#DIV/0!</v>
      </c>
      <c r="AZ63" s="376" t="e">
        <f t="shared" si="74"/>
        <v>#DIV/0!</v>
      </c>
      <c r="BA63" s="377" t="e">
        <f t="shared" si="75"/>
        <v>#DIV/0!</v>
      </c>
      <c r="BB63" s="378" t="e">
        <f t="shared" si="76"/>
        <v>#DIV/0!</v>
      </c>
      <c r="BC63" s="379" t="e">
        <f t="shared" si="90"/>
        <v>#DIV/0!</v>
      </c>
      <c r="BD63" s="380">
        <v>23000</v>
      </c>
      <c r="BE63" s="381" t="e">
        <f t="shared" si="96"/>
        <v>#DIV/0!</v>
      </c>
      <c r="BF63" s="378" t="e">
        <f t="shared" si="77"/>
        <v>#DIV/0!</v>
      </c>
      <c r="BG63" s="382"/>
      <c r="BH63" s="382"/>
      <c r="BI63" s="382"/>
      <c r="BJ63" s="382"/>
      <c r="BK63" s="382"/>
      <c r="BL63" s="382"/>
      <c r="BM63" s="382"/>
      <c r="BN63" s="382"/>
      <c r="BO63" s="382"/>
      <c r="BP63" s="382"/>
      <c r="BQ63" s="382"/>
      <c r="BR63" s="383">
        <f t="shared" si="78"/>
        <v>0</v>
      </c>
      <c r="BS63" s="383">
        <f t="shared" si="79"/>
        <v>0</v>
      </c>
      <c r="BT63" s="383">
        <f t="shared" si="80"/>
        <v>0</v>
      </c>
      <c r="BU63" s="384" t="e">
        <f t="shared" si="91"/>
        <v>#DIV/0!</v>
      </c>
      <c r="BV63" s="383" t="e">
        <f t="shared" si="92"/>
        <v>#DIV/0!</v>
      </c>
      <c r="BW63" s="385" t="e">
        <f t="shared" si="81"/>
        <v>#DIV/0!</v>
      </c>
      <c r="BX63" s="385" t="e">
        <f t="shared" si="36"/>
        <v>#DIV/0!</v>
      </c>
      <c r="BY63" s="385" t="e">
        <f t="shared" si="36"/>
        <v>#DIV/0!</v>
      </c>
      <c r="BZ63" s="385" t="e">
        <f t="shared" si="82"/>
        <v>#DIV/0!</v>
      </c>
      <c r="CA63" s="385" t="e">
        <f t="shared" si="83"/>
        <v>#DIV/0!</v>
      </c>
      <c r="CC63" s="385" t="e">
        <f t="shared" si="33"/>
        <v>#DIV/0!</v>
      </c>
      <c r="CD63" s="385" t="e">
        <f>CC63/#REF!*1000</f>
        <v>#DIV/0!</v>
      </c>
      <c r="CE63" s="385" t="e">
        <f t="shared" si="34"/>
        <v>#DIV/0!</v>
      </c>
      <c r="CF63" s="385" t="e">
        <f>CE63/#REF!</f>
        <v>#DIV/0!</v>
      </c>
      <c r="CG63" s="387"/>
      <c r="CH63" s="385" t="e">
        <f t="shared" si="64"/>
        <v>#DIV/0!</v>
      </c>
      <c r="CI63" s="385" t="e">
        <f t="shared" si="64"/>
        <v>#DIV/0!</v>
      </c>
      <c r="CJ63" s="385" t="e">
        <f t="shared" si="64"/>
        <v>#DIV/0!</v>
      </c>
      <c r="CK63" s="385" t="e">
        <f t="shared" si="64"/>
        <v>#DIV/0!</v>
      </c>
    </row>
    <row r="64" spans="1:89" s="386" customFormat="1" ht="18.75" customHeight="1">
      <c r="A64" s="1533"/>
      <c r="B64" s="349"/>
      <c r="C64" s="1559"/>
      <c r="D64" s="1555"/>
      <c r="E64" s="1556"/>
      <c r="F64" s="353"/>
      <c r="G64" s="354">
        <f t="shared" si="84"/>
        <v>0</v>
      </c>
      <c r="H64" s="356"/>
      <c r="I64" s="356"/>
      <c r="J64" s="393"/>
      <c r="K64" s="358"/>
      <c r="L64" s="359" t="s">
        <v>830</v>
      </c>
      <c r="M64" s="391"/>
      <c r="N64" s="361"/>
      <c r="O64" s="362">
        <f t="shared" si="93"/>
        <v>0</v>
      </c>
      <c r="P64" s="362">
        <f t="shared" si="93"/>
        <v>0</v>
      </c>
      <c r="Q64" s="362">
        <f t="shared" si="93"/>
        <v>0</v>
      </c>
      <c r="R64" s="362">
        <f t="shared" si="68"/>
        <v>0</v>
      </c>
      <c r="S64" s="363" t="e">
        <f t="shared" si="69"/>
        <v>#DIV/0!</v>
      </c>
      <c r="T64" s="362" t="e">
        <f t="shared" si="70"/>
        <v>#DIV/0!</v>
      </c>
      <c r="U64" s="361"/>
      <c r="V64" s="364"/>
      <c r="W64" s="365"/>
      <c r="X64" s="362">
        <f t="shared" si="71"/>
        <v>0</v>
      </c>
      <c r="Y64" s="362">
        <f t="shared" si="42"/>
        <v>0</v>
      </c>
      <c r="Z64" s="362" t="e">
        <f t="shared" si="85"/>
        <v>#DIV/0!</v>
      </c>
      <c r="AA64" s="361"/>
      <c r="AB64" s="364"/>
      <c r="AC64" s="366"/>
      <c r="AD64" s="362">
        <f t="shared" si="44"/>
        <v>0</v>
      </c>
      <c r="AE64" s="362">
        <f t="shared" si="72"/>
        <v>0</v>
      </c>
      <c r="AF64" s="362" t="e">
        <f t="shared" si="87"/>
        <v>#DIV/0!</v>
      </c>
      <c r="AG64" s="361"/>
      <c r="AH64" s="364"/>
      <c r="AI64" s="366"/>
      <c r="AJ64" s="362">
        <f t="shared" si="47"/>
        <v>0</v>
      </c>
      <c r="AK64" s="362">
        <f t="shared" si="73"/>
        <v>0</v>
      </c>
      <c r="AL64" s="362" t="e">
        <f t="shared" si="88"/>
        <v>#DIV/0!</v>
      </c>
      <c r="AM64" s="368"/>
      <c r="AN64" s="368"/>
      <c r="AO64" s="368"/>
      <c r="AP64" s="369"/>
      <c r="AQ64" s="370" t="e">
        <f t="shared" si="89"/>
        <v>#DIV/0!</v>
      </c>
      <c r="AR64" s="374"/>
      <c r="AS64" s="374"/>
      <c r="AT64" s="374"/>
      <c r="AU64" s="374"/>
      <c r="AV64" s="374"/>
      <c r="AW64" s="374"/>
      <c r="AX64" s="375" t="e">
        <f t="shared" si="94"/>
        <v>#DIV/0!</v>
      </c>
      <c r="AY64" s="376" t="e">
        <f t="shared" si="95"/>
        <v>#DIV/0!</v>
      </c>
      <c r="AZ64" s="376" t="e">
        <f t="shared" si="74"/>
        <v>#DIV/0!</v>
      </c>
      <c r="BA64" s="377" t="e">
        <f t="shared" si="75"/>
        <v>#DIV/0!</v>
      </c>
      <c r="BB64" s="378" t="e">
        <f t="shared" si="76"/>
        <v>#DIV/0!</v>
      </c>
      <c r="BC64" s="379" t="e">
        <f t="shared" si="90"/>
        <v>#DIV/0!</v>
      </c>
      <c r="BD64" s="380">
        <v>23000</v>
      </c>
      <c r="BE64" s="381" t="e">
        <f t="shared" si="96"/>
        <v>#DIV/0!</v>
      </c>
      <c r="BF64" s="378" t="e">
        <f t="shared" si="77"/>
        <v>#DIV/0!</v>
      </c>
      <c r="BG64" s="382"/>
      <c r="BH64" s="382"/>
      <c r="BI64" s="382"/>
      <c r="BJ64" s="382"/>
      <c r="BK64" s="382"/>
      <c r="BL64" s="382"/>
      <c r="BM64" s="382"/>
      <c r="BN64" s="382"/>
      <c r="BO64" s="382"/>
      <c r="BP64" s="382"/>
      <c r="BQ64" s="382"/>
      <c r="BR64" s="383">
        <f t="shared" si="78"/>
        <v>0</v>
      </c>
      <c r="BS64" s="383">
        <f t="shared" si="79"/>
        <v>0</v>
      </c>
      <c r="BT64" s="383">
        <f t="shared" si="80"/>
        <v>0</v>
      </c>
      <c r="BU64" s="384" t="e">
        <f t="shared" si="91"/>
        <v>#DIV/0!</v>
      </c>
      <c r="BV64" s="383" t="e">
        <f t="shared" si="92"/>
        <v>#DIV/0!</v>
      </c>
      <c r="BW64" s="385" t="e">
        <f t="shared" si="81"/>
        <v>#DIV/0!</v>
      </c>
      <c r="BX64" s="385" t="e">
        <f t="shared" si="36"/>
        <v>#DIV/0!</v>
      </c>
      <c r="BY64" s="385" t="e">
        <f t="shared" si="36"/>
        <v>#DIV/0!</v>
      </c>
      <c r="BZ64" s="385" t="e">
        <f t="shared" si="82"/>
        <v>#DIV/0!</v>
      </c>
      <c r="CA64" s="385" t="e">
        <f t="shared" si="83"/>
        <v>#DIV/0!</v>
      </c>
      <c r="CC64" s="385" t="e">
        <f t="shared" si="33"/>
        <v>#DIV/0!</v>
      </c>
      <c r="CD64" s="385" t="e">
        <f>CC64/#REF!*1000</f>
        <v>#DIV/0!</v>
      </c>
      <c r="CE64" s="385" t="e">
        <f t="shared" si="34"/>
        <v>#DIV/0!</v>
      </c>
      <c r="CF64" s="385" t="e">
        <f>CE64/#REF!</f>
        <v>#DIV/0!</v>
      </c>
      <c r="CG64" s="387"/>
      <c r="CH64" s="385" t="e">
        <f t="shared" si="64"/>
        <v>#DIV/0!</v>
      </c>
      <c r="CI64" s="385" t="e">
        <f t="shared" si="64"/>
        <v>#DIV/0!</v>
      </c>
      <c r="CJ64" s="385" t="e">
        <f t="shared" si="64"/>
        <v>#DIV/0!</v>
      </c>
      <c r="CK64" s="385" t="e">
        <f t="shared" si="64"/>
        <v>#DIV/0!</v>
      </c>
    </row>
    <row r="65" spans="1:89" s="386" customFormat="1" ht="18.75" customHeight="1">
      <c r="A65" s="1530" t="s">
        <v>624</v>
      </c>
      <c r="B65" s="349"/>
      <c r="C65" s="1534"/>
      <c r="D65" s="1536"/>
      <c r="E65" s="1538"/>
      <c r="F65" s="401"/>
      <c r="G65" s="354">
        <f t="shared" si="84"/>
        <v>0</v>
      </c>
      <c r="H65" s="356"/>
      <c r="I65" s="356"/>
      <c r="J65" s="393"/>
      <c r="K65" s="358"/>
      <c r="L65" s="359" t="s">
        <v>830</v>
      </c>
      <c r="M65" s="391"/>
      <c r="N65" s="361"/>
      <c r="O65" s="362">
        <f t="shared" si="93"/>
        <v>0</v>
      </c>
      <c r="P65" s="362">
        <f t="shared" si="93"/>
        <v>0</v>
      </c>
      <c r="Q65" s="362">
        <f t="shared" si="93"/>
        <v>0</v>
      </c>
      <c r="R65" s="362">
        <f t="shared" si="68"/>
        <v>0</v>
      </c>
      <c r="S65" s="363" t="e">
        <f t="shared" si="69"/>
        <v>#DIV/0!</v>
      </c>
      <c r="T65" s="362" t="e">
        <f t="shared" si="70"/>
        <v>#DIV/0!</v>
      </c>
      <c r="U65" s="361"/>
      <c r="V65" s="364"/>
      <c r="W65" s="365"/>
      <c r="X65" s="362">
        <f t="shared" si="71"/>
        <v>0</v>
      </c>
      <c r="Y65" s="362">
        <f t="shared" si="42"/>
        <v>0</v>
      </c>
      <c r="Z65" s="362" t="e">
        <f t="shared" si="85"/>
        <v>#DIV/0!</v>
      </c>
      <c r="AA65" s="361"/>
      <c r="AB65" s="364"/>
      <c r="AC65" s="366"/>
      <c r="AD65" s="362">
        <f t="shared" si="44"/>
        <v>0</v>
      </c>
      <c r="AE65" s="362">
        <f t="shared" si="72"/>
        <v>0</v>
      </c>
      <c r="AF65" s="362" t="e">
        <f t="shared" si="87"/>
        <v>#DIV/0!</v>
      </c>
      <c r="AG65" s="361"/>
      <c r="AH65" s="364"/>
      <c r="AI65" s="366"/>
      <c r="AJ65" s="362">
        <f t="shared" si="47"/>
        <v>0</v>
      </c>
      <c r="AK65" s="362">
        <f t="shared" si="73"/>
        <v>0</v>
      </c>
      <c r="AL65" s="362" t="e">
        <f t="shared" si="88"/>
        <v>#DIV/0!</v>
      </c>
      <c r="AM65" s="368"/>
      <c r="AN65" s="368"/>
      <c r="AO65" s="368"/>
      <c r="AP65" s="369"/>
      <c r="AQ65" s="370" t="e">
        <f t="shared" si="89"/>
        <v>#DIV/0!</v>
      </c>
      <c r="AR65" s="374"/>
      <c r="AS65" s="374"/>
      <c r="AT65" s="374"/>
      <c r="AU65" s="374"/>
      <c r="AV65" s="374"/>
      <c r="AW65" s="374"/>
      <c r="AX65" s="375" t="e">
        <f t="shared" si="94"/>
        <v>#DIV/0!</v>
      </c>
      <c r="AY65" s="376" t="e">
        <f t="shared" si="95"/>
        <v>#DIV/0!</v>
      </c>
      <c r="AZ65" s="376" t="e">
        <f t="shared" si="74"/>
        <v>#DIV/0!</v>
      </c>
      <c r="BA65" s="377" t="e">
        <f t="shared" si="75"/>
        <v>#DIV/0!</v>
      </c>
      <c r="BB65" s="378" t="e">
        <f t="shared" si="76"/>
        <v>#DIV/0!</v>
      </c>
      <c r="BC65" s="379" t="e">
        <f t="shared" si="90"/>
        <v>#DIV/0!</v>
      </c>
      <c r="BD65" s="380">
        <v>23000</v>
      </c>
      <c r="BE65" s="381" t="e">
        <f t="shared" si="96"/>
        <v>#DIV/0!</v>
      </c>
      <c r="BF65" s="378" t="e">
        <f t="shared" si="77"/>
        <v>#DIV/0!</v>
      </c>
      <c r="BG65" s="382"/>
      <c r="BH65" s="382"/>
      <c r="BI65" s="382"/>
      <c r="BJ65" s="382"/>
      <c r="BK65" s="382"/>
      <c r="BL65" s="382"/>
      <c r="BM65" s="382"/>
      <c r="BN65" s="382"/>
      <c r="BO65" s="382"/>
      <c r="BP65" s="382"/>
      <c r="BQ65" s="382"/>
      <c r="BR65" s="383">
        <f t="shared" si="78"/>
        <v>0</v>
      </c>
      <c r="BS65" s="383">
        <f t="shared" si="79"/>
        <v>0</v>
      </c>
      <c r="BT65" s="383">
        <f t="shared" si="80"/>
        <v>0</v>
      </c>
      <c r="BU65" s="384" t="e">
        <f t="shared" si="91"/>
        <v>#DIV/0!</v>
      </c>
      <c r="BV65" s="383" t="e">
        <f t="shared" si="92"/>
        <v>#DIV/0!</v>
      </c>
      <c r="BW65" s="385" t="e">
        <f t="shared" si="81"/>
        <v>#DIV/0!</v>
      </c>
      <c r="BX65" s="385" t="e">
        <f t="shared" si="36"/>
        <v>#DIV/0!</v>
      </c>
      <c r="BY65" s="385" t="e">
        <f t="shared" si="36"/>
        <v>#DIV/0!</v>
      </c>
      <c r="BZ65" s="385" t="e">
        <f t="shared" si="82"/>
        <v>#DIV/0!</v>
      </c>
      <c r="CA65" s="385" t="e">
        <f t="shared" si="83"/>
        <v>#DIV/0!</v>
      </c>
      <c r="CC65" s="385" t="e">
        <f t="shared" si="33"/>
        <v>#DIV/0!</v>
      </c>
      <c r="CD65" s="385" t="e">
        <f>CC65/#REF!*1000</f>
        <v>#DIV/0!</v>
      </c>
      <c r="CE65" s="385" t="e">
        <f t="shared" si="34"/>
        <v>#DIV/0!</v>
      </c>
      <c r="CF65" s="385" t="e">
        <f>CE65/#REF!</f>
        <v>#DIV/0!</v>
      </c>
      <c r="CG65" s="387"/>
      <c r="CH65" s="385" t="e">
        <f t="shared" si="64"/>
        <v>#DIV/0!</v>
      </c>
      <c r="CI65" s="385" t="e">
        <f t="shared" si="64"/>
        <v>#DIV/0!</v>
      </c>
      <c r="CJ65" s="385" t="e">
        <f t="shared" si="64"/>
        <v>#DIV/0!</v>
      </c>
      <c r="CK65" s="385" t="e">
        <f t="shared" si="64"/>
        <v>#DIV/0!</v>
      </c>
    </row>
    <row r="66" spans="1:89" s="386" customFormat="1" ht="18.75" customHeight="1">
      <c r="A66" s="1533"/>
      <c r="B66" s="349"/>
      <c r="C66" s="1535"/>
      <c r="D66" s="1537"/>
      <c r="E66" s="1539"/>
      <c r="F66" s="401"/>
      <c r="G66" s="354">
        <f t="shared" si="84"/>
        <v>0</v>
      </c>
      <c r="H66" s="356"/>
      <c r="I66" s="356"/>
      <c r="J66" s="393"/>
      <c r="K66" s="358"/>
      <c r="L66" s="359" t="s">
        <v>830</v>
      </c>
      <c r="M66" s="391"/>
      <c r="N66" s="361"/>
      <c r="O66" s="362">
        <f t="shared" si="93"/>
        <v>0</v>
      </c>
      <c r="P66" s="362">
        <f t="shared" si="93"/>
        <v>0</v>
      </c>
      <c r="Q66" s="362">
        <f t="shared" si="93"/>
        <v>0</v>
      </c>
      <c r="R66" s="362">
        <f t="shared" si="68"/>
        <v>0</v>
      </c>
      <c r="S66" s="363" t="e">
        <f t="shared" si="69"/>
        <v>#DIV/0!</v>
      </c>
      <c r="T66" s="362" t="e">
        <f t="shared" si="70"/>
        <v>#DIV/0!</v>
      </c>
      <c r="U66" s="361"/>
      <c r="V66" s="364"/>
      <c r="W66" s="365"/>
      <c r="X66" s="362">
        <f t="shared" si="71"/>
        <v>0</v>
      </c>
      <c r="Y66" s="362">
        <f t="shared" si="42"/>
        <v>0</v>
      </c>
      <c r="Z66" s="362" t="e">
        <f t="shared" si="85"/>
        <v>#DIV/0!</v>
      </c>
      <c r="AA66" s="361"/>
      <c r="AB66" s="364"/>
      <c r="AC66" s="366"/>
      <c r="AD66" s="362">
        <f t="shared" si="44"/>
        <v>0</v>
      </c>
      <c r="AE66" s="362">
        <f t="shared" si="72"/>
        <v>0</v>
      </c>
      <c r="AF66" s="362" t="e">
        <f t="shared" si="87"/>
        <v>#DIV/0!</v>
      </c>
      <c r="AG66" s="361"/>
      <c r="AH66" s="364"/>
      <c r="AI66" s="366"/>
      <c r="AJ66" s="362">
        <f t="shared" si="47"/>
        <v>0</v>
      </c>
      <c r="AK66" s="362">
        <f t="shared" si="73"/>
        <v>0</v>
      </c>
      <c r="AL66" s="362" t="e">
        <f t="shared" si="88"/>
        <v>#DIV/0!</v>
      </c>
      <c r="AM66" s="368"/>
      <c r="AN66" s="368"/>
      <c r="AO66" s="368"/>
      <c r="AP66" s="369"/>
      <c r="AQ66" s="370" t="e">
        <f t="shared" si="89"/>
        <v>#DIV/0!</v>
      </c>
      <c r="AR66" s="374"/>
      <c r="AS66" s="374"/>
      <c r="AT66" s="374"/>
      <c r="AU66" s="374"/>
      <c r="AV66" s="374"/>
      <c r="AW66" s="374"/>
      <c r="AX66" s="375" t="e">
        <f t="shared" si="94"/>
        <v>#DIV/0!</v>
      </c>
      <c r="AY66" s="376" t="e">
        <f t="shared" si="95"/>
        <v>#DIV/0!</v>
      </c>
      <c r="AZ66" s="376" t="e">
        <f t="shared" si="74"/>
        <v>#DIV/0!</v>
      </c>
      <c r="BA66" s="377" t="e">
        <f t="shared" si="75"/>
        <v>#DIV/0!</v>
      </c>
      <c r="BB66" s="378" t="e">
        <f t="shared" si="76"/>
        <v>#DIV/0!</v>
      </c>
      <c r="BC66" s="379" t="e">
        <f t="shared" si="90"/>
        <v>#DIV/0!</v>
      </c>
      <c r="BD66" s="380">
        <v>23000</v>
      </c>
      <c r="BE66" s="381" t="e">
        <f t="shared" si="96"/>
        <v>#DIV/0!</v>
      </c>
      <c r="BF66" s="378" t="e">
        <f t="shared" si="77"/>
        <v>#DIV/0!</v>
      </c>
      <c r="BG66" s="382"/>
      <c r="BH66" s="382"/>
      <c r="BI66" s="382"/>
      <c r="BJ66" s="382"/>
      <c r="BK66" s="382"/>
      <c r="BL66" s="382"/>
      <c r="BM66" s="382"/>
      <c r="BN66" s="382"/>
      <c r="BO66" s="382"/>
      <c r="BP66" s="382"/>
      <c r="BQ66" s="382"/>
      <c r="BR66" s="383">
        <f t="shared" si="78"/>
        <v>0</v>
      </c>
      <c r="BS66" s="383">
        <f t="shared" si="79"/>
        <v>0</v>
      </c>
      <c r="BT66" s="383">
        <f t="shared" si="80"/>
        <v>0</v>
      </c>
      <c r="BU66" s="384" t="e">
        <f t="shared" si="91"/>
        <v>#DIV/0!</v>
      </c>
      <c r="BV66" s="383" t="e">
        <f t="shared" si="92"/>
        <v>#DIV/0!</v>
      </c>
      <c r="BW66" s="385" t="e">
        <f t="shared" si="81"/>
        <v>#DIV/0!</v>
      </c>
      <c r="BX66" s="385" t="e">
        <f t="shared" si="36"/>
        <v>#DIV/0!</v>
      </c>
      <c r="BY66" s="385" t="e">
        <f t="shared" si="36"/>
        <v>#DIV/0!</v>
      </c>
      <c r="BZ66" s="385" t="e">
        <f t="shared" si="82"/>
        <v>#DIV/0!</v>
      </c>
      <c r="CA66" s="385" t="e">
        <f t="shared" si="83"/>
        <v>#DIV/0!</v>
      </c>
      <c r="CC66" s="385" t="e">
        <f t="shared" si="33"/>
        <v>#DIV/0!</v>
      </c>
      <c r="CD66" s="385" t="e">
        <f>CC66/#REF!*1000</f>
        <v>#DIV/0!</v>
      </c>
      <c r="CE66" s="385" t="e">
        <f t="shared" si="34"/>
        <v>#DIV/0!</v>
      </c>
      <c r="CF66" s="385" t="e">
        <f>CE66/#REF!</f>
        <v>#DIV/0!</v>
      </c>
      <c r="CG66" s="387"/>
      <c r="CH66" s="385" t="e">
        <f t="shared" si="64"/>
        <v>#DIV/0!</v>
      </c>
      <c r="CI66" s="385" t="e">
        <f t="shared" si="64"/>
        <v>#DIV/0!</v>
      </c>
      <c r="CJ66" s="385" t="e">
        <f t="shared" si="64"/>
        <v>#DIV/0!</v>
      </c>
      <c r="CK66" s="385" t="e">
        <f t="shared" si="64"/>
        <v>#DIV/0!</v>
      </c>
    </row>
    <row r="67" spans="1:89" s="386" customFormat="1" ht="18.75" customHeight="1">
      <c r="A67" s="388" t="s">
        <v>627</v>
      </c>
      <c r="B67" s="349"/>
      <c r="C67" s="404"/>
      <c r="D67" s="403"/>
      <c r="E67" s="401"/>
      <c r="F67" s="401"/>
      <c r="G67" s="354">
        <f t="shared" si="84"/>
        <v>0</v>
      </c>
      <c r="H67" s="356"/>
      <c r="I67" s="356"/>
      <c r="J67" s="393"/>
      <c r="K67" s="358"/>
      <c r="L67" s="359" t="s">
        <v>830</v>
      </c>
      <c r="M67" s="360"/>
      <c r="N67" s="361"/>
      <c r="O67" s="362">
        <f t="shared" si="93"/>
        <v>0</v>
      </c>
      <c r="P67" s="362">
        <f t="shared" si="93"/>
        <v>0</v>
      </c>
      <c r="Q67" s="362">
        <f t="shared" si="93"/>
        <v>0</v>
      </c>
      <c r="R67" s="362">
        <f>Q67/BD67</f>
        <v>0</v>
      </c>
      <c r="S67" s="363" t="e">
        <f>T67/BD67*1000</f>
        <v>#DIV/0!</v>
      </c>
      <c r="T67" s="362" t="e">
        <f>Z67+AF67+AL67</f>
        <v>#DIV/0!</v>
      </c>
      <c r="U67" s="361"/>
      <c r="V67" s="361"/>
      <c r="W67" s="365"/>
      <c r="X67" s="362">
        <f>W67*10%</f>
        <v>0</v>
      </c>
      <c r="Y67" s="362">
        <f>X67+W67</f>
        <v>0</v>
      </c>
      <c r="Z67" s="362" t="e">
        <f t="shared" si="85"/>
        <v>#DIV/0!</v>
      </c>
      <c r="AA67" s="361"/>
      <c r="AB67" s="364"/>
      <c r="AC67" s="365"/>
      <c r="AD67" s="362">
        <f>AC67*10%</f>
        <v>0</v>
      </c>
      <c r="AE67" s="362">
        <f>AD67+AC67</f>
        <v>0</v>
      </c>
      <c r="AF67" s="362" t="e">
        <f>AC67/I67</f>
        <v>#DIV/0!</v>
      </c>
      <c r="AG67" s="361"/>
      <c r="AH67" s="364"/>
      <c r="AI67" s="366"/>
      <c r="AJ67" s="362">
        <f>AI67*10%</f>
        <v>0</v>
      </c>
      <c r="AK67" s="362">
        <f>AJ67+AI67</f>
        <v>0</v>
      </c>
      <c r="AL67" s="362" t="e">
        <f>AI67/I67</f>
        <v>#DIV/0!</v>
      </c>
      <c r="AM67" s="367"/>
      <c r="AN67" s="367"/>
      <c r="AO67" s="396"/>
      <c r="AP67" s="369"/>
      <c r="AQ67" s="370" t="e">
        <f>AP67/I67*1000</f>
        <v>#DIV/0!</v>
      </c>
      <c r="AR67" s="397"/>
      <c r="AS67" s="397"/>
      <c r="AT67" s="397"/>
      <c r="AU67" s="397"/>
      <c r="AV67" s="397"/>
      <c r="AW67" s="374"/>
      <c r="AX67" s="375" t="e">
        <f>AT67/AW67</f>
        <v>#DIV/0!</v>
      </c>
      <c r="AY67" s="376" t="e">
        <f>AU67/AW67</f>
        <v>#DIV/0!</v>
      </c>
      <c r="AZ67" s="376" t="e">
        <f t="shared" si="74"/>
        <v>#DIV/0!</v>
      </c>
      <c r="BA67" s="377" t="e">
        <f t="shared" si="75"/>
        <v>#DIV/0!</v>
      </c>
      <c r="BB67" s="378" t="e">
        <f>AZ67+AY67+AX67+AS67+AR67+AP67</f>
        <v>#DIV/0!</v>
      </c>
      <c r="BC67" s="379" t="e">
        <f>BB67/I67*1000</f>
        <v>#DIV/0!</v>
      </c>
      <c r="BD67" s="380">
        <v>23000</v>
      </c>
      <c r="BE67" s="381" t="e">
        <f>BB67*BD67</f>
        <v>#DIV/0!</v>
      </c>
      <c r="BF67" s="378" t="e">
        <f>BC67*BD67/1000</f>
        <v>#DIV/0!</v>
      </c>
      <c r="BG67" s="382"/>
      <c r="BH67" s="382"/>
      <c r="BI67" s="382"/>
      <c r="BJ67" s="382"/>
      <c r="BK67" s="382"/>
      <c r="BL67" s="382"/>
      <c r="BM67" s="382"/>
      <c r="BN67" s="382"/>
      <c r="BO67" s="382"/>
      <c r="BP67" s="382"/>
      <c r="BQ67" s="382"/>
      <c r="BR67" s="383">
        <f>SUM(BG67:BQ67)*10%</f>
        <v>0</v>
      </c>
      <c r="BS67" s="383">
        <f>SUM(BG67:BR67)</f>
        <v>0</v>
      </c>
      <c r="BT67" s="383">
        <f>(BS67-BR67)/BD67</f>
        <v>0</v>
      </c>
      <c r="BU67" s="384" t="e">
        <f>BT67/I67*1000</f>
        <v>#DIV/0!</v>
      </c>
      <c r="BV67" s="383" t="e">
        <f>(BS67-BR67)/I67</f>
        <v>#DIV/0!</v>
      </c>
      <c r="BW67" s="385" t="e">
        <f>BR67+BA67*BD67+P67</f>
        <v>#DIV/0!</v>
      </c>
      <c r="BX67" s="385" t="e">
        <f t="shared" si="36"/>
        <v>#DIV/0!</v>
      </c>
      <c r="BY67" s="385" t="e">
        <f t="shared" si="36"/>
        <v>#DIV/0!</v>
      </c>
      <c r="BZ67" s="385" t="e">
        <f t="shared" si="82"/>
        <v>#DIV/0!</v>
      </c>
      <c r="CA67" s="385" t="e">
        <f t="shared" si="83"/>
        <v>#DIV/0!</v>
      </c>
      <c r="CC67" s="385" t="e">
        <f>BX67-AP67</f>
        <v>#DIV/0!</v>
      </c>
      <c r="CD67" s="385" t="e">
        <f>CC67/#REF!*1000</f>
        <v>#DIV/0!</v>
      </c>
      <c r="CE67" s="385" t="e">
        <f>CC67*BD67</f>
        <v>#DIV/0!</v>
      </c>
      <c r="CF67" s="385" t="e">
        <f>CE67/#REF!</f>
        <v>#DIV/0!</v>
      </c>
      <c r="CG67" s="387"/>
      <c r="CH67" s="385" t="e">
        <f t="shared" si="64"/>
        <v>#DIV/0!</v>
      </c>
      <c r="CI67" s="385" t="e">
        <f t="shared" si="64"/>
        <v>#DIV/0!</v>
      </c>
      <c r="CJ67" s="385" t="e">
        <f t="shared" si="64"/>
        <v>#DIV/0!</v>
      </c>
      <c r="CK67" s="385" t="e">
        <f t="shared" si="64"/>
        <v>#DIV/0!</v>
      </c>
    </row>
    <row r="68" spans="1:89" s="386" customFormat="1" ht="18.75" customHeight="1">
      <c r="A68" s="1568">
        <v>32</v>
      </c>
      <c r="B68" s="349"/>
      <c r="C68" s="1534"/>
      <c r="D68" s="1536"/>
      <c r="E68" s="401"/>
      <c r="F68" s="353"/>
      <c r="G68" s="354">
        <f t="shared" si="84"/>
        <v>0</v>
      </c>
      <c r="H68" s="356"/>
      <c r="I68" s="356"/>
      <c r="J68" s="416"/>
      <c r="K68" s="358"/>
      <c r="L68" s="359" t="s">
        <v>830</v>
      </c>
      <c r="M68" s="391"/>
      <c r="N68" s="361"/>
      <c r="O68" s="362">
        <f t="shared" si="93"/>
        <v>0</v>
      </c>
      <c r="P68" s="362">
        <f t="shared" si="93"/>
        <v>0</v>
      </c>
      <c r="Q68" s="362">
        <f t="shared" si="93"/>
        <v>0</v>
      </c>
      <c r="R68" s="362">
        <f>Q68/BD68</f>
        <v>0</v>
      </c>
      <c r="S68" s="363" t="e">
        <f>T68/BD68*1000</f>
        <v>#DIV/0!</v>
      </c>
      <c r="T68" s="362" t="e">
        <f>Z68+AF68+AL68</f>
        <v>#DIV/0!</v>
      </c>
      <c r="U68" s="361"/>
      <c r="V68" s="364"/>
      <c r="W68" s="365"/>
      <c r="X68" s="362">
        <f>W68*10%</f>
        <v>0</v>
      </c>
      <c r="Y68" s="362">
        <f>X68+W68</f>
        <v>0</v>
      </c>
      <c r="Z68" s="362" t="e">
        <f t="shared" si="85"/>
        <v>#DIV/0!</v>
      </c>
      <c r="AA68" s="361"/>
      <c r="AB68" s="364"/>
      <c r="AC68" s="366"/>
      <c r="AD68" s="362">
        <f>AC68*10%</f>
        <v>0</v>
      </c>
      <c r="AE68" s="362">
        <f>AD68+AC68</f>
        <v>0</v>
      </c>
      <c r="AF68" s="362" t="e">
        <f>AC68/I68</f>
        <v>#DIV/0!</v>
      </c>
      <c r="AG68" s="361"/>
      <c r="AH68" s="364"/>
      <c r="AI68" s="366"/>
      <c r="AJ68" s="362">
        <f>AI68*10%</f>
        <v>0</v>
      </c>
      <c r="AK68" s="362">
        <f>AJ68+AI68</f>
        <v>0</v>
      </c>
      <c r="AL68" s="362" t="e">
        <f>AI68/I68</f>
        <v>#DIV/0!</v>
      </c>
      <c r="AM68" s="368"/>
      <c r="AN68" s="368"/>
      <c r="AO68" s="368"/>
      <c r="AP68" s="369"/>
      <c r="AQ68" s="370" t="e">
        <f>AP68/I68*1000</f>
        <v>#DIV/0!</v>
      </c>
      <c r="AR68" s="374"/>
      <c r="AS68" s="374"/>
      <c r="AT68" s="374"/>
      <c r="AU68" s="374"/>
      <c r="AV68" s="374"/>
      <c r="AW68" s="374"/>
      <c r="AX68" s="375" t="e">
        <f>AT68/AW68</f>
        <v>#DIV/0!</v>
      </c>
      <c r="AY68" s="376" t="e">
        <f>AU68/AW68</f>
        <v>#DIV/0!</v>
      </c>
      <c r="AZ68" s="376" t="e">
        <f t="shared" si="74"/>
        <v>#DIV/0!</v>
      </c>
      <c r="BA68" s="377" t="e">
        <f t="shared" si="75"/>
        <v>#DIV/0!</v>
      </c>
      <c r="BB68" s="378" t="e">
        <f>AZ68+AY68+AX68+AS68+AR68+AP68</f>
        <v>#DIV/0!</v>
      </c>
      <c r="BC68" s="379" t="e">
        <f>BB68/I68*1000</f>
        <v>#DIV/0!</v>
      </c>
      <c r="BD68" s="380">
        <v>23000</v>
      </c>
      <c r="BE68" s="381" t="e">
        <f>BB68*BD68</f>
        <v>#DIV/0!</v>
      </c>
      <c r="BF68" s="378" t="e">
        <f>BC68*BD68/1000</f>
        <v>#DIV/0!</v>
      </c>
      <c r="BG68" s="382"/>
      <c r="BH68" s="382"/>
      <c r="BI68" s="382"/>
      <c r="BJ68" s="382"/>
      <c r="BK68" s="382"/>
      <c r="BL68" s="382"/>
      <c r="BM68" s="382"/>
      <c r="BN68" s="382"/>
      <c r="BO68" s="382"/>
      <c r="BP68" s="382"/>
      <c r="BQ68" s="382"/>
      <c r="BR68" s="383">
        <f>SUM(BG68:BQ68)*10%</f>
        <v>0</v>
      </c>
      <c r="BS68" s="383">
        <f>SUM(BG68:BR68)</f>
        <v>0</v>
      </c>
      <c r="BT68" s="383">
        <f>(BS68-BR68)/BD68</f>
        <v>0</v>
      </c>
      <c r="BU68" s="384" t="e">
        <f>BT68/I68*1000</f>
        <v>#DIV/0!</v>
      </c>
      <c r="BV68" s="383" t="e">
        <f>(BS68-BR68)/I68</f>
        <v>#DIV/0!</v>
      </c>
      <c r="BW68" s="385" t="e">
        <f>BR68+BA68*BD68+P68</f>
        <v>#DIV/0!</v>
      </c>
      <c r="BX68" s="385" t="e">
        <f t="shared" si="36"/>
        <v>#DIV/0!</v>
      </c>
      <c r="BY68" s="385" t="e">
        <f t="shared" si="36"/>
        <v>#DIV/0!</v>
      </c>
      <c r="BZ68" s="385" t="e">
        <f t="shared" si="82"/>
        <v>#DIV/0!</v>
      </c>
      <c r="CA68" s="385" t="e">
        <f t="shared" si="83"/>
        <v>#DIV/0!</v>
      </c>
      <c r="CC68" s="385" t="e">
        <f>BX68-AP68</f>
        <v>#DIV/0!</v>
      </c>
      <c r="CD68" s="385" t="e">
        <f>CC68/#REF!*1000</f>
        <v>#DIV/0!</v>
      </c>
      <c r="CE68" s="385" t="e">
        <f>CC68*BD68</f>
        <v>#DIV/0!</v>
      </c>
      <c r="CF68" s="385" t="e">
        <f>CE68/#REF!</f>
        <v>#DIV/0!</v>
      </c>
      <c r="CG68" s="387"/>
      <c r="CH68" s="385" t="e">
        <f t="shared" si="64"/>
        <v>#DIV/0!</v>
      </c>
      <c r="CI68" s="385" t="e">
        <f t="shared" si="64"/>
        <v>#DIV/0!</v>
      </c>
      <c r="CJ68" s="385" t="e">
        <f t="shared" si="64"/>
        <v>#DIV/0!</v>
      </c>
      <c r="CK68" s="385" t="e">
        <f t="shared" si="64"/>
        <v>#DIV/0!</v>
      </c>
    </row>
    <row r="69" spans="1:89" s="386" customFormat="1" ht="18.75" customHeight="1">
      <c r="A69" s="1532"/>
      <c r="B69" s="349"/>
      <c r="C69" s="1535"/>
      <c r="D69" s="1537"/>
      <c r="E69" s="401"/>
      <c r="F69" s="353"/>
      <c r="G69" s="354">
        <f t="shared" si="84"/>
        <v>0</v>
      </c>
      <c r="H69" s="356"/>
      <c r="I69" s="356"/>
      <c r="J69" s="416"/>
      <c r="K69" s="358"/>
      <c r="L69" s="359" t="s">
        <v>830</v>
      </c>
      <c r="M69" s="391"/>
      <c r="N69" s="361"/>
      <c r="O69" s="362">
        <f t="shared" si="93"/>
        <v>0</v>
      </c>
      <c r="P69" s="362">
        <f t="shared" si="93"/>
        <v>0</v>
      </c>
      <c r="Q69" s="362">
        <f t="shared" si="93"/>
        <v>0</v>
      </c>
      <c r="R69" s="362">
        <f>Q69/BD69</f>
        <v>0</v>
      </c>
      <c r="S69" s="363" t="e">
        <f>T69/BD69*1000</f>
        <v>#DIV/0!</v>
      </c>
      <c r="T69" s="362" t="e">
        <f>Z69+AF69+AL69</f>
        <v>#DIV/0!</v>
      </c>
      <c r="U69" s="361"/>
      <c r="V69" s="364"/>
      <c r="W69" s="365"/>
      <c r="X69" s="362">
        <f>W69*10%</f>
        <v>0</v>
      </c>
      <c r="Y69" s="362">
        <f>X69+W69</f>
        <v>0</v>
      </c>
      <c r="Z69" s="362" t="e">
        <f t="shared" si="85"/>
        <v>#DIV/0!</v>
      </c>
      <c r="AA69" s="361"/>
      <c r="AB69" s="364"/>
      <c r="AC69" s="366"/>
      <c r="AD69" s="362">
        <f>AC69*10%</f>
        <v>0</v>
      </c>
      <c r="AE69" s="362">
        <f>AD69+AC69</f>
        <v>0</v>
      </c>
      <c r="AF69" s="362" t="e">
        <f>AC69/I69</f>
        <v>#DIV/0!</v>
      </c>
      <c r="AG69" s="361"/>
      <c r="AH69" s="364"/>
      <c r="AI69" s="366"/>
      <c r="AJ69" s="362">
        <f>AI69*10%</f>
        <v>0</v>
      </c>
      <c r="AK69" s="362">
        <f>AJ69+AI69</f>
        <v>0</v>
      </c>
      <c r="AL69" s="362" t="e">
        <f>AI69/I69</f>
        <v>#DIV/0!</v>
      </c>
      <c r="AM69" s="368"/>
      <c r="AN69" s="368"/>
      <c r="AO69" s="368"/>
      <c r="AP69" s="369"/>
      <c r="AQ69" s="370" t="e">
        <f>AP69/I69*1000</f>
        <v>#DIV/0!</v>
      </c>
      <c r="AR69" s="374"/>
      <c r="AS69" s="374"/>
      <c r="AT69" s="374"/>
      <c r="AU69" s="374"/>
      <c r="AV69" s="374"/>
      <c r="AW69" s="374"/>
      <c r="AX69" s="375" t="e">
        <f>AT69/AW69</f>
        <v>#DIV/0!</v>
      </c>
      <c r="AY69" s="376" t="e">
        <f>AU69/AW69</f>
        <v>#DIV/0!</v>
      </c>
      <c r="AZ69" s="376" t="e">
        <f t="shared" si="74"/>
        <v>#DIV/0!</v>
      </c>
      <c r="BA69" s="377" t="e">
        <f t="shared" si="75"/>
        <v>#DIV/0!</v>
      </c>
      <c r="BB69" s="378" t="e">
        <f>AZ69+AY69+AX69+AS69+AR69+AP69</f>
        <v>#DIV/0!</v>
      </c>
      <c r="BC69" s="379" t="e">
        <f>BB69/I69*1000</f>
        <v>#DIV/0!</v>
      </c>
      <c r="BD69" s="380">
        <v>23000</v>
      </c>
      <c r="BE69" s="381" t="e">
        <f>BB69*BD69</f>
        <v>#DIV/0!</v>
      </c>
      <c r="BF69" s="378" t="e">
        <f>BC69*BD69/1000</f>
        <v>#DIV/0!</v>
      </c>
      <c r="BG69" s="382"/>
      <c r="BH69" s="382"/>
      <c r="BI69" s="382"/>
      <c r="BJ69" s="382"/>
      <c r="BK69" s="382"/>
      <c r="BL69" s="382"/>
      <c r="BM69" s="382"/>
      <c r="BN69" s="382"/>
      <c r="BO69" s="382"/>
      <c r="BP69" s="382"/>
      <c r="BQ69" s="382"/>
      <c r="BR69" s="383">
        <f>SUM(BG69:BQ69)*10%</f>
        <v>0</v>
      </c>
      <c r="BS69" s="383">
        <f>SUM(BG69:BR69)</f>
        <v>0</v>
      </c>
      <c r="BT69" s="383">
        <f>(BS69-BR69)/BD69</f>
        <v>0</v>
      </c>
      <c r="BU69" s="384" t="e">
        <f>BT69/I69*1000</f>
        <v>#DIV/0!</v>
      </c>
      <c r="BV69" s="383" t="e">
        <f>(BS69-BR69)/I69</f>
        <v>#DIV/0!</v>
      </c>
      <c r="BW69" s="385" t="e">
        <f>BR69+BA69*BD69+P69</f>
        <v>#DIV/0!</v>
      </c>
      <c r="BX69" s="385" t="e">
        <f t="shared" si="36"/>
        <v>#DIV/0!</v>
      </c>
      <c r="BY69" s="385" t="e">
        <f t="shared" si="36"/>
        <v>#DIV/0!</v>
      </c>
      <c r="BZ69" s="385" t="e">
        <f t="shared" si="82"/>
        <v>#DIV/0!</v>
      </c>
      <c r="CA69" s="385" t="e">
        <f t="shared" si="83"/>
        <v>#DIV/0!</v>
      </c>
      <c r="CC69" s="385" t="e">
        <f>BX69-AP69</f>
        <v>#DIV/0!</v>
      </c>
      <c r="CD69" s="385" t="e">
        <f>CC69/#REF!*1000</f>
        <v>#DIV/0!</v>
      </c>
      <c r="CE69" s="385" t="e">
        <f>CC69*BD69</f>
        <v>#DIV/0!</v>
      </c>
      <c r="CF69" s="385" t="e">
        <f>CE69/#REF!</f>
        <v>#DIV/0!</v>
      </c>
      <c r="CG69" s="387"/>
      <c r="CH69" s="385" t="e">
        <f t="shared" si="64"/>
        <v>#DIV/0!</v>
      </c>
      <c r="CI69" s="385" t="e">
        <f t="shared" si="64"/>
        <v>#DIV/0!</v>
      </c>
      <c r="CJ69" s="385" t="e">
        <f t="shared" si="64"/>
        <v>#DIV/0!</v>
      </c>
      <c r="CK69" s="385" t="e">
        <f t="shared" si="64"/>
        <v>#DIV/0!</v>
      </c>
    </row>
    <row r="70" spans="1:89" s="386" customFormat="1" ht="18.75" customHeight="1">
      <c r="A70" s="388" t="s">
        <v>631</v>
      </c>
      <c r="B70" s="349"/>
      <c r="C70" s="404"/>
      <c r="D70" s="403"/>
      <c r="E70" s="401"/>
      <c r="F70" s="353"/>
      <c r="G70" s="354">
        <f t="shared" si="84"/>
        <v>0</v>
      </c>
      <c r="H70" s="356"/>
      <c r="I70" s="356"/>
      <c r="J70" s="393"/>
      <c r="K70" s="358"/>
      <c r="L70" s="359" t="s">
        <v>830</v>
      </c>
      <c r="M70" s="391"/>
      <c r="N70" s="361"/>
      <c r="O70" s="362">
        <f t="shared" si="93"/>
        <v>0</v>
      </c>
      <c r="P70" s="362">
        <f t="shared" si="93"/>
        <v>0</v>
      </c>
      <c r="Q70" s="362">
        <f t="shared" si="93"/>
        <v>0</v>
      </c>
      <c r="R70" s="362">
        <f t="shared" si="68"/>
        <v>0</v>
      </c>
      <c r="S70" s="363" t="e">
        <f t="shared" si="69"/>
        <v>#DIV/0!</v>
      </c>
      <c r="T70" s="362" t="e">
        <f t="shared" si="70"/>
        <v>#DIV/0!</v>
      </c>
      <c r="U70" s="361"/>
      <c r="V70" s="364"/>
      <c r="W70" s="365"/>
      <c r="X70" s="362">
        <f t="shared" si="71"/>
        <v>0</v>
      </c>
      <c r="Y70" s="362">
        <f t="shared" si="42"/>
        <v>0</v>
      </c>
      <c r="Z70" s="362" t="e">
        <f t="shared" si="85"/>
        <v>#DIV/0!</v>
      </c>
      <c r="AA70" s="361"/>
      <c r="AB70" s="364"/>
      <c r="AC70" s="366"/>
      <c r="AD70" s="362">
        <f t="shared" si="44"/>
        <v>0</v>
      </c>
      <c r="AE70" s="362">
        <f t="shared" si="72"/>
        <v>0</v>
      </c>
      <c r="AF70" s="362" t="e">
        <f t="shared" si="87"/>
        <v>#DIV/0!</v>
      </c>
      <c r="AG70" s="361"/>
      <c r="AH70" s="364"/>
      <c r="AI70" s="366"/>
      <c r="AJ70" s="362">
        <f t="shared" si="47"/>
        <v>0</v>
      </c>
      <c r="AK70" s="362">
        <f t="shared" si="73"/>
        <v>0</v>
      </c>
      <c r="AL70" s="362" t="e">
        <f t="shared" si="88"/>
        <v>#DIV/0!</v>
      </c>
      <c r="AM70" s="368"/>
      <c r="AN70" s="368"/>
      <c r="AO70" s="368"/>
      <c r="AP70" s="369"/>
      <c r="AQ70" s="370" t="e">
        <f t="shared" si="89"/>
        <v>#DIV/0!</v>
      </c>
      <c r="AR70" s="374"/>
      <c r="AS70" s="374"/>
      <c r="AT70" s="374"/>
      <c r="AU70" s="374"/>
      <c r="AV70" s="374"/>
      <c r="AW70" s="374"/>
      <c r="AX70" s="375" t="e">
        <f t="shared" ref="AX70:AX101" si="97">AT70/AW70</f>
        <v>#DIV/0!</v>
      </c>
      <c r="AY70" s="376" t="e">
        <f t="shared" ref="AY70:AY101" si="98">AU70/AW70</f>
        <v>#DIV/0!</v>
      </c>
      <c r="AZ70" s="376" t="e">
        <f t="shared" si="74"/>
        <v>#DIV/0!</v>
      </c>
      <c r="BA70" s="377" t="e">
        <f t="shared" si="75"/>
        <v>#DIV/0!</v>
      </c>
      <c r="BB70" s="378" t="e">
        <f t="shared" si="76"/>
        <v>#DIV/0!</v>
      </c>
      <c r="BC70" s="379" t="e">
        <f t="shared" si="90"/>
        <v>#DIV/0!</v>
      </c>
      <c r="BD70" s="380">
        <v>23000</v>
      </c>
      <c r="BE70" s="381" t="e">
        <f t="shared" ref="BE70:BE101" si="99">BB70*BD70</f>
        <v>#DIV/0!</v>
      </c>
      <c r="BF70" s="378" t="e">
        <f t="shared" si="77"/>
        <v>#DIV/0!</v>
      </c>
      <c r="BG70" s="382"/>
      <c r="BH70" s="382"/>
      <c r="BI70" s="382"/>
      <c r="BJ70" s="382"/>
      <c r="BK70" s="382"/>
      <c r="BL70" s="382"/>
      <c r="BM70" s="382"/>
      <c r="BN70" s="382"/>
      <c r="BO70" s="382"/>
      <c r="BP70" s="382"/>
      <c r="BQ70" s="382"/>
      <c r="BR70" s="383">
        <f t="shared" si="78"/>
        <v>0</v>
      </c>
      <c r="BS70" s="383">
        <f t="shared" si="79"/>
        <v>0</v>
      </c>
      <c r="BT70" s="383">
        <f t="shared" si="80"/>
        <v>0</v>
      </c>
      <c r="BU70" s="384" t="e">
        <f t="shared" si="91"/>
        <v>#DIV/0!</v>
      </c>
      <c r="BV70" s="383" t="e">
        <f t="shared" si="92"/>
        <v>#DIV/0!</v>
      </c>
      <c r="BW70" s="385" t="e">
        <f t="shared" si="81"/>
        <v>#DIV/0!</v>
      </c>
      <c r="BX70" s="385" t="e">
        <f t="shared" si="36"/>
        <v>#DIV/0!</v>
      </c>
      <c r="BY70" s="385" t="e">
        <f t="shared" si="36"/>
        <v>#DIV/0!</v>
      </c>
      <c r="BZ70" s="385" t="e">
        <f t="shared" si="82"/>
        <v>#DIV/0!</v>
      </c>
      <c r="CA70" s="385" t="e">
        <f t="shared" si="83"/>
        <v>#DIV/0!</v>
      </c>
      <c r="CC70" s="385" t="e">
        <f t="shared" si="33"/>
        <v>#DIV/0!</v>
      </c>
      <c r="CD70" s="385" t="e">
        <f>CC70/#REF!*1000</f>
        <v>#DIV/0!</v>
      </c>
      <c r="CE70" s="385" t="e">
        <f t="shared" si="34"/>
        <v>#DIV/0!</v>
      </c>
      <c r="CF70" s="385" t="e">
        <f>CE70/#REF!</f>
        <v>#DIV/0!</v>
      </c>
      <c r="CG70" s="387"/>
      <c r="CH70" s="385" t="e">
        <f t="shared" si="64"/>
        <v>#DIV/0!</v>
      </c>
      <c r="CI70" s="385" t="e">
        <f t="shared" si="64"/>
        <v>#DIV/0!</v>
      </c>
      <c r="CJ70" s="385" t="e">
        <f t="shared" si="64"/>
        <v>#DIV/0!</v>
      </c>
      <c r="CK70" s="385" t="e">
        <f t="shared" si="64"/>
        <v>#DIV/0!</v>
      </c>
    </row>
    <row r="71" spans="1:89" s="386" customFormat="1" ht="18.75" customHeight="1">
      <c r="A71" s="388" t="s">
        <v>632</v>
      </c>
      <c r="B71" s="349"/>
      <c r="C71" s="404"/>
      <c r="D71" s="403"/>
      <c r="E71" s="401"/>
      <c r="F71" s="353"/>
      <c r="G71" s="354">
        <f t="shared" si="84"/>
        <v>0</v>
      </c>
      <c r="H71" s="356"/>
      <c r="I71" s="356"/>
      <c r="J71" s="393"/>
      <c r="K71" s="358"/>
      <c r="L71" s="359" t="s">
        <v>830</v>
      </c>
      <c r="M71" s="391"/>
      <c r="N71" s="361"/>
      <c r="O71" s="362"/>
      <c r="P71" s="362"/>
      <c r="Q71" s="362"/>
      <c r="R71" s="362"/>
      <c r="S71" s="363"/>
      <c r="T71" s="362"/>
      <c r="U71" s="361"/>
      <c r="V71" s="364"/>
      <c r="W71" s="365"/>
      <c r="X71" s="362"/>
      <c r="Y71" s="362"/>
      <c r="Z71" s="362"/>
      <c r="AA71" s="361"/>
      <c r="AB71" s="364"/>
      <c r="AC71" s="366"/>
      <c r="AD71" s="362"/>
      <c r="AE71" s="362"/>
      <c r="AF71" s="362"/>
      <c r="AG71" s="361"/>
      <c r="AH71" s="364"/>
      <c r="AI71" s="366"/>
      <c r="AJ71" s="362"/>
      <c r="AK71" s="362"/>
      <c r="AL71" s="362"/>
      <c r="AM71" s="368"/>
      <c r="AN71" s="368"/>
      <c r="AO71" s="368"/>
      <c r="AP71" s="369"/>
      <c r="AQ71" s="370"/>
      <c r="AR71" s="374"/>
      <c r="AS71" s="374"/>
      <c r="AT71" s="374"/>
      <c r="AU71" s="374"/>
      <c r="AV71" s="374"/>
      <c r="AW71" s="374"/>
      <c r="AX71" s="375"/>
      <c r="AY71" s="376"/>
      <c r="AZ71" s="376"/>
      <c r="BA71" s="377"/>
      <c r="BB71" s="378"/>
      <c r="BC71" s="379"/>
      <c r="BD71" s="380"/>
      <c r="BE71" s="381"/>
      <c r="BF71" s="378"/>
      <c r="BG71" s="382"/>
      <c r="BH71" s="382"/>
      <c r="BI71" s="382"/>
      <c r="BJ71" s="382"/>
      <c r="BK71" s="382"/>
      <c r="BL71" s="382"/>
      <c r="BM71" s="382"/>
      <c r="BN71" s="382"/>
      <c r="BO71" s="382"/>
      <c r="BP71" s="382"/>
      <c r="BQ71" s="382"/>
      <c r="BR71" s="383"/>
      <c r="BS71" s="383"/>
      <c r="BT71" s="383"/>
      <c r="BU71" s="384"/>
      <c r="BV71" s="383"/>
      <c r="BW71" s="385"/>
      <c r="BX71" s="385"/>
      <c r="BY71" s="385"/>
      <c r="BZ71" s="385"/>
      <c r="CA71" s="385"/>
      <c r="CC71" s="385"/>
      <c r="CD71" s="385"/>
      <c r="CE71" s="385"/>
      <c r="CF71" s="385"/>
      <c r="CG71" s="387"/>
      <c r="CH71" s="385"/>
      <c r="CI71" s="385"/>
      <c r="CJ71" s="385"/>
      <c r="CK71" s="385"/>
    </row>
    <row r="72" spans="1:89" s="386" customFormat="1" ht="18.75" customHeight="1">
      <c r="A72" s="388" t="s">
        <v>492</v>
      </c>
      <c r="B72" s="349"/>
      <c r="C72" s="404"/>
      <c r="D72" s="417"/>
      <c r="E72" s="401"/>
      <c r="F72" s="353"/>
      <c r="G72" s="354">
        <f t="shared" si="84"/>
        <v>0</v>
      </c>
      <c r="H72" s="356"/>
      <c r="I72" s="356"/>
      <c r="J72" s="393"/>
      <c r="K72" s="358"/>
      <c r="L72" s="359" t="s">
        <v>830</v>
      </c>
      <c r="M72" s="391"/>
      <c r="N72" s="361"/>
      <c r="O72" s="362"/>
      <c r="P72" s="362"/>
      <c r="Q72" s="362"/>
      <c r="R72" s="362"/>
      <c r="S72" s="363"/>
      <c r="T72" s="362"/>
      <c r="U72" s="361"/>
      <c r="V72" s="364"/>
      <c r="W72" s="365"/>
      <c r="X72" s="362"/>
      <c r="Y72" s="362"/>
      <c r="Z72" s="362"/>
      <c r="AA72" s="361"/>
      <c r="AB72" s="364"/>
      <c r="AC72" s="366"/>
      <c r="AD72" s="362"/>
      <c r="AE72" s="362"/>
      <c r="AF72" s="362"/>
      <c r="AG72" s="361"/>
      <c r="AH72" s="364"/>
      <c r="AI72" s="366"/>
      <c r="AJ72" s="362"/>
      <c r="AK72" s="362"/>
      <c r="AL72" s="362"/>
      <c r="AM72" s="368"/>
      <c r="AN72" s="368"/>
      <c r="AO72" s="368"/>
      <c r="AP72" s="369"/>
      <c r="AQ72" s="370"/>
      <c r="AR72" s="374"/>
      <c r="AS72" s="374"/>
      <c r="AT72" s="374"/>
      <c r="AU72" s="374"/>
      <c r="AV72" s="374"/>
      <c r="AW72" s="374"/>
      <c r="AX72" s="375"/>
      <c r="AY72" s="376"/>
      <c r="AZ72" s="376"/>
      <c r="BA72" s="377"/>
      <c r="BB72" s="378"/>
      <c r="BC72" s="379"/>
      <c r="BD72" s="380"/>
      <c r="BE72" s="381"/>
      <c r="BF72" s="378"/>
      <c r="BG72" s="382"/>
      <c r="BH72" s="382"/>
      <c r="BI72" s="382"/>
      <c r="BJ72" s="382"/>
      <c r="BK72" s="382"/>
      <c r="BL72" s="382"/>
      <c r="BM72" s="382"/>
      <c r="BN72" s="382"/>
      <c r="BO72" s="382"/>
      <c r="BP72" s="382"/>
      <c r="BQ72" s="382"/>
      <c r="BR72" s="383"/>
      <c r="BS72" s="383"/>
      <c r="BT72" s="383"/>
      <c r="BU72" s="384"/>
      <c r="BV72" s="383"/>
      <c r="BW72" s="385"/>
      <c r="BX72" s="385"/>
      <c r="BY72" s="385"/>
      <c r="BZ72" s="385"/>
      <c r="CA72" s="385"/>
      <c r="CC72" s="385"/>
      <c r="CD72" s="385"/>
      <c r="CE72" s="385"/>
      <c r="CF72" s="385"/>
      <c r="CG72" s="387"/>
      <c r="CH72" s="385"/>
      <c r="CI72" s="385"/>
      <c r="CJ72" s="385"/>
      <c r="CK72" s="385"/>
    </row>
    <row r="73" spans="1:89" s="386" customFormat="1" ht="18.75" customHeight="1">
      <c r="A73" s="1530" t="s">
        <v>636</v>
      </c>
      <c r="B73" s="349"/>
      <c r="C73" s="1534"/>
      <c r="D73" s="1536"/>
      <c r="E73" s="1538"/>
      <c r="F73" s="353"/>
      <c r="G73" s="354">
        <f t="shared" si="84"/>
        <v>0</v>
      </c>
      <c r="H73" s="356"/>
      <c r="I73" s="356"/>
      <c r="J73" s="393"/>
      <c r="K73" s="358"/>
      <c r="L73" s="359" t="s">
        <v>830</v>
      </c>
      <c r="M73" s="391"/>
      <c r="N73" s="361"/>
      <c r="O73" s="362"/>
      <c r="P73" s="362"/>
      <c r="Q73" s="362"/>
      <c r="R73" s="362"/>
      <c r="S73" s="363"/>
      <c r="T73" s="362"/>
      <c r="U73" s="361"/>
      <c r="V73" s="364"/>
      <c r="W73" s="365"/>
      <c r="X73" s="362"/>
      <c r="Y73" s="362"/>
      <c r="Z73" s="362"/>
      <c r="AA73" s="361"/>
      <c r="AB73" s="364"/>
      <c r="AC73" s="366"/>
      <c r="AD73" s="362"/>
      <c r="AE73" s="362"/>
      <c r="AF73" s="362"/>
      <c r="AG73" s="361"/>
      <c r="AH73" s="364"/>
      <c r="AI73" s="366"/>
      <c r="AJ73" s="362"/>
      <c r="AK73" s="362"/>
      <c r="AL73" s="362"/>
      <c r="AM73" s="368"/>
      <c r="AN73" s="368"/>
      <c r="AO73" s="368"/>
      <c r="AP73" s="369"/>
      <c r="AQ73" s="370"/>
      <c r="AR73" s="374"/>
      <c r="AS73" s="374"/>
      <c r="AT73" s="374"/>
      <c r="AU73" s="374"/>
      <c r="AV73" s="374"/>
      <c r="AW73" s="374"/>
      <c r="AX73" s="375"/>
      <c r="AY73" s="376"/>
      <c r="AZ73" s="376"/>
      <c r="BA73" s="377"/>
      <c r="BB73" s="378"/>
      <c r="BC73" s="379"/>
      <c r="BD73" s="380"/>
      <c r="BE73" s="381"/>
      <c r="BF73" s="378"/>
      <c r="BG73" s="382"/>
      <c r="BH73" s="382"/>
      <c r="BI73" s="382"/>
      <c r="BJ73" s="382"/>
      <c r="BK73" s="382"/>
      <c r="BL73" s="382"/>
      <c r="BM73" s="382"/>
      <c r="BN73" s="382"/>
      <c r="BO73" s="382"/>
      <c r="BP73" s="382"/>
      <c r="BQ73" s="382"/>
      <c r="BR73" s="383"/>
      <c r="BS73" s="383"/>
      <c r="BT73" s="383"/>
      <c r="BU73" s="384"/>
      <c r="BV73" s="383"/>
      <c r="BW73" s="385"/>
      <c r="BX73" s="385"/>
      <c r="BY73" s="385"/>
      <c r="BZ73" s="385"/>
      <c r="CA73" s="385"/>
      <c r="CC73" s="385"/>
      <c r="CD73" s="385"/>
      <c r="CE73" s="385"/>
      <c r="CF73" s="385"/>
      <c r="CG73" s="387"/>
      <c r="CH73" s="385"/>
      <c r="CI73" s="385"/>
      <c r="CJ73" s="385"/>
      <c r="CK73" s="385"/>
    </row>
    <row r="74" spans="1:89" s="386" customFormat="1" ht="18.75" customHeight="1">
      <c r="A74" s="1569"/>
      <c r="B74" s="349"/>
      <c r="C74" s="1559"/>
      <c r="D74" s="1555"/>
      <c r="E74" s="1556"/>
      <c r="F74" s="353"/>
      <c r="G74" s="354">
        <f t="shared" si="84"/>
        <v>0</v>
      </c>
      <c r="H74" s="356"/>
      <c r="I74" s="356"/>
      <c r="J74" s="393"/>
      <c r="K74" s="358"/>
      <c r="L74" s="359" t="s">
        <v>830</v>
      </c>
      <c r="M74" s="391"/>
      <c r="N74" s="361"/>
      <c r="O74" s="362"/>
      <c r="P74" s="362"/>
      <c r="Q74" s="362"/>
      <c r="R74" s="362"/>
      <c r="S74" s="363"/>
      <c r="T74" s="362"/>
      <c r="U74" s="361"/>
      <c r="V74" s="364"/>
      <c r="W74" s="365"/>
      <c r="X74" s="362"/>
      <c r="Y74" s="362"/>
      <c r="Z74" s="362"/>
      <c r="AA74" s="361"/>
      <c r="AB74" s="364"/>
      <c r="AC74" s="366"/>
      <c r="AD74" s="362"/>
      <c r="AE74" s="362"/>
      <c r="AF74" s="362"/>
      <c r="AG74" s="361"/>
      <c r="AH74" s="364"/>
      <c r="AI74" s="366"/>
      <c r="AJ74" s="362"/>
      <c r="AK74" s="362"/>
      <c r="AL74" s="362"/>
      <c r="AM74" s="368"/>
      <c r="AN74" s="368"/>
      <c r="AO74" s="368"/>
      <c r="AP74" s="369"/>
      <c r="AQ74" s="370"/>
      <c r="AR74" s="374"/>
      <c r="AS74" s="374"/>
      <c r="AT74" s="374"/>
      <c r="AU74" s="374"/>
      <c r="AV74" s="374"/>
      <c r="AW74" s="374"/>
      <c r="AX74" s="375"/>
      <c r="AY74" s="376"/>
      <c r="AZ74" s="376"/>
      <c r="BA74" s="377"/>
      <c r="BB74" s="378"/>
      <c r="BC74" s="379"/>
      <c r="BD74" s="380"/>
      <c r="BE74" s="381"/>
      <c r="BF74" s="378"/>
      <c r="BG74" s="382"/>
      <c r="BH74" s="382"/>
      <c r="BI74" s="382"/>
      <c r="BJ74" s="382"/>
      <c r="BK74" s="382"/>
      <c r="BL74" s="382"/>
      <c r="BM74" s="382"/>
      <c r="BN74" s="382"/>
      <c r="BO74" s="382"/>
      <c r="BP74" s="382"/>
      <c r="BQ74" s="382"/>
      <c r="BR74" s="383"/>
      <c r="BS74" s="383"/>
      <c r="BT74" s="383"/>
      <c r="BU74" s="384"/>
      <c r="BV74" s="383"/>
      <c r="BW74" s="385"/>
      <c r="BX74" s="385"/>
      <c r="BY74" s="385"/>
      <c r="BZ74" s="385"/>
      <c r="CA74" s="385"/>
      <c r="CC74" s="385"/>
      <c r="CD74" s="385"/>
      <c r="CE74" s="385"/>
      <c r="CF74" s="385"/>
      <c r="CG74" s="387"/>
      <c r="CH74" s="385"/>
      <c r="CI74" s="385"/>
      <c r="CJ74" s="385"/>
      <c r="CK74" s="385"/>
    </row>
    <row r="75" spans="1:89" s="386" customFormat="1" ht="18.75" customHeight="1">
      <c r="A75" s="1569"/>
      <c r="B75" s="349"/>
      <c r="C75" s="1559"/>
      <c r="D75" s="1555"/>
      <c r="E75" s="1556"/>
      <c r="F75" s="353"/>
      <c r="G75" s="354">
        <f t="shared" si="84"/>
        <v>0</v>
      </c>
      <c r="H75" s="356"/>
      <c r="I75" s="356"/>
      <c r="J75" s="393"/>
      <c r="K75" s="358"/>
      <c r="L75" s="359" t="s">
        <v>830</v>
      </c>
      <c r="M75" s="360"/>
      <c r="N75" s="361"/>
      <c r="O75" s="362">
        <f>W75+AC75+AI75</f>
        <v>0</v>
      </c>
      <c r="P75" s="362">
        <f>X75+AD75+AJ75</f>
        <v>0</v>
      </c>
      <c r="Q75" s="362">
        <f>Y75+AE75+AK75</f>
        <v>0</v>
      </c>
      <c r="R75" s="362">
        <f>Q75/BD75</f>
        <v>0</v>
      </c>
      <c r="S75" s="363" t="e">
        <f>T75/BD75*1000</f>
        <v>#DIV/0!</v>
      </c>
      <c r="T75" s="362" t="e">
        <f>Z75+AF75+AL75</f>
        <v>#DIV/0!</v>
      </c>
      <c r="U75" s="361"/>
      <c r="V75" s="361"/>
      <c r="W75" s="365"/>
      <c r="X75" s="362">
        <f>W75*10%</f>
        <v>0</v>
      </c>
      <c r="Y75" s="362">
        <f>X75+W75</f>
        <v>0</v>
      </c>
      <c r="Z75" s="362" t="e">
        <f t="shared" ref="Z75:Z84" si="100">W75/G76</f>
        <v>#DIV/0!</v>
      </c>
      <c r="AA75" s="361"/>
      <c r="AB75" s="364"/>
      <c r="AC75" s="365"/>
      <c r="AD75" s="362">
        <f>AC75*10%</f>
        <v>0</v>
      </c>
      <c r="AE75" s="362">
        <f>AD75+AC75</f>
        <v>0</v>
      </c>
      <c r="AF75" s="362" t="e">
        <f>AC75/#REF!</f>
        <v>#REF!</v>
      </c>
      <c r="AG75" s="361"/>
      <c r="AH75" s="364"/>
      <c r="AI75" s="366"/>
      <c r="AJ75" s="362">
        <f>AI75*10%</f>
        <v>0</v>
      </c>
      <c r="AK75" s="362">
        <f>AJ75+AI75</f>
        <v>0</v>
      </c>
      <c r="AL75" s="362" t="e">
        <f>AI75/#REF!</f>
        <v>#REF!</v>
      </c>
      <c r="AM75" s="368"/>
      <c r="AN75" s="368"/>
      <c r="AO75" s="418"/>
      <c r="AP75" s="369"/>
      <c r="AQ75" s="370" t="e">
        <f>AP75/#REF!*1000</f>
        <v>#REF!</v>
      </c>
      <c r="AR75" s="373"/>
      <c r="AS75" s="373"/>
      <c r="AT75" s="373"/>
      <c r="AU75" s="373"/>
      <c r="AV75" s="373"/>
      <c r="AW75" s="374"/>
      <c r="AX75" s="375" t="e">
        <f>AT75/AW75</f>
        <v>#DIV/0!</v>
      </c>
      <c r="AY75" s="376" t="e">
        <f>AU75/AW75</f>
        <v>#DIV/0!</v>
      </c>
      <c r="AZ75" s="376" t="e">
        <f t="shared" ref="AZ75:AZ101" si="101">AV75/AW75</f>
        <v>#DIV/0!</v>
      </c>
      <c r="BA75" s="377" t="e">
        <f t="shared" ref="BA75:BA92" si="102">(AZ75+AY75+AX75+AS75+AR75)*10%</f>
        <v>#DIV/0!</v>
      </c>
      <c r="BB75" s="378" t="e">
        <f>AZ75+AY75+AX75+AS75+AR75+AP75</f>
        <v>#DIV/0!</v>
      </c>
      <c r="BC75" s="379" t="e">
        <f>BB75/#REF!*1000</f>
        <v>#DIV/0!</v>
      </c>
      <c r="BD75" s="380">
        <v>23000</v>
      </c>
      <c r="BE75" s="381" t="e">
        <f>BB75*BD75</f>
        <v>#DIV/0!</v>
      </c>
      <c r="BF75" s="378" t="e">
        <f>BC75*BD75/1000</f>
        <v>#DIV/0!</v>
      </c>
      <c r="BG75" s="382"/>
      <c r="BH75" s="382"/>
      <c r="BI75" s="382"/>
      <c r="BJ75" s="382"/>
      <c r="BK75" s="382"/>
      <c r="BL75" s="382"/>
      <c r="BM75" s="382"/>
      <c r="BN75" s="382"/>
      <c r="BO75" s="382"/>
      <c r="BP75" s="382"/>
      <c r="BQ75" s="382"/>
      <c r="BR75" s="383">
        <f>SUM(BG75:BQ75)*10%</f>
        <v>0</v>
      </c>
      <c r="BS75" s="383">
        <f>SUM(BG75:BR75)</f>
        <v>0</v>
      </c>
      <c r="BT75" s="383">
        <f>(BS75-BR75)/BD75</f>
        <v>0</v>
      </c>
      <c r="BU75" s="384" t="e">
        <f>BT75/#REF!*1000</f>
        <v>#REF!</v>
      </c>
      <c r="BV75" s="383" t="e">
        <f>(BS75-BR75)/#REF!</f>
        <v>#REF!</v>
      </c>
      <c r="BW75" s="385" t="e">
        <f>BR75+BA75*BD75+P75</f>
        <v>#DIV/0!</v>
      </c>
      <c r="BX75" s="385" t="e">
        <f t="shared" ref="BX75:BY90" si="103">BT75+BB75+R75</f>
        <v>#DIV/0!</v>
      </c>
      <c r="BY75" s="385" t="e">
        <f t="shared" si="103"/>
        <v>#REF!</v>
      </c>
      <c r="BZ75" s="385" t="e">
        <f>BS75+BE75+Q75</f>
        <v>#DIV/0!</v>
      </c>
      <c r="CA75" s="385" t="e">
        <f>BV75+BF75+T75</f>
        <v>#REF!</v>
      </c>
      <c r="CC75" s="385" t="e">
        <f>BX75-AP75</f>
        <v>#DIV/0!</v>
      </c>
      <c r="CD75" s="385" t="e">
        <f>CC75/#REF!*1000</f>
        <v>#DIV/0!</v>
      </c>
      <c r="CE75" s="385" t="e">
        <f>CC75*BD75</f>
        <v>#DIV/0!</v>
      </c>
      <c r="CF75" s="385" t="e">
        <f>CE75/#REF!</f>
        <v>#DIV/0!</v>
      </c>
      <c r="CG75" s="387"/>
      <c r="CH75" s="385" t="e">
        <f>BX75-CC75</f>
        <v>#DIV/0!</v>
      </c>
      <c r="CI75" s="385" t="e">
        <f>BY75-CD75</f>
        <v>#REF!</v>
      </c>
      <c r="CJ75" s="385" t="e">
        <f>BZ75-CE75</f>
        <v>#DIV/0!</v>
      </c>
      <c r="CK75" s="385" t="e">
        <f>CA75-CF75</f>
        <v>#REF!</v>
      </c>
    </row>
    <row r="76" spans="1:89" s="386" customFormat="1" ht="18.75" customHeight="1">
      <c r="A76" s="1569"/>
      <c r="B76" s="349"/>
      <c r="C76" s="1559"/>
      <c r="D76" s="1555"/>
      <c r="E76" s="1556"/>
      <c r="F76" s="353"/>
      <c r="G76" s="354">
        <f t="shared" si="84"/>
        <v>0</v>
      </c>
      <c r="H76" s="356"/>
      <c r="I76" s="356"/>
      <c r="J76" s="393"/>
      <c r="K76" s="358"/>
      <c r="L76" s="359" t="s">
        <v>830</v>
      </c>
      <c r="M76" s="391"/>
      <c r="N76" s="361"/>
      <c r="O76" s="362">
        <f t="shared" ref="O76:Q77" si="104">W76+AC76+AI76</f>
        <v>0</v>
      </c>
      <c r="P76" s="362">
        <f t="shared" si="104"/>
        <v>0</v>
      </c>
      <c r="Q76" s="362">
        <f t="shared" si="104"/>
        <v>0</v>
      </c>
      <c r="R76" s="362">
        <f t="shared" si="68"/>
        <v>0</v>
      </c>
      <c r="S76" s="363" t="e">
        <f>T76/BD76*1000</f>
        <v>#DIV/0!</v>
      </c>
      <c r="T76" s="362" t="e">
        <f>Z76+AF76+AL76</f>
        <v>#DIV/0!</v>
      </c>
      <c r="U76" s="361"/>
      <c r="V76" s="364"/>
      <c r="W76" s="365"/>
      <c r="X76" s="362">
        <f t="shared" si="71"/>
        <v>0</v>
      </c>
      <c r="Y76" s="362">
        <f t="shared" si="42"/>
        <v>0</v>
      </c>
      <c r="Z76" s="362" t="e">
        <f t="shared" si="100"/>
        <v>#DIV/0!</v>
      </c>
      <c r="AA76" s="361"/>
      <c r="AB76" s="364"/>
      <c r="AC76" s="366"/>
      <c r="AD76" s="362">
        <f t="shared" si="44"/>
        <v>0</v>
      </c>
      <c r="AE76" s="362">
        <f t="shared" si="72"/>
        <v>0</v>
      </c>
      <c r="AF76" s="362" t="e">
        <f t="shared" ref="AF76:AF82" si="105">AC76/H76</f>
        <v>#DIV/0!</v>
      </c>
      <c r="AG76" s="361"/>
      <c r="AH76" s="364"/>
      <c r="AI76" s="366"/>
      <c r="AJ76" s="362">
        <f t="shared" si="47"/>
        <v>0</v>
      </c>
      <c r="AK76" s="362">
        <f t="shared" si="73"/>
        <v>0</v>
      </c>
      <c r="AL76" s="362" t="e">
        <f t="shared" ref="AL76:AL82" si="106">AI76/H76</f>
        <v>#DIV/0!</v>
      </c>
      <c r="AM76" s="368"/>
      <c r="AN76" s="368"/>
      <c r="AO76" s="368"/>
      <c r="AP76" s="369"/>
      <c r="AQ76" s="370" t="e">
        <f t="shared" ref="AQ76:AQ82" si="107">AP76/H76*1000</f>
        <v>#DIV/0!</v>
      </c>
      <c r="AR76" s="374"/>
      <c r="AS76" s="374"/>
      <c r="AT76" s="374"/>
      <c r="AU76" s="374"/>
      <c r="AV76" s="374"/>
      <c r="AW76" s="374"/>
      <c r="AX76" s="375" t="e">
        <f t="shared" si="97"/>
        <v>#DIV/0!</v>
      </c>
      <c r="AY76" s="376" t="e">
        <f t="shared" si="98"/>
        <v>#DIV/0!</v>
      </c>
      <c r="AZ76" s="376" t="e">
        <f t="shared" si="101"/>
        <v>#DIV/0!</v>
      </c>
      <c r="BA76" s="377" t="e">
        <f t="shared" si="102"/>
        <v>#DIV/0!</v>
      </c>
      <c r="BB76" s="378" t="e">
        <f t="shared" si="76"/>
        <v>#DIV/0!</v>
      </c>
      <c r="BC76" s="379" t="e">
        <f t="shared" ref="BC76:BC82" si="108">BB76/H76*1000</f>
        <v>#DIV/0!</v>
      </c>
      <c r="BD76" s="380">
        <v>23000</v>
      </c>
      <c r="BE76" s="381" t="e">
        <f t="shared" si="99"/>
        <v>#DIV/0!</v>
      </c>
      <c r="BF76" s="378" t="e">
        <f t="shared" si="77"/>
        <v>#DIV/0!</v>
      </c>
      <c r="BG76" s="382"/>
      <c r="BH76" s="382"/>
      <c r="BI76" s="382"/>
      <c r="BJ76" s="382"/>
      <c r="BK76" s="382"/>
      <c r="BL76" s="382"/>
      <c r="BM76" s="382"/>
      <c r="BN76" s="382"/>
      <c r="BO76" s="382"/>
      <c r="BP76" s="382"/>
      <c r="BQ76" s="382"/>
      <c r="BR76" s="383">
        <f t="shared" si="78"/>
        <v>0</v>
      </c>
      <c r="BS76" s="383">
        <f t="shared" si="79"/>
        <v>0</v>
      </c>
      <c r="BT76" s="383">
        <f t="shared" si="80"/>
        <v>0</v>
      </c>
      <c r="BU76" s="384" t="e">
        <f t="shared" ref="BU76:BU82" si="109">BT76/H76*1000</f>
        <v>#DIV/0!</v>
      </c>
      <c r="BV76" s="383" t="e">
        <f t="shared" ref="BV76:BV82" si="110">(BS76-BR76)/H76</f>
        <v>#DIV/0!</v>
      </c>
      <c r="BW76" s="385" t="e">
        <f t="shared" si="81"/>
        <v>#DIV/0!</v>
      </c>
      <c r="BX76" s="385" t="e">
        <f t="shared" si="103"/>
        <v>#DIV/0!</v>
      </c>
      <c r="BY76" s="385" t="e">
        <f t="shared" si="103"/>
        <v>#DIV/0!</v>
      </c>
      <c r="BZ76" s="385" t="e">
        <f>BS76+BE76+Q76</f>
        <v>#DIV/0!</v>
      </c>
      <c r="CA76" s="385" t="e">
        <f>BV76+BF76+T76</f>
        <v>#DIV/0!</v>
      </c>
      <c r="CC76" s="385" t="e">
        <f t="shared" si="33"/>
        <v>#DIV/0!</v>
      </c>
      <c r="CD76" s="385" t="e">
        <f>CC76/#REF!*1000</f>
        <v>#DIV/0!</v>
      </c>
      <c r="CE76" s="385" t="e">
        <f t="shared" si="34"/>
        <v>#DIV/0!</v>
      </c>
      <c r="CF76" s="385" t="e">
        <f>CE76/#REF!</f>
        <v>#DIV/0!</v>
      </c>
      <c r="CG76" s="387"/>
      <c r="CH76" s="385" t="e">
        <f t="shared" si="64"/>
        <v>#DIV/0!</v>
      </c>
      <c r="CI76" s="385" t="e">
        <f t="shared" si="64"/>
        <v>#DIV/0!</v>
      </c>
      <c r="CJ76" s="385" t="e">
        <f t="shared" si="64"/>
        <v>#DIV/0!</v>
      </c>
      <c r="CK76" s="385" t="e">
        <f t="shared" si="64"/>
        <v>#DIV/0!</v>
      </c>
    </row>
    <row r="77" spans="1:89" s="386" customFormat="1" ht="18.75" customHeight="1">
      <c r="A77" s="1569"/>
      <c r="B77" s="349"/>
      <c r="C77" s="1559"/>
      <c r="D77" s="1555"/>
      <c r="E77" s="1556"/>
      <c r="F77" s="353"/>
      <c r="G77" s="354">
        <f t="shared" si="84"/>
        <v>0</v>
      </c>
      <c r="H77" s="356"/>
      <c r="I77" s="356"/>
      <c r="J77" s="393"/>
      <c r="K77" s="358"/>
      <c r="L77" s="359" t="s">
        <v>830</v>
      </c>
      <c r="M77" s="360"/>
      <c r="N77" s="361"/>
      <c r="O77" s="362">
        <f t="shared" si="104"/>
        <v>0</v>
      </c>
      <c r="P77" s="362">
        <f t="shared" si="104"/>
        <v>0</v>
      </c>
      <c r="Q77" s="362">
        <f t="shared" si="104"/>
        <v>0</v>
      </c>
      <c r="R77" s="362">
        <f t="shared" si="68"/>
        <v>0</v>
      </c>
      <c r="S77" s="363" t="e">
        <f t="shared" si="69"/>
        <v>#DIV/0!</v>
      </c>
      <c r="T77" s="362" t="e">
        <f t="shared" ref="T77:T101" si="111">Z77+AF77+AL77</f>
        <v>#DIV/0!</v>
      </c>
      <c r="U77" s="361"/>
      <c r="V77" s="364"/>
      <c r="W77" s="365"/>
      <c r="X77" s="362">
        <f t="shared" si="71"/>
        <v>0</v>
      </c>
      <c r="Y77" s="362">
        <f t="shared" si="42"/>
        <v>0</v>
      </c>
      <c r="Z77" s="362" t="e">
        <f t="shared" si="100"/>
        <v>#DIV/0!</v>
      </c>
      <c r="AA77" s="361"/>
      <c r="AB77" s="364"/>
      <c r="AC77" s="365"/>
      <c r="AD77" s="362">
        <f t="shared" si="44"/>
        <v>0</v>
      </c>
      <c r="AE77" s="362">
        <f t="shared" si="72"/>
        <v>0</v>
      </c>
      <c r="AF77" s="362" t="e">
        <f t="shared" si="105"/>
        <v>#DIV/0!</v>
      </c>
      <c r="AG77" s="361"/>
      <c r="AH77" s="364"/>
      <c r="AI77" s="366"/>
      <c r="AJ77" s="362">
        <f t="shared" si="47"/>
        <v>0</v>
      </c>
      <c r="AK77" s="362">
        <f t="shared" si="73"/>
        <v>0</v>
      </c>
      <c r="AL77" s="362" t="e">
        <f t="shared" si="106"/>
        <v>#DIV/0!</v>
      </c>
      <c r="AM77" s="367"/>
      <c r="AN77" s="367"/>
      <c r="AO77" s="396"/>
      <c r="AP77" s="369"/>
      <c r="AQ77" s="370" t="e">
        <f t="shared" si="107"/>
        <v>#DIV/0!</v>
      </c>
      <c r="AR77" s="397"/>
      <c r="AS77" s="397"/>
      <c r="AT77" s="397"/>
      <c r="AU77" s="397"/>
      <c r="AV77" s="397"/>
      <c r="AW77" s="374"/>
      <c r="AX77" s="375" t="e">
        <f t="shared" si="97"/>
        <v>#DIV/0!</v>
      </c>
      <c r="AY77" s="376" t="e">
        <f t="shared" si="98"/>
        <v>#DIV/0!</v>
      </c>
      <c r="AZ77" s="376" t="e">
        <f t="shared" si="101"/>
        <v>#DIV/0!</v>
      </c>
      <c r="BA77" s="377" t="e">
        <f t="shared" si="102"/>
        <v>#DIV/0!</v>
      </c>
      <c r="BB77" s="378" t="e">
        <f t="shared" si="76"/>
        <v>#DIV/0!</v>
      </c>
      <c r="BC77" s="379" t="e">
        <f t="shared" si="108"/>
        <v>#DIV/0!</v>
      </c>
      <c r="BD77" s="380">
        <v>23000</v>
      </c>
      <c r="BE77" s="381" t="e">
        <f t="shared" si="99"/>
        <v>#DIV/0!</v>
      </c>
      <c r="BF77" s="378" t="e">
        <f t="shared" si="77"/>
        <v>#DIV/0!</v>
      </c>
      <c r="BG77" s="382"/>
      <c r="BH77" s="382"/>
      <c r="BI77" s="382"/>
      <c r="BJ77" s="382"/>
      <c r="BK77" s="382"/>
      <c r="BL77" s="382"/>
      <c r="BM77" s="382"/>
      <c r="BN77" s="382"/>
      <c r="BO77" s="382"/>
      <c r="BP77" s="382"/>
      <c r="BQ77" s="382"/>
      <c r="BR77" s="383">
        <f t="shared" si="78"/>
        <v>0</v>
      </c>
      <c r="BS77" s="383">
        <f t="shared" si="79"/>
        <v>0</v>
      </c>
      <c r="BT77" s="383">
        <f t="shared" si="80"/>
        <v>0</v>
      </c>
      <c r="BU77" s="384" t="e">
        <f t="shared" si="109"/>
        <v>#DIV/0!</v>
      </c>
      <c r="BV77" s="383" t="e">
        <f t="shared" si="110"/>
        <v>#DIV/0!</v>
      </c>
      <c r="BW77" s="385" t="e">
        <f t="shared" si="81"/>
        <v>#DIV/0!</v>
      </c>
      <c r="BX77" s="385" t="e">
        <f t="shared" si="103"/>
        <v>#DIV/0!</v>
      </c>
      <c r="BY77" s="385" t="e">
        <f t="shared" si="103"/>
        <v>#DIV/0!</v>
      </c>
      <c r="BZ77" s="385" t="e">
        <f>BS77+BE77+Q77</f>
        <v>#DIV/0!</v>
      </c>
      <c r="CA77" s="385" t="e">
        <f>BV77+BF77+T77</f>
        <v>#DIV/0!</v>
      </c>
      <c r="CC77" s="385" t="e">
        <f t="shared" si="33"/>
        <v>#DIV/0!</v>
      </c>
      <c r="CD77" s="385" t="e">
        <f>CC77/#REF!*1000</f>
        <v>#DIV/0!</v>
      </c>
      <c r="CE77" s="385" t="e">
        <f t="shared" si="34"/>
        <v>#DIV/0!</v>
      </c>
      <c r="CF77" s="385" t="e">
        <f>CE77/#REF!</f>
        <v>#DIV/0!</v>
      </c>
      <c r="CG77" s="387"/>
      <c r="CH77" s="385" t="e">
        <f t="shared" si="64"/>
        <v>#DIV/0!</v>
      </c>
      <c r="CI77" s="385" t="e">
        <f t="shared" si="64"/>
        <v>#DIV/0!</v>
      </c>
      <c r="CJ77" s="385" t="e">
        <f t="shared" si="64"/>
        <v>#DIV/0!</v>
      </c>
      <c r="CK77" s="385" t="e">
        <f t="shared" si="64"/>
        <v>#DIV/0!</v>
      </c>
    </row>
    <row r="78" spans="1:89" s="386" customFormat="1" ht="18.75" customHeight="1">
      <c r="A78" s="1533"/>
      <c r="B78" s="349"/>
      <c r="C78" s="1559"/>
      <c r="D78" s="1555"/>
      <c r="E78" s="1556"/>
      <c r="F78" s="353"/>
      <c r="G78" s="354">
        <f t="shared" si="84"/>
        <v>0</v>
      </c>
      <c r="H78" s="356"/>
      <c r="I78" s="356"/>
      <c r="J78" s="393"/>
      <c r="K78" s="358"/>
      <c r="L78" s="359" t="s">
        <v>830</v>
      </c>
      <c r="M78" s="391"/>
      <c r="N78" s="361"/>
      <c r="O78" s="362">
        <f>W78+AC78+AI78</f>
        <v>0</v>
      </c>
      <c r="P78" s="362">
        <f>X78+AD78+AJ78</f>
        <v>0</v>
      </c>
      <c r="Q78" s="362">
        <f>Y78+AE78+AK78</f>
        <v>0</v>
      </c>
      <c r="R78" s="362">
        <f t="shared" si="68"/>
        <v>0</v>
      </c>
      <c r="S78" s="363" t="e">
        <f t="shared" si="69"/>
        <v>#DIV/0!</v>
      </c>
      <c r="T78" s="362" t="e">
        <f t="shared" si="111"/>
        <v>#DIV/0!</v>
      </c>
      <c r="U78" s="361"/>
      <c r="V78" s="364"/>
      <c r="W78" s="365"/>
      <c r="X78" s="362">
        <f t="shared" si="71"/>
        <v>0</v>
      </c>
      <c r="Y78" s="362">
        <f t="shared" si="42"/>
        <v>0</v>
      </c>
      <c r="Z78" s="362" t="e">
        <f t="shared" si="100"/>
        <v>#DIV/0!</v>
      </c>
      <c r="AA78" s="361"/>
      <c r="AB78" s="364"/>
      <c r="AC78" s="366"/>
      <c r="AD78" s="362">
        <f t="shared" si="44"/>
        <v>0</v>
      </c>
      <c r="AE78" s="362">
        <f t="shared" si="72"/>
        <v>0</v>
      </c>
      <c r="AF78" s="362" t="e">
        <f t="shared" si="105"/>
        <v>#DIV/0!</v>
      </c>
      <c r="AG78" s="361"/>
      <c r="AH78" s="364"/>
      <c r="AI78" s="366"/>
      <c r="AJ78" s="362">
        <f t="shared" si="47"/>
        <v>0</v>
      </c>
      <c r="AK78" s="362">
        <f t="shared" si="73"/>
        <v>0</v>
      </c>
      <c r="AL78" s="362" t="e">
        <f t="shared" si="106"/>
        <v>#DIV/0!</v>
      </c>
      <c r="AM78" s="368"/>
      <c r="AN78" s="368"/>
      <c r="AO78" s="368"/>
      <c r="AP78" s="369"/>
      <c r="AQ78" s="370" t="e">
        <f t="shared" si="107"/>
        <v>#DIV/0!</v>
      </c>
      <c r="AR78" s="374"/>
      <c r="AS78" s="374"/>
      <c r="AT78" s="374"/>
      <c r="AU78" s="374"/>
      <c r="AV78" s="374"/>
      <c r="AW78" s="374"/>
      <c r="AX78" s="375" t="e">
        <f t="shared" si="97"/>
        <v>#DIV/0!</v>
      </c>
      <c r="AY78" s="376" t="e">
        <f t="shared" si="98"/>
        <v>#DIV/0!</v>
      </c>
      <c r="AZ78" s="376" t="e">
        <f t="shared" si="101"/>
        <v>#DIV/0!</v>
      </c>
      <c r="BA78" s="377" t="e">
        <f t="shared" si="102"/>
        <v>#DIV/0!</v>
      </c>
      <c r="BB78" s="378" t="e">
        <f t="shared" si="76"/>
        <v>#DIV/0!</v>
      </c>
      <c r="BC78" s="379" t="e">
        <f t="shared" si="108"/>
        <v>#DIV/0!</v>
      </c>
      <c r="BD78" s="380">
        <v>23000</v>
      </c>
      <c r="BE78" s="381" t="e">
        <f t="shared" si="99"/>
        <v>#DIV/0!</v>
      </c>
      <c r="BF78" s="378" t="e">
        <f t="shared" si="77"/>
        <v>#DIV/0!</v>
      </c>
      <c r="BG78" s="382"/>
      <c r="BH78" s="382"/>
      <c r="BI78" s="382"/>
      <c r="BJ78" s="382"/>
      <c r="BK78" s="382"/>
      <c r="BL78" s="382"/>
      <c r="BM78" s="382"/>
      <c r="BN78" s="382"/>
      <c r="BO78" s="382"/>
      <c r="BP78" s="382"/>
      <c r="BQ78" s="382"/>
      <c r="BR78" s="383">
        <f t="shared" si="78"/>
        <v>0</v>
      </c>
      <c r="BS78" s="383">
        <f t="shared" si="79"/>
        <v>0</v>
      </c>
      <c r="BT78" s="383">
        <f t="shared" si="80"/>
        <v>0</v>
      </c>
      <c r="BU78" s="384" t="e">
        <f t="shared" si="109"/>
        <v>#DIV/0!</v>
      </c>
      <c r="BV78" s="383" t="e">
        <f t="shared" si="110"/>
        <v>#DIV/0!</v>
      </c>
      <c r="BW78" s="385" t="e">
        <f t="shared" si="81"/>
        <v>#DIV/0!</v>
      </c>
      <c r="BX78" s="385" t="e">
        <f t="shared" si="103"/>
        <v>#DIV/0!</v>
      </c>
      <c r="BY78" s="385" t="e">
        <f t="shared" si="103"/>
        <v>#DIV/0!</v>
      </c>
      <c r="BZ78" s="385" t="e">
        <f>BS78+BE78+Q78</f>
        <v>#DIV/0!</v>
      </c>
      <c r="CA78" s="385" t="e">
        <f>BV78+BF78+T78</f>
        <v>#DIV/0!</v>
      </c>
      <c r="CC78" s="385" t="e">
        <f t="shared" si="33"/>
        <v>#DIV/0!</v>
      </c>
      <c r="CD78" s="385" t="e">
        <f>CC78/#REF!*1000</f>
        <v>#DIV/0!</v>
      </c>
      <c r="CE78" s="385" t="e">
        <f t="shared" si="34"/>
        <v>#DIV/0!</v>
      </c>
      <c r="CF78" s="385" t="e">
        <f>CE78/#REF!</f>
        <v>#DIV/0!</v>
      </c>
      <c r="CG78" s="387"/>
      <c r="CH78" s="385" t="e">
        <f t="shared" si="64"/>
        <v>#DIV/0!</v>
      </c>
      <c r="CI78" s="385" t="e">
        <f t="shared" si="64"/>
        <v>#DIV/0!</v>
      </c>
      <c r="CJ78" s="385" t="e">
        <f t="shared" si="64"/>
        <v>#DIV/0!</v>
      </c>
      <c r="CK78" s="385" t="e">
        <f t="shared" si="64"/>
        <v>#DIV/0!</v>
      </c>
    </row>
    <row r="79" spans="1:89" s="386" customFormat="1" ht="18.75" customHeight="1">
      <c r="A79" s="388" t="s">
        <v>639</v>
      </c>
      <c r="B79" s="349"/>
      <c r="C79" s="404"/>
      <c r="D79" s="417"/>
      <c r="E79" s="401"/>
      <c r="F79" s="353"/>
      <c r="G79" s="354">
        <f t="shared" si="84"/>
        <v>0</v>
      </c>
      <c r="H79" s="356"/>
      <c r="I79" s="356"/>
      <c r="J79" s="393"/>
      <c r="K79" s="358"/>
      <c r="L79" s="359" t="s">
        <v>830</v>
      </c>
      <c r="M79" s="360"/>
      <c r="N79" s="361"/>
      <c r="O79" s="362">
        <f t="shared" ref="O79:Q94" si="112">W79+AC79+AI79</f>
        <v>0</v>
      </c>
      <c r="P79" s="362">
        <f t="shared" si="112"/>
        <v>0</v>
      </c>
      <c r="Q79" s="362">
        <f t="shared" si="112"/>
        <v>0</v>
      </c>
      <c r="R79" s="362">
        <f t="shared" si="68"/>
        <v>0</v>
      </c>
      <c r="S79" s="363" t="e">
        <f t="shared" si="69"/>
        <v>#DIV/0!</v>
      </c>
      <c r="T79" s="362" t="e">
        <f t="shared" si="111"/>
        <v>#DIV/0!</v>
      </c>
      <c r="U79" s="361"/>
      <c r="V79" s="361"/>
      <c r="W79" s="365"/>
      <c r="X79" s="362">
        <f t="shared" si="71"/>
        <v>0</v>
      </c>
      <c r="Y79" s="362">
        <f t="shared" si="42"/>
        <v>0</v>
      </c>
      <c r="Z79" s="362" t="e">
        <f t="shared" si="100"/>
        <v>#DIV/0!</v>
      </c>
      <c r="AA79" s="361"/>
      <c r="AB79" s="364"/>
      <c r="AC79" s="365"/>
      <c r="AD79" s="362">
        <f t="shared" si="44"/>
        <v>0</v>
      </c>
      <c r="AE79" s="362">
        <f t="shared" si="72"/>
        <v>0</v>
      </c>
      <c r="AF79" s="362" t="e">
        <f t="shared" si="105"/>
        <v>#DIV/0!</v>
      </c>
      <c r="AG79" s="361"/>
      <c r="AH79" s="364"/>
      <c r="AI79" s="366"/>
      <c r="AJ79" s="362">
        <f t="shared" si="47"/>
        <v>0</v>
      </c>
      <c r="AK79" s="362">
        <f t="shared" si="73"/>
        <v>0</v>
      </c>
      <c r="AL79" s="362" t="e">
        <f t="shared" si="106"/>
        <v>#DIV/0!</v>
      </c>
      <c r="AM79" s="368"/>
      <c r="AN79" s="368"/>
      <c r="AO79" s="418"/>
      <c r="AP79" s="369"/>
      <c r="AQ79" s="370" t="e">
        <f t="shared" si="107"/>
        <v>#DIV/0!</v>
      </c>
      <c r="AR79" s="373"/>
      <c r="AS79" s="373"/>
      <c r="AT79" s="373"/>
      <c r="AU79" s="373"/>
      <c r="AV79" s="373"/>
      <c r="AW79" s="374"/>
      <c r="AX79" s="375" t="e">
        <f t="shared" si="97"/>
        <v>#DIV/0!</v>
      </c>
      <c r="AY79" s="376" t="e">
        <f t="shared" si="98"/>
        <v>#DIV/0!</v>
      </c>
      <c r="AZ79" s="376" t="e">
        <f t="shared" si="101"/>
        <v>#DIV/0!</v>
      </c>
      <c r="BA79" s="377" t="e">
        <f t="shared" si="102"/>
        <v>#DIV/0!</v>
      </c>
      <c r="BB79" s="378" t="e">
        <f t="shared" si="76"/>
        <v>#DIV/0!</v>
      </c>
      <c r="BC79" s="379" t="e">
        <f t="shared" si="108"/>
        <v>#DIV/0!</v>
      </c>
      <c r="BD79" s="380">
        <v>23000</v>
      </c>
      <c r="BE79" s="381" t="e">
        <f t="shared" si="99"/>
        <v>#DIV/0!</v>
      </c>
      <c r="BF79" s="378" t="e">
        <f t="shared" si="77"/>
        <v>#DIV/0!</v>
      </c>
      <c r="BG79" s="382"/>
      <c r="BH79" s="382"/>
      <c r="BI79" s="382"/>
      <c r="BJ79" s="382"/>
      <c r="BK79" s="382"/>
      <c r="BL79" s="382"/>
      <c r="BM79" s="382"/>
      <c r="BN79" s="382"/>
      <c r="BO79" s="382"/>
      <c r="BP79" s="382"/>
      <c r="BQ79" s="382"/>
      <c r="BR79" s="383">
        <f t="shared" si="78"/>
        <v>0</v>
      </c>
      <c r="BS79" s="383">
        <f t="shared" si="79"/>
        <v>0</v>
      </c>
      <c r="BT79" s="383">
        <f t="shared" si="80"/>
        <v>0</v>
      </c>
      <c r="BU79" s="384" t="e">
        <f t="shared" si="109"/>
        <v>#DIV/0!</v>
      </c>
      <c r="BV79" s="383" t="e">
        <f t="shared" si="110"/>
        <v>#DIV/0!</v>
      </c>
      <c r="BW79" s="385" t="e">
        <f t="shared" si="81"/>
        <v>#DIV/0!</v>
      </c>
      <c r="BX79" s="385" t="e">
        <f t="shared" si="103"/>
        <v>#DIV/0!</v>
      </c>
      <c r="BY79" s="385" t="e">
        <f t="shared" si="103"/>
        <v>#DIV/0!</v>
      </c>
      <c r="BZ79" s="385" t="e">
        <f t="shared" ref="BZ79:BZ101" si="113">BS79+BE79+Q79</f>
        <v>#DIV/0!</v>
      </c>
      <c r="CA79" s="385" t="e">
        <f t="shared" ref="CA79:CA101" si="114">BV79+BF79+T79</f>
        <v>#DIV/0!</v>
      </c>
      <c r="CC79" s="385" t="e">
        <f t="shared" si="33"/>
        <v>#DIV/0!</v>
      </c>
      <c r="CD79" s="385" t="e">
        <f>CC79/#REF!*1000</f>
        <v>#DIV/0!</v>
      </c>
      <c r="CE79" s="385" t="e">
        <f t="shared" si="34"/>
        <v>#DIV/0!</v>
      </c>
      <c r="CF79" s="385" t="e">
        <f>CE79/#REF!</f>
        <v>#DIV/0!</v>
      </c>
      <c r="CG79" s="387"/>
      <c r="CH79" s="385" t="e">
        <f t="shared" si="64"/>
        <v>#DIV/0!</v>
      </c>
      <c r="CI79" s="385" t="e">
        <f t="shared" si="64"/>
        <v>#DIV/0!</v>
      </c>
      <c r="CJ79" s="385" t="e">
        <f t="shared" si="64"/>
        <v>#DIV/0!</v>
      </c>
      <c r="CK79" s="385" t="e">
        <f t="shared" si="64"/>
        <v>#DIV/0!</v>
      </c>
    </row>
    <row r="80" spans="1:89" s="386" customFormat="1" ht="18.75" customHeight="1">
      <c r="A80" s="388" t="s">
        <v>641</v>
      </c>
      <c r="B80" s="419"/>
      <c r="C80" s="1534"/>
      <c r="D80" s="1536"/>
      <c r="E80" s="1538"/>
      <c r="F80" s="353"/>
      <c r="G80" s="354">
        <f t="shared" si="84"/>
        <v>0</v>
      </c>
      <c r="H80" s="356"/>
      <c r="I80" s="356"/>
      <c r="J80" s="393"/>
      <c r="K80" s="358"/>
      <c r="L80" s="359" t="s">
        <v>830</v>
      </c>
      <c r="M80" s="360"/>
      <c r="N80" s="361"/>
      <c r="O80" s="362">
        <f t="shared" si="112"/>
        <v>0</v>
      </c>
      <c r="P80" s="362">
        <f t="shared" si="112"/>
        <v>0</v>
      </c>
      <c r="Q80" s="362">
        <f t="shared" si="112"/>
        <v>0</v>
      </c>
      <c r="R80" s="362">
        <f t="shared" si="68"/>
        <v>0</v>
      </c>
      <c r="S80" s="363" t="e">
        <f t="shared" si="69"/>
        <v>#DIV/0!</v>
      </c>
      <c r="T80" s="362" t="e">
        <f t="shared" si="111"/>
        <v>#DIV/0!</v>
      </c>
      <c r="U80" s="361"/>
      <c r="V80" s="361"/>
      <c r="W80" s="365"/>
      <c r="X80" s="362">
        <f t="shared" si="71"/>
        <v>0</v>
      </c>
      <c r="Y80" s="362">
        <f t="shared" si="42"/>
        <v>0</v>
      </c>
      <c r="Z80" s="362" t="e">
        <f t="shared" si="100"/>
        <v>#DIV/0!</v>
      </c>
      <c r="AA80" s="361"/>
      <c r="AB80" s="364"/>
      <c r="AC80" s="365"/>
      <c r="AD80" s="362">
        <f t="shared" si="44"/>
        <v>0</v>
      </c>
      <c r="AE80" s="362">
        <f t="shared" si="72"/>
        <v>0</v>
      </c>
      <c r="AF80" s="362" t="e">
        <f>AC80/#REF!</f>
        <v>#REF!</v>
      </c>
      <c r="AG80" s="361"/>
      <c r="AH80" s="364"/>
      <c r="AI80" s="366"/>
      <c r="AJ80" s="362">
        <f t="shared" si="47"/>
        <v>0</v>
      </c>
      <c r="AK80" s="362">
        <f t="shared" si="73"/>
        <v>0</v>
      </c>
      <c r="AL80" s="362" t="e">
        <f>AI80/#REF!</f>
        <v>#REF!</v>
      </c>
      <c r="AM80" s="368"/>
      <c r="AN80" s="368"/>
      <c r="AO80" s="418"/>
      <c r="AP80" s="369"/>
      <c r="AQ80" s="370" t="e">
        <f>AP80/#REF!*1000</f>
        <v>#REF!</v>
      </c>
      <c r="AR80" s="373"/>
      <c r="AS80" s="373"/>
      <c r="AT80" s="373"/>
      <c r="AU80" s="373"/>
      <c r="AV80" s="373"/>
      <c r="AW80" s="374"/>
      <c r="AX80" s="375" t="e">
        <f t="shared" si="97"/>
        <v>#DIV/0!</v>
      </c>
      <c r="AY80" s="376" t="e">
        <f t="shared" si="98"/>
        <v>#DIV/0!</v>
      </c>
      <c r="AZ80" s="376" t="e">
        <f t="shared" si="101"/>
        <v>#DIV/0!</v>
      </c>
      <c r="BA80" s="377" t="e">
        <f t="shared" si="102"/>
        <v>#DIV/0!</v>
      </c>
      <c r="BB80" s="378" t="e">
        <f t="shared" si="76"/>
        <v>#DIV/0!</v>
      </c>
      <c r="BC80" s="379" t="e">
        <f>BB80/#REF!*1000</f>
        <v>#DIV/0!</v>
      </c>
      <c r="BD80" s="380">
        <v>23000</v>
      </c>
      <c r="BE80" s="381" t="e">
        <f t="shared" si="99"/>
        <v>#DIV/0!</v>
      </c>
      <c r="BF80" s="378" t="e">
        <f t="shared" si="77"/>
        <v>#DIV/0!</v>
      </c>
      <c r="BG80" s="382"/>
      <c r="BH80" s="382"/>
      <c r="BI80" s="382"/>
      <c r="BJ80" s="382"/>
      <c r="BK80" s="382"/>
      <c r="BL80" s="382"/>
      <c r="BM80" s="382"/>
      <c r="BN80" s="382"/>
      <c r="BO80" s="382"/>
      <c r="BP80" s="382"/>
      <c r="BQ80" s="382"/>
      <c r="BR80" s="383">
        <f t="shared" si="78"/>
        <v>0</v>
      </c>
      <c r="BS80" s="383">
        <f t="shared" si="79"/>
        <v>0</v>
      </c>
      <c r="BT80" s="383">
        <f t="shared" si="80"/>
        <v>0</v>
      </c>
      <c r="BU80" s="384" t="e">
        <f>BT80/#REF!*1000</f>
        <v>#REF!</v>
      </c>
      <c r="BV80" s="383" t="e">
        <f>(BS80-BR80)/#REF!</f>
        <v>#REF!</v>
      </c>
      <c r="BW80" s="385" t="e">
        <f t="shared" si="81"/>
        <v>#DIV/0!</v>
      </c>
      <c r="BX80" s="385" t="e">
        <f t="shared" si="103"/>
        <v>#DIV/0!</v>
      </c>
      <c r="BY80" s="385" t="e">
        <f t="shared" si="103"/>
        <v>#REF!</v>
      </c>
      <c r="BZ80" s="385" t="e">
        <f t="shared" si="113"/>
        <v>#DIV/0!</v>
      </c>
      <c r="CA80" s="385" t="e">
        <f t="shared" si="114"/>
        <v>#REF!</v>
      </c>
      <c r="CC80" s="385" t="e">
        <f t="shared" si="33"/>
        <v>#DIV/0!</v>
      </c>
      <c r="CD80" s="385" t="e">
        <f>CC80/#REF!*1000</f>
        <v>#DIV/0!</v>
      </c>
      <c r="CE80" s="385" t="e">
        <f t="shared" si="34"/>
        <v>#DIV/0!</v>
      </c>
      <c r="CF80" s="385" t="e">
        <f>CE80/#REF!</f>
        <v>#DIV/0!</v>
      </c>
      <c r="CG80" s="387"/>
      <c r="CH80" s="385" t="e">
        <f t="shared" si="64"/>
        <v>#DIV/0!</v>
      </c>
      <c r="CI80" s="385" t="e">
        <f t="shared" si="64"/>
        <v>#REF!</v>
      </c>
      <c r="CJ80" s="385" t="e">
        <f t="shared" si="64"/>
        <v>#DIV/0!</v>
      </c>
      <c r="CK80" s="385" t="e">
        <f t="shared" si="64"/>
        <v>#REF!</v>
      </c>
    </row>
    <row r="81" spans="1:89" s="386" customFormat="1" ht="15.75" customHeight="1">
      <c r="A81" s="388" t="s">
        <v>643</v>
      </c>
      <c r="B81" s="394"/>
      <c r="C81" s="1559"/>
      <c r="D81" s="1555"/>
      <c r="E81" s="1556"/>
      <c r="F81" s="353"/>
      <c r="G81" s="354">
        <f t="shared" si="84"/>
        <v>0</v>
      </c>
      <c r="H81" s="356"/>
      <c r="I81" s="356"/>
      <c r="J81" s="393"/>
      <c r="K81" s="358"/>
      <c r="L81" s="359" t="s">
        <v>830</v>
      </c>
      <c r="M81" s="360"/>
      <c r="N81" s="361"/>
      <c r="O81" s="362">
        <f t="shared" si="112"/>
        <v>0</v>
      </c>
      <c r="P81" s="362">
        <f t="shared" si="112"/>
        <v>0</v>
      </c>
      <c r="Q81" s="362">
        <f t="shared" si="112"/>
        <v>0</v>
      </c>
      <c r="R81" s="362">
        <f t="shared" si="68"/>
        <v>0</v>
      </c>
      <c r="S81" s="363" t="e">
        <f t="shared" si="69"/>
        <v>#DIV/0!</v>
      </c>
      <c r="T81" s="362" t="e">
        <f t="shared" si="111"/>
        <v>#DIV/0!</v>
      </c>
      <c r="U81" s="361"/>
      <c r="V81" s="361"/>
      <c r="W81" s="365"/>
      <c r="X81" s="362">
        <f t="shared" si="71"/>
        <v>0</v>
      </c>
      <c r="Y81" s="362">
        <f t="shared" si="42"/>
        <v>0</v>
      </c>
      <c r="Z81" s="362" t="e">
        <f t="shared" si="100"/>
        <v>#DIV/0!</v>
      </c>
      <c r="AA81" s="361"/>
      <c r="AB81" s="364"/>
      <c r="AC81" s="365"/>
      <c r="AD81" s="362">
        <f t="shared" si="44"/>
        <v>0</v>
      </c>
      <c r="AE81" s="362">
        <f t="shared" si="72"/>
        <v>0</v>
      </c>
      <c r="AF81" s="362" t="e">
        <f t="shared" si="105"/>
        <v>#DIV/0!</v>
      </c>
      <c r="AG81" s="361"/>
      <c r="AH81" s="364"/>
      <c r="AI81" s="366"/>
      <c r="AJ81" s="362">
        <f t="shared" si="47"/>
        <v>0</v>
      </c>
      <c r="AK81" s="362">
        <f t="shared" si="73"/>
        <v>0</v>
      </c>
      <c r="AL81" s="362" t="e">
        <f t="shared" si="106"/>
        <v>#DIV/0!</v>
      </c>
      <c r="AM81" s="367"/>
      <c r="AN81" s="367"/>
      <c r="AO81" s="396"/>
      <c r="AP81" s="369"/>
      <c r="AQ81" s="370" t="e">
        <f t="shared" si="107"/>
        <v>#DIV/0!</v>
      </c>
      <c r="AR81" s="397"/>
      <c r="AS81" s="397"/>
      <c r="AT81" s="397"/>
      <c r="AU81" s="397"/>
      <c r="AV81" s="397"/>
      <c r="AW81" s="374"/>
      <c r="AX81" s="375" t="e">
        <f t="shared" si="97"/>
        <v>#DIV/0!</v>
      </c>
      <c r="AY81" s="376" t="e">
        <f t="shared" si="98"/>
        <v>#DIV/0!</v>
      </c>
      <c r="AZ81" s="376" t="e">
        <f t="shared" si="101"/>
        <v>#DIV/0!</v>
      </c>
      <c r="BA81" s="377" t="e">
        <f t="shared" si="102"/>
        <v>#DIV/0!</v>
      </c>
      <c r="BB81" s="378" t="e">
        <f t="shared" si="76"/>
        <v>#DIV/0!</v>
      </c>
      <c r="BC81" s="379" t="e">
        <f t="shared" si="108"/>
        <v>#DIV/0!</v>
      </c>
      <c r="BD81" s="380">
        <v>23000</v>
      </c>
      <c r="BE81" s="381" t="e">
        <f t="shared" si="99"/>
        <v>#DIV/0!</v>
      </c>
      <c r="BF81" s="378" t="e">
        <f t="shared" si="77"/>
        <v>#DIV/0!</v>
      </c>
      <c r="BG81" s="382"/>
      <c r="BH81" s="382"/>
      <c r="BI81" s="382"/>
      <c r="BJ81" s="382"/>
      <c r="BK81" s="382"/>
      <c r="BL81" s="382"/>
      <c r="BM81" s="382"/>
      <c r="BN81" s="382"/>
      <c r="BO81" s="382"/>
      <c r="BP81" s="382"/>
      <c r="BQ81" s="382"/>
      <c r="BR81" s="383">
        <f t="shared" si="78"/>
        <v>0</v>
      </c>
      <c r="BS81" s="383">
        <f t="shared" si="79"/>
        <v>0</v>
      </c>
      <c r="BT81" s="383">
        <f t="shared" si="80"/>
        <v>0</v>
      </c>
      <c r="BU81" s="384" t="e">
        <f t="shared" si="109"/>
        <v>#DIV/0!</v>
      </c>
      <c r="BV81" s="383" t="e">
        <f t="shared" si="110"/>
        <v>#DIV/0!</v>
      </c>
      <c r="BW81" s="385" t="e">
        <f t="shared" si="81"/>
        <v>#DIV/0!</v>
      </c>
      <c r="BX81" s="385" t="e">
        <f t="shared" si="103"/>
        <v>#DIV/0!</v>
      </c>
      <c r="BY81" s="385" t="e">
        <f t="shared" si="103"/>
        <v>#DIV/0!</v>
      </c>
      <c r="BZ81" s="385" t="e">
        <f t="shared" si="113"/>
        <v>#DIV/0!</v>
      </c>
      <c r="CA81" s="385" t="e">
        <f t="shared" si="114"/>
        <v>#DIV/0!</v>
      </c>
      <c r="CC81" s="385" t="e">
        <f t="shared" si="33"/>
        <v>#DIV/0!</v>
      </c>
      <c r="CD81" s="385" t="e">
        <f>CC81/#REF!*1000</f>
        <v>#DIV/0!</v>
      </c>
      <c r="CE81" s="385" t="e">
        <f t="shared" si="34"/>
        <v>#DIV/0!</v>
      </c>
      <c r="CF81" s="385" t="e">
        <f>CE81/#REF!</f>
        <v>#DIV/0!</v>
      </c>
      <c r="CG81" s="387"/>
      <c r="CH81" s="385" t="e">
        <f t="shared" si="64"/>
        <v>#DIV/0!</v>
      </c>
      <c r="CI81" s="385" t="e">
        <f t="shared" si="64"/>
        <v>#DIV/0!</v>
      </c>
      <c r="CJ81" s="385" t="e">
        <f t="shared" si="64"/>
        <v>#DIV/0!</v>
      </c>
      <c r="CK81" s="385" t="e">
        <f t="shared" si="64"/>
        <v>#DIV/0!</v>
      </c>
    </row>
    <row r="82" spans="1:89" s="386" customFormat="1" ht="18.75" customHeight="1">
      <c r="A82" s="388" t="s">
        <v>499</v>
      </c>
      <c r="B82" s="349"/>
      <c r="C82" s="1534"/>
      <c r="D82" s="1536"/>
      <c r="E82" s="1538"/>
      <c r="F82" s="353"/>
      <c r="G82" s="354">
        <f t="shared" si="84"/>
        <v>0</v>
      </c>
      <c r="H82" s="356"/>
      <c r="I82" s="356"/>
      <c r="J82" s="393"/>
      <c r="K82" s="358"/>
      <c r="L82" s="359" t="s">
        <v>830</v>
      </c>
      <c r="M82" s="360"/>
      <c r="N82" s="361"/>
      <c r="O82" s="362">
        <f t="shared" si="112"/>
        <v>0</v>
      </c>
      <c r="P82" s="362">
        <f t="shared" si="112"/>
        <v>0</v>
      </c>
      <c r="Q82" s="362">
        <f t="shared" si="112"/>
        <v>0</v>
      </c>
      <c r="R82" s="362">
        <f t="shared" si="68"/>
        <v>0</v>
      </c>
      <c r="S82" s="363" t="e">
        <f t="shared" si="69"/>
        <v>#DIV/0!</v>
      </c>
      <c r="T82" s="362" t="e">
        <f t="shared" si="111"/>
        <v>#DIV/0!</v>
      </c>
      <c r="U82" s="361"/>
      <c r="V82" s="361"/>
      <c r="W82" s="365"/>
      <c r="X82" s="362">
        <f t="shared" si="71"/>
        <v>0</v>
      </c>
      <c r="Y82" s="362">
        <f t="shared" si="42"/>
        <v>0</v>
      </c>
      <c r="Z82" s="362" t="e">
        <f t="shared" si="100"/>
        <v>#DIV/0!</v>
      </c>
      <c r="AA82" s="361"/>
      <c r="AB82" s="364"/>
      <c r="AC82" s="365"/>
      <c r="AD82" s="362">
        <f t="shared" si="44"/>
        <v>0</v>
      </c>
      <c r="AE82" s="362">
        <f t="shared" si="72"/>
        <v>0</v>
      </c>
      <c r="AF82" s="362" t="e">
        <f t="shared" si="105"/>
        <v>#DIV/0!</v>
      </c>
      <c r="AG82" s="361"/>
      <c r="AH82" s="364"/>
      <c r="AI82" s="366"/>
      <c r="AJ82" s="362">
        <f t="shared" si="47"/>
        <v>0</v>
      </c>
      <c r="AK82" s="362">
        <f t="shared" si="73"/>
        <v>0</v>
      </c>
      <c r="AL82" s="362" t="e">
        <f t="shared" si="106"/>
        <v>#DIV/0!</v>
      </c>
      <c r="AM82" s="367"/>
      <c r="AN82" s="367"/>
      <c r="AO82" s="396"/>
      <c r="AP82" s="369"/>
      <c r="AQ82" s="370" t="e">
        <f t="shared" si="107"/>
        <v>#DIV/0!</v>
      </c>
      <c r="AR82" s="397"/>
      <c r="AS82" s="397"/>
      <c r="AT82" s="397"/>
      <c r="AU82" s="397"/>
      <c r="AV82" s="397"/>
      <c r="AW82" s="374"/>
      <c r="AX82" s="375" t="e">
        <f t="shared" si="97"/>
        <v>#DIV/0!</v>
      </c>
      <c r="AY82" s="376" t="e">
        <f t="shared" si="98"/>
        <v>#DIV/0!</v>
      </c>
      <c r="AZ82" s="376" t="e">
        <f t="shared" si="101"/>
        <v>#DIV/0!</v>
      </c>
      <c r="BA82" s="377" t="e">
        <f t="shared" si="102"/>
        <v>#DIV/0!</v>
      </c>
      <c r="BB82" s="378" t="e">
        <f t="shared" si="76"/>
        <v>#DIV/0!</v>
      </c>
      <c r="BC82" s="379" t="e">
        <f t="shared" si="108"/>
        <v>#DIV/0!</v>
      </c>
      <c r="BD82" s="380">
        <v>23000</v>
      </c>
      <c r="BE82" s="381" t="e">
        <f t="shared" si="99"/>
        <v>#DIV/0!</v>
      </c>
      <c r="BF82" s="378" t="e">
        <f t="shared" si="77"/>
        <v>#DIV/0!</v>
      </c>
      <c r="BG82" s="382"/>
      <c r="BH82" s="382"/>
      <c r="BI82" s="382"/>
      <c r="BJ82" s="382"/>
      <c r="BK82" s="382"/>
      <c r="BL82" s="382"/>
      <c r="BM82" s="382"/>
      <c r="BN82" s="382"/>
      <c r="BO82" s="382"/>
      <c r="BP82" s="382"/>
      <c r="BQ82" s="382"/>
      <c r="BR82" s="383">
        <f t="shared" si="78"/>
        <v>0</v>
      </c>
      <c r="BS82" s="383">
        <f t="shared" si="79"/>
        <v>0</v>
      </c>
      <c r="BT82" s="383">
        <f t="shared" si="80"/>
        <v>0</v>
      </c>
      <c r="BU82" s="384" t="e">
        <f t="shared" si="109"/>
        <v>#DIV/0!</v>
      </c>
      <c r="BV82" s="383" t="e">
        <f t="shared" si="110"/>
        <v>#DIV/0!</v>
      </c>
      <c r="BW82" s="385" t="e">
        <f t="shared" si="81"/>
        <v>#DIV/0!</v>
      </c>
      <c r="BX82" s="385" t="e">
        <f t="shared" si="103"/>
        <v>#DIV/0!</v>
      </c>
      <c r="BY82" s="385" t="e">
        <f t="shared" si="103"/>
        <v>#DIV/0!</v>
      </c>
      <c r="BZ82" s="385" t="e">
        <f t="shared" si="113"/>
        <v>#DIV/0!</v>
      </c>
      <c r="CA82" s="385" t="e">
        <f t="shared" si="114"/>
        <v>#DIV/0!</v>
      </c>
      <c r="CC82" s="385" t="e">
        <f t="shared" si="33"/>
        <v>#DIV/0!</v>
      </c>
      <c r="CD82" s="385" t="e">
        <f>CC82/#REF!*1000</f>
        <v>#DIV/0!</v>
      </c>
      <c r="CE82" s="385" t="e">
        <f t="shared" si="34"/>
        <v>#DIV/0!</v>
      </c>
      <c r="CF82" s="385" t="e">
        <f>CE82/#REF!</f>
        <v>#DIV/0!</v>
      </c>
      <c r="CG82" s="387"/>
      <c r="CH82" s="385" t="e">
        <f t="shared" si="64"/>
        <v>#DIV/0!</v>
      </c>
      <c r="CI82" s="385" t="e">
        <f t="shared" si="64"/>
        <v>#DIV/0!</v>
      </c>
      <c r="CJ82" s="385" t="e">
        <f t="shared" si="64"/>
        <v>#DIV/0!</v>
      </c>
      <c r="CK82" s="385" t="e">
        <f t="shared" si="64"/>
        <v>#DIV/0!</v>
      </c>
    </row>
    <row r="83" spans="1:89" s="386" customFormat="1" ht="18.75" customHeight="1">
      <c r="A83" s="348">
        <v>34</v>
      </c>
      <c r="B83" s="349"/>
      <c r="C83" s="1535"/>
      <c r="D83" s="1537"/>
      <c r="E83" s="1539"/>
      <c r="F83" s="353"/>
      <c r="G83" s="354">
        <f t="shared" si="84"/>
        <v>0</v>
      </c>
      <c r="H83" s="356"/>
      <c r="I83" s="356"/>
      <c r="J83" s="393"/>
      <c r="K83" s="358"/>
      <c r="L83" s="359" t="s">
        <v>830</v>
      </c>
      <c r="M83" s="360"/>
      <c r="N83" s="361"/>
      <c r="O83" s="362">
        <f t="shared" si="112"/>
        <v>0</v>
      </c>
      <c r="P83" s="362">
        <f t="shared" si="112"/>
        <v>0</v>
      </c>
      <c r="Q83" s="362">
        <f t="shared" si="112"/>
        <v>0</v>
      </c>
      <c r="R83" s="362">
        <f t="shared" si="68"/>
        <v>0</v>
      </c>
      <c r="S83" s="363" t="e">
        <f t="shared" si="69"/>
        <v>#DIV/0!</v>
      </c>
      <c r="T83" s="362" t="e">
        <f t="shared" si="111"/>
        <v>#DIV/0!</v>
      </c>
      <c r="U83" s="361"/>
      <c r="V83" s="361"/>
      <c r="W83" s="365"/>
      <c r="X83" s="362">
        <f t="shared" si="71"/>
        <v>0</v>
      </c>
      <c r="Y83" s="362">
        <f t="shared" si="42"/>
        <v>0</v>
      </c>
      <c r="Z83" s="362" t="e">
        <f t="shared" si="100"/>
        <v>#DIV/0!</v>
      </c>
      <c r="AA83" s="361"/>
      <c r="AB83" s="364"/>
      <c r="AC83" s="365"/>
      <c r="AD83" s="362">
        <f t="shared" si="44"/>
        <v>0</v>
      </c>
      <c r="AE83" s="362">
        <f t="shared" si="72"/>
        <v>0</v>
      </c>
      <c r="AF83" s="362" t="e">
        <f>AC83/I83</f>
        <v>#DIV/0!</v>
      </c>
      <c r="AG83" s="361"/>
      <c r="AH83" s="364"/>
      <c r="AI83" s="366"/>
      <c r="AJ83" s="362">
        <f t="shared" si="47"/>
        <v>0</v>
      </c>
      <c r="AK83" s="362">
        <f t="shared" si="73"/>
        <v>0</v>
      </c>
      <c r="AL83" s="362" t="e">
        <f>AI83/I83</f>
        <v>#DIV/0!</v>
      </c>
      <c r="AM83" s="367"/>
      <c r="AN83" s="367"/>
      <c r="AO83" s="396"/>
      <c r="AP83" s="369"/>
      <c r="AQ83" s="370" t="e">
        <f>AP83/I83*1000</f>
        <v>#DIV/0!</v>
      </c>
      <c r="AR83" s="397"/>
      <c r="AS83" s="397"/>
      <c r="AT83" s="397"/>
      <c r="AU83" s="397"/>
      <c r="AV83" s="397"/>
      <c r="AW83" s="374"/>
      <c r="AX83" s="375" t="e">
        <f t="shared" si="97"/>
        <v>#DIV/0!</v>
      </c>
      <c r="AY83" s="376" t="e">
        <f t="shared" si="98"/>
        <v>#DIV/0!</v>
      </c>
      <c r="AZ83" s="376" t="e">
        <f t="shared" si="101"/>
        <v>#DIV/0!</v>
      </c>
      <c r="BA83" s="377" t="e">
        <f t="shared" si="102"/>
        <v>#DIV/0!</v>
      </c>
      <c r="BB83" s="378" t="e">
        <f t="shared" si="76"/>
        <v>#DIV/0!</v>
      </c>
      <c r="BC83" s="379" t="e">
        <f>BB83/I83*1000</f>
        <v>#DIV/0!</v>
      </c>
      <c r="BD83" s="380">
        <v>23000</v>
      </c>
      <c r="BE83" s="381" t="e">
        <f t="shared" si="99"/>
        <v>#DIV/0!</v>
      </c>
      <c r="BF83" s="378" t="e">
        <f t="shared" si="77"/>
        <v>#DIV/0!</v>
      </c>
      <c r="BG83" s="382"/>
      <c r="BH83" s="382"/>
      <c r="BI83" s="382"/>
      <c r="BJ83" s="382"/>
      <c r="BK83" s="382"/>
      <c r="BL83" s="382"/>
      <c r="BM83" s="382"/>
      <c r="BN83" s="382"/>
      <c r="BO83" s="382"/>
      <c r="BP83" s="382"/>
      <c r="BQ83" s="382"/>
      <c r="BR83" s="383">
        <f t="shared" si="78"/>
        <v>0</v>
      </c>
      <c r="BS83" s="383">
        <f t="shared" si="79"/>
        <v>0</v>
      </c>
      <c r="BT83" s="383">
        <f t="shared" si="80"/>
        <v>0</v>
      </c>
      <c r="BU83" s="384" t="e">
        <f>BT83/I83*1000</f>
        <v>#DIV/0!</v>
      </c>
      <c r="BV83" s="383" t="e">
        <f>(BS83-BR83)/I83</f>
        <v>#DIV/0!</v>
      </c>
      <c r="BW83" s="385" t="e">
        <f t="shared" si="81"/>
        <v>#DIV/0!</v>
      </c>
      <c r="BX83" s="385" t="e">
        <f t="shared" si="103"/>
        <v>#DIV/0!</v>
      </c>
      <c r="BY83" s="385" t="e">
        <f t="shared" si="103"/>
        <v>#DIV/0!</v>
      </c>
      <c r="BZ83" s="385" t="e">
        <f t="shared" si="113"/>
        <v>#DIV/0!</v>
      </c>
      <c r="CA83" s="385" t="e">
        <f t="shared" si="114"/>
        <v>#DIV/0!</v>
      </c>
      <c r="CC83" s="385" t="e">
        <f t="shared" si="33"/>
        <v>#DIV/0!</v>
      </c>
      <c r="CD83" s="385" t="e">
        <f>CC83/#REF!*1000</f>
        <v>#DIV/0!</v>
      </c>
      <c r="CE83" s="385" t="e">
        <f t="shared" si="34"/>
        <v>#DIV/0!</v>
      </c>
      <c r="CF83" s="385" t="e">
        <f>CE83/#REF!</f>
        <v>#DIV/0!</v>
      </c>
      <c r="CG83" s="387"/>
      <c r="CH83" s="385" t="e">
        <f t="shared" si="64"/>
        <v>#DIV/0!</v>
      </c>
      <c r="CI83" s="385" t="e">
        <f t="shared" si="64"/>
        <v>#DIV/0!</v>
      </c>
      <c r="CJ83" s="385" t="e">
        <f t="shared" si="64"/>
        <v>#DIV/0!</v>
      </c>
      <c r="CK83" s="385" t="e">
        <f t="shared" si="64"/>
        <v>#DIV/0!</v>
      </c>
    </row>
    <row r="84" spans="1:89" s="386" customFormat="1" ht="18.75" customHeight="1">
      <c r="A84" s="388" t="s">
        <v>632</v>
      </c>
      <c r="B84" s="349"/>
      <c r="C84" s="404"/>
      <c r="D84" s="403"/>
      <c r="E84" s="403"/>
      <c r="F84" s="353"/>
      <c r="G84" s="354">
        <f t="shared" si="84"/>
        <v>0</v>
      </c>
      <c r="H84" s="356"/>
      <c r="I84" s="356"/>
      <c r="J84" s="393"/>
      <c r="K84" s="358"/>
      <c r="L84" s="359" t="s">
        <v>830</v>
      </c>
      <c r="M84" s="360"/>
      <c r="N84" s="361"/>
      <c r="O84" s="362">
        <f t="shared" si="112"/>
        <v>0</v>
      </c>
      <c r="P84" s="362">
        <f t="shared" si="112"/>
        <v>0</v>
      </c>
      <c r="Q84" s="362">
        <f t="shared" si="112"/>
        <v>0</v>
      </c>
      <c r="R84" s="362">
        <f t="shared" si="68"/>
        <v>0</v>
      </c>
      <c r="S84" s="363" t="e">
        <f t="shared" si="69"/>
        <v>#DIV/0!</v>
      </c>
      <c r="T84" s="362" t="e">
        <f t="shared" si="111"/>
        <v>#DIV/0!</v>
      </c>
      <c r="U84" s="361"/>
      <c r="V84" s="361"/>
      <c r="W84" s="365"/>
      <c r="X84" s="362">
        <f t="shared" si="71"/>
        <v>0</v>
      </c>
      <c r="Y84" s="362">
        <f t="shared" si="42"/>
        <v>0</v>
      </c>
      <c r="Z84" s="362" t="e">
        <f t="shared" si="100"/>
        <v>#DIV/0!</v>
      </c>
      <c r="AA84" s="361"/>
      <c r="AB84" s="364"/>
      <c r="AC84" s="365"/>
      <c r="AD84" s="362">
        <f t="shared" si="44"/>
        <v>0</v>
      </c>
      <c r="AE84" s="362">
        <f t="shared" si="72"/>
        <v>0</v>
      </c>
      <c r="AF84" s="362" t="e">
        <f>AC84/H84</f>
        <v>#DIV/0!</v>
      </c>
      <c r="AG84" s="361"/>
      <c r="AH84" s="364"/>
      <c r="AI84" s="366"/>
      <c r="AJ84" s="362">
        <f t="shared" si="47"/>
        <v>0</v>
      </c>
      <c r="AK84" s="362">
        <f t="shared" si="73"/>
        <v>0</v>
      </c>
      <c r="AL84" s="362" t="e">
        <f>AI84/H84</f>
        <v>#DIV/0!</v>
      </c>
      <c r="AM84" s="367"/>
      <c r="AN84" s="367"/>
      <c r="AO84" s="396"/>
      <c r="AP84" s="369"/>
      <c r="AQ84" s="370" t="e">
        <f>AP84/H84*1000</f>
        <v>#DIV/0!</v>
      </c>
      <c r="AR84" s="397"/>
      <c r="AS84" s="397"/>
      <c r="AT84" s="397"/>
      <c r="AU84" s="397"/>
      <c r="AV84" s="397"/>
      <c r="AW84" s="374"/>
      <c r="AX84" s="375" t="e">
        <f t="shared" si="97"/>
        <v>#DIV/0!</v>
      </c>
      <c r="AY84" s="376" t="e">
        <f t="shared" si="98"/>
        <v>#DIV/0!</v>
      </c>
      <c r="AZ84" s="376" t="e">
        <f t="shared" si="101"/>
        <v>#DIV/0!</v>
      </c>
      <c r="BA84" s="377" t="e">
        <f t="shared" si="102"/>
        <v>#DIV/0!</v>
      </c>
      <c r="BB84" s="378" t="e">
        <f t="shared" si="76"/>
        <v>#DIV/0!</v>
      </c>
      <c r="BC84" s="379" t="e">
        <f>BB84/H84*1000</f>
        <v>#DIV/0!</v>
      </c>
      <c r="BD84" s="380">
        <v>23000</v>
      </c>
      <c r="BE84" s="381" t="e">
        <f t="shared" si="99"/>
        <v>#DIV/0!</v>
      </c>
      <c r="BF84" s="378" t="e">
        <f t="shared" si="77"/>
        <v>#DIV/0!</v>
      </c>
      <c r="BG84" s="382"/>
      <c r="BH84" s="382"/>
      <c r="BI84" s="382"/>
      <c r="BJ84" s="382"/>
      <c r="BK84" s="382"/>
      <c r="BL84" s="382"/>
      <c r="BM84" s="382"/>
      <c r="BN84" s="382"/>
      <c r="BO84" s="382"/>
      <c r="BP84" s="382"/>
      <c r="BQ84" s="382"/>
      <c r="BR84" s="383">
        <f t="shared" si="78"/>
        <v>0</v>
      </c>
      <c r="BS84" s="383">
        <f t="shared" si="79"/>
        <v>0</v>
      </c>
      <c r="BT84" s="383">
        <f t="shared" si="80"/>
        <v>0</v>
      </c>
      <c r="BU84" s="384" t="e">
        <f>BT84/H84*1000</f>
        <v>#DIV/0!</v>
      </c>
      <c r="BV84" s="383" t="e">
        <f>(BS84-BR84)/H84</f>
        <v>#DIV/0!</v>
      </c>
      <c r="BW84" s="385" t="e">
        <f t="shared" si="81"/>
        <v>#DIV/0!</v>
      </c>
      <c r="BX84" s="385" t="e">
        <f t="shared" si="103"/>
        <v>#DIV/0!</v>
      </c>
      <c r="BY84" s="385" t="e">
        <f t="shared" si="103"/>
        <v>#DIV/0!</v>
      </c>
      <c r="BZ84" s="385" t="e">
        <f t="shared" si="113"/>
        <v>#DIV/0!</v>
      </c>
      <c r="CA84" s="385" t="e">
        <f t="shared" si="114"/>
        <v>#DIV/0!</v>
      </c>
      <c r="CC84" s="385" t="e">
        <f t="shared" si="33"/>
        <v>#DIV/0!</v>
      </c>
      <c r="CD84" s="385" t="e">
        <f>CC84/#REF!*1000</f>
        <v>#DIV/0!</v>
      </c>
      <c r="CE84" s="385" t="e">
        <f t="shared" si="34"/>
        <v>#DIV/0!</v>
      </c>
      <c r="CF84" s="385" t="e">
        <f>CE84/#REF!</f>
        <v>#DIV/0!</v>
      </c>
      <c r="CG84" s="387"/>
      <c r="CH84" s="385" t="e">
        <f t="shared" si="64"/>
        <v>#DIV/0!</v>
      </c>
      <c r="CI84" s="385" t="e">
        <f t="shared" si="64"/>
        <v>#DIV/0!</v>
      </c>
      <c r="CJ84" s="385" t="e">
        <f t="shared" si="64"/>
        <v>#DIV/0!</v>
      </c>
      <c r="CK84" s="385" t="e">
        <f t="shared" si="64"/>
        <v>#DIV/0!</v>
      </c>
    </row>
    <row r="85" spans="1:89" s="386" customFormat="1" ht="18.75" customHeight="1">
      <c r="A85" s="388"/>
      <c r="B85" s="349"/>
      <c r="C85" s="350"/>
      <c r="D85" s="411"/>
      <c r="E85" s="420"/>
      <c r="F85" s="353"/>
      <c r="G85" s="354">
        <f t="shared" si="84"/>
        <v>0</v>
      </c>
      <c r="H85" s="356"/>
      <c r="I85" s="356"/>
      <c r="J85" s="393"/>
      <c r="K85" s="358"/>
      <c r="L85" s="359"/>
      <c r="M85" s="360"/>
      <c r="N85" s="361"/>
      <c r="O85" s="362"/>
      <c r="P85" s="362"/>
      <c r="Q85" s="362"/>
      <c r="R85" s="362"/>
      <c r="S85" s="363"/>
      <c r="T85" s="362"/>
      <c r="U85" s="361"/>
      <c r="V85" s="361"/>
      <c r="W85" s="365"/>
      <c r="X85" s="362"/>
      <c r="Y85" s="362"/>
      <c r="Z85" s="362"/>
      <c r="AA85" s="361"/>
      <c r="AB85" s="364"/>
      <c r="AC85" s="365"/>
      <c r="AD85" s="362"/>
      <c r="AE85" s="362"/>
      <c r="AF85" s="362"/>
      <c r="AG85" s="361"/>
      <c r="AH85" s="364"/>
      <c r="AI85" s="366"/>
      <c r="AJ85" s="362"/>
      <c r="AK85" s="362"/>
      <c r="AL85" s="362"/>
      <c r="AM85" s="367"/>
      <c r="AN85" s="367"/>
      <c r="AO85" s="396"/>
      <c r="AP85" s="369"/>
      <c r="AQ85" s="370"/>
      <c r="AR85" s="397"/>
      <c r="AS85" s="397"/>
      <c r="AT85" s="397"/>
      <c r="AU85" s="397"/>
      <c r="AV85" s="397"/>
      <c r="AW85" s="374"/>
      <c r="AX85" s="375"/>
      <c r="AY85" s="376"/>
      <c r="AZ85" s="376"/>
      <c r="BA85" s="377"/>
      <c r="BB85" s="378"/>
      <c r="BC85" s="379"/>
      <c r="BD85" s="380"/>
      <c r="BE85" s="381"/>
      <c r="BF85" s="378"/>
      <c r="BG85" s="382"/>
      <c r="BH85" s="382"/>
      <c r="BI85" s="382"/>
      <c r="BJ85" s="382"/>
      <c r="BK85" s="382"/>
      <c r="BL85" s="382"/>
      <c r="BM85" s="382"/>
      <c r="BN85" s="382"/>
      <c r="BO85" s="382"/>
      <c r="BP85" s="382"/>
      <c r="BQ85" s="382"/>
      <c r="BR85" s="383"/>
      <c r="BS85" s="383"/>
      <c r="BT85" s="383"/>
      <c r="BU85" s="384"/>
      <c r="BV85" s="383"/>
      <c r="BW85" s="385"/>
      <c r="BX85" s="385"/>
      <c r="BY85" s="385"/>
      <c r="BZ85" s="385"/>
      <c r="CA85" s="385"/>
      <c r="CC85" s="385"/>
      <c r="CD85" s="385"/>
      <c r="CE85" s="385"/>
      <c r="CF85" s="385"/>
      <c r="CG85" s="387"/>
      <c r="CH85" s="385"/>
      <c r="CI85" s="385"/>
      <c r="CJ85" s="385"/>
      <c r="CK85" s="385"/>
    </row>
    <row r="86" spans="1:89" s="386" customFormat="1" ht="18.75" customHeight="1">
      <c r="A86" s="348">
        <v>35</v>
      </c>
      <c r="B86" s="349"/>
      <c r="C86" s="1534"/>
      <c r="D86" s="1536"/>
      <c r="E86" s="1536"/>
      <c r="F86" s="353"/>
      <c r="G86" s="354">
        <f t="shared" si="84"/>
        <v>0</v>
      </c>
      <c r="H86" s="356"/>
      <c r="I86" s="356"/>
      <c r="J86" s="393"/>
      <c r="K86" s="358"/>
      <c r="L86" s="359" t="s">
        <v>830</v>
      </c>
      <c r="M86" s="360"/>
      <c r="N86" s="361"/>
      <c r="O86" s="362">
        <f t="shared" si="112"/>
        <v>0</v>
      </c>
      <c r="P86" s="362">
        <f t="shared" si="112"/>
        <v>0</v>
      </c>
      <c r="Q86" s="362">
        <f t="shared" si="112"/>
        <v>0</v>
      </c>
      <c r="R86" s="362">
        <f t="shared" si="68"/>
        <v>0</v>
      </c>
      <c r="S86" s="363" t="e">
        <f t="shared" si="69"/>
        <v>#DIV/0!</v>
      </c>
      <c r="T86" s="362" t="e">
        <f t="shared" si="111"/>
        <v>#DIV/0!</v>
      </c>
      <c r="U86" s="361"/>
      <c r="V86" s="361"/>
      <c r="W86" s="365"/>
      <c r="X86" s="362">
        <f t="shared" si="71"/>
        <v>0</v>
      </c>
      <c r="Y86" s="362">
        <f t="shared" si="42"/>
        <v>0</v>
      </c>
      <c r="Z86" s="362" t="e">
        <f t="shared" ref="Z86:Z104" si="115">W86/G87</f>
        <v>#DIV/0!</v>
      </c>
      <c r="AA86" s="361"/>
      <c r="AB86" s="364"/>
      <c r="AC86" s="365"/>
      <c r="AD86" s="362">
        <f t="shared" si="44"/>
        <v>0</v>
      </c>
      <c r="AE86" s="362">
        <f t="shared" si="72"/>
        <v>0</v>
      </c>
      <c r="AF86" s="362" t="e">
        <f>AC86/I86</f>
        <v>#DIV/0!</v>
      </c>
      <c r="AG86" s="361"/>
      <c r="AH86" s="364"/>
      <c r="AI86" s="366"/>
      <c r="AJ86" s="362">
        <f t="shared" si="47"/>
        <v>0</v>
      </c>
      <c r="AK86" s="362">
        <f t="shared" si="73"/>
        <v>0</v>
      </c>
      <c r="AL86" s="362" t="e">
        <f>AI86/I86</f>
        <v>#DIV/0!</v>
      </c>
      <c r="AM86" s="367"/>
      <c r="AN86" s="367"/>
      <c r="AO86" s="396"/>
      <c r="AP86" s="369"/>
      <c r="AQ86" s="370" t="e">
        <f>AP86/I86*1000</f>
        <v>#DIV/0!</v>
      </c>
      <c r="AR86" s="397"/>
      <c r="AS86" s="397"/>
      <c r="AT86" s="397"/>
      <c r="AU86" s="397"/>
      <c r="AV86" s="397"/>
      <c r="AW86" s="374"/>
      <c r="AX86" s="375" t="e">
        <f t="shared" si="97"/>
        <v>#DIV/0!</v>
      </c>
      <c r="AY86" s="376" t="e">
        <f t="shared" si="98"/>
        <v>#DIV/0!</v>
      </c>
      <c r="AZ86" s="376" t="e">
        <f t="shared" si="101"/>
        <v>#DIV/0!</v>
      </c>
      <c r="BA86" s="377" t="e">
        <f t="shared" si="102"/>
        <v>#DIV/0!</v>
      </c>
      <c r="BB86" s="378" t="e">
        <f t="shared" si="76"/>
        <v>#DIV/0!</v>
      </c>
      <c r="BC86" s="379" t="e">
        <f>BB86/I86*1000</f>
        <v>#DIV/0!</v>
      </c>
      <c r="BD86" s="380">
        <v>23000</v>
      </c>
      <c r="BE86" s="381" t="e">
        <f t="shared" si="99"/>
        <v>#DIV/0!</v>
      </c>
      <c r="BF86" s="378" t="e">
        <f t="shared" si="77"/>
        <v>#DIV/0!</v>
      </c>
      <c r="BG86" s="382"/>
      <c r="BH86" s="382"/>
      <c r="BI86" s="382"/>
      <c r="BJ86" s="382"/>
      <c r="BK86" s="382"/>
      <c r="BL86" s="382"/>
      <c r="BM86" s="382"/>
      <c r="BN86" s="382"/>
      <c r="BO86" s="382"/>
      <c r="BP86" s="382"/>
      <c r="BQ86" s="382"/>
      <c r="BR86" s="383">
        <f t="shared" si="78"/>
        <v>0</v>
      </c>
      <c r="BS86" s="383">
        <f t="shared" si="79"/>
        <v>0</v>
      </c>
      <c r="BT86" s="383">
        <f t="shared" si="80"/>
        <v>0</v>
      </c>
      <c r="BU86" s="384" t="e">
        <f>BT86/I86*1000</f>
        <v>#DIV/0!</v>
      </c>
      <c r="BV86" s="383" t="e">
        <f>(BS86-BR86)/I86</f>
        <v>#DIV/0!</v>
      </c>
      <c r="BW86" s="385" t="e">
        <f t="shared" si="81"/>
        <v>#DIV/0!</v>
      </c>
      <c r="BX86" s="385" t="e">
        <f t="shared" si="103"/>
        <v>#DIV/0!</v>
      </c>
      <c r="BY86" s="385" t="e">
        <f t="shared" si="103"/>
        <v>#DIV/0!</v>
      </c>
      <c r="BZ86" s="385" t="e">
        <f t="shared" si="113"/>
        <v>#DIV/0!</v>
      </c>
      <c r="CA86" s="385" t="e">
        <f t="shared" si="114"/>
        <v>#DIV/0!</v>
      </c>
      <c r="CC86" s="385" t="e">
        <f t="shared" si="33"/>
        <v>#DIV/0!</v>
      </c>
      <c r="CD86" s="385" t="e">
        <f>CC86/#REF!*1000</f>
        <v>#DIV/0!</v>
      </c>
      <c r="CE86" s="385" t="e">
        <f t="shared" si="34"/>
        <v>#DIV/0!</v>
      </c>
      <c r="CF86" s="385" t="e">
        <f>CE86/#REF!</f>
        <v>#DIV/0!</v>
      </c>
      <c r="CG86" s="387"/>
      <c r="CH86" s="385" t="e">
        <f t="shared" si="64"/>
        <v>#DIV/0!</v>
      </c>
      <c r="CI86" s="385" t="e">
        <f t="shared" si="64"/>
        <v>#DIV/0!</v>
      </c>
      <c r="CJ86" s="385" t="e">
        <f t="shared" si="64"/>
        <v>#DIV/0!</v>
      </c>
      <c r="CK86" s="385" t="e">
        <f t="shared" si="64"/>
        <v>#DIV/0!</v>
      </c>
    </row>
    <row r="87" spans="1:89" s="386" customFormat="1" ht="18.75" customHeight="1">
      <c r="A87" s="388" t="s">
        <v>492</v>
      </c>
      <c r="B87" s="419"/>
      <c r="C87" s="1559"/>
      <c r="D87" s="1555"/>
      <c r="E87" s="1555"/>
      <c r="F87" s="353"/>
      <c r="G87" s="354">
        <f t="shared" si="84"/>
        <v>0</v>
      </c>
      <c r="H87" s="356"/>
      <c r="I87" s="356"/>
      <c r="J87" s="393"/>
      <c r="K87" s="358"/>
      <c r="L87" s="359" t="s">
        <v>830</v>
      </c>
      <c r="M87" s="360"/>
      <c r="N87" s="361"/>
      <c r="O87" s="362">
        <f t="shared" si="112"/>
        <v>0</v>
      </c>
      <c r="P87" s="362">
        <f t="shared" si="112"/>
        <v>0</v>
      </c>
      <c r="Q87" s="362">
        <f t="shared" si="112"/>
        <v>0</v>
      </c>
      <c r="R87" s="362">
        <f t="shared" si="68"/>
        <v>0</v>
      </c>
      <c r="S87" s="363" t="e">
        <f t="shared" si="69"/>
        <v>#DIV/0!</v>
      </c>
      <c r="T87" s="362" t="e">
        <f t="shared" si="111"/>
        <v>#DIV/0!</v>
      </c>
      <c r="U87" s="361"/>
      <c r="V87" s="361"/>
      <c r="W87" s="365"/>
      <c r="X87" s="362">
        <f t="shared" si="71"/>
        <v>0</v>
      </c>
      <c r="Y87" s="362">
        <f t="shared" si="42"/>
        <v>0</v>
      </c>
      <c r="Z87" s="362" t="e">
        <f t="shared" si="115"/>
        <v>#DIV/0!</v>
      </c>
      <c r="AA87" s="361"/>
      <c r="AB87" s="364"/>
      <c r="AC87" s="365"/>
      <c r="AD87" s="362">
        <f t="shared" si="44"/>
        <v>0</v>
      </c>
      <c r="AE87" s="362">
        <f t="shared" si="72"/>
        <v>0</v>
      </c>
      <c r="AF87" s="362" t="e">
        <f>AC87/I87</f>
        <v>#DIV/0!</v>
      </c>
      <c r="AG87" s="361"/>
      <c r="AH87" s="364"/>
      <c r="AI87" s="366"/>
      <c r="AJ87" s="362">
        <f t="shared" si="47"/>
        <v>0</v>
      </c>
      <c r="AK87" s="362">
        <f t="shared" si="73"/>
        <v>0</v>
      </c>
      <c r="AL87" s="362" t="e">
        <f>AI87/I87</f>
        <v>#DIV/0!</v>
      </c>
      <c r="AM87" s="367"/>
      <c r="AN87" s="367"/>
      <c r="AO87" s="396"/>
      <c r="AP87" s="369"/>
      <c r="AQ87" s="370" t="e">
        <f>AP87/I87*1000</f>
        <v>#DIV/0!</v>
      </c>
      <c r="AR87" s="397"/>
      <c r="AS87" s="397"/>
      <c r="AT87" s="397"/>
      <c r="AU87" s="397"/>
      <c r="AV87" s="397"/>
      <c r="AW87" s="374"/>
      <c r="AX87" s="375" t="e">
        <f t="shared" si="97"/>
        <v>#DIV/0!</v>
      </c>
      <c r="AY87" s="376" t="e">
        <f t="shared" si="98"/>
        <v>#DIV/0!</v>
      </c>
      <c r="AZ87" s="376" t="e">
        <f t="shared" si="101"/>
        <v>#DIV/0!</v>
      </c>
      <c r="BA87" s="377" t="e">
        <f t="shared" si="102"/>
        <v>#DIV/0!</v>
      </c>
      <c r="BB87" s="378" t="e">
        <f t="shared" si="76"/>
        <v>#DIV/0!</v>
      </c>
      <c r="BC87" s="379" t="e">
        <f>BB87/I87*1000</f>
        <v>#DIV/0!</v>
      </c>
      <c r="BD87" s="380">
        <v>23000</v>
      </c>
      <c r="BE87" s="381" t="e">
        <f t="shared" si="99"/>
        <v>#DIV/0!</v>
      </c>
      <c r="BF87" s="378" t="e">
        <f t="shared" si="77"/>
        <v>#DIV/0!</v>
      </c>
      <c r="BG87" s="382"/>
      <c r="BH87" s="382"/>
      <c r="BI87" s="382"/>
      <c r="BJ87" s="382"/>
      <c r="BK87" s="382"/>
      <c r="BL87" s="382"/>
      <c r="BM87" s="382"/>
      <c r="BN87" s="382"/>
      <c r="BO87" s="382"/>
      <c r="BP87" s="382"/>
      <c r="BQ87" s="382"/>
      <c r="BR87" s="383">
        <f t="shared" si="78"/>
        <v>0</v>
      </c>
      <c r="BS87" s="383">
        <f t="shared" si="79"/>
        <v>0</v>
      </c>
      <c r="BT87" s="383">
        <f t="shared" si="80"/>
        <v>0</v>
      </c>
      <c r="BU87" s="384" t="e">
        <f>BT87/I87*1000</f>
        <v>#DIV/0!</v>
      </c>
      <c r="BV87" s="383" t="e">
        <f>(BS87-BR87)/I87</f>
        <v>#DIV/0!</v>
      </c>
      <c r="BW87" s="385" t="e">
        <f t="shared" si="81"/>
        <v>#DIV/0!</v>
      </c>
      <c r="BX87" s="385" t="e">
        <f t="shared" si="103"/>
        <v>#DIV/0!</v>
      </c>
      <c r="BY87" s="385" t="e">
        <f t="shared" si="103"/>
        <v>#DIV/0!</v>
      </c>
      <c r="BZ87" s="385" t="e">
        <f t="shared" si="113"/>
        <v>#DIV/0!</v>
      </c>
      <c r="CA87" s="385" t="e">
        <f t="shared" si="114"/>
        <v>#DIV/0!</v>
      </c>
      <c r="CC87" s="385" t="e">
        <f t="shared" si="33"/>
        <v>#DIV/0!</v>
      </c>
      <c r="CD87" s="385" t="e">
        <f>CC87/#REF!*1000</f>
        <v>#DIV/0!</v>
      </c>
      <c r="CE87" s="385" t="e">
        <f t="shared" si="34"/>
        <v>#DIV/0!</v>
      </c>
      <c r="CF87" s="385" t="e">
        <f>CE87/#REF!</f>
        <v>#DIV/0!</v>
      </c>
      <c r="CG87" s="387"/>
      <c r="CH87" s="385" t="e">
        <f t="shared" si="64"/>
        <v>#DIV/0!</v>
      </c>
      <c r="CI87" s="385" t="e">
        <f t="shared" si="64"/>
        <v>#DIV/0!</v>
      </c>
      <c r="CJ87" s="385" t="e">
        <f t="shared" si="64"/>
        <v>#DIV/0!</v>
      </c>
      <c r="CK87" s="385" t="e">
        <f t="shared" si="64"/>
        <v>#DIV/0!</v>
      </c>
    </row>
    <row r="88" spans="1:89" ht="15.6">
      <c r="A88" s="348">
        <v>36</v>
      </c>
      <c r="B88" s="348"/>
      <c r="C88" s="1559"/>
      <c r="D88" s="1555"/>
      <c r="E88" s="1555"/>
      <c r="F88" s="353"/>
      <c r="G88" s="354">
        <f t="shared" si="84"/>
        <v>0</v>
      </c>
      <c r="H88" s="356"/>
      <c r="I88" s="356"/>
      <c r="J88" s="393"/>
      <c r="K88" s="358"/>
      <c r="L88" s="359" t="s">
        <v>830</v>
      </c>
      <c r="M88" s="421"/>
      <c r="N88" s="422"/>
      <c r="O88" s="362">
        <f>W88+AC88+AI88</f>
        <v>0</v>
      </c>
      <c r="P88" s="362">
        <f>X88+AD88+AJ88</f>
        <v>0</v>
      </c>
      <c r="Q88" s="362">
        <f>Y88+AE88+AK88</f>
        <v>0</v>
      </c>
      <c r="R88" s="362">
        <f>Q88/BD88</f>
        <v>0</v>
      </c>
      <c r="S88" s="363" t="e">
        <f t="shared" si="69"/>
        <v>#DIV/0!</v>
      </c>
      <c r="T88" s="362" t="e">
        <f t="shared" si="111"/>
        <v>#DIV/0!</v>
      </c>
      <c r="U88" s="422"/>
      <c r="V88" s="422"/>
      <c r="W88" s="365"/>
      <c r="X88" s="362">
        <f t="shared" si="71"/>
        <v>0</v>
      </c>
      <c r="Y88" s="362">
        <f t="shared" ref="Y88:Y101" si="116">X88+W88</f>
        <v>0</v>
      </c>
      <c r="Z88" s="362" t="e">
        <f t="shared" si="115"/>
        <v>#DIV/0!</v>
      </c>
      <c r="AA88" s="422"/>
      <c r="AB88" s="422"/>
      <c r="AC88" s="366"/>
      <c r="AD88" s="362">
        <f t="shared" ref="AD88:AD101" si="117">AC88*10%</f>
        <v>0</v>
      </c>
      <c r="AE88" s="362">
        <f t="shared" si="72"/>
        <v>0</v>
      </c>
      <c r="AF88" s="362" t="e">
        <f>AC88/I88</f>
        <v>#DIV/0!</v>
      </c>
      <c r="AG88" s="422"/>
      <c r="AH88" s="422"/>
      <c r="AI88" s="366"/>
      <c r="AJ88" s="362">
        <f t="shared" ref="AJ88:AJ101" si="118">AI88*10%</f>
        <v>0</v>
      </c>
      <c r="AK88" s="362">
        <f t="shared" si="73"/>
        <v>0</v>
      </c>
      <c r="AL88" s="362" t="e">
        <f>AI88/I88</f>
        <v>#DIV/0!</v>
      </c>
      <c r="AM88" s="423"/>
      <c r="AN88" s="423"/>
      <c r="AO88" s="423"/>
      <c r="AP88" s="369"/>
      <c r="AQ88" s="370" t="e">
        <f>AP88/I88*1000</f>
        <v>#DIV/0!</v>
      </c>
      <c r="AR88" s="374"/>
      <c r="AS88" s="374"/>
      <c r="AT88" s="374"/>
      <c r="AU88" s="374"/>
      <c r="AV88" s="374"/>
      <c r="AW88" s="374"/>
      <c r="AX88" s="375" t="e">
        <f t="shared" si="97"/>
        <v>#DIV/0!</v>
      </c>
      <c r="AY88" s="376" t="e">
        <f t="shared" si="98"/>
        <v>#DIV/0!</v>
      </c>
      <c r="AZ88" s="376" t="e">
        <f t="shared" si="101"/>
        <v>#DIV/0!</v>
      </c>
      <c r="BA88" s="377" t="e">
        <f>(AZ88+AY88+AX88+AS88+AR88)*10%</f>
        <v>#DIV/0!</v>
      </c>
      <c r="BB88" s="378" t="e">
        <f t="shared" si="76"/>
        <v>#DIV/0!</v>
      </c>
      <c r="BC88" s="379" t="e">
        <f>BB88/I88*1000</f>
        <v>#DIV/0!</v>
      </c>
      <c r="BD88" s="380">
        <v>23000</v>
      </c>
      <c r="BE88" s="381" t="e">
        <f t="shared" si="99"/>
        <v>#DIV/0!</v>
      </c>
      <c r="BF88" s="378" t="e">
        <f t="shared" si="77"/>
        <v>#DIV/0!</v>
      </c>
      <c r="BG88" s="382"/>
      <c r="BH88" s="382"/>
      <c r="BI88" s="382"/>
      <c r="BJ88" s="382"/>
      <c r="BK88" s="382"/>
      <c r="BL88" s="382"/>
      <c r="BM88" s="382"/>
      <c r="BN88" s="382"/>
      <c r="BO88" s="382"/>
      <c r="BP88" s="382"/>
      <c r="BQ88" s="382"/>
      <c r="BR88" s="383">
        <f t="shared" si="78"/>
        <v>0</v>
      </c>
      <c r="BS88" s="383">
        <f t="shared" si="79"/>
        <v>0</v>
      </c>
      <c r="BT88" s="383">
        <f t="shared" si="80"/>
        <v>0</v>
      </c>
      <c r="BU88" s="384" t="e">
        <f>BT88/I88*1000</f>
        <v>#DIV/0!</v>
      </c>
      <c r="BV88" s="383" t="e">
        <f>(BS88-BR88)/I88</f>
        <v>#DIV/0!</v>
      </c>
      <c r="BW88" s="385" t="e">
        <f t="shared" si="81"/>
        <v>#DIV/0!</v>
      </c>
      <c r="BX88" s="385" t="e">
        <f t="shared" si="103"/>
        <v>#DIV/0!</v>
      </c>
      <c r="BY88" s="385" t="e">
        <f t="shared" si="103"/>
        <v>#DIV/0!</v>
      </c>
      <c r="BZ88" s="385" t="e">
        <f t="shared" si="113"/>
        <v>#DIV/0!</v>
      </c>
      <c r="CA88" s="385" t="e">
        <f t="shared" si="114"/>
        <v>#DIV/0!</v>
      </c>
      <c r="CC88" s="385" t="e">
        <f t="shared" si="33"/>
        <v>#DIV/0!</v>
      </c>
      <c r="CD88" s="385" t="e">
        <f>CC88/#REF!*1000</f>
        <v>#DIV/0!</v>
      </c>
      <c r="CE88" s="385" t="e">
        <f t="shared" si="34"/>
        <v>#DIV/0!</v>
      </c>
      <c r="CF88" s="385" t="e">
        <f>CE88/#REF!</f>
        <v>#DIV/0!</v>
      </c>
      <c r="CG88" s="387"/>
      <c r="CH88" s="385" t="e">
        <f t="shared" si="64"/>
        <v>#DIV/0!</v>
      </c>
      <c r="CI88" s="385" t="e">
        <f t="shared" si="64"/>
        <v>#DIV/0!</v>
      </c>
      <c r="CJ88" s="385" t="e">
        <f t="shared" si="64"/>
        <v>#DIV/0!</v>
      </c>
      <c r="CK88" s="385" t="e">
        <f t="shared" si="64"/>
        <v>#DIV/0!</v>
      </c>
    </row>
    <row r="89" spans="1:89" s="386" customFormat="1" ht="18" customHeight="1">
      <c r="A89" s="388" t="s">
        <v>636</v>
      </c>
      <c r="B89" s="348"/>
      <c r="C89" s="1559"/>
      <c r="D89" s="1555"/>
      <c r="E89" s="1555"/>
      <c r="F89" s="353"/>
      <c r="G89" s="354">
        <f t="shared" si="84"/>
        <v>0</v>
      </c>
      <c r="H89" s="356"/>
      <c r="I89" s="356"/>
      <c r="J89" s="393"/>
      <c r="K89" s="358"/>
      <c r="L89" s="359" t="s">
        <v>830</v>
      </c>
      <c r="M89" s="360"/>
      <c r="N89" s="361"/>
      <c r="O89" s="362">
        <f t="shared" si="112"/>
        <v>0</v>
      </c>
      <c r="P89" s="362">
        <f t="shared" si="112"/>
        <v>0</v>
      </c>
      <c r="Q89" s="362">
        <f t="shared" si="112"/>
        <v>0</v>
      </c>
      <c r="R89" s="362">
        <f t="shared" si="68"/>
        <v>0</v>
      </c>
      <c r="S89" s="363" t="e">
        <f t="shared" si="69"/>
        <v>#DIV/0!</v>
      </c>
      <c r="T89" s="362" t="e">
        <f t="shared" si="111"/>
        <v>#DIV/0!</v>
      </c>
      <c r="U89" s="361"/>
      <c r="V89" s="361"/>
      <c r="W89" s="365"/>
      <c r="X89" s="362">
        <f t="shared" si="71"/>
        <v>0</v>
      </c>
      <c r="Y89" s="362">
        <f t="shared" si="116"/>
        <v>0</v>
      </c>
      <c r="Z89" s="362" t="e">
        <f t="shared" si="115"/>
        <v>#DIV/0!</v>
      </c>
      <c r="AA89" s="361"/>
      <c r="AB89" s="364"/>
      <c r="AC89" s="365"/>
      <c r="AD89" s="362">
        <f t="shared" si="117"/>
        <v>0</v>
      </c>
      <c r="AE89" s="362">
        <f t="shared" si="72"/>
        <v>0</v>
      </c>
      <c r="AF89" s="362" t="e">
        <f>AC89/I89</f>
        <v>#DIV/0!</v>
      </c>
      <c r="AG89" s="361"/>
      <c r="AH89" s="364"/>
      <c r="AI89" s="366"/>
      <c r="AJ89" s="362">
        <f t="shared" si="118"/>
        <v>0</v>
      </c>
      <c r="AK89" s="362">
        <f t="shared" si="73"/>
        <v>0</v>
      </c>
      <c r="AL89" s="362" t="e">
        <f>AI89/I89</f>
        <v>#DIV/0!</v>
      </c>
      <c r="AM89" s="368"/>
      <c r="AN89" s="368"/>
      <c r="AO89" s="368"/>
      <c r="AP89" s="369"/>
      <c r="AQ89" s="370" t="e">
        <f>AP89/I89*1000</f>
        <v>#DIV/0!</v>
      </c>
      <c r="AR89" s="397"/>
      <c r="AS89" s="397"/>
      <c r="AT89" s="397"/>
      <c r="AU89" s="397"/>
      <c r="AV89" s="397"/>
      <c r="AW89" s="374"/>
      <c r="AX89" s="375" t="e">
        <f t="shared" si="97"/>
        <v>#DIV/0!</v>
      </c>
      <c r="AY89" s="376" t="e">
        <f t="shared" si="98"/>
        <v>#DIV/0!</v>
      </c>
      <c r="AZ89" s="376" t="e">
        <f t="shared" si="101"/>
        <v>#DIV/0!</v>
      </c>
      <c r="BA89" s="377" t="e">
        <f t="shared" si="102"/>
        <v>#DIV/0!</v>
      </c>
      <c r="BB89" s="378" t="e">
        <f t="shared" si="76"/>
        <v>#DIV/0!</v>
      </c>
      <c r="BC89" s="379" t="e">
        <f>BB89/I89*1000</f>
        <v>#DIV/0!</v>
      </c>
      <c r="BD89" s="380">
        <v>23000</v>
      </c>
      <c r="BE89" s="381" t="e">
        <f t="shared" si="99"/>
        <v>#DIV/0!</v>
      </c>
      <c r="BF89" s="378" t="e">
        <f t="shared" si="77"/>
        <v>#DIV/0!</v>
      </c>
      <c r="BG89" s="382"/>
      <c r="BH89" s="382"/>
      <c r="BI89" s="382"/>
      <c r="BJ89" s="382"/>
      <c r="BK89" s="382"/>
      <c r="BL89" s="382"/>
      <c r="BM89" s="382"/>
      <c r="BN89" s="382"/>
      <c r="BO89" s="382"/>
      <c r="BP89" s="382"/>
      <c r="BQ89" s="382"/>
      <c r="BR89" s="383">
        <f t="shared" si="78"/>
        <v>0</v>
      </c>
      <c r="BS89" s="383">
        <f t="shared" si="79"/>
        <v>0</v>
      </c>
      <c r="BT89" s="383">
        <f t="shared" si="80"/>
        <v>0</v>
      </c>
      <c r="BU89" s="384" t="e">
        <f>BT89/I89*1000</f>
        <v>#DIV/0!</v>
      </c>
      <c r="BV89" s="383" t="e">
        <f>(BS89-BR89)/I89</f>
        <v>#DIV/0!</v>
      </c>
      <c r="BW89" s="385" t="e">
        <f t="shared" si="81"/>
        <v>#DIV/0!</v>
      </c>
      <c r="BX89" s="385" t="e">
        <f t="shared" si="103"/>
        <v>#DIV/0!</v>
      </c>
      <c r="BY89" s="385" t="e">
        <f t="shared" si="103"/>
        <v>#DIV/0!</v>
      </c>
      <c r="BZ89" s="385" t="e">
        <f t="shared" si="113"/>
        <v>#DIV/0!</v>
      </c>
      <c r="CA89" s="385" t="e">
        <f t="shared" si="114"/>
        <v>#DIV/0!</v>
      </c>
      <c r="CC89" s="385" t="e">
        <f t="shared" si="33"/>
        <v>#DIV/0!</v>
      </c>
      <c r="CD89" s="385" t="e">
        <f>CC89/#REF!*1000</f>
        <v>#DIV/0!</v>
      </c>
      <c r="CE89" s="385" t="e">
        <f t="shared" si="34"/>
        <v>#DIV/0!</v>
      </c>
      <c r="CF89" s="385" t="e">
        <f>CE89/#REF!</f>
        <v>#DIV/0!</v>
      </c>
      <c r="CG89" s="387"/>
      <c r="CH89" s="385" t="e">
        <f t="shared" si="64"/>
        <v>#DIV/0!</v>
      </c>
      <c r="CI89" s="385" t="e">
        <f t="shared" si="64"/>
        <v>#DIV/0!</v>
      </c>
      <c r="CJ89" s="385" t="e">
        <f t="shared" si="64"/>
        <v>#DIV/0!</v>
      </c>
      <c r="CK89" s="385" t="e">
        <f t="shared" si="64"/>
        <v>#DIV/0!</v>
      </c>
    </row>
    <row r="90" spans="1:89" s="386" customFormat="1" ht="18.75" customHeight="1">
      <c r="A90" s="348">
        <v>37</v>
      </c>
      <c r="B90" s="349"/>
      <c r="C90" s="1559"/>
      <c r="D90" s="1555"/>
      <c r="E90" s="1555"/>
      <c r="F90" s="353"/>
      <c r="G90" s="354">
        <f t="shared" si="84"/>
        <v>0</v>
      </c>
      <c r="H90" s="356"/>
      <c r="I90" s="356"/>
      <c r="J90" s="393"/>
      <c r="K90" s="358"/>
      <c r="L90" s="359" t="s">
        <v>830</v>
      </c>
      <c r="M90" s="360"/>
      <c r="N90" s="361"/>
      <c r="O90" s="362">
        <f>W90+AC90+AI90</f>
        <v>0</v>
      </c>
      <c r="P90" s="362">
        <f>X90+AD90+AJ90</f>
        <v>0</v>
      </c>
      <c r="Q90" s="362">
        <f>Y90+AE90+AK90</f>
        <v>0</v>
      </c>
      <c r="R90" s="362">
        <f>Q90/BD90</f>
        <v>0</v>
      </c>
      <c r="S90" s="363" t="e">
        <f>T90/BD90*1000</f>
        <v>#DIV/0!</v>
      </c>
      <c r="T90" s="362" t="e">
        <f>Z90+AF90+AL90</f>
        <v>#DIV/0!</v>
      </c>
      <c r="U90" s="361"/>
      <c r="V90" s="361"/>
      <c r="W90" s="365"/>
      <c r="X90" s="362">
        <f t="shared" si="71"/>
        <v>0</v>
      </c>
      <c r="Y90" s="362">
        <f t="shared" si="116"/>
        <v>0</v>
      </c>
      <c r="Z90" s="362" t="e">
        <f t="shared" si="115"/>
        <v>#DIV/0!</v>
      </c>
      <c r="AA90" s="361"/>
      <c r="AB90" s="364"/>
      <c r="AC90" s="365"/>
      <c r="AD90" s="362">
        <f t="shared" si="117"/>
        <v>0</v>
      </c>
      <c r="AE90" s="362">
        <f t="shared" si="72"/>
        <v>0</v>
      </c>
      <c r="AF90" s="362" t="e">
        <f t="shared" ref="AF90:AF95" si="119">AC90/H90</f>
        <v>#DIV/0!</v>
      </c>
      <c r="AG90" s="361"/>
      <c r="AH90" s="364"/>
      <c r="AI90" s="366"/>
      <c r="AJ90" s="362">
        <f t="shared" si="118"/>
        <v>0</v>
      </c>
      <c r="AK90" s="362">
        <f t="shared" si="73"/>
        <v>0</v>
      </c>
      <c r="AL90" s="362" t="e">
        <f t="shared" ref="AL90:AL95" si="120">AI90/H90</f>
        <v>#DIV/0!</v>
      </c>
      <c r="AM90" s="367"/>
      <c r="AN90" s="367"/>
      <c r="AO90" s="396"/>
      <c r="AP90" s="369"/>
      <c r="AQ90" s="370" t="e">
        <f t="shared" ref="AQ90:AQ95" si="121">AP90/H90*1000</f>
        <v>#DIV/0!</v>
      </c>
      <c r="AR90" s="397"/>
      <c r="AS90" s="397"/>
      <c r="AT90" s="397"/>
      <c r="AU90" s="397"/>
      <c r="AV90" s="397"/>
      <c r="AW90" s="374"/>
      <c r="AX90" s="375" t="e">
        <f t="shared" si="97"/>
        <v>#DIV/0!</v>
      </c>
      <c r="AY90" s="376" t="e">
        <f>AU90/AW90</f>
        <v>#DIV/0!</v>
      </c>
      <c r="AZ90" s="376" t="e">
        <f t="shared" si="101"/>
        <v>#DIV/0!</v>
      </c>
      <c r="BA90" s="377" t="e">
        <f>(AZ90+AY90+AX90+AS90+AR90)*10%</f>
        <v>#DIV/0!</v>
      </c>
      <c r="BB90" s="378" t="e">
        <f t="shared" si="76"/>
        <v>#DIV/0!</v>
      </c>
      <c r="BC90" s="379" t="e">
        <f t="shared" ref="BC90:BC95" si="122">BB90/H90*1000</f>
        <v>#DIV/0!</v>
      </c>
      <c r="BD90" s="380">
        <v>23000</v>
      </c>
      <c r="BE90" s="381" t="e">
        <f t="shared" si="99"/>
        <v>#DIV/0!</v>
      </c>
      <c r="BF90" s="378" t="e">
        <f t="shared" si="77"/>
        <v>#DIV/0!</v>
      </c>
      <c r="BG90" s="382"/>
      <c r="BH90" s="382"/>
      <c r="BI90" s="382"/>
      <c r="BJ90" s="382"/>
      <c r="BK90" s="382"/>
      <c r="BL90" s="382"/>
      <c r="BM90" s="382"/>
      <c r="BN90" s="382"/>
      <c r="BO90" s="382"/>
      <c r="BP90" s="382"/>
      <c r="BQ90" s="382"/>
      <c r="BR90" s="383">
        <f t="shared" si="78"/>
        <v>0</v>
      </c>
      <c r="BS90" s="383">
        <f t="shared" si="79"/>
        <v>0</v>
      </c>
      <c r="BT90" s="383">
        <f t="shared" si="80"/>
        <v>0</v>
      </c>
      <c r="BU90" s="384" t="e">
        <f t="shared" ref="BU90:BU95" si="123">BT90/H90*1000</f>
        <v>#DIV/0!</v>
      </c>
      <c r="BV90" s="383" t="e">
        <f t="shared" ref="BV90:BV95" si="124">(BS90-BR90)/H90</f>
        <v>#DIV/0!</v>
      </c>
      <c r="BW90" s="385" t="e">
        <f t="shared" si="81"/>
        <v>#DIV/0!</v>
      </c>
      <c r="BX90" s="385" t="e">
        <f t="shared" si="103"/>
        <v>#DIV/0!</v>
      </c>
      <c r="BY90" s="385" t="e">
        <f t="shared" si="103"/>
        <v>#DIV/0!</v>
      </c>
      <c r="BZ90" s="385" t="e">
        <f t="shared" si="113"/>
        <v>#DIV/0!</v>
      </c>
      <c r="CA90" s="385" t="e">
        <f t="shared" si="114"/>
        <v>#DIV/0!</v>
      </c>
      <c r="CC90" s="385" t="e">
        <f>BX90-AP90</f>
        <v>#DIV/0!</v>
      </c>
      <c r="CD90" s="385" t="e">
        <f>CC90/#REF!*1000</f>
        <v>#DIV/0!</v>
      </c>
      <c r="CE90" s="385" t="e">
        <f>CC90*BD90</f>
        <v>#DIV/0!</v>
      </c>
      <c r="CF90" s="385" t="e">
        <f>CE90/#REF!</f>
        <v>#DIV/0!</v>
      </c>
      <c r="CG90" s="387"/>
      <c r="CH90" s="385" t="e">
        <f>BX90-CC90</f>
        <v>#DIV/0!</v>
      </c>
      <c r="CI90" s="385" t="e">
        <f>BY90-CD90</f>
        <v>#DIV/0!</v>
      </c>
      <c r="CJ90" s="385" t="e">
        <f>BZ90-CE90</f>
        <v>#DIV/0!</v>
      </c>
      <c r="CK90" s="385" t="e">
        <f>CA90-CF90</f>
        <v>#DIV/0!</v>
      </c>
    </row>
    <row r="91" spans="1:89" s="386" customFormat="1" ht="15.6">
      <c r="A91" s="388" t="s">
        <v>639</v>
      </c>
      <c r="B91" s="394"/>
      <c r="C91" s="1559"/>
      <c r="D91" s="1555"/>
      <c r="E91" s="1555"/>
      <c r="F91" s="353"/>
      <c r="G91" s="354">
        <f t="shared" si="84"/>
        <v>0</v>
      </c>
      <c r="H91" s="356"/>
      <c r="I91" s="356"/>
      <c r="J91" s="393"/>
      <c r="K91" s="358"/>
      <c r="L91" s="359" t="s">
        <v>830</v>
      </c>
      <c r="M91" s="360"/>
      <c r="N91" s="361"/>
      <c r="O91" s="362">
        <f t="shared" si="112"/>
        <v>0</v>
      </c>
      <c r="P91" s="362">
        <f t="shared" si="112"/>
        <v>0</v>
      </c>
      <c r="Q91" s="362">
        <f t="shared" si="112"/>
        <v>0</v>
      </c>
      <c r="R91" s="362">
        <f t="shared" si="68"/>
        <v>0</v>
      </c>
      <c r="S91" s="363" t="e">
        <f t="shared" si="69"/>
        <v>#DIV/0!</v>
      </c>
      <c r="T91" s="362" t="e">
        <f t="shared" si="111"/>
        <v>#DIV/0!</v>
      </c>
      <c r="U91" s="361"/>
      <c r="V91" s="361"/>
      <c r="W91" s="365"/>
      <c r="X91" s="362">
        <f t="shared" si="71"/>
        <v>0</v>
      </c>
      <c r="Y91" s="362">
        <f t="shared" si="116"/>
        <v>0</v>
      </c>
      <c r="Z91" s="362" t="e">
        <f t="shared" si="115"/>
        <v>#DIV/0!</v>
      </c>
      <c r="AA91" s="361"/>
      <c r="AB91" s="364"/>
      <c r="AC91" s="365"/>
      <c r="AD91" s="362">
        <f t="shared" si="117"/>
        <v>0</v>
      </c>
      <c r="AE91" s="362">
        <f t="shared" si="72"/>
        <v>0</v>
      </c>
      <c r="AF91" s="362" t="e">
        <f t="shared" si="119"/>
        <v>#DIV/0!</v>
      </c>
      <c r="AG91" s="361"/>
      <c r="AH91" s="364"/>
      <c r="AI91" s="366"/>
      <c r="AJ91" s="362">
        <f t="shared" si="118"/>
        <v>0</v>
      </c>
      <c r="AK91" s="362">
        <f t="shared" si="73"/>
        <v>0</v>
      </c>
      <c r="AL91" s="362" t="e">
        <f t="shared" si="120"/>
        <v>#DIV/0!</v>
      </c>
      <c r="AM91" s="367"/>
      <c r="AN91" s="367"/>
      <c r="AO91" s="367"/>
      <c r="AP91" s="369"/>
      <c r="AQ91" s="370" t="e">
        <f t="shared" si="121"/>
        <v>#DIV/0!</v>
      </c>
      <c r="AR91" s="373"/>
      <c r="AS91" s="373"/>
      <c r="AT91" s="373"/>
      <c r="AU91" s="373"/>
      <c r="AV91" s="373"/>
      <c r="AW91" s="374"/>
      <c r="AX91" s="375" t="e">
        <f t="shared" si="97"/>
        <v>#DIV/0!</v>
      </c>
      <c r="AY91" s="376" t="e">
        <f t="shared" si="98"/>
        <v>#DIV/0!</v>
      </c>
      <c r="AZ91" s="376" t="e">
        <f t="shared" si="101"/>
        <v>#DIV/0!</v>
      </c>
      <c r="BA91" s="377" t="e">
        <f t="shared" si="102"/>
        <v>#DIV/0!</v>
      </c>
      <c r="BB91" s="378" t="e">
        <f t="shared" si="76"/>
        <v>#DIV/0!</v>
      </c>
      <c r="BC91" s="379" t="e">
        <f t="shared" si="122"/>
        <v>#DIV/0!</v>
      </c>
      <c r="BD91" s="380">
        <v>23000</v>
      </c>
      <c r="BE91" s="381" t="e">
        <f t="shared" si="99"/>
        <v>#DIV/0!</v>
      </c>
      <c r="BF91" s="378" t="e">
        <f t="shared" si="77"/>
        <v>#DIV/0!</v>
      </c>
      <c r="BG91" s="382"/>
      <c r="BH91" s="382"/>
      <c r="BI91" s="382"/>
      <c r="BJ91" s="382"/>
      <c r="BK91" s="382"/>
      <c r="BL91" s="382"/>
      <c r="BM91" s="382"/>
      <c r="BN91" s="382"/>
      <c r="BO91" s="382"/>
      <c r="BP91" s="382"/>
      <c r="BQ91" s="382"/>
      <c r="BR91" s="383">
        <f t="shared" si="78"/>
        <v>0</v>
      </c>
      <c r="BS91" s="383">
        <f t="shared" si="79"/>
        <v>0</v>
      </c>
      <c r="BT91" s="383">
        <f t="shared" si="80"/>
        <v>0</v>
      </c>
      <c r="BU91" s="384" t="e">
        <f t="shared" si="123"/>
        <v>#DIV/0!</v>
      </c>
      <c r="BV91" s="383" t="e">
        <f t="shared" si="124"/>
        <v>#DIV/0!</v>
      </c>
      <c r="BW91" s="385" t="e">
        <f t="shared" si="81"/>
        <v>#DIV/0!</v>
      </c>
      <c r="BX91" s="385" t="e">
        <f t="shared" ref="BX91:BY101" si="125">BT91+BB91+R91</f>
        <v>#DIV/0!</v>
      </c>
      <c r="BY91" s="385" t="e">
        <f t="shared" si="125"/>
        <v>#DIV/0!</v>
      </c>
      <c r="BZ91" s="385" t="e">
        <f t="shared" si="113"/>
        <v>#DIV/0!</v>
      </c>
      <c r="CA91" s="385" t="e">
        <f t="shared" si="114"/>
        <v>#DIV/0!</v>
      </c>
      <c r="CC91" s="385" t="e">
        <f t="shared" si="33"/>
        <v>#DIV/0!</v>
      </c>
      <c r="CD91" s="385" t="e">
        <f>CC91/#REF!*1000</f>
        <v>#DIV/0!</v>
      </c>
      <c r="CE91" s="385" t="e">
        <f t="shared" si="34"/>
        <v>#DIV/0!</v>
      </c>
      <c r="CF91" s="385" t="e">
        <f>CE91/#REF!</f>
        <v>#DIV/0!</v>
      </c>
      <c r="CG91" s="387"/>
      <c r="CH91" s="385" t="e">
        <f t="shared" si="64"/>
        <v>#DIV/0!</v>
      </c>
      <c r="CI91" s="385" t="e">
        <f t="shared" si="64"/>
        <v>#DIV/0!</v>
      </c>
      <c r="CJ91" s="385" t="e">
        <f t="shared" si="64"/>
        <v>#DIV/0!</v>
      </c>
      <c r="CK91" s="385" t="e">
        <f t="shared" si="64"/>
        <v>#DIV/0!</v>
      </c>
    </row>
    <row r="92" spans="1:89" s="386" customFormat="1" ht="18.75" customHeight="1">
      <c r="A92" s="348">
        <v>38</v>
      </c>
      <c r="B92" s="419"/>
      <c r="C92" s="1559"/>
      <c r="D92" s="1555"/>
      <c r="E92" s="1555"/>
      <c r="F92" s="353"/>
      <c r="G92" s="354">
        <f t="shared" si="84"/>
        <v>0</v>
      </c>
      <c r="H92" s="356"/>
      <c r="I92" s="356"/>
      <c r="J92" s="393"/>
      <c r="K92" s="358"/>
      <c r="L92" s="359" t="s">
        <v>830</v>
      </c>
      <c r="M92" s="360"/>
      <c r="N92" s="361"/>
      <c r="O92" s="362">
        <f t="shared" si="112"/>
        <v>0</v>
      </c>
      <c r="P92" s="362">
        <f t="shared" si="112"/>
        <v>0</v>
      </c>
      <c r="Q92" s="362">
        <f t="shared" si="112"/>
        <v>0</v>
      </c>
      <c r="R92" s="362">
        <f t="shared" si="68"/>
        <v>0</v>
      </c>
      <c r="S92" s="363" t="e">
        <f t="shared" si="69"/>
        <v>#DIV/0!</v>
      </c>
      <c r="T92" s="362" t="e">
        <f t="shared" si="111"/>
        <v>#DIV/0!</v>
      </c>
      <c r="U92" s="361"/>
      <c r="V92" s="361"/>
      <c r="W92" s="365"/>
      <c r="X92" s="362">
        <f t="shared" si="71"/>
        <v>0</v>
      </c>
      <c r="Y92" s="362">
        <f t="shared" si="116"/>
        <v>0</v>
      </c>
      <c r="Z92" s="362" t="e">
        <f t="shared" si="115"/>
        <v>#DIV/0!</v>
      </c>
      <c r="AA92" s="361"/>
      <c r="AB92" s="364"/>
      <c r="AC92" s="365"/>
      <c r="AD92" s="362">
        <f t="shared" si="117"/>
        <v>0</v>
      </c>
      <c r="AE92" s="362">
        <f t="shared" si="72"/>
        <v>0</v>
      </c>
      <c r="AF92" s="362" t="e">
        <f t="shared" si="119"/>
        <v>#DIV/0!</v>
      </c>
      <c r="AG92" s="361"/>
      <c r="AH92" s="364"/>
      <c r="AI92" s="366"/>
      <c r="AJ92" s="362">
        <f t="shared" si="118"/>
        <v>0</v>
      </c>
      <c r="AK92" s="362">
        <f t="shared" si="73"/>
        <v>0</v>
      </c>
      <c r="AL92" s="362" t="e">
        <f t="shared" si="120"/>
        <v>#DIV/0!</v>
      </c>
      <c r="AM92" s="367"/>
      <c r="AN92" s="367"/>
      <c r="AO92" s="367"/>
      <c r="AP92" s="369"/>
      <c r="AQ92" s="370" t="e">
        <f t="shared" si="121"/>
        <v>#DIV/0!</v>
      </c>
      <c r="AR92" s="373"/>
      <c r="AS92" s="373"/>
      <c r="AT92" s="373"/>
      <c r="AU92" s="373"/>
      <c r="AV92" s="373"/>
      <c r="AW92" s="374"/>
      <c r="AX92" s="375" t="e">
        <f t="shared" si="97"/>
        <v>#DIV/0!</v>
      </c>
      <c r="AY92" s="376" t="e">
        <f t="shared" si="98"/>
        <v>#DIV/0!</v>
      </c>
      <c r="AZ92" s="376" t="e">
        <f t="shared" si="101"/>
        <v>#DIV/0!</v>
      </c>
      <c r="BA92" s="377" t="e">
        <f t="shared" si="102"/>
        <v>#DIV/0!</v>
      </c>
      <c r="BB92" s="378" t="e">
        <f t="shared" si="76"/>
        <v>#DIV/0!</v>
      </c>
      <c r="BC92" s="379" t="e">
        <f t="shared" si="122"/>
        <v>#DIV/0!</v>
      </c>
      <c r="BD92" s="380">
        <v>23000</v>
      </c>
      <c r="BE92" s="381" t="e">
        <f t="shared" si="99"/>
        <v>#DIV/0!</v>
      </c>
      <c r="BF92" s="378" t="e">
        <f t="shared" si="77"/>
        <v>#DIV/0!</v>
      </c>
      <c r="BG92" s="382"/>
      <c r="BH92" s="382"/>
      <c r="BI92" s="382"/>
      <c r="BJ92" s="382"/>
      <c r="BK92" s="382"/>
      <c r="BL92" s="382"/>
      <c r="BM92" s="382"/>
      <c r="BN92" s="382"/>
      <c r="BO92" s="382"/>
      <c r="BP92" s="382"/>
      <c r="BQ92" s="382"/>
      <c r="BR92" s="383">
        <f t="shared" si="78"/>
        <v>0</v>
      </c>
      <c r="BS92" s="383">
        <f t="shared" si="79"/>
        <v>0</v>
      </c>
      <c r="BT92" s="383">
        <f t="shared" si="80"/>
        <v>0</v>
      </c>
      <c r="BU92" s="384" t="e">
        <f t="shared" si="123"/>
        <v>#DIV/0!</v>
      </c>
      <c r="BV92" s="383" t="e">
        <f t="shared" si="124"/>
        <v>#DIV/0!</v>
      </c>
      <c r="BW92" s="385" t="e">
        <f t="shared" si="81"/>
        <v>#DIV/0!</v>
      </c>
      <c r="BX92" s="385" t="e">
        <f t="shared" si="125"/>
        <v>#DIV/0!</v>
      </c>
      <c r="BY92" s="385" t="e">
        <f t="shared" si="125"/>
        <v>#DIV/0!</v>
      </c>
      <c r="BZ92" s="385" t="e">
        <f t="shared" si="113"/>
        <v>#DIV/0!</v>
      </c>
      <c r="CA92" s="385" t="e">
        <f t="shared" si="114"/>
        <v>#DIV/0!</v>
      </c>
      <c r="CC92" s="385" t="e">
        <f t="shared" si="33"/>
        <v>#DIV/0!</v>
      </c>
      <c r="CD92" s="385" t="e">
        <f>CC92/#REF!*1000</f>
        <v>#DIV/0!</v>
      </c>
      <c r="CE92" s="385" t="e">
        <f t="shared" si="34"/>
        <v>#DIV/0!</v>
      </c>
      <c r="CF92" s="385" t="e">
        <f>CE92/#REF!</f>
        <v>#DIV/0!</v>
      </c>
      <c r="CG92" s="387"/>
      <c r="CH92" s="385" t="e">
        <f t="shared" si="64"/>
        <v>#DIV/0!</v>
      </c>
      <c r="CI92" s="385" t="e">
        <f t="shared" si="64"/>
        <v>#DIV/0!</v>
      </c>
      <c r="CJ92" s="385" t="e">
        <f t="shared" si="64"/>
        <v>#DIV/0!</v>
      </c>
      <c r="CK92" s="385" t="e">
        <f t="shared" si="64"/>
        <v>#DIV/0!</v>
      </c>
    </row>
    <row r="93" spans="1:89" s="386" customFormat="1" ht="15.75" customHeight="1">
      <c r="A93" s="388" t="s">
        <v>641</v>
      </c>
      <c r="B93" s="394"/>
      <c r="C93" s="1535"/>
      <c r="D93" s="1537"/>
      <c r="E93" s="1537"/>
      <c r="F93" s="353"/>
      <c r="G93" s="354">
        <f t="shared" si="84"/>
        <v>0</v>
      </c>
      <c r="H93" s="356"/>
      <c r="I93" s="356"/>
      <c r="J93" s="357"/>
      <c r="K93" s="358"/>
      <c r="L93" s="359" t="s">
        <v>830</v>
      </c>
      <c r="M93" s="360"/>
      <c r="N93" s="361"/>
      <c r="O93" s="362">
        <f t="shared" si="112"/>
        <v>0</v>
      </c>
      <c r="P93" s="362">
        <f t="shared" si="112"/>
        <v>0</v>
      </c>
      <c r="Q93" s="362">
        <f t="shared" si="112"/>
        <v>0</v>
      </c>
      <c r="R93" s="362">
        <f t="shared" si="68"/>
        <v>0</v>
      </c>
      <c r="S93" s="363" t="e">
        <f t="shared" si="69"/>
        <v>#DIV/0!</v>
      </c>
      <c r="T93" s="362" t="e">
        <f t="shared" si="111"/>
        <v>#DIV/0!</v>
      </c>
      <c r="U93" s="361"/>
      <c r="V93" s="361"/>
      <c r="W93" s="365"/>
      <c r="X93" s="362">
        <f t="shared" si="71"/>
        <v>0</v>
      </c>
      <c r="Y93" s="362">
        <f t="shared" si="116"/>
        <v>0</v>
      </c>
      <c r="Z93" s="362" t="e">
        <f t="shared" si="115"/>
        <v>#DIV/0!</v>
      </c>
      <c r="AA93" s="361"/>
      <c r="AB93" s="364"/>
      <c r="AC93" s="365"/>
      <c r="AD93" s="362">
        <f t="shared" si="117"/>
        <v>0</v>
      </c>
      <c r="AE93" s="362">
        <f t="shared" si="72"/>
        <v>0</v>
      </c>
      <c r="AF93" s="362" t="e">
        <f t="shared" si="119"/>
        <v>#DIV/0!</v>
      </c>
      <c r="AG93" s="361"/>
      <c r="AH93" s="364"/>
      <c r="AI93" s="366"/>
      <c r="AJ93" s="362">
        <f t="shared" si="118"/>
        <v>0</v>
      </c>
      <c r="AK93" s="362">
        <f t="shared" si="73"/>
        <v>0</v>
      </c>
      <c r="AL93" s="362" t="e">
        <f t="shared" si="120"/>
        <v>#DIV/0!</v>
      </c>
      <c r="AM93" s="367"/>
      <c r="AN93" s="367"/>
      <c r="AO93" s="367"/>
      <c r="AP93" s="369"/>
      <c r="AQ93" s="370" t="e">
        <f t="shared" si="121"/>
        <v>#DIV/0!</v>
      </c>
      <c r="AR93" s="371"/>
      <c r="AS93" s="372"/>
      <c r="AT93" s="372"/>
      <c r="AU93" s="372"/>
      <c r="AV93" s="372"/>
      <c r="AW93" s="374"/>
      <c r="AX93" s="375" t="e">
        <f t="shared" si="97"/>
        <v>#DIV/0!</v>
      </c>
      <c r="AY93" s="376" t="e">
        <f t="shared" si="98"/>
        <v>#DIV/0!</v>
      </c>
      <c r="AZ93" s="376" t="e">
        <f t="shared" si="101"/>
        <v>#DIV/0!</v>
      </c>
      <c r="BA93" s="377" t="e">
        <f t="shared" ref="BA93:BA125" si="126">(AZ93+AY93+AT93+AS93+AR93)*10%</f>
        <v>#DIV/0!</v>
      </c>
      <c r="BB93" s="378" t="e">
        <f t="shared" si="76"/>
        <v>#DIV/0!</v>
      </c>
      <c r="BC93" s="379" t="e">
        <f t="shared" si="122"/>
        <v>#DIV/0!</v>
      </c>
      <c r="BD93" s="380">
        <v>23000</v>
      </c>
      <c r="BE93" s="381" t="e">
        <f t="shared" si="99"/>
        <v>#DIV/0!</v>
      </c>
      <c r="BF93" s="378" t="e">
        <f t="shared" si="77"/>
        <v>#DIV/0!</v>
      </c>
      <c r="BG93" s="382">
        <f t="shared" ref="BG93:BG125" si="127">20000*AW93</f>
        <v>0</v>
      </c>
      <c r="BH93" s="382">
        <f t="shared" ref="BH93:BH125" si="128">200000*AW93</f>
        <v>0</v>
      </c>
      <c r="BI93" s="382">
        <f t="shared" ref="BI93:BI125" si="129">250000*AW93</f>
        <v>0</v>
      </c>
      <c r="BJ93" s="382"/>
      <c r="BK93" s="382"/>
      <c r="BL93" s="382"/>
      <c r="BM93" s="382"/>
      <c r="BN93" s="382"/>
      <c r="BO93" s="382"/>
      <c r="BP93" s="382"/>
      <c r="BQ93" s="382"/>
      <c r="BR93" s="383">
        <f t="shared" si="78"/>
        <v>0</v>
      </c>
      <c r="BS93" s="383">
        <f t="shared" si="79"/>
        <v>0</v>
      </c>
      <c r="BT93" s="383">
        <f t="shared" si="80"/>
        <v>0</v>
      </c>
      <c r="BU93" s="384" t="e">
        <f t="shared" si="123"/>
        <v>#DIV/0!</v>
      </c>
      <c r="BV93" s="383" t="e">
        <f t="shared" si="124"/>
        <v>#DIV/0!</v>
      </c>
      <c r="BW93" s="385" t="e">
        <f t="shared" si="81"/>
        <v>#DIV/0!</v>
      </c>
      <c r="BX93" s="385" t="e">
        <f t="shared" si="125"/>
        <v>#DIV/0!</v>
      </c>
      <c r="BY93" s="385" t="e">
        <f t="shared" si="125"/>
        <v>#DIV/0!</v>
      </c>
      <c r="BZ93" s="385" t="e">
        <f t="shared" si="113"/>
        <v>#DIV/0!</v>
      </c>
      <c r="CA93" s="385" t="e">
        <f t="shared" si="114"/>
        <v>#DIV/0!</v>
      </c>
      <c r="CC93" s="385" t="e">
        <f>BX93-AP93</f>
        <v>#DIV/0!</v>
      </c>
      <c r="CD93" s="385" t="e">
        <f>CC93/#REF!*1000</f>
        <v>#DIV/0!</v>
      </c>
      <c r="CE93" s="385" t="e">
        <f>CC93*BD93</f>
        <v>#DIV/0!</v>
      </c>
      <c r="CF93" s="385" t="e">
        <f>CE93/#REF!</f>
        <v>#DIV/0!</v>
      </c>
      <c r="CG93" s="387"/>
      <c r="CH93" s="385" t="e">
        <f t="shared" si="64"/>
        <v>#DIV/0!</v>
      </c>
      <c r="CI93" s="385" t="e">
        <f t="shared" si="64"/>
        <v>#DIV/0!</v>
      </c>
      <c r="CJ93" s="385" t="e">
        <f t="shared" si="64"/>
        <v>#DIV/0!</v>
      </c>
      <c r="CK93" s="385" t="e">
        <f t="shared" si="64"/>
        <v>#DIV/0!</v>
      </c>
    </row>
    <row r="94" spans="1:89" s="386" customFormat="1" ht="18.75" customHeight="1">
      <c r="A94" s="348">
        <v>39</v>
      </c>
      <c r="B94" s="349"/>
      <c r="C94" s="404"/>
      <c r="D94" s="403"/>
      <c r="E94" s="401"/>
      <c r="F94" s="353"/>
      <c r="G94" s="354">
        <f t="shared" si="84"/>
        <v>0</v>
      </c>
      <c r="H94" s="356"/>
      <c r="I94" s="356"/>
      <c r="J94" s="357"/>
      <c r="K94" s="358"/>
      <c r="L94" s="359" t="s">
        <v>830</v>
      </c>
      <c r="M94" s="360"/>
      <c r="N94" s="361"/>
      <c r="O94" s="362">
        <f t="shared" si="112"/>
        <v>0</v>
      </c>
      <c r="P94" s="362">
        <f t="shared" si="112"/>
        <v>0</v>
      </c>
      <c r="Q94" s="362">
        <f t="shared" si="112"/>
        <v>0</v>
      </c>
      <c r="R94" s="362">
        <f t="shared" si="68"/>
        <v>0</v>
      </c>
      <c r="S94" s="363" t="e">
        <f t="shared" si="69"/>
        <v>#DIV/0!</v>
      </c>
      <c r="T94" s="362" t="e">
        <f t="shared" si="111"/>
        <v>#DIV/0!</v>
      </c>
      <c r="U94" s="361"/>
      <c r="V94" s="361"/>
      <c r="W94" s="365"/>
      <c r="X94" s="362">
        <f t="shared" si="71"/>
        <v>0</v>
      </c>
      <c r="Y94" s="362">
        <f t="shared" si="116"/>
        <v>0</v>
      </c>
      <c r="Z94" s="362" t="e">
        <f t="shared" si="115"/>
        <v>#DIV/0!</v>
      </c>
      <c r="AA94" s="361"/>
      <c r="AB94" s="364"/>
      <c r="AC94" s="365"/>
      <c r="AD94" s="362">
        <f t="shared" si="117"/>
        <v>0</v>
      </c>
      <c r="AE94" s="362">
        <f t="shared" si="72"/>
        <v>0</v>
      </c>
      <c r="AF94" s="362" t="e">
        <f t="shared" si="119"/>
        <v>#DIV/0!</v>
      </c>
      <c r="AG94" s="361"/>
      <c r="AH94" s="364"/>
      <c r="AI94" s="366"/>
      <c r="AJ94" s="362">
        <f t="shared" si="118"/>
        <v>0</v>
      </c>
      <c r="AK94" s="362">
        <f t="shared" si="73"/>
        <v>0</v>
      </c>
      <c r="AL94" s="362" t="e">
        <f t="shared" si="120"/>
        <v>#DIV/0!</v>
      </c>
      <c r="AM94" s="367"/>
      <c r="AN94" s="367"/>
      <c r="AO94" s="367"/>
      <c r="AP94" s="369"/>
      <c r="AQ94" s="370" t="e">
        <f t="shared" si="121"/>
        <v>#DIV/0!</v>
      </c>
      <c r="AR94" s="371"/>
      <c r="AS94" s="372"/>
      <c r="AT94" s="372"/>
      <c r="AU94" s="373"/>
      <c r="AV94" s="373"/>
      <c r="AW94" s="374"/>
      <c r="AX94" s="375" t="e">
        <f t="shared" si="97"/>
        <v>#DIV/0!</v>
      </c>
      <c r="AY94" s="376" t="e">
        <f t="shared" si="98"/>
        <v>#DIV/0!</v>
      </c>
      <c r="AZ94" s="376" t="e">
        <f t="shared" si="101"/>
        <v>#DIV/0!</v>
      </c>
      <c r="BA94" s="377" t="e">
        <f t="shared" si="126"/>
        <v>#DIV/0!</v>
      </c>
      <c r="BB94" s="378" t="e">
        <f t="shared" si="76"/>
        <v>#DIV/0!</v>
      </c>
      <c r="BC94" s="379" t="e">
        <f t="shared" si="122"/>
        <v>#DIV/0!</v>
      </c>
      <c r="BD94" s="380">
        <v>23000</v>
      </c>
      <c r="BE94" s="381" t="e">
        <f t="shared" si="99"/>
        <v>#DIV/0!</v>
      </c>
      <c r="BF94" s="378" t="e">
        <f t="shared" si="77"/>
        <v>#DIV/0!</v>
      </c>
      <c r="BG94" s="382">
        <f t="shared" si="127"/>
        <v>0</v>
      </c>
      <c r="BH94" s="382">
        <f t="shared" si="128"/>
        <v>0</v>
      </c>
      <c r="BI94" s="382">
        <f t="shared" si="129"/>
        <v>0</v>
      </c>
      <c r="BJ94" s="382"/>
      <c r="BK94" s="382"/>
      <c r="BL94" s="382"/>
      <c r="BM94" s="382"/>
      <c r="BN94" s="382"/>
      <c r="BO94" s="382"/>
      <c r="BP94" s="382"/>
      <c r="BQ94" s="382"/>
      <c r="BR94" s="383">
        <f t="shared" si="78"/>
        <v>0</v>
      </c>
      <c r="BS94" s="383">
        <f t="shared" si="79"/>
        <v>0</v>
      </c>
      <c r="BT94" s="383">
        <f t="shared" si="80"/>
        <v>0</v>
      </c>
      <c r="BU94" s="384" t="e">
        <f t="shared" si="123"/>
        <v>#DIV/0!</v>
      </c>
      <c r="BV94" s="383" t="e">
        <f t="shared" si="124"/>
        <v>#DIV/0!</v>
      </c>
      <c r="BW94" s="385" t="e">
        <f t="shared" si="81"/>
        <v>#DIV/0!</v>
      </c>
      <c r="BX94" s="385" t="e">
        <f t="shared" si="125"/>
        <v>#DIV/0!</v>
      </c>
      <c r="BY94" s="385" t="e">
        <f t="shared" si="125"/>
        <v>#DIV/0!</v>
      </c>
      <c r="BZ94" s="385" t="e">
        <f t="shared" si="113"/>
        <v>#DIV/0!</v>
      </c>
      <c r="CA94" s="385" t="e">
        <f t="shared" si="114"/>
        <v>#DIV/0!</v>
      </c>
      <c r="CC94" s="385" t="e">
        <f>BX94-AP94</f>
        <v>#DIV/0!</v>
      </c>
      <c r="CD94" s="385" t="e">
        <f>CC94/#REF!*1000</f>
        <v>#DIV/0!</v>
      </c>
      <c r="CE94" s="385" t="e">
        <f>CC94*BD94</f>
        <v>#DIV/0!</v>
      </c>
      <c r="CF94" s="385" t="e">
        <f>CE94/#REF!</f>
        <v>#DIV/0!</v>
      </c>
      <c r="CG94" s="387"/>
      <c r="CH94" s="385" t="e">
        <f t="shared" si="64"/>
        <v>#DIV/0!</v>
      </c>
      <c r="CI94" s="385" t="e">
        <f t="shared" si="64"/>
        <v>#DIV/0!</v>
      </c>
      <c r="CJ94" s="385" t="e">
        <f t="shared" si="64"/>
        <v>#DIV/0!</v>
      </c>
      <c r="CK94" s="385" t="e">
        <f t="shared" si="64"/>
        <v>#DIV/0!</v>
      </c>
    </row>
    <row r="95" spans="1:89" s="386" customFormat="1" ht="18.75" customHeight="1">
      <c r="A95" s="388" t="s">
        <v>643</v>
      </c>
      <c r="B95" s="349"/>
      <c r="C95" s="404"/>
      <c r="D95" s="403"/>
      <c r="E95" s="401"/>
      <c r="F95" s="353"/>
      <c r="G95" s="354">
        <f t="shared" si="84"/>
        <v>0</v>
      </c>
      <c r="H95" s="356"/>
      <c r="I95" s="356"/>
      <c r="J95" s="393"/>
      <c r="K95" s="358"/>
      <c r="L95" s="359" t="s">
        <v>830</v>
      </c>
      <c r="M95" s="360"/>
      <c r="N95" s="361"/>
      <c r="O95" s="362">
        <f t="shared" ref="O95:Q110" si="130">W95+AC95+AI95</f>
        <v>0</v>
      </c>
      <c r="P95" s="362">
        <f t="shared" si="130"/>
        <v>0</v>
      </c>
      <c r="Q95" s="362">
        <f t="shared" si="130"/>
        <v>0</v>
      </c>
      <c r="R95" s="362">
        <f t="shared" si="68"/>
        <v>0</v>
      </c>
      <c r="S95" s="363" t="e">
        <f t="shared" si="69"/>
        <v>#DIV/0!</v>
      </c>
      <c r="T95" s="362" t="e">
        <f t="shared" si="111"/>
        <v>#DIV/0!</v>
      </c>
      <c r="U95" s="361"/>
      <c r="V95" s="364"/>
      <c r="W95" s="365"/>
      <c r="X95" s="362">
        <f t="shared" si="71"/>
        <v>0</v>
      </c>
      <c r="Y95" s="362">
        <f t="shared" si="116"/>
        <v>0</v>
      </c>
      <c r="Z95" s="362" t="e">
        <f t="shared" si="115"/>
        <v>#DIV/0!</v>
      </c>
      <c r="AA95" s="361"/>
      <c r="AB95" s="364"/>
      <c r="AC95" s="366"/>
      <c r="AD95" s="362">
        <f t="shared" si="117"/>
        <v>0</v>
      </c>
      <c r="AE95" s="362">
        <f t="shared" si="72"/>
        <v>0</v>
      </c>
      <c r="AF95" s="362" t="e">
        <f t="shared" si="119"/>
        <v>#DIV/0!</v>
      </c>
      <c r="AG95" s="361"/>
      <c r="AH95" s="364"/>
      <c r="AI95" s="366"/>
      <c r="AJ95" s="362">
        <f t="shared" si="118"/>
        <v>0</v>
      </c>
      <c r="AK95" s="362">
        <f t="shared" si="73"/>
        <v>0</v>
      </c>
      <c r="AL95" s="362" t="e">
        <f t="shared" si="120"/>
        <v>#DIV/0!</v>
      </c>
      <c r="AM95" s="367"/>
      <c r="AN95" s="367"/>
      <c r="AO95" s="368"/>
      <c r="AP95" s="369"/>
      <c r="AQ95" s="370" t="e">
        <f t="shared" si="121"/>
        <v>#DIV/0!</v>
      </c>
      <c r="AR95" s="371"/>
      <c r="AS95" s="372"/>
      <c r="AT95" s="372"/>
      <c r="AU95" s="374"/>
      <c r="AV95" s="374"/>
      <c r="AW95" s="374"/>
      <c r="AX95" s="375" t="e">
        <f t="shared" si="97"/>
        <v>#DIV/0!</v>
      </c>
      <c r="AY95" s="376" t="e">
        <f t="shared" si="98"/>
        <v>#DIV/0!</v>
      </c>
      <c r="AZ95" s="376" t="e">
        <f t="shared" si="101"/>
        <v>#DIV/0!</v>
      </c>
      <c r="BA95" s="377" t="e">
        <f t="shared" si="126"/>
        <v>#DIV/0!</v>
      </c>
      <c r="BB95" s="378" t="e">
        <f t="shared" si="76"/>
        <v>#DIV/0!</v>
      </c>
      <c r="BC95" s="379" t="e">
        <f t="shared" si="122"/>
        <v>#DIV/0!</v>
      </c>
      <c r="BD95" s="380">
        <v>23000</v>
      </c>
      <c r="BE95" s="381" t="e">
        <f t="shared" si="99"/>
        <v>#DIV/0!</v>
      </c>
      <c r="BF95" s="378" t="e">
        <f t="shared" si="77"/>
        <v>#DIV/0!</v>
      </c>
      <c r="BG95" s="382">
        <f t="shared" si="127"/>
        <v>0</v>
      </c>
      <c r="BH95" s="382">
        <f t="shared" si="128"/>
        <v>0</v>
      </c>
      <c r="BI95" s="382">
        <f t="shared" si="129"/>
        <v>0</v>
      </c>
      <c r="BJ95" s="382"/>
      <c r="BK95" s="382">
        <v>0</v>
      </c>
      <c r="BL95" s="382"/>
      <c r="BM95" s="382"/>
      <c r="BN95" s="382"/>
      <c r="BO95" s="382"/>
      <c r="BP95" s="382"/>
      <c r="BQ95" s="382"/>
      <c r="BR95" s="383">
        <f t="shared" si="78"/>
        <v>0</v>
      </c>
      <c r="BS95" s="383">
        <f t="shared" si="79"/>
        <v>0</v>
      </c>
      <c r="BT95" s="383">
        <f t="shared" si="80"/>
        <v>0</v>
      </c>
      <c r="BU95" s="384" t="e">
        <f t="shared" si="123"/>
        <v>#DIV/0!</v>
      </c>
      <c r="BV95" s="383" t="e">
        <f t="shared" si="124"/>
        <v>#DIV/0!</v>
      </c>
      <c r="BW95" s="385" t="e">
        <f t="shared" si="81"/>
        <v>#DIV/0!</v>
      </c>
      <c r="BX95" s="385" t="e">
        <f t="shared" si="125"/>
        <v>#DIV/0!</v>
      </c>
      <c r="BY95" s="385" t="e">
        <f t="shared" si="125"/>
        <v>#DIV/0!</v>
      </c>
      <c r="BZ95" s="385" t="e">
        <f t="shared" si="113"/>
        <v>#DIV/0!</v>
      </c>
      <c r="CA95" s="385" t="e">
        <f t="shared" si="114"/>
        <v>#DIV/0!</v>
      </c>
      <c r="CC95" s="385" t="e">
        <f t="shared" ref="CC95:CC101" si="131">BX95-AP95</f>
        <v>#DIV/0!</v>
      </c>
      <c r="CD95" s="385" t="e">
        <f>CC95/#REF!*1000</f>
        <v>#DIV/0!</v>
      </c>
      <c r="CE95" s="385" t="e">
        <f t="shared" ref="CE95:CE101" si="132">CC95*BD95</f>
        <v>#DIV/0!</v>
      </c>
      <c r="CF95" s="385" t="e">
        <f>CE95/#REF!</f>
        <v>#DIV/0!</v>
      </c>
      <c r="CG95" s="387"/>
      <c r="CH95" s="385" t="e">
        <f t="shared" si="64"/>
        <v>#DIV/0!</v>
      </c>
      <c r="CI95" s="385" t="e">
        <f t="shared" si="64"/>
        <v>#DIV/0!</v>
      </c>
      <c r="CJ95" s="385" t="e">
        <f t="shared" si="64"/>
        <v>#DIV/0!</v>
      </c>
      <c r="CK95" s="385" t="e">
        <f t="shared" si="64"/>
        <v>#DIV/0!</v>
      </c>
    </row>
    <row r="96" spans="1:89" s="386" customFormat="1" ht="18.75" customHeight="1">
      <c r="A96" s="348">
        <v>40</v>
      </c>
      <c r="B96" s="349"/>
      <c r="C96" s="404"/>
      <c r="D96" s="424"/>
      <c r="E96" s="401"/>
      <c r="F96" s="353"/>
      <c r="G96" s="354">
        <f t="shared" si="84"/>
        <v>0</v>
      </c>
      <c r="H96" s="356"/>
      <c r="I96" s="356"/>
      <c r="J96" s="393"/>
      <c r="K96" s="358"/>
      <c r="L96" s="359" t="s">
        <v>830</v>
      </c>
      <c r="M96" s="360"/>
      <c r="N96" s="361"/>
      <c r="O96" s="362">
        <f t="shared" si="130"/>
        <v>0</v>
      </c>
      <c r="P96" s="362">
        <f t="shared" si="130"/>
        <v>0</v>
      </c>
      <c r="Q96" s="362">
        <f t="shared" si="130"/>
        <v>0</v>
      </c>
      <c r="R96" s="362">
        <f t="shared" si="68"/>
        <v>0</v>
      </c>
      <c r="S96" s="363" t="e">
        <f t="shared" si="69"/>
        <v>#DIV/0!</v>
      </c>
      <c r="T96" s="362" t="e">
        <f t="shared" si="111"/>
        <v>#DIV/0!</v>
      </c>
      <c r="U96" s="361"/>
      <c r="V96" s="364"/>
      <c r="W96" s="365"/>
      <c r="X96" s="362">
        <f t="shared" si="71"/>
        <v>0</v>
      </c>
      <c r="Y96" s="362">
        <f t="shared" si="116"/>
        <v>0</v>
      </c>
      <c r="Z96" s="362" t="e">
        <f t="shared" si="115"/>
        <v>#DIV/0!</v>
      </c>
      <c r="AA96" s="361"/>
      <c r="AB96" s="364"/>
      <c r="AC96" s="366"/>
      <c r="AD96" s="362">
        <f t="shared" si="117"/>
        <v>0</v>
      </c>
      <c r="AE96" s="362">
        <f t="shared" si="72"/>
        <v>0</v>
      </c>
      <c r="AF96" s="362" t="e">
        <f>AC96/I96</f>
        <v>#DIV/0!</v>
      </c>
      <c r="AG96" s="361"/>
      <c r="AH96" s="364"/>
      <c r="AI96" s="366"/>
      <c r="AJ96" s="362">
        <f t="shared" si="118"/>
        <v>0</v>
      </c>
      <c r="AK96" s="362">
        <f t="shared" si="73"/>
        <v>0</v>
      </c>
      <c r="AL96" s="362" t="e">
        <f>AI96/I96</f>
        <v>#DIV/0!</v>
      </c>
      <c r="AM96" s="367"/>
      <c r="AN96" s="367"/>
      <c r="AO96" s="368"/>
      <c r="AP96" s="369"/>
      <c r="AQ96" s="370" t="e">
        <f>AP96/I96*1000</f>
        <v>#DIV/0!</v>
      </c>
      <c r="AR96" s="371"/>
      <c r="AS96" s="372"/>
      <c r="AT96" s="372"/>
      <c r="AU96" s="374"/>
      <c r="AV96" s="374"/>
      <c r="AW96" s="374"/>
      <c r="AX96" s="375" t="e">
        <f t="shared" si="97"/>
        <v>#DIV/0!</v>
      </c>
      <c r="AY96" s="376" t="e">
        <f t="shared" si="98"/>
        <v>#DIV/0!</v>
      </c>
      <c r="AZ96" s="376" t="e">
        <f t="shared" si="101"/>
        <v>#DIV/0!</v>
      </c>
      <c r="BA96" s="377" t="e">
        <f t="shared" si="126"/>
        <v>#DIV/0!</v>
      </c>
      <c r="BB96" s="378" t="e">
        <f t="shared" si="76"/>
        <v>#DIV/0!</v>
      </c>
      <c r="BC96" s="379" t="e">
        <f>BB96/I96*1000</f>
        <v>#DIV/0!</v>
      </c>
      <c r="BD96" s="380">
        <v>23000</v>
      </c>
      <c r="BE96" s="381" t="e">
        <f t="shared" si="99"/>
        <v>#DIV/0!</v>
      </c>
      <c r="BF96" s="378" t="e">
        <f t="shared" si="77"/>
        <v>#DIV/0!</v>
      </c>
      <c r="BG96" s="382">
        <f t="shared" si="127"/>
        <v>0</v>
      </c>
      <c r="BH96" s="382">
        <f t="shared" si="128"/>
        <v>0</v>
      </c>
      <c r="BI96" s="382">
        <f t="shared" si="129"/>
        <v>0</v>
      </c>
      <c r="BJ96" s="382"/>
      <c r="BK96" s="382">
        <v>0</v>
      </c>
      <c r="BL96" s="382"/>
      <c r="BM96" s="382"/>
      <c r="BN96" s="382"/>
      <c r="BO96" s="382"/>
      <c r="BP96" s="382"/>
      <c r="BQ96" s="382"/>
      <c r="BR96" s="383">
        <f t="shared" si="78"/>
        <v>0</v>
      </c>
      <c r="BS96" s="383">
        <f t="shared" si="79"/>
        <v>0</v>
      </c>
      <c r="BT96" s="383">
        <f t="shared" si="80"/>
        <v>0</v>
      </c>
      <c r="BU96" s="384" t="e">
        <f>BT96/I96*1000</f>
        <v>#DIV/0!</v>
      </c>
      <c r="BV96" s="383" t="e">
        <f>(BS96-BR96)/I96</f>
        <v>#DIV/0!</v>
      </c>
      <c r="BW96" s="385" t="e">
        <f t="shared" si="81"/>
        <v>#DIV/0!</v>
      </c>
      <c r="BX96" s="385" t="e">
        <f t="shared" si="125"/>
        <v>#DIV/0!</v>
      </c>
      <c r="BY96" s="385" t="e">
        <f t="shared" si="125"/>
        <v>#DIV/0!</v>
      </c>
      <c r="BZ96" s="385" t="e">
        <f t="shared" si="113"/>
        <v>#DIV/0!</v>
      </c>
      <c r="CA96" s="385" t="e">
        <f t="shared" si="114"/>
        <v>#DIV/0!</v>
      </c>
      <c r="CC96" s="385" t="e">
        <f t="shared" si="131"/>
        <v>#DIV/0!</v>
      </c>
      <c r="CD96" s="385" t="e">
        <f>CC96/#REF!*1000</f>
        <v>#DIV/0!</v>
      </c>
      <c r="CE96" s="385" t="e">
        <f t="shared" si="132"/>
        <v>#DIV/0!</v>
      </c>
      <c r="CF96" s="385" t="e">
        <f>CE96/#REF!</f>
        <v>#DIV/0!</v>
      </c>
      <c r="CG96" s="387"/>
      <c r="CH96" s="385" t="e">
        <f t="shared" si="64"/>
        <v>#DIV/0!</v>
      </c>
      <c r="CI96" s="385" t="e">
        <f t="shared" si="64"/>
        <v>#DIV/0!</v>
      </c>
      <c r="CJ96" s="385" t="e">
        <f t="shared" si="64"/>
        <v>#DIV/0!</v>
      </c>
      <c r="CK96" s="385" t="e">
        <f t="shared" si="64"/>
        <v>#DIV/0!</v>
      </c>
    </row>
    <row r="97" spans="1:89" s="386" customFormat="1" ht="18.75" customHeight="1">
      <c r="A97" s="388" t="s">
        <v>646</v>
      </c>
      <c r="B97" s="349"/>
      <c r="C97" s="404"/>
      <c r="D97" s="424"/>
      <c r="E97" s="401"/>
      <c r="F97" s="353"/>
      <c r="G97" s="354">
        <f t="shared" si="84"/>
        <v>0</v>
      </c>
      <c r="H97" s="356"/>
      <c r="I97" s="356"/>
      <c r="J97" s="393"/>
      <c r="K97" s="358"/>
      <c r="L97" s="359" t="s">
        <v>830</v>
      </c>
      <c r="M97" s="360"/>
      <c r="N97" s="361"/>
      <c r="O97" s="362">
        <f t="shared" si="130"/>
        <v>0</v>
      </c>
      <c r="P97" s="362">
        <f t="shared" si="130"/>
        <v>0</v>
      </c>
      <c r="Q97" s="362">
        <f t="shared" si="130"/>
        <v>0</v>
      </c>
      <c r="R97" s="362">
        <f t="shared" si="68"/>
        <v>0</v>
      </c>
      <c r="S97" s="363" t="e">
        <f t="shared" si="69"/>
        <v>#DIV/0!</v>
      </c>
      <c r="T97" s="362" t="e">
        <f t="shared" si="111"/>
        <v>#DIV/0!</v>
      </c>
      <c r="U97" s="361"/>
      <c r="V97" s="364"/>
      <c r="W97" s="365"/>
      <c r="X97" s="362">
        <f t="shared" si="71"/>
        <v>0</v>
      </c>
      <c r="Y97" s="362">
        <f t="shared" si="116"/>
        <v>0</v>
      </c>
      <c r="Z97" s="362" t="e">
        <f t="shared" si="115"/>
        <v>#DIV/0!</v>
      </c>
      <c r="AA97" s="361"/>
      <c r="AB97" s="364"/>
      <c r="AC97" s="366"/>
      <c r="AD97" s="362">
        <f t="shared" si="117"/>
        <v>0</v>
      </c>
      <c r="AE97" s="362">
        <f t="shared" si="72"/>
        <v>0</v>
      </c>
      <c r="AF97" s="362" t="e">
        <f>AC97/I97</f>
        <v>#DIV/0!</v>
      </c>
      <c r="AG97" s="361"/>
      <c r="AH97" s="364"/>
      <c r="AI97" s="366"/>
      <c r="AJ97" s="362">
        <f t="shared" si="118"/>
        <v>0</v>
      </c>
      <c r="AK97" s="362">
        <f t="shared" si="73"/>
        <v>0</v>
      </c>
      <c r="AL97" s="362" t="e">
        <f>AI97/I97</f>
        <v>#DIV/0!</v>
      </c>
      <c r="AM97" s="367"/>
      <c r="AN97" s="367"/>
      <c r="AO97" s="368"/>
      <c r="AP97" s="369"/>
      <c r="AQ97" s="370" t="e">
        <f>AP97/I97*1000</f>
        <v>#DIV/0!</v>
      </c>
      <c r="AR97" s="371"/>
      <c r="AS97" s="372"/>
      <c r="AT97" s="372"/>
      <c r="AU97" s="374"/>
      <c r="AV97" s="374"/>
      <c r="AW97" s="374"/>
      <c r="AX97" s="375" t="e">
        <f t="shared" si="97"/>
        <v>#DIV/0!</v>
      </c>
      <c r="AY97" s="376" t="e">
        <f t="shared" si="98"/>
        <v>#DIV/0!</v>
      </c>
      <c r="AZ97" s="376" t="e">
        <f t="shared" si="101"/>
        <v>#DIV/0!</v>
      </c>
      <c r="BA97" s="377" t="e">
        <f t="shared" si="126"/>
        <v>#DIV/0!</v>
      </c>
      <c r="BB97" s="378" t="e">
        <f t="shared" si="76"/>
        <v>#DIV/0!</v>
      </c>
      <c r="BC97" s="379" t="e">
        <f>BB97/I97*1000</f>
        <v>#DIV/0!</v>
      </c>
      <c r="BD97" s="380">
        <v>23000</v>
      </c>
      <c r="BE97" s="381" t="e">
        <f t="shared" si="99"/>
        <v>#DIV/0!</v>
      </c>
      <c r="BF97" s="378" t="e">
        <f t="shared" si="77"/>
        <v>#DIV/0!</v>
      </c>
      <c r="BG97" s="382">
        <f t="shared" si="127"/>
        <v>0</v>
      </c>
      <c r="BH97" s="382">
        <f t="shared" si="128"/>
        <v>0</v>
      </c>
      <c r="BI97" s="382">
        <f t="shared" si="129"/>
        <v>0</v>
      </c>
      <c r="BJ97" s="382"/>
      <c r="BK97" s="382">
        <v>0</v>
      </c>
      <c r="BL97" s="382"/>
      <c r="BM97" s="382"/>
      <c r="BN97" s="382"/>
      <c r="BO97" s="382"/>
      <c r="BP97" s="382"/>
      <c r="BQ97" s="382"/>
      <c r="BR97" s="383">
        <f t="shared" si="78"/>
        <v>0</v>
      </c>
      <c r="BS97" s="383">
        <f t="shared" si="79"/>
        <v>0</v>
      </c>
      <c r="BT97" s="383">
        <f t="shared" si="80"/>
        <v>0</v>
      </c>
      <c r="BU97" s="384" t="e">
        <f>BT97/I97*1000</f>
        <v>#DIV/0!</v>
      </c>
      <c r="BV97" s="383" t="e">
        <f>(BS97-BR97)/I97</f>
        <v>#DIV/0!</v>
      </c>
      <c r="BW97" s="385" t="e">
        <f t="shared" si="81"/>
        <v>#DIV/0!</v>
      </c>
      <c r="BX97" s="385" t="e">
        <f>BT97+BB97+R97</f>
        <v>#DIV/0!</v>
      </c>
      <c r="BY97" s="385" t="e">
        <f>BU97+BC97+S97</f>
        <v>#DIV/0!</v>
      </c>
      <c r="BZ97" s="385" t="e">
        <f t="shared" si="113"/>
        <v>#DIV/0!</v>
      </c>
      <c r="CA97" s="385" t="e">
        <f t="shared" si="114"/>
        <v>#DIV/0!</v>
      </c>
      <c r="CC97" s="385" t="e">
        <f t="shared" si="131"/>
        <v>#DIV/0!</v>
      </c>
      <c r="CD97" s="385" t="e">
        <f>CC97/#REF!*1000</f>
        <v>#DIV/0!</v>
      </c>
      <c r="CE97" s="385" t="e">
        <f t="shared" si="132"/>
        <v>#DIV/0!</v>
      </c>
      <c r="CF97" s="385" t="e">
        <f>CE97/#REF!</f>
        <v>#DIV/0!</v>
      </c>
      <c r="CG97" s="387"/>
      <c r="CH97" s="385" t="e">
        <f>BX97-CC97</f>
        <v>#DIV/0!</v>
      </c>
      <c r="CI97" s="385" t="e">
        <f>BY97-CD97</f>
        <v>#DIV/0!</v>
      </c>
      <c r="CJ97" s="385" t="e">
        <f>BZ97-CE97</f>
        <v>#DIV/0!</v>
      </c>
      <c r="CK97" s="385" t="e">
        <f>CA97-CF97</f>
        <v>#DIV/0!</v>
      </c>
    </row>
    <row r="98" spans="1:89" s="386" customFormat="1" ht="17.25" customHeight="1">
      <c r="A98" s="348">
        <v>41</v>
      </c>
      <c r="B98" s="349"/>
      <c r="C98" s="404"/>
      <c r="D98" s="403"/>
      <c r="E98" s="401"/>
      <c r="F98" s="353"/>
      <c r="G98" s="354">
        <f t="shared" si="84"/>
        <v>0</v>
      </c>
      <c r="H98" s="356"/>
      <c r="I98" s="356"/>
      <c r="J98" s="393"/>
      <c r="K98" s="358"/>
      <c r="L98" s="359" t="s">
        <v>830</v>
      </c>
      <c r="M98" s="360"/>
      <c r="N98" s="361"/>
      <c r="O98" s="362">
        <f t="shared" si="130"/>
        <v>0</v>
      </c>
      <c r="P98" s="362">
        <f t="shared" si="130"/>
        <v>0</v>
      </c>
      <c r="Q98" s="362">
        <f t="shared" si="130"/>
        <v>0</v>
      </c>
      <c r="R98" s="362">
        <f t="shared" si="68"/>
        <v>0</v>
      </c>
      <c r="S98" s="363" t="e">
        <f t="shared" si="69"/>
        <v>#DIV/0!</v>
      </c>
      <c r="T98" s="362" t="e">
        <f t="shared" si="111"/>
        <v>#DIV/0!</v>
      </c>
      <c r="U98" s="361"/>
      <c r="V98" s="364"/>
      <c r="W98" s="365"/>
      <c r="X98" s="362">
        <f t="shared" si="71"/>
        <v>0</v>
      </c>
      <c r="Y98" s="362">
        <f t="shared" si="116"/>
        <v>0</v>
      </c>
      <c r="Z98" s="362" t="e">
        <f t="shared" si="115"/>
        <v>#DIV/0!</v>
      </c>
      <c r="AA98" s="361"/>
      <c r="AB98" s="364"/>
      <c r="AC98" s="366"/>
      <c r="AD98" s="362">
        <f t="shared" si="117"/>
        <v>0</v>
      </c>
      <c r="AE98" s="362">
        <f t="shared" si="72"/>
        <v>0</v>
      </c>
      <c r="AF98" s="362" t="e">
        <f>AC98/H98</f>
        <v>#DIV/0!</v>
      </c>
      <c r="AG98" s="361"/>
      <c r="AH98" s="364"/>
      <c r="AI98" s="366"/>
      <c r="AJ98" s="362">
        <f t="shared" si="118"/>
        <v>0</v>
      </c>
      <c r="AK98" s="362">
        <f t="shared" si="73"/>
        <v>0</v>
      </c>
      <c r="AL98" s="362" t="e">
        <f>AI98/H98</f>
        <v>#DIV/0!</v>
      </c>
      <c r="AM98" s="367"/>
      <c r="AN98" s="367"/>
      <c r="AO98" s="368"/>
      <c r="AP98" s="369"/>
      <c r="AQ98" s="370" t="e">
        <f>AP98/H98*1000</f>
        <v>#DIV/0!</v>
      </c>
      <c r="AR98" s="371"/>
      <c r="AS98" s="372"/>
      <c r="AT98" s="372"/>
      <c r="AU98" s="374"/>
      <c r="AV98" s="374"/>
      <c r="AW98" s="374"/>
      <c r="AX98" s="375" t="e">
        <f t="shared" si="97"/>
        <v>#DIV/0!</v>
      </c>
      <c r="AY98" s="376" t="e">
        <f t="shared" si="98"/>
        <v>#DIV/0!</v>
      </c>
      <c r="AZ98" s="376" t="e">
        <f t="shared" si="101"/>
        <v>#DIV/0!</v>
      </c>
      <c r="BA98" s="377" t="e">
        <f t="shared" si="126"/>
        <v>#DIV/0!</v>
      </c>
      <c r="BB98" s="378" t="e">
        <f t="shared" si="76"/>
        <v>#DIV/0!</v>
      </c>
      <c r="BC98" s="379" t="e">
        <f>BB98/H98*1000</f>
        <v>#DIV/0!</v>
      </c>
      <c r="BD98" s="380">
        <v>23000</v>
      </c>
      <c r="BE98" s="381" t="e">
        <f t="shared" si="99"/>
        <v>#DIV/0!</v>
      </c>
      <c r="BF98" s="378" t="e">
        <f t="shared" si="77"/>
        <v>#DIV/0!</v>
      </c>
      <c r="BG98" s="382">
        <f t="shared" si="127"/>
        <v>0</v>
      </c>
      <c r="BH98" s="382">
        <f t="shared" si="128"/>
        <v>0</v>
      </c>
      <c r="BI98" s="382">
        <f t="shared" si="129"/>
        <v>0</v>
      </c>
      <c r="BJ98" s="382"/>
      <c r="BK98" s="382">
        <v>0</v>
      </c>
      <c r="BL98" s="382"/>
      <c r="BM98" s="382"/>
      <c r="BN98" s="382"/>
      <c r="BO98" s="382"/>
      <c r="BP98" s="382"/>
      <c r="BQ98" s="382"/>
      <c r="BR98" s="383">
        <f t="shared" si="78"/>
        <v>0</v>
      </c>
      <c r="BS98" s="383">
        <f t="shared" si="79"/>
        <v>0</v>
      </c>
      <c r="BT98" s="383">
        <f t="shared" si="80"/>
        <v>0</v>
      </c>
      <c r="BU98" s="384" t="e">
        <f>BT98/H98*1000</f>
        <v>#DIV/0!</v>
      </c>
      <c r="BV98" s="383" t="e">
        <f>(BS98-BR98)/H98</f>
        <v>#DIV/0!</v>
      </c>
      <c r="BW98" s="385" t="e">
        <f t="shared" si="81"/>
        <v>#DIV/0!</v>
      </c>
      <c r="BX98" s="385" t="e">
        <f t="shared" si="125"/>
        <v>#DIV/0!</v>
      </c>
      <c r="BY98" s="385" t="e">
        <f t="shared" si="125"/>
        <v>#DIV/0!</v>
      </c>
      <c r="BZ98" s="385" t="e">
        <f t="shared" si="113"/>
        <v>#DIV/0!</v>
      </c>
      <c r="CA98" s="385" t="e">
        <f t="shared" si="114"/>
        <v>#DIV/0!</v>
      </c>
      <c r="CC98" s="385" t="e">
        <f t="shared" si="131"/>
        <v>#DIV/0!</v>
      </c>
      <c r="CD98" s="385" t="e">
        <f>CC98/#REF!*1000</f>
        <v>#DIV/0!</v>
      </c>
      <c r="CE98" s="385" t="e">
        <f t="shared" si="132"/>
        <v>#DIV/0!</v>
      </c>
      <c r="CF98" s="385" t="e">
        <f>CE98/#REF!</f>
        <v>#DIV/0!</v>
      </c>
      <c r="CG98" s="387"/>
      <c r="CH98" s="385" t="e">
        <f t="shared" si="64"/>
        <v>#DIV/0!</v>
      </c>
      <c r="CI98" s="385" t="e">
        <f t="shared" si="64"/>
        <v>#DIV/0!</v>
      </c>
      <c r="CJ98" s="385" t="e">
        <f t="shared" si="64"/>
        <v>#DIV/0!</v>
      </c>
      <c r="CK98" s="385" t="e">
        <f t="shared" si="64"/>
        <v>#DIV/0!</v>
      </c>
    </row>
    <row r="99" spans="1:89" ht="17.25" customHeight="1">
      <c r="A99" s="388" t="s">
        <v>499</v>
      </c>
      <c r="B99" s="348"/>
      <c r="C99" s="404"/>
      <c r="D99" s="403"/>
      <c r="E99" s="401"/>
      <c r="F99" s="425"/>
      <c r="G99" s="354">
        <f t="shared" si="84"/>
        <v>0</v>
      </c>
      <c r="H99" s="356"/>
      <c r="I99" s="356"/>
      <c r="J99" s="426"/>
      <c r="K99" s="358"/>
      <c r="L99" s="359" t="s">
        <v>830</v>
      </c>
      <c r="M99" s="360"/>
      <c r="N99" s="361"/>
      <c r="O99" s="362">
        <f t="shared" si="130"/>
        <v>0</v>
      </c>
      <c r="P99" s="362">
        <f t="shared" si="130"/>
        <v>0</v>
      </c>
      <c r="Q99" s="362">
        <f t="shared" si="130"/>
        <v>0</v>
      </c>
      <c r="R99" s="362">
        <f t="shared" si="68"/>
        <v>0</v>
      </c>
      <c r="S99" s="363" t="e">
        <f t="shared" si="69"/>
        <v>#DIV/0!</v>
      </c>
      <c r="T99" s="362" t="e">
        <f t="shared" si="111"/>
        <v>#DIV/0!</v>
      </c>
      <c r="U99" s="422"/>
      <c r="V99" s="422"/>
      <c r="W99" s="365"/>
      <c r="X99" s="362">
        <f t="shared" si="71"/>
        <v>0</v>
      </c>
      <c r="Y99" s="362">
        <f t="shared" si="116"/>
        <v>0</v>
      </c>
      <c r="Z99" s="362" t="e">
        <f t="shared" si="115"/>
        <v>#DIV/0!</v>
      </c>
      <c r="AA99" s="422"/>
      <c r="AB99" s="422"/>
      <c r="AC99" s="366"/>
      <c r="AD99" s="362">
        <f t="shared" si="117"/>
        <v>0</v>
      </c>
      <c r="AE99" s="362">
        <f t="shared" si="72"/>
        <v>0</v>
      </c>
      <c r="AF99" s="362" t="e">
        <f>AC99/I99</f>
        <v>#DIV/0!</v>
      </c>
      <c r="AG99" s="422"/>
      <c r="AH99" s="422"/>
      <c r="AI99" s="366"/>
      <c r="AJ99" s="362">
        <f t="shared" si="118"/>
        <v>0</v>
      </c>
      <c r="AK99" s="362">
        <f t="shared" si="73"/>
        <v>0</v>
      </c>
      <c r="AL99" s="362" t="e">
        <f>AI99/I99</f>
        <v>#DIV/0!</v>
      </c>
      <c r="AM99" s="368"/>
      <c r="AN99" s="368"/>
      <c r="AO99" s="368"/>
      <c r="AP99" s="369"/>
      <c r="AQ99" s="370" t="e">
        <f>AP99/I99*1000</f>
        <v>#DIV/0!</v>
      </c>
      <c r="AR99" s="371"/>
      <c r="AS99" s="372"/>
      <c r="AT99" s="372"/>
      <c r="AU99" s="374"/>
      <c r="AV99" s="374"/>
      <c r="AW99" s="374"/>
      <c r="AX99" s="375" t="e">
        <f t="shared" si="97"/>
        <v>#DIV/0!</v>
      </c>
      <c r="AY99" s="376" t="e">
        <f t="shared" si="98"/>
        <v>#DIV/0!</v>
      </c>
      <c r="AZ99" s="376" t="e">
        <f t="shared" si="101"/>
        <v>#DIV/0!</v>
      </c>
      <c r="BA99" s="377" t="e">
        <f t="shared" si="126"/>
        <v>#DIV/0!</v>
      </c>
      <c r="BB99" s="378" t="e">
        <f t="shared" si="76"/>
        <v>#DIV/0!</v>
      </c>
      <c r="BC99" s="379" t="e">
        <f>BB99/I99*1000</f>
        <v>#DIV/0!</v>
      </c>
      <c r="BD99" s="380">
        <v>23000</v>
      </c>
      <c r="BE99" s="381" t="e">
        <f t="shared" si="99"/>
        <v>#DIV/0!</v>
      </c>
      <c r="BF99" s="378" t="e">
        <f t="shared" si="77"/>
        <v>#DIV/0!</v>
      </c>
      <c r="BG99" s="382">
        <f t="shared" si="127"/>
        <v>0</v>
      </c>
      <c r="BH99" s="382">
        <f t="shared" si="128"/>
        <v>0</v>
      </c>
      <c r="BI99" s="382">
        <f t="shared" si="129"/>
        <v>0</v>
      </c>
      <c r="BJ99" s="382"/>
      <c r="BK99" s="382">
        <v>0</v>
      </c>
      <c r="BL99" s="382"/>
      <c r="BM99" s="382"/>
      <c r="BN99" s="382"/>
      <c r="BO99" s="382"/>
      <c r="BP99" s="382"/>
      <c r="BQ99" s="382"/>
      <c r="BR99" s="383">
        <f t="shared" si="78"/>
        <v>0</v>
      </c>
      <c r="BS99" s="383">
        <f t="shared" si="79"/>
        <v>0</v>
      </c>
      <c r="BT99" s="383">
        <f t="shared" si="80"/>
        <v>0</v>
      </c>
      <c r="BU99" s="384" t="e">
        <f>BT99/I99*1000</f>
        <v>#DIV/0!</v>
      </c>
      <c r="BV99" s="383" t="e">
        <f>(BS99-BR99)/I99</f>
        <v>#DIV/0!</v>
      </c>
      <c r="BW99" s="385" t="e">
        <f t="shared" si="81"/>
        <v>#DIV/0!</v>
      </c>
      <c r="BX99" s="385" t="e">
        <f t="shared" si="125"/>
        <v>#DIV/0!</v>
      </c>
      <c r="BY99" s="385" t="e">
        <f t="shared" si="125"/>
        <v>#DIV/0!</v>
      </c>
      <c r="BZ99" s="385" t="e">
        <f t="shared" si="113"/>
        <v>#DIV/0!</v>
      </c>
      <c r="CA99" s="385" t="e">
        <f t="shared" si="114"/>
        <v>#DIV/0!</v>
      </c>
      <c r="CC99" s="385" t="e">
        <f t="shared" si="131"/>
        <v>#DIV/0!</v>
      </c>
      <c r="CD99" s="385" t="e">
        <f>CC99/#REF!*1000</f>
        <v>#DIV/0!</v>
      </c>
      <c r="CE99" s="385" t="e">
        <f t="shared" si="132"/>
        <v>#DIV/0!</v>
      </c>
      <c r="CF99" s="385" t="e">
        <f>CE99/#REF!</f>
        <v>#DIV/0!</v>
      </c>
      <c r="CG99" s="387"/>
      <c r="CH99" s="385" t="e">
        <f t="shared" si="64"/>
        <v>#DIV/0!</v>
      </c>
      <c r="CI99" s="385" t="e">
        <f t="shared" si="64"/>
        <v>#DIV/0!</v>
      </c>
      <c r="CJ99" s="385" t="e">
        <f t="shared" si="64"/>
        <v>#DIV/0!</v>
      </c>
      <c r="CK99" s="385" t="e">
        <f t="shared" si="64"/>
        <v>#DIV/0!</v>
      </c>
    </row>
    <row r="100" spans="1:89" ht="17.25" customHeight="1">
      <c r="A100" s="348">
        <v>42</v>
      </c>
      <c r="B100" s="348"/>
      <c r="C100" s="1534"/>
      <c r="D100" s="1536"/>
      <c r="E100" s="1538"/>
      <c r="F100" s="425"/>
      <c r="G100" s="354">
        <f t="shared" si="84"/>
        <v>0</v>
      </c>
      <c r="H100" s="356"/>
      <c r="I100" s="356"/>
      <c r="J100" s="426"/>
      <c r="K100" s="358"/>
      <c r="L100" s="359" t="s">
        <v>830</v>
      </c>
      <c r="M100" s="360"/>
      <c r="N100" s="361"/>
      <c r="O100" s="362">
        <f t="shared" si="130"/>
        <v>0</v>
      </c>
      <c r="P100" s="362">
        <f t="shared" si="130"/>
        <v>0</v>
      </c>
      <c r="Q100" s="362">
        <f t="shared" si="130"/>
        <v>0</v>
      </c>
      <c r="R100" s="362">
        <f t="shared" si="68"/>
        <v>0</v>
      </c>
      <c r="S100" s="363" t="e">
        <f t="shared" si="69"/>
        <v>#DIV/0!</v>
      </c>
      <c r="T100" s="362" t="e">
        <f t="shared" si="111"/>
        <v>#DIV/0!</v>
      </c>
      <c r="U100" s="422"/>
      <c r="V100" s="422"/>
      <c r="W100" s="365"/>
      <c r="X100" s="363">
        <f t="shared" si="71"/>
        <v>0</v>
      </c>
      <c r="Y100" s="363">
        <f t="shared" si="116"/>
        <v>0</v>
      </c>
      <c r="Z100" s="362" t="e">
        <f t="shared" si="115"/>
        <v>#DIV/0!</v>
      </c>
      <c r="AA100" s="422"/>
      <c r="AB100" s="422"/>
      <c r="AC100" s="366"/>
      <c r="AD100" s="363">
        <f t="shared" si="117"/>
        <v>0</v>
      </c>
      <c r="AE100" s="363">
        <f t="shared" si="72"/>
        <v>0</v>
      </c>
      <c r="AF100" s="363" t="e">
        <f>AC100/I100</f>
        <v>#DIV/0!</v>
      </c>
      <c r="AG100" s="422"/>
      <c r="AH100" s="422"/>
      <c r="AI100" s="366"/>
      <c r="AJ100" s="363">
        <f t="shared" si="118"/>
        <v>0</v>
      </c>
      <c r="AK100" s="363">
        <f t="shared" si="73"/>
        <v>0</v>
      </c>
      <c r="AL100" s="363" t="e">
        <f>AI100/I100</f>
        <v>#DIV/0!</v>
      </c>
      <c r="AM100" s="368"/>
      <c r="AN100" s="368"/>
      <c r="AO100" s="368"/>
      <c r="AP100" s="369"/>
      <c r="AQ100" s="370" t="e">
        <f>AP100/I100*1000</f>
        <v>#DIV/0!</v>
      </c>
      <c r="AR100" s="371"/>
      <c r="AS100" s="372"/>
      <c r="AT100" s="372"/>
      <c r="AU100" s="374"/>
      <c r="AV100" s="374"/>
      <c r="AW100" s="374"/>
      <c r="AX100" s="375" t="e">
        <f t="shared" si="97"/>
        <v>#DIV/0!</v>
      </c>
      <c r="AY100" s="376" t="e">
        <f t="shared" si="98"/>
        <v>#DIV/0!</v>
      </c>
      <c r="AZ100" s="376" t="e">
        <f t="shared" si="101"/>
        <v>#DIV/0!</v>
      </c>
      <c r="BA100" s="377" t="e">
        <f t="shared" si="126"/>
        <v>#DIV/0!</v>
      </c>
      <c r="BB100" s="378" t="e">
        <f t="shared" si="76"/>
        <v>#DIV/0!</v>
      </c>
      <c r="BC100" s="379" t="e">
        <f>BB100/I100*1000</f>
        <v>#DIV/0!</v>
      </c>
      <c r="BD100" s="380">
        <v>23000</v>
      </c>
      <c r="BE100" s="381" t="e">
        <f t="shared" si="99"/>
        <v>#DIV/0!</v>
      </c>
      <c r="BF100" s="378" t="e">
        <f t="shared" si="77"/>
        <v>#DIV/0!</v>
      </c>
      <c r="BG100" s="382">
        <f t="shared" si="127"/>
        <v>0</v>
      </c>
      <c r="BH100" s="382">
        <f t="shared" si="128"/>
        <v>0</v>
      </c>
      <c r="BI100" s="382">
        <f t="shared" si="129"/>
        <v>0</v>
      </c>
      <c r="BJ100" s="382"/>
      <c r="BK100" s="382">
        <v>0</v>
      </c>
      <c r="BL100" s="382"/>
      <c r="BM100" s="382"/>
      <c r="BN100" s="382"/>
      <c r="BO100" s="382"/>
      <c r="BP100" s="382"/>
      <c r="BQ100" s="382"/>
      <c r="BR100" s="383">
        <f t="shared" si="78"/>
        <v>0</v>
      </c>
      <c r="BS100" s="383">
        <f t="shared" si="79"/>
        <v>0</v>
      </c>
      <c r="BT100" s="383">
        <f t="shared" si="80"/>
        <v>0</v>
      </c>
      <c r="BU100" s="384" t="e">
        <f>BT100/I100*1000</f>
        <v>#DIV/0!</v>
      </c>
      <c r="BV100" s="383" t="e">
        <f>(BS100-BR100)/I100</f>
        <v>#DIV/0!</v>
      </c>
      <c r="BW100" s="385" t="e">
        <f t="shared" si="81"/>
        <v>#DIV/0!</v>
      </c>
      <c r="BX100" s="385" t="e">
        <f>BT100+BB100+R100</f>
        <v>#DIV/0!</v>
      </c>
      <c r="BY100" s="385" t="e">
        <f>BU100+BC100+S100</f>
        <v>#DIV/0!</v>
      </c>
      <c r="BZ100" s="385" t="e">
        <f t="shared" si="113"/>
        <v>#DIV/0!</v>
      </c>
      <c r="CA100" s="385" t="e">
        <f t="shared" si="114"/>
        <v>#DIV/0!</v>
      </c>
      <c r="CC100" s="385" t="e">
        <f t="shared" si="131"/>
        <v>#DIV/0!</v>
      </c>
      <c r="CD100" s="385" t="e">
        <f>CC100/#REF!*1000</f>
        <v>#DIV/0!</v>
      </c>
      <c r="CE100" s="385" t="e">
        <f t="shared" si="132"/>
        <v>#DIV/0!</v>
      </c>
      <c r="CF100" s="385" t="e">
        <f>CE100/#REF!</f>
        <v>#DIV/0!</v>
      </c>
      <c r="CG100" s="387"/>
      <c r="CH100" s="385" t="e">
        <f t="shared" si="64"/>
        <v>#DIV/0!</v>
      </c>
      <c r="CI100" s="385" t="e">
        <f t="shared" si="64"/>
        <v>#DIV/0!</v>
      </c>
      <c r="CJ100" s="385" t="e">
        <f t="shared" si="64"/>
        <v>#DIV/0!</v>
      </c>
      <c r="CK100" s="385" t="e">
        <f t="shared" si="64"/>
        <v>#DIV/0!</v>
      </c>
    </row>
    <row r="101" spans="1:89" ht="17.25" customHeight="1">
      <c r="A101" s="388" t="s">
        <v>650</v>
      </c>
      <c r="B101" s="348"/>
      <c r="C101" s="1559"/>
      <c r="D101" s="1555"/>
      <c r="E101" s="1556"/>
      <c r="F101" s="425"/>
      <c r="G101" s="354">
        <f t="shared" si="84"/>
        <v>0</v>
      </c>
      <c r="H101" s="356"/>
      <c r="I101" s="356"/>
      <c r="J101" s="426"/>
      <c r="K101" s="358"/>
      <c r="L101" s="359" t="s">
        <v>830</v>
      </c>
      <c r="M101" s="360"/>
      <c r="N101" s="361"/>
      <c r="O101" s="362">
        <f t="shared" si="130"/>
        <v>0</v>
      </c>
      <c r="P101" s="362">
        <f t="shared" si="130"/>
        <v>0</v>
      </c>
      <c r="Q101" s="362">
        <f t="shared" si="130"/>
        <v>0</v>
      </c>
      <c r="R101" s="362">
        <f t="shared" si="68"/>
        <v>0</v>
      </c>
      <c r="S101" s="363" t="e">
        <f t="shared" si="69"/>
        <v>#DIV/0!</v>
      </c>
      <c r="T101" s="362" t="e">
        <f t="shared" si="111"/>
        <v>#DIV/0!</v>
      </c>
      <c r="U101" s="422"/>
      <c r="V101" s="422"/>
      <c r="W101" s="365"/>
      <c r="X101" s="363">
        <f t="shared" si="71"/>
        <v>0</v>
      </c>
      <c r="Y101" s="363">
        <f t="shared" si="116"/>
        <v>0</v>
      </c>
      <c r="Z101" s="362" t="e">
        <f t="shared" si="115"/>
        <v>#DIV/0!</v>
      </c>
      <c r="AA101" s="422"/>
      <c r="AB101" s="422"/>
      <c r="AC101" s="366"/>
      <c r="AD101" s="363">
        <f t="shared" si="117"/>
        <v>0</v>
      </c>
      <c r="AE101" s="363">
        <f t="shared" si="72"/>
        <v>0</v>
      </c>
      <c r="AF101" s="363" t="e">
        <f>AC101/H101</f>
        <v>#DIV/0!</v>
      </c>
      <c r="AG101" s="422"/>
      <c r="AH101" s="422"/>
      <c r="AI101" s="366"/>
      <c r="AJ101" s="363">
        <f t="shared" si="118"/>
        <v>0</v>
      </c>
      <c r="AK101" s="363">
        <f t="shared" si="73"/>
        <v>0</v>
      </c>
      <c r="AL101" s="363" t="e">
        <f>AI101/H101</f>
        <v>#DIV/0!</v>
      </c>
      <c r="AM101" s="368"/>
      <c r="AN101" s="368"/>
      <c r="AO101" s="368"/>
      <c r="AP101" s="369"/>
      <c r="AQ101" s="370" t="e">
        <f>AP101/H101*1000</f>
        <v>#DIV/0!</v>
      </c>
      <c r="AR101" s="371"/>
      <c r="AS101" s="372"/>
      <c r="AT101" s="372"/>
      <c r="AU101" s="374"/>
      <c r="AV101" s="374"/>
      <c r="AW101" s="374"/>
      <c r="AX101" s="375" t="e">
        <f t="shared" si="97"/>
        <v>#DIV/0!</v>
      </c>
      <c r="AY101" s="376" t="e">
        <f t="shared" si="98"/>
        <v>#DIV/0!</v>
      </c>
      <c r="AZ101" s="376" t="e">
        <f t="shared" si="101"/>
        <v>#DIV/0!</v>
      </c>
      <c r="BA101" s="377" t="e">
        <f t="shared" si="126"/>
        <v>#DIV/0!</v>
      </c>
      <c r="BB101" s="378" t="e">
        <f t="shared" si="76"/>
        <v>#DIV/0!</v>
      </c>
      <c r="BC101" s="379" t="e">
        <f>BB101/H101*1000</f>
        <v>#DIV/0!</v>
      </c>
      <c r="BD101" s="380">
        <v>23000</v>
      </c>
      <c r="BE101" s="381" t="e">
        <f t="shared" si="99"/>
        <v>#DIV/0!</v>
      </c>
      <c r="BF101" s="378" t="e">
        <f t="shared" si="77"/>
        <v>#DIV/0!</v>
      </c>
      <c r="BG101" s="382">
        <f t="shared" si="127"/>
        <v>0</v>
      </c>
      <c r="BH101" s="382">
        <f t="shared" si="128"/>
        <v>0</v>
      </c>
      <c r="BI101" s="382">
        <f t="shared" si="129"/>
        <v>0</v>
      </c>
      <c r="BJ101" s="382"/>
      <c r="BK101" s="382">
        <v>0</v>
      </c>
      <c r="BL101" s="382"/>
      <c r="BM101" s="382"/>
      <c r="BN101" s="382"/>
      <c r="BO101" s="382"/>
      <c r="BP101" s="382"/>
      <c r="BQ101" s="382"/>
      <c r="BR101" s="383">
        <f t="shared" si="78"/>
        <v>0</v>
      </c>
      <c r="BS101" s="383">
        <f t="shared" si="79"/>
        <v>0</v>
      </c>
      <c r="BT101" s="383">
        <f t="shared" si="80"/>
        <v>0</v>
      </c>
      <c r="BU101" s="384" t="e">
        <f>BT101/H101*1000</f>
        <v>#DIV/0!</v>
      </c>
      <c r="BV101" s="383" t="e">
        <f>(BS101-BR101)/H101</f>
        <v>#DIV/0!</v>
      </c>
      <c r="BW101" s="385" t="e">
        <f t="shared" si="81"/>
        <v>#DIV/0!</v>
      </c>
      <c r="BX101" s="385" t="e">
        <f t="shared" si="125"/>
        <v>#DIV/0!</v>
      </c>
      <c r="BY101" s="385" t="e">
        <f t="shared" si="125"/>
        <v>#DIV/0!</v>
      </c>
      <c r="BZ101" s="385" t="e">
        <f t="shared" si="113"/>
        <v>#DIV/0!</v>
      </c>
      <c r="CA101" s="385" t="e">
        <f t="shared" si="114"/>
        <v>#DIV/0!</v>
      </c>
      <c r="CC101" s="385" t="e">
        <f t="shared" si="131"/>
        <v>#DIV/0!</v>
      </c>
      <c r="CD101" s="385" t="e">
        <f>CC101/#REF!*1000</f>
        <v>#DIV/0!</v>
      </c>
      <c r="CE101" s="385" t="e">
        <f t="shared" si="132"/>
        <v>#DIV/0!</v>
      </c>
      <c r="CF101" s="385" t="e">
        <f>CE101/#REF!</f>
        <v>#DIV/0!</v>
      </c>
      <c r="CG101" s="387"/>
      <c r="CH101" s="385" t="e">
        <f t="shared" si="64"/>
        <v>#DIV/0!</v>
      </c>
      <c r="CI101" s="385" t="e">
        <f t="shared" si="64"/>
        <v>#DIV/0!</v>
      </c>
      <c r="CJ101" s="385" t="e">
        <f t="shared" si="64"/>
        <v>#DIV/0!</v>
      </c>
      <c r="CK101" s="385" t="e">
        <f t="shared" si="64"/>
        <v>#DIV/0!</v>
      </c>
    </row>
    <row r="102" spans="1:89" s="386" customFormat="1" ht="17.25" customHeight="1">
      <c r="A102" s="348">
        <v>43</v>
      </c>
      <c r="B102" s="349"/>
      <c r="C102" s="1559"/>
      <c r="D102" s="1555"/>
      <c r="E102" s="1556"/>
      <c r="F102" s="353"/>
      <c r="G102" s="354">
        <f t="shared" si="84"/>
        <v>0</v>
      </c>
      <c r="H102" s="356"/>
      <c r="I102" s="356"/>
      <c r="J102" s="357"/>
      <c r="K102" s="358"/>
      <c r="L102" s="359" t="s">
        <v>830</v>
      </c>
      <c r="M102" s="360"/>
      <c r="N102" s="361"/>
      <c r="O102" s="362">
        <f t="shared" si="130"/>
        <v>0</v>
      </c>
      <c r="P102" s="362">
        <f t="shared" si="130"/>
        <v>0</v>
      </c>
      <c r="Q102" s="362">
        <f t="shared" si="130"/>
        <v>0</v>
      </c>
      <c r="R102" s="362">
        <f t="shared" si="68"/>
        <v>0</v>
      </c>
      <c r="S102" s="363" t="e">
        <f>T102/BD102*1000</f>
        <v>#DIV/0!</v>
      </c>
      <c r="T102" s="362" t="e">
        <f>Z102+AF102+AL102</f>
        <v>#DIV/0!</v>
      </c>
      <c r="U102" s="364"/>
      <c r="V102" s="364"/>
      <c r="W102" s="365"/>
      <c r="X102" s="363">
        <f>W102*10%</f>
        <v>0</v>
      </c>
      <c r="Y102" s="363">
        <f>X102+W102</f>
        <v>0</v>
      </c>
      <c r="Z102" s="362" t="e">
        <f t="shared" si="115"/>
        <v>#DIV/0!</v>
      </c>
      <c r="AA102" s="364"/>
      <c r="AB102" s="364"/>
      <c r="AC102" s="366"/>
      <c r="AD102" s="363">
        <f>AC102*10%</f>
        <v>0</v>
      </c>
      <c r="AE102" s="363">
        <f>AD102+AC102</f>
        <v>0</v>
      </c>
      <c r="AF102" s="363" t="e">
        <f>AC102/H102</f>
        <v>#DIV/0!</v>
      </c>
      <c r="AG102" s="364"/>
      <c r="AH102" s="364"/>
      <c r="AI102" s="366"/>
      <c r="AJ102" s="363">
        <f>AI102*10%</f>
        <v>0</v>
      </c>
      <c r="AK102" s="363">
        <f>AJ102+AI102</f>
        <v>0</v>
      </c>
      <c r="AL102" s="363" t="e">
        <f>AI102/H102</f>
        <v>#DIV/0!</v>
      </c>
      <c r="AM102" s="368"/>
      <c r="AN102" s="368"/>
      <c r="AO102" s="368"/>
      <c r="AP102" s="369"/>
      <c r="AQ102" s="370" t="e">
        <f>AP102/H102*1000</f>
        <v>#DIV/0!</v>
      </c>
      <c r="AR102" s="371"/>
      <c r="AS102" s="372"/>
      <c r="AT102" s="372"/>
      <c r="AU102" s="373"/>
      <c r="AV102" s="373"/>
      <c r="AW102" s="374"/>
      <c r="AX102" s="375" t="e">
        <f>AT102/AW102</f>
        <v>#DIV/0!</v>
      </c>
      <c r="AY102" s="376" t="e">
        <f>AU102/AW102</f>
        <v>#DIV/0!</v>
      </c>
      <c r="AZ102" s="376" t="e">
        <f>AV102/AW102</f>
        <v>#DIV/0!</v>
      </c>
      <c r="BA102" s="377" t="e">
        <f t="shared" si="126"/>
        <v>#DIV/0!</v>
      </c>
      <c r="BB102" s="378" t="e">
        <f>AZ102+AY102+AX102+AS102+AR102+AP102</f>
        <v>#DIV/0!</v>
      </c>
      <c r="BC102" s="379" t="e">
        <f>BB102/H102*1000</f>
        <v>#DIV/0!</v>
      </c>
      <c r="BD102" s="380">
        <v>23000</v>
      </c>
      <c r="BE102" s="381" t="e">
        <f>BB102*BD102</f>
        <v>#DIV/0!</v>
      </c>
      <c r="BF102" s="378" t="e">
        <f>BC102*BD102/1000</f>
        <v>#DIV/0!</v>
      </c>
      <c r="BG102" s="382">
        <f t="shared" si="127"/>
        <v>0</v>
      </c>
      <c r="BH102" s="382">
        <f t="shared" si="128"/>
        <v>0</v>
      </c>
      <c r="BI102" s="382">
        <f t="shared" si="129"/>
        <v>0</v>
      </c>
      <c r="BJ102" s="382"/>
      <c r="BK102" s="382"/>
      <c r="BL102" s="382"/>
      <c r="BM102" s="382"/>
      <c r="BN102" s="382"/>
      <c r="BO102" s="382"/>
      <c r="BP102" s="382"/>
      <c r="BQ102" s="382"/>
      <c r="BR102" s="383">
        <f>SUM(BG102:BQ102)*10%</f>
        <v>0</v>
      </c>
      <c r="BS102" s="383">
        <f>SUM(BG102:BR102)</f>
        <v>0</v>
      </c>
      <c r="BT102" s="383">
        <f>(BS102-BR102)/BD102</f>
        <v>0</v>
      </c>
      <c r="BU102" s="384" t="e">
        <f>BT102/H102*1000</f>
        <v>#DIV/0!</v>
      </c>
      <c r="BV102" s="383" t="e">
        <f>(BS102-BR102)/H102</f>
        <v>#DIV/0!</v>
      </c>
      <c r="BW102" s="385" t="e">
        <f>BR102+BA102*BD102+P102</f>
        <v>#DIV/0!</v>
      </c>
      <c r="BX102" s="385" t="e">
        <f>BT102+BB102+R102</f>
        <v>#DIV/0!</v>
      </c>
      <c r="BY102" s="385" t="e">
        <f>BU102+BC102+S102</f>
        <v>#DIV/0!</v>
      </c>
      <c r="BZ102" s="385" t="e">
        <f>BS102+BE102+Q102</f>
        <v>#DIV/0!</v>
      </c>
      <c r="CA102" s="385" t="e">
        <f>BV102+BF102+T102</f>
        <v>#DIV/0!</v>
      </c>
      <c r="CC102" s="385" t="e">
        <f>BX102-AP102</f>
        <v>#DIV/0!</v>
      </c>
      <c r="CD102" s="385" t="e">
        <f>CC102/#REF!*1000</f>
        <v>#DIV/0!</v>
      </c>
      <c r="CE102" s="385" t="e">
        <f>CC102*BD102</f>
        <v>#DIV/0!</v>
      </c>
      <c r="CF102" s="385" t="e">
        <f>CE102/#REF!</f>
        <v>#DIV/0!</v>
      </c>
      <c r="CG102" s="387"/>
      <c r="CH102" s="385" t="e">
        <f t="shared" si="64"/>
        <v>#DIV/0!</v>
      </c>
      <c r="CI102" s="385" t="e">
        <f t="shared" si="64"/>
        <v>#DIV/0!</v>
      </c>
      <c r="CJ102" s="385" t="e">
        <f t="shared" si="64"/>
        <v>#DIV/0!</v>
      </c>
      <c r="CK102" s="385" t="e">
        <f t="shared" si="64"/>
        <v>#DIV/0!</v>
      </c>
    </row>
    <row r="103" spans="1:89" s="386" customFormat="1" ht="18.75" customHeight="1">
      <c r="A103" s="388" t="s">
        <v>652</v>
      </c>
      <c r="B103" s="349"/>
      <c r="C103" s="1559"/>
      <c r="D103" s="1555"/>
      <c r="E103" s="1556"/>
      <c r="F103" s="353"/>
      <c r="G103" s="354">
        <f t="shared" si="84"/>
        <v>0</v>
      </c>
      <c r="H103" s="356"/>
      <c r="I103" s="356"/>
      <c r="J103" s="357"/>
      <c r="K103" s="358"/>
      <c r="L103" s="359" t="s">
        <v>830</v>
      </c>
      <c r="M103" s="360"/>
      <c r="N103" s="361"/>
      <c r="O103" s="362">
        <f t="shared" si="130"/>
        <v>0</v>
      </c>
      <c r="P103" s="362">
        <f t="shared" si="130"/>
        <v>0</v>
      </c>
      <c r="Q103" s="362">
        <f t="shared" si="130"/>
        <v>0</v>
      </c>
      <c r="R103" s="362">
        <f t="shared" si="68"/>
        <v>0</v>
      </c>
      <c r="S103" s="363" t="e">
        <f>T103/BD103*1000</f>
        <v>#DIV/0!</v>
      </c>
      <c r="T103" s="362" t="e">
        <f>Z103+AF103+AL103</f>
        <v>#DIV/0!</v>
      </c>
      <c r="U103" s="364"/>
      <c r="V103" s="364"/>
      <c r="W103" s="365"/>
      <c r="X103" s="363">
        <f>W103*10%</f>
        <v>0</v>
      </c>
      <c r="Y103" s="363">
        <f>X103+W103</f>
        <v>0</v>
      </c>
      <c r="Z103" s="362" t="e">
        <f t="shared" si="115"/>
        <v>#DIV/0!</v>
      </c>
      <c r="AA103" s="364"/>
      <c r="AB103" s="364"/>
      <c r="AC103" s="366"/>
      <c r="AD103" s="363">
        <f>AC103*10%</f>
        <v>0</v>
      </c>
      <c r="AE103" s="363">
        <f>AD103+AC103</f>
        <v>0</v>
      </c>
      <c r="AF103" s="363" t="e">
        <f>AC103/I103</f>
        <v>#DIV/0!</v>
      </c>
      <c r="AG103" s="364"/>
      <c r="AH103" s="364"/>
      <c r="AI103" s="366"/>
      <c r="AJ103" s="363">
        <f>AI103*10%</f>
        <v>0</v>
      </c>
      <c r="AK103" s="363">
        <f>AJ103+AI103</f>
        <v>0</v>
      </c>
      <c r="AL103" s="363" t="e">
        <f>AI103/I103</f>
        <v>#DIV/0!</v>
      </c>
      <c r="AM103" s="367"/>
      <c r="AN103" s="367"/>
      <c r="AO103" s="368"/>
      <c r="AP103" s="369"/>
      <c r="AQ103" s="370" t="e">
        <f>AP103/I103*1000</f>
        <v>#DIV/0!</v>
      </c>
      <c r="AR103" s="371"/>
      <c r="AS103" s="372"/>
      <c r="AT103" s="372"/>
      <c r="AU103" s="373"/>
      <c r="AV103" s="373"/>
      <c r="AW103" s="374"/>
      <c r="AX103" s="375" t="e">
        <f>AT103/AW103</f>
        <v>#DIV/0!</v>
      </c>
      <c r="AY103" s="376" t="e">
        <f>AU103/AW103</f>
        <v>#DIV/0!</v>
      </c>
      <c r="AZ103" s="376" t="e">
        <f>AV103/AW103</f>
        <v>#DIV/0!</v>
      </c>
      <c r="BA103" s="377" t="e">
        <f t="shared" si="126"/>
        <v>#DIV/0!</v>
      </c>
      <c r="BB103" s="378" t="e">
        <f>AZ103+AY103+AX103+AS103+AR103+AP103</f>
        <v>#DIV/0!</v>
      </c>
      <c r="BC103" s="379" t="e">
        <f>BB103/I103*1000</f>
        <v>#DIV/0!</v>
      </c>
      <c r="BD103" s="380">
        <v>23000</v>
      </c>
      <c r="BE103" s="381" t="e">
        <f>BB103*BD103</f>
        <v>#DIV/0!</v>
      </c>
      <c r="BF103" s="378" t="e">
        <f>BC103*BD103/1000</f>
        <v>#DIV/0!</v>
      </c>
      <c r="BG103" s="382">
        <f t="shared" si="127"/>
        <v>0</v>
      </c>
      <c r="BH103" s="382">
        <f t="shared" si="128"/>
        <v>0</v>
      </c>
      <c r="BI103" s="382">
        <f t="shared" si="129"/>
        <v>0</v>
      </c>
      <c r="BJ103" s="382"/>
      <c r="BK103" s="382"/>
      <c r="BL103" s="382"/>
      <c r="BM103" s="382"/>
      <c r="BN103" s="382"/>
      <c r="BO103" s="382"/>
      <c r="BP103" s="382"/>
      <c r="BQ103" s="382"/>
      <c r="BR103" s="383">
        <f>SUM(BG103:BQ103)*10%</f>
        <v>0</v>
      </c>
      <c r="BS103" s="383">
        <f>SUM(BG103:BR103)</f>
        <v>0</v>
      </c>
      <c r="BT103" s="383">
        <f>(BS103-BR103)/BD103</f>
        <v>0</v>
      </c>
      <c r="BU103" s="384" t="e">
        <f>BT103/I103*1000</f>
        <v>#DIV/0!</v>
      </c>
      <c r="BV103" s="383" t="e">
        <f>(BS103-BR103)/I103</f>
        <v>#DIV/0!</v>
      </c>
      <c r="BW103" s="385" t="e">
        <f>BR103+BA103*BD103+P103</f>
        <v>#DIV/0!</v>
      </c>
      <c r="BX103" s="385" t="e">
        <f>BT103+BB103+R103</f>
        <v>#DIV/0!</v>
      </c>
      <c r="BY103" s="385" t="e">
        <f>BU103+BC103+S103</f>
        <v>#DIV/0!</v>
      </c>
      <c r="BZ103" s="385" t="e">
        <f>BS103+BE103+Q103</f>
        <v>#DIV/0!</v>
      </c>
      <c r="CA103" s="385" t="e">
        <f>BV103+BF103+T103</f>
        <v>#DIV/0!</v>
      </c>
      <c r="CC103" s="385" t="e">
        <f>BX103-AP103</f>
        <v>#DIV/0!</v>
      </c>
      <c r="CD103" s="385" t="e">
        <f>CC103/#REF!*1000</f>
        <v>#DIV/0!</v>
      </c>
      <c r="CE103" s="385" t="e">
        <f>CC103*BD103</f>
        <v>#DIV/0!</v>
      </c>
      <c r="CF103" s="385" t="e">
        <f>CE103/#REF!</f>
        <v>#DIV/0!</v>
      </c>
      <c r="CG103" s="387"/>
      <c r="CH103" s="385" t="e">
        <f t="shared" si="64"/>
        <v>#DIV/0!</v>
      </c>
      <c r="CI103" s="385" t="e">
        <f t="shared" si="64"/>
        <v>#DIV/0!</v>
      </c>
      <c r="CJ103" s="385" t="e">
        <f t="shared" si="64"/>
        <v>#DIV/0!</v>
      </c>
      <c r="CK103" s="385" t="e">
        <f t="shared" si="64"/>
        <v>#DIV/0!</v>
      </c>
    </row>
    <row r="104" spans="1:89" s="386" customFormat="1" ht="18.75" customHeight="1">
      <c r="A104" s="348">
        <v>44</v>
      </c>
      <c r="B104" s="349"/>
      <c r="C104" s="1559"/>
      <c r="D104" s="1555"/>
      <c r="E104" s="1556"/>
      <c r="F104" s="353"/>
      <c r="G104" s="354">
        <f t="shared" si="84"/>
        <v>0</v>
      </c>
      <c r="H104" s="356"/>
      <c r="I104" s="356"/>
      <c r="J104" s="357"/>
      <c r="K104" s="358"/>
      <c r="L104" s="359" t="s">
        <v>830</v>
      </c>
      <c r="M104" s="360"/>
      <c r="N104" s="361"/>
      <c r="O104" s="362">
        <f t="shared" si="130"/>
        <v>0</v>
      </c>
      <c r="P104" s="362">
        <f t="shared" si="130"/>
        <v>0</v>
      </c>
      <c r="Q104" s="362">
        <f t="shared" si="130"/>
        <v>0</v>
      </c>
      <c r="R104" s="362">
        <f t="shared" si="68"/>
        <v>0</v>
      </c>
      <c r="S104" s="363" t="e">
        <f t="shared" ref="S104:S125" si="133">T104/BD104*1000</f>
        <v>#DIV/0!</v>
      </c>
      <c r="T104" s="362" t="e">
        <f t="shared" ref="T104:T125" si="134">Z104+AF104+AL104</f>
        <v>#DIV/0!</v>
      </c>
      <c r="U104" s="364"/>
      <c r="V104" s="364"/>
      <c r="W104" s="365"/>
      <c r="X104" s="363">
        <f t="shared" ref="X104:X125" si="135">W104*10%</f>
        <v>0</v>
      </c>
      <c r="Y104" s="363">
        <f t="shared" ref="Y104:Y125" si="136">X104+W104</f>
        <v>0</v>
      </c>
      <c r="Z104" s="362" t="e">
        <f t="shared" si="115"/>
        <v>#DIV/0!</v>
      </c>
      <c r="AA104" s="364"/>
      <c r="AB104" s="364"/>
      <c r="AC104" s="366"/>
      <c r="AD104" s="363">
        <f t="shared" ref="AD104:AD125" si="137">AC104*10%</f>
        <v>0</v>
      </c>
      <c r="AE104" s="363">
        <f t="shared" ref="AE104:AE125" si="138">AD104+AC104</f>
        <v>0</v>
      </c>
      <c r="AF104" s="363" t="e">
        <f>AC104/I104</f>
        <v>#DIV/0!</v>
      </c>
      <c r="AG104" s="364"/>
      <c r="AH104" s="364"/>
      <c r="AI104" s="366"/>
      <c r="AJ104" s="363">
        <f t="shared" ref="AJ104:AJ125" si="139">AI104*10%</f>
        <v>0</v>
      </c>
      <c r="AK104" s="363">
        <f t="shared" ref="AK104:AK125" si="140">AJ104+AI104</f>
        <v>0</v>
      </c>
      <c r="AL104" s="363" t="e">
        <f>AI104/I104</f>
        <v>#DIV/0!</v>
      </c>
      <c r="AM104" s="367"/>
      <c r="AN104" s="367"/>
      <c r="AO104" s="368"/>
      <c r="AP104" s="369"/>
      <c r="AQ104" s="370" t="e">
        <f>AP104/I104*1000</f>
        <v>#DIV/0!</v>
      </c>
      <c r="AR104" s="371"/>
      <c r="AS104" s="372"/>
      <c r="AT104" s="372"/>
      <c r="AU104" s="373"/>
      <c r="AV104" s="373"/>
      <c r="AW104" s="374"/>
      <c r="AX104" s="375" t="e">
        <f t="shared" ref="AX104:AX125" si="141">AT104/AW104</f>
        <v>#DIV/0!</v>
      </c>
      <c r="AY104" s="376" t="e">
        <f t="shared" ref="AY104:AY125" si="142">AU104/AW104</f>
        <v>#DIV/0!</v>
      </c>
      <c r="AZ104" s="376" t="e">
        <f t="shared" ref="AZ104:AZ125" si="143">AV104/AW104</f>
        <v>#DIV/0!</v>
      </c>
      <c r="BA104" s="377" t="e">
        <f t="shared" si="126"/>
        <v>#DIV/0!</v>
      </c>
      <c r="BB104" s="378" t="e">
        <f t="shared" ref="BB104:BB125" si="144">AZ104+AY104+AX104+AS104+AR104+AP104</f>
        <v>#DIV/0!</v>
      </c>
      <c r="BC104" s="379" t="e">
        <f>BB104/I104*1000</f>
        <v>#DIV/0!</v>
      </c>
      <c r="BD104" s="380">
        <v>23001</v>
      </c>
      <c r="BE104" s="381" t="e">
        <f t="shared" ref="BE104:BE125" si="145">BB104*BD104</f>
        <v>#DIV/0!</v>
      </c>
      <c r="BF104" s="378" t="e">
        <f t="shared" ref="BF104:BF125" si="146">BC104*BD104/1000</f>
        <v>#DIV/0!</v>
      </c>
      <c r="BG104" s="382">
        <f t="shared" si="127"/>
        <v>0</v>
      </c>
      <c r="BH104" s="382">
        <f t="shared" si="128"/>
        <v>0</v>
      </c>
      <c r="BI104" s="382">
        <f t="shared" si="129"/>
        <v>0</v>
      </c>
      <c r="BJ104" s="382"/>
      <c r="BK104" s="382"/>
      <c r="BL104" s="382"/>
      <c r="BM104" s="382"/>
      <c r="BN104" s="382"/>
      <c r="BO104" s="382"/>
      <c r="BP104" s="382"/>
      <c r="BQ104" s="382"/>
      <c r="BR104" s="383">
        <f t="shared" ref="BR104:BR125" si="147">SUM(BG104:BQ104)*10%</f>
        <v>0</v>
      </c>
      <c r="BS104" s="383">
        <f t="shared" ref="BS104:BS125" si="148">SUM(BG104:BR104)</f>
        <v>0</v>
      </c>
      <c r="BT104" s="383">
        <f t="shared" ref="BT104:BT125" si="149">(BS104-BR104)/BD104</f>
        <v>0</v>
      </c>
      <c r="BU104" s="384" t="e">
        <f>BT104/I104*1000</f>
        <v>#DIV/0!</v>
      </c>
      <c r="BV104" s="383" t="e">
        <f>(BS104-BR104)/I104</f>
        <v>#DIV/0!</v>
      </c>
      <c r="BW104" s="385" t="e">
        <f t="shared" ref="BW104:BW125" si="150">BR104+BA104*BD104+P104</f>
        <v>#DIV/0!</v>
      </c>
      <c r="BX104" s="385" t="e">
        <f t="shared" ref="BX104:BY119" si="151">BT104+BB104+R104</f>
        <v>#DIV/0!</v>
      </c>
      <c r="BY104" s="385" t="e">
        <f t="shared" si="151"/>
        <v>#DIV/0!</v>
      </c>
      <c r="BZ104" s="385" t="e">
        <f t="shared" ref="BZ104:BZ125" si="152">BS104+BE104+Q104</f>
        <v>#DIV/0!</v>
      </c>
      <c r="CA104" s="385" t="e">
        <f t="shared" ref="CA104:CA125" si="153">BV104+BF104+T104</f>
        <v>#DIV/0!</v>
      </c>
      <c r="CC104" s="385" t="e">
        <f t="shared" ref="CC104:CC125" si="154">BX104-AP104</f>
        <v>#DIV/0!</v>
      </c>
      <c r="CD104" s="385" t="e">
        <f>CC104/#REF!*1000</f>
        <v>#DIV/0!</v>
      </c>
      <c r="CE104" s="385" t="e">
        <f t="shared" ref="CE104:CE125" si="155">CC104*BD104</f>
        <v>#DIV/0!</v>
      </c>
      <c r="CF104" s="385" t="e">
        <f>CE104/#REF!</f>
        <v>#DIV/0!</v>
      </c>
      <c r="CG104" s="387"/>
      <c r="CH104" s="385" t="e">
        <f t="shared" si="64"/>
        <v>#DIV/0!</v>
      </c>
      <c r="CI104" s="385" t="e">
        <f t="shared" si="64"/>
        <v>#DIV/0!</v>
      </c>
      <c r="CJ104" s="385" t="e">
        <f t="shared" si="64"/>
        <v>#DIV/0!</v>
      </c>
      <c r="CK104" s="385" t="e">
        <f t="shared" si="64"/>
        <v>#DIV/0!</v>
      </c>
    </row>
    <row r="105" spans="1:89" s="386" customFormat="1" ht="18.75" customHeight="1">
      <c r="A105" s="388" t="s">
        <v>653</v>
      </c>
      <c r="B105" s="349"/>
      <c r="C105" s="1559"/>
      <c r="D105" s="1555"/>
      <c r="E105" s="1556"/>
      <c r="F105" s="353"/>
      <c r="G105" s="354">
        <f t="shared" si="84"/>
        <v>0</v>
      </c>
      <c r="H105" s="356"/>
      <c r="I105" s="356"/>
      <c r="J105" s="357"/>
      <c r="K105" s="358"/>
      <c r="L105" s="359" t="s">
        <v>830</v>
      </c>
      <c r="M105" s="360"/>
      <c r="N105" s="361"/>
      <c r="O105" s="362"/>
      <c r="P105" s="362"/>
      <c r="Q105" s="362"/>
      <c r="R105" s="362"/>
      <c r="S105" s="363"/>
      <c r="T105" s="362"/>
      <c r="U105" s="364"/>
      <c r="V105" s="364"/>
      <c r="W105" s="365"/>
      <c r="X105" s="363"/>
      <c r="Y105" s="363"/>
      <c r="Z105" s="362"/>
      <c r="AA105" s="364"/>
      <c r="AB105" s="364"/>
      <c r="AC105" s="366"/>
      <c r="AD105" s="363"/>
      <c r="AE105" s="363"/>
      <c r="AF105" s="363"/>
      <c r="AG105" s="364"/>
      <c r="AH105" s="364"/>
      <c r="AI105" s="366"/>
      <c r="AJ105" s="363"/>
      <c r="AK105" s="363"/>
      <c r="AL105" s="363"/>
      <c r="AM105" s="367"/>
      <c r="AN105" s="367"/>
      <c r="AO105" s="368"/>
      <c r="AP105" s="369"/>
      <c r="AQ105" s="370"/>
      <c r="AR105" s="371"/>
      <c r="AS105" s="372"/>
      <c r="AT105" s="372"/>
      <c r="AU105" s="373"/>
      <c r="AV105" s="373"/>
      <c r="AW105" s="374"/>
      <c r="AX105" s="375"/>
      <c r="AY105" s="376"/>
      <c r="AZ105" s="376"/>
      <c r="BA105" s="377"/>
      <c r="BB105" s="378"/>
      <c r="BC105" s="379"/>
      <c r="BD105" s="380"/>
      <c r="BE105" s="381"/>
      <c r="BF105" s="378"/>
      <c r="BG105" s="382"/>
      <c r="BH105" s="382"/>
      <c r="BI105" s="382"/>
      <c r="BJ105" s="382"/>
      <c r="BK105" s="382"/>
      <c r="BL105" s="382"/>
      <c r="BM105" s="382"/>
      <c r="BN105" s="382"/>
      <c r="BO105" s="382"/>
      <c r="BP105" s="382"/>
      <c r="BQ105" s="382"/>
      <c r="BR105" s="383"/>
      <c r="BS105" s="383"/>
      <c r="BT105" s="383"/>
      <c r="BU105" s="384"/>
      <c r="BV105" s="383"/>
      <c r="BW105" s="385"/>
      <c r="BX105" s="385"/>
      <c r="BY105" s="385"/>
      <c r="BZ105" s="385"/>
      <c r="CA105" s="385"/>
      <c r="CC105" s="385"/>
      <c r="CD105" s="385"/>
      <c r="CE105" s="385"/>
      <c r="CF105" s="385"/>
      <c r="CG105" s="387"/>
      <c r="CH105" s="385"/>
      <c r="CI105" s="385"/>
      <c r="CJ105" s="385"/>
      <c r="CK105" s="385"/>
    </row>
    <row r="106" spans="1:89" s="386" customFormat="1" ht="18.75" customHeight="1">
      <c r="A106" s="348">
        <v>45</v>
      </c>
      <c r="B106" s="349"/>
      <c r="C106" s="1559"/>
      <c r="D106" s="1555"/>
      <c r="E106" s="1556"/>
      <c r="F106" s="353"/>
      <c r="G106" s="354">
        <f t="shared" si="84"/>
        <v>0</v>
      </c>
      <c r="H106" s="356"/>
      <c r="I106" s="356"/>
      <c r="J106" s="357"/>
      <c r="K106" s="358"/>
      <c r="L106" s="359" t="s">
        <v>830</v>
      </c>
      <c r="M106" s="360"/>
      <c r="N106" s="361"/>
      <c r="O106" s="362"/>
      <c r="P106" s="362"/>
      <c r="Q106" s="362"/>
      <c r="R106" s="362"/>
      <c r="S106" s="363"/>
      <c r="T106" s="362"/>
      <c r="U106" s="364"/>
      <c r="V106" s="364"/>
      <c r="W106" s="365"/>
      <c r="X106" s="363"/>
      <c r="Y106" s="363"/>
      <c r="Z106" s="362"/>
      <c r="AA106" s="364"/>
      <c r="AB106" s="364"/>
      <c r="AC106" s="366"/>
      <c r="AD106" s="363"/>
      <c r="AE106" s="363"/>
      <c r="AF106" s="363"/>
      <c r="AG106" s="364"/>
      <c r="AH106" s="364"/>
      <c r="AI106" s="366"/>
      <c r="AJ106" s="363"/>
      <c r="AK106" s="363"/>
      <c r="AL106" s="363"/>
      <c r="AM106" s="367"/>
      <c r="AN106" s="367"/>
      <c r="AO106" s="368"/>
      <c r="AP106" s="369"/>
      <c r="AQ106" s="370"/>
      <c r="AR106" s="371"/>
      <c r="AS106" s="372"/>
      <c r="AT106" s="372"/>
      <c r="AU106" s="373"/>
      <c r="AV106" s="373"/>
      <c r="AW106" s="374"/>
      <c r="AX106" s="375"/>
      <c r="AY106" s="376"/>
      <c r="AZ106" s="376"/>
      <c r="BA106" s="377"/>
      <c r="BB106" s="378"/>
      <c r="BC106" s="379"/>
      <c r="BD106" s="380"/>
      <c r="BE106" s="381"/>
      <c r="BF106" s="378"/>
      <c r="BG106" s="382"/>
      <c r="BH106" s="382"/>
      <c r="BI106" s="382"/>
      <c r="BJ106" s="382"/>
      <c r="BK106" s="382"/>
      <c r="BL106" s="382"/>
      <c r="BM106" s="382"/>
      <c r="BN106" s="382"/>
      <c r="BO106" s="382"/>
      <c r="BP106" s="382"/>
      <c r="BQ106" s="382"/>
      <c r="BR106" s="383"/>
      <c r="BS106" s="383"/>
      <c r="BT106" s="383"/>
      <c r="BU106" s="384"/>
      <c r="BV106" s="383"/>
      <c r="BW106" s="385"/>
      <c r="BX106" s="385"/>
      <c r="BY106" s="385"/>
      <c r="BZ106" s="385"/>
      <c r="CA106" s="385"/>
      <c r="CC106" s="385"/>
      <c r="CD106" s="385"/>
      <c r="CE106" s="385"/>
      <c r="CF106" s="385"/>
      <c r="CG106" s="387"/>
      <c r="CH106" s="385"/>
      <c r="CI106" s="385"/>
      <c r="CJ106" s="385"/>
      <c r="CK106" s="385"/>
    </row>
    <row r="107" spans="1:89" s="386" customFormat="1" ht="18.75" customHeight="1">
      <c r="A107" s="388" t="s">
        <v>656</v>
      </c>
      <c r="B107" s="349"/>
      <c r="C107" s="1559"/>
      <c r="D107" s="1555"/>
      <c r="E107" s="1556"/>
      <c r="F107" s="353"/>
      <c r="G107" s="354">
        <f t="shared" si="84"/>
        <v>0</v>
      </c>
      <c r="H107" s="356"/>
      <c r="I107" s="356"/>
      <c r="J107" s="357"/>
      <c r="K107" s="358"/>
      <c r="L107" s="359" t="s">
        <v>830</v>
      </c>
      <c r="M107" s="360"/>
      <c r="N107" s="361"/>
      <c r="O107" s="362">
        <f t="shared" si="130"/>
        <v>0</v>
      </c>
      <c r="P107" s="362">
        <f t="shared" si="130"/>
        <v>0</v>
      </c>
      <c r="Q107" s="362">
        <f t="shared" si="130"/>
        <v>0</v>
      </c>
      <c r="R107" s="362">
        <f t="shared" si="68"/>
        <v>0</v>
      </c>
      <c r="S107" s="363" t="e">
        <f t="shared" si="133"/>
        <v>#DIV/0!</v>
      </c>
      <c r="T107" s="362" t="e">
        <f t="shared" si="134"/>
        <v>#DIV/0!</v>
      </c>
      <c r="U107" s="364"/>
      <c r="V107" s="364"/>
      <c r="W107" s="365"/>
      <c r="X107" s="363">
        <f t="shared" si="135"/>
        <v>0</v>
      </c>
      <c r="Y107" s="363">
        <f t="shared" si="136"/>
        <v>0</v>
      </c>
      <c r="Z107" s="362" t="e">
        <f t="shared" ref="Z107:Z113" si="156">W107/G108</f>
        <v>#DIV/0!</v>
      </c>
      <c r="AA107" s="364"/>
      <c r="AB107" s="364"/>
      <c r="AC107" s="366"/>
      <c r="AD107" s="363">
        <f t="shared" si="137"/>
        <v>0</v>
      </c>
      <c r="AE107" s="363">
        <f t="shared" si="138"/>
        <v>0</v>
      </c>
      <c r="AF107" s="363" t="e">
        <f>AC107/I107</f>
        <v>#DIV/0!</v>
      </c>
      <c r="AG107" s="364"/>
      <c r="AH107" s="364"/>
      <c r="AI107" s="366"/>
      <c r="AJ107" s="363">
        <f t="shared" si="139"/>
        <v>0</v>
      </c>
      <c r="AK107" s="363">
        <f t="shared" si="140"/>
        <v>0</v>
      </c>
      <c r="AL107" s="363" t="e">
        <f>AI107/I107</f>
        <v>#DIV/0!</v>
      </c>
      <c r="AM107" s="367"/>
      <c r="AN107" s="367"/>
      <c r="AO107" s="368"/>
      <c r="AP107" s="369"/>
      <c r="AQ107" s="370" t="e">
        <f>AP107/I107*1000</f>
        <v>#DIV/0!</v>
      </c>
      <c r="AR107" s="371"/>
      <c r="AS107" s="372"/>
      <c r="AT107" s="372"/>
      <c r="AU107" s="373"/>
      <c r="AV107" s="373"/>
      <c r="AW107" s="374"/>
      <c r="AX107" s="375" t="e">
        <f t="shared" si="141"/>
        <v>#DIV/0!</v>
      </c>
      <c r="AY107" s="376" t="e">
        <f t="shared" si="142"/>
        <v>#DIV/0!</v>
      </c>
      <c r="AZ107" s="376" t="e">
        <f t="shared" si="143"/>
        <v>#DIV/0!</v>
      </c>
      <c r="BA107" s="377" t="e">
        <f t="shared" si="126"/>
        <v>#DIV/0!</v>
      </c>
      <c r="BB107" s="378" t="e">
        <f t="shared" si="144"/>
        <v>#DIV/0!</v>
      </c>
      <c r="BC107" s="379" t="e">
        <f>BB107/I107*1000</f>
        <v>#DIV/0!</v>
      </c>
      <c r="BD107" s="380">
        <v>23002</v>
      </c>
      <c r="BE107" s="381" t="e">
        <f t="shared" si="145"/>
        <v>#DIV/0!</v>
      </c>
      <c r="BF107" s="378" t="e">
        <f t="shared" si="146"/>
        <v>#DIV/0!</v>
      </c>
      <c r="BG107" s="382">
        <f t="shared" si="127"/>
        <v>0</v>
      </c>
      <c r="BH107" s="382">
        <f t="shared" si="128"/>
        <v>0</v>
      </c>
      <c r="BI107" s="382">
        <f t="shared" si="129"/>
        <v>0</v>
      </c>
      <c r="BJ107" s="382"/>
      <c r="BK107" s="382"/>
      <c r="BL107" s="382"/>
      <c r="BM107" s="382"/>
      <c r="BN107" s="382"/>
      <c r="BO107" s="382"/>
      <c r="BP107" s="382"/>
      <c r="BQ107" s="382"/>
      <c r="BR107" s="383">
        <f t="shared" si="147"/>
        <v>0</v>
      </c>
      <c r="BS107" s="383">
        <f t="shared" si="148"/>
        <v>0</v>
      </c>
      <c r="BT107" s="383">
        <f t="shared" si="149"/>
        <v>0</v>
      </c>
      <c r="BU107" s="384" t="e">
        <f>BT107/I107*1000</f>
        <v>#DIV/0!</v>
      </c>
      <c r="BV107" s="383" t="e">
        <f>(BS107-BR107)/I107</f>
        <v>#DIV/0!</v>
      </c>
      <c r="BW107" s="385" t="e">
        <f t="shared" si="150"/>
        <v>#DIV/0!</v>
      </c>
      <c r="BX107" s="385" t="e">
        <f t="shared" si="151"/>
        <v>#DIV/0!</v>
      </c>
      <c r="BY107" s="385" t="e">
        <f t="shared" si="151"/>
        <v>#DIV/0!</v>
      </c>
      <c r="BZ107" s="385" t="e">
        <f t="shared" si="152"/>
        <v>#DIV/0!</v>
      </c>
      <c r="CA107" s="385" t="e">
        <f t="shared" si="153"/>
        <v>#DIV/0!</v>
      </c>
      <c r="CC107" s="385" t="e">
        <f t="shared" si="154"/>
        <v>#DIV/0!</v>
      </c>
      <c r="CD107" s="385" t="e">
        <f>CC107/#REF!*1000</f>
        <v>#DIV/0!</v>
      </c>
      <c r="CE107" s="385" t="e">
        <f t="shared" si="155"/>
        <v>#DIV/0!</v>
      </c>
      <c r="CF107" s="385" t="e">
        <f>CE107/#REF!</f>
        <v>#DIV/0!</v>
      </c>
      <c r="CG107" s="387"/>
      <c r="CH107" s="385" t="e">
        <f t="shared" si="64"/>
        <v>#DIV/0!</v>
      </c>
      <c r="CI107" s="385" t="e">
        <f t="shared" si="64"/>
        <v>#DIV/0!</v>
      </c>
      <c r="CJ107" s="385" t="e">
        <f t="shared" si="64"/>
        <v>#DIV/0!</v>
      </c>
      <c r="CK107" s="385" t="e">
        <f t="shared" si="64"/>
        <v>#DIV/0!</v>
      </c>
    </row>
    <row r="108" spans="1:89" s="386" customFormat="1" ht="18.75" customHeight="1">
      <c r="A108" s="348">
        <v>46</v>
      </c>
      <c r="B108" s="349"/>
      <c r="C108" s="1559"/>
      <c r="D108" s="1555"/>
      <c r="E108" s="1556"/>
      <c r="F108" s="353"/>
      <c r="G108" s="354">
        <f t="shared" si="84"/>
        <v>0</v>
      </c>
      <c r="H108" s="356"/>
      <c r="I108" s="356"/>
      <c r="J108" s="357"/>
      <c r="K108" s="358"/>
      <c r="L108" s="359" t="s">
        <v>830</v>
      </c>
      <c r="M108" s="360"/>
      <c r="N108" s="361"/>
      <c r="O108" s="362">
        <f t="shared" si="130"/>
        <v>0</v>
      </c>
      <c r="P108" s="362">
        <f t="shared" si="130"/>
        <v>0</v>
      </c>
      <c r="Q108" s="362">
        <f t="shared" si="130"/>
        <v>0</v>
      </c>
      <c r="R108" s="362">
        <f t="shared" si="68"/>
        <v>0</v>
      </c>
      <c r="S108" s="363" t="e">
        <f t="shared" si="133"/>
        <v>#DIV/0!</v>
      </c>
      <c r="T108" s="362" t="e">
        <f t="shared" si="134"/>
        <v>#DIV/0!</v>
      </c>
      <c r="U108" s="364"/>
      <c r="V108" s="364"/>
      <c r="W108" s="365"/>
      <c r="X108" s="363">
        <f t="shared" si="135"/>
        <v>0</v>
      </c>
      <c r="Y108" s="363">
        <f t="shared" si="136"/>
        <v>0</v>
      </c>
      <c r="Z108" s="362" t="e">
        <f t="shared" si="156"/>
        <v>#DIV/0!</v>
      </c>
      <c r="AA108" s="364"/>
      <c r="AB108" s="364"/>
      <c r="AC108" s="366"/>
      <c r="AD108" s="363">
        <f t="shared" si="137"/>
        <v>0</v>
      </c>
      <c r="AE108" s="363">
        <f t="shared" si="138"/>
        <v>0</v>
      </c>
      <c r="AF108" s="363" t="e">
        <f>AC108/I108</f>
        <v>#DIV/0!</v>
      </c>
      <c r="AG108" s="364"/>
      <c r="AH108" s="364"/>
      <c r="AI108" s="366"/>
      <c r="AJ108" s="363">
        <f t="shared" si="139"/>
        <v>0</v>
      </c>
      <c r="AK108" s="363">
        <f t="shared" si="140"/>
        <v>0</v>
      </c>
      <c r="AL108" s="363" t="e">
        <f>AI108/I108</f>
        <v>#DIV/0!</v>
      </c>
      <c r="AM108" s="367"/>
      <c r="AN108" s="367"/>
      <c r="AO108" s="368"/>
      <c r="AP108" s="369"/>
      <c r="AQ108" s="370" t="e">
        <f>AP108/I108*1000</f>
        <v>#DIV/0!</v>
      </c>
      <c r="AR108" s="371"/>
      <c r="AS108" s="372"/>
      <c r="AT108" s="372"/>
      <c r="AU108" s="373"/>
      <c r="AV108" s="373"/>
      <c r="AW108" s="374"/>
      <c r="AX108" s="375" t="e">
        <f t="shared" si="141"/>
        <v>#DIV/0!</v>
      </c>
      <c r="AY108" s="376" t="e">
        <f t="shared" si="142"/>
        <v>#DIV/0!</v>
      </c>
      <c r="AZ108" s="376" t="e">
        <f t="shared" si="143"/>
        <v>#DIV/0!</v>
      </c>
      <c r="BA108" s="377" t="e">
        <f t="shared" si="126"/>
        <v>#DIV/0!</v>
      </c>
      <c r="BB108" s="378" t="e">
        <f t="shared" si="144"/>
        <v>#DIV/0!</v>
      </c>
      <c r="BC108" s="379" t="e">
        <f>BB108/I108*1000</f>
        <v>#DIV/0!</v>
      </c>
      <c r="BD108" s="380">
        <v>23003</v>
      </c>
      <c r="BE108" s="381" t="e">
        <f t="shared" si="145"/>
        <v>#DIV/0!</v>
      </c>
      <c r="BF108" s="378" t="e">
        <f t="shared" si="146"/>
        <v>#DIV/0!</v>
      </c>
      <c r="BG108" s="382">
        <f t="shared" si="127"/>
        <v>0</v>
      </c>
      <c r="BH108" s="382">
        <f t="shared" si="128"/>
        <v>0</v>
      </c>
      <c r="BI108" s="382">
        <f t="shared" si="129"/>
        <v>0</v>
      </c>
      <c r="BJ108" s="382"/>
      <c r="BK108" s="382"/>
      <c r="BL108" s="382"/>
      <c r="BM108" s="382"/>
      <c r="BN108" s="382"/>
      <c r="BO108" s="382"/>
      <c r="BP108" s="382"/>
      <c r="BQ108" s="382"/>
      <c r="BR108" s="383">
        <f t="shared" si="147"/>
        <v>0</v>
      </c>
      <c r="BS108" s="383">
        <f t="shared" si="148"/>
        <v>0</v>
      </c>
      <c r="BT108" s="383">
        <f t="shared" si="149"/>
        <v>0</v>
      </c>
      <c r="BU108" s="384" t="e">
        <f>BT108/I108*1000</f>
        <v>#DIV/0!</v>
      </c>
      <c r="BV108" s="383" t="e">
        <f>(BS108-BR108)/I108</f>
        <v>#DIV/0!</v>
      </c>
      <c r="BW108" s="385" t="e">
        <f t="shared" si="150"/>
        <v>#DIV/0!</v>
      </c>
      <c r="BX108" s="385" t="e">
        <f t="shared" si="151"/>
        <v>#DIV/0!</v>
      </c>
      <c r="BY108" s="385" t="e">
        <f t="shared" si="151"/>
        <v>#DIV/0!</v>
      </c>
      <c r="BZ108" s="385" t="e">
        <f t="shared" si="152"/>
        <v>#DIV/0!</v>
      </c>
      <c r="CA108" s="385" t="e">
        <f t="shared" si="153"/>
        <v>#DIV/0!</v>
      </c>
      <c r="CC108" s="385" t="e">
        <f t="shared" si="154"/>
        <v>#DIV/0!</v>
      </c>
      <c r="CD108" s="385" t="e">
        <f>CC108/#REF!*1000</f>
        <v>#DIV/0!</v>
      </c>
      <c r="CE108" s="385" t="e">
        <f t="shared" si="155"/>
        <v>#DIV/0!</v>
      </c>
      <c r="CF108" s="385" t="e">
        <f>CE108/#REF!</f>
        <v>#DIV/0!</v>
      </c>
      <c r="CG108" s="387"/>
      <c r="CH108" s="385" t="e">
        <f t="shared" ref="CH108:CK122" si="157">BX108-CC108</f>
        <v>#DIV/0!</v>
      </c>
      <c r="CI108" s="385" t="e">
        <f t="shared" si="157"/>
        <v>#DIV/0!</v>
      </c>
      <c r="CJ108" s="385" t="e">
        <f t="shared" si="157"/>
        <v>#DIV/0!</v>
      </c>
      <c r="CK108" s="385" t="e">
        <f t="shared" si="157"/>
        <v>#DIV/0!</v>
      </c>
    </row>
    <row r="109" spans="1:89" s="386" customFormat="1" ht="18.75" customHeight="1">
      <c r="A109" s="388" t="s">
        <v>658</v>
      </c>
      <c r="B109" s="349"/>
      <c r="C109" s="1535"/>
      <c r="D109" s="1537"/>
      <c r="E109" s="1539"/>
      <c r="F109" s="353"/>
      <c r="G109" s="354">
        <f t="shared" si="84"/>
        <v>0</v>
      </c>
      <c r="H109" s="356"/>
      <c r="I109" s="356"/>
      <c r="J109" s="357"/>
      <c r="K109" s="358"/>
      <c r="L109" s="359" t="s">
        <v>830</v>
      </c>
      <c r="M109" s="360"/>
      <c r="N109" s="361"/>
      <c r="O109" s="362">
        <f t="shared" si="130"/>
        <v>0</v>
      </c>
      <c r="P109" s="362">
        <f t="shared" si="130"/>
        <v>0</v>
      </c>
      <c r="Q109" s="362">
        <f t="shared" si="130"/>
        <v>0</v>
      </c>
      <c r="R109" s="362">
        <f t="shared" si="68"/>
        <v>0</v>
      </c>
      <c r="S109" s="363" t="e">
        <f t="shared" si="133"/>
        <v>#DIV/0!</v>
      </c>
      <c r="T109" s="362" t="e">
        <f t="shared" si="134"/>
        <v>#DIV/0!</v>
      </c>
      <c r="U109" s="364"/>
      <c r="V109" s="364"/>
      <c r="W109" s="365"/>
      <c r="X109" s="363">
        <f t="shared" si="135"/>
        <v>0</v>
      </c>
      <c r="Y109" s="363">
        <f t="shared" si="136"/>
        <v>0</v>
      </c>
      <c r="Z109" s="362" t="e">
        <f t="shared" si="156"/>
        <v>#DIV/0!</v>
      </c>
      <c r="AA109" s="364"/>
      <c r="AB109" s="364"/>
      <c r="AC109" s="366"/>
      <c r="AD109" s="363">
        <f t="shared" si="137"/>
        <v>0</v>
      </c>
      <c r="AE109" s="363">
        <f t="shared" si="138"/>
        <v>0</v>
      </c>
      <c r="AF109" s="363" t="e">
        <f>AC109/I109</f>
        <v>#DIV/0!</v>
      </c>
      <c r="AG109" s="364"/>
      <c r="AH109" s="364"/>
      <c r="AI109" s="366"/>
      <c r="AJ109" s="363">
        <f t="shared" si="139"/>
        <v>0</v>
      </c>
      <c r="AK109" s="363">
        <f t="shared" si="140"/>
        <v>0</v>
      </c>
      <c r="AL109" s="363" t="e">
        <f>AI109/I109</f>
        <v>#DIV/0!</v>
      </c>
      <c r="AM109" s="367"/>
      <c r="AN109" s="367"/>
      <c r="AO109" s="368"/>
      <c r="AP109" s="369"/>
      <c r="AQ109" s="370" t="e">
        <f>AP109/I109*1000</f>
        <v>#DIV/0!</v>
      </c>
      <c r="AR109" s="371"/>
      <c r="AS109" s="372"/>
      <c r="AT109" s="372"/>
      <c r="AU109" s="373"/>
      <c r="AV109" s="373"/>
      <c r="AW109" s="374"/>
      <c r="AX109" s="375" t="e">
        <f t="shared" si="141"/>
        <v>#DIV/0!</v>
      </c>
      <c r="AY109" s="376" t="e">
        <f t="shared" si="142"/>
        <v>#DIV/0!</v>
      </c>
      <c r="AZ109" s="376" t="e">
        <f t="shared" si="143"/>
        <v>#DIV/0!</v>
      </c>
      <c r="BA109" s="377" t="e">
        <f t="shared" si="126"/>
        <v>#DIV/0!</v>
      </c>
      <c r="BB109" s="378" t="e">
        <f t="shared" si="144"/>
        <v>#DIV/0!</v>
      </c>
      <c r="BC109" s="379" t="e">
        <f>BB109/I109*1000</f>
        <v>#DIV/0!</v>
      </c>
      <c r="BD109" s="380">
        <v>23004</v>
      </c>
      <c r="BE109" s="381" t="e">
        <f t="shared" si="145"/>
        <v>#DIV/0!</v>
      </c>
      <c r="BF109" s="378" t="e">
        <f t="shared" si="146"/>
        <v>#DIV/0!</v>
      </c>
      <c r="BG109" s="382">
        <f t="shared" si="127"/>
        <v>0</v>
      </c>
      <c r="BH109" s="382">
        <f t="shared" si="128"/>
        <v>0</v>
      </c>
      <c r="BI109" s="382">
        <f t="shared" si="129"/>
        <v>0</v>
      </c>
      <c r="BJ109" s="382"/>
      <c r="BK109" s="382"/>
      <c r="BL109" s="382"/>
      <c r="BM109" s="382"/>
      <c r="BN109" s="382"/>
      <c r="BO109" s="382"/>
      <c r="BP109" s="382"/>
      <c r="BQ109" s="382"/>
      <c r="BR109" s="383">
        <f t="shared" si="147"/>
        <v>0</v>
      </c>
      <c r="BS109" s="383">
        <f t="shared" si="148"/>
        <v>0</v>
      </c>
      <c r="BT109" s="383">
        <f t="shared" si="149"/>
        <v>0</v>
      </c>
      <c r="BU109" s="384" t="e">
        <f>BT109/I109*1000</f>
        <v>#DIV/0!</v>
      </c>
      <c r="BV109" s="383" t="e">
        <f>(BS109-BR109)/I109</f>
        <v>#DIV/0!</v>
      </c>
      <c r="BW109" s="385" t="e">
        <f t="shared" si="150"/>
        <v>#DIV/0!</v>
      </c>
      <c r="BX109" s="385" t="e">
        <f t="shared" si="151"/>
        <v>#DIV/0!</v>
      </c>
      <c r="BY109" s="385" t="e">
        <f t="shared" si="151"/>
        <v>#DIV/0!</v>
      </c>
      <c r="BZ109" s="385" t="e">
        <f t="shared" si="152"/>
        <v>#DIV/0!</v>
      </c>
      <c r="CA109" s="385" t="e">
        <f t="shared" si="153"/>
        <v>#DIV/0!</v>
      </c>
      <c r="CC109" s="385" t="e">
        <f t="shared" si="154"/>
        <v>#DIV/0!</v>
      </c>
      <c r="CD109" s="385" t="e">
        <f>CC109/#REF!*1000</f>
        <v>#DIV/0!</v>
      </c>
      <c r="CE109" s="385" t="e">
        <f t="shared" si="155"/>
        <v>#DIV/0!</v>
      </c>
      <c r="CF109" s="385" t="e">
        <f>CE109/#REF!</f>
        <v>#DIV/0!</v>
      </c>
      <c r="CG109" s="387"/>
      <c r="CH109" s="385" t="e">
        <f t="shared" si="157"/>
        <v>#DIV/0!</v>
      </c>
      <c r="CI109" s="385" t="e">
        <f t="shared" si="157"/>
        <v>#DIV/0!</v>
      </c>
      <c r="CJ109" s="385" t="e">
        <f t="shared" si="157"/>
        <v>#DIV/0!</v>
      </c>
      <c r="CK109" s="385" t="e">
        <f t="shared" si="157"/>
        <v>#DIV/0!</v>
      </c>
    </row>
    <row r="110" spans="1:89" s="386" customFormat="1" ht="18.75" customHeight="1">
      <c r="A110" s="348">
        <v>47</v>
      </c>
      <c r="B110" s="349"/>
      <c r="C110" s="1534"/>
      <c r="D110" s="1536"/>
      <c r="E110" s="1538"/>
      <c r="F110" s="353"/>
      <c r="G110" s="354">
        <f t="shared" si="84"/>
        <v>0</v>
      </c>
      <c r="H110" s="356"/>
      <c r="I110" s="356"/>
      <c r="J110" s="427"/>
      <c r="K110" s="358"/>
      <c r="L110" s="359" t="s">
        <v>830</v>
      </c>
      <c r="M110" s="360"/>
      <c r="N110" s="361"/>
      <c r="O110" s="362">
        <f t="shared" si="130"/>
        <v>0</v>
      </c>
      <c r="P110" s="362">
        <f t="shared" si="130"/>
        <v>0</v>
      </c>
      <c r="Q110" s="362">
        <f t="shared" si="130"/>
        <v>0</v>
      </c>
      <c r="R110" s="362">
        <f t="shared" si="68"/>
        <v>0</v>
      </c>
      <c r="S110" s="363" t="e">
        <f t="shared" si="133"/>
        <v>#DIV/0!</v>
      </c>
      <c r="T110" s="362" t="e">
        <f t="shared" si="134"/>
        <v>#DIV/0!</v>
      </c>
      <c r="U110" s="364"/>
      <c r="V110" s="364"/>
      <c r="W110" s="365"/>
      <c r="X110" s="363">
        <f t="shared" si="135"/>
        <v>0</v>
      </c>
      <c r="Y110" s="363">
        <f t="shared" si="136"/>
        <v>0</v>
      </c>
      <c r="Z110" s="362" t="e">
        <f t="shared" si="156"/>
        <v>#DIV/0!</v>
      </c>
      <c r="AA110" s="364"/>
      <c r="AB110" s="364"/>
      <c r="AC110" s="366"/>
      <c r="AD110" s="363">
        <f t="shared" si="137"/>
        <v>0</v>
      </c>
      <c r="AE110" s="363">
        <f t="shared" si="138"/>
        <v>0</v>
      </c>
      <c r="AF110" s="363" t="e">
        <f>AC110/#REF!</f>
        <v>#REF!</v>
      </c>
      <c r="AG110" s="364"/>
      <c r="AH110" s="364"/>
      <c r="AI110" s="366"/>
      <c r="AJ110" s="363">
        <f t="shared" si="139"/>
        <v>0</v>
      </c>
      <c r="AK110" s="363">
        <f t="shared" si="140"/>
        <v>0</v>
      </c>
      <c r="AL110" s="363" t="e">
        <f>AI110/#REF!</f>
        <v>#REF!</v>
      </c>
      <c r="AM110" s="367"/>
      <c r="AN110" s="367"/>
      <c r="AO110" s="368"/>
      <c r="AP110" s="369"/>
      <c r="AQ110" s="370" t="e">
        <f>AP110/#REF!*1000</f>
        <v>#REF!</v>
      </c>
      <c r="AR110" s="371"/>
      <c r="AS110" s="372"/>
      <c r="AT110" s="372"/>
      <c r="AU110" s="373"/>
      <c r="AV110" s="373"/>
      <c r="AW110" s="374"/>
      <c r="AX110" s="375" t="e">
        <f t="shared" si="141"/>
        <v>#DIV/0!</v>
      </c>
      <c r="AY110" s="376" t="e">
        <f t="shared" si="142"/>
        <v>#DIV/0!</v>
      </c>
      <c r="AZ110" s="376" t="e">
        <f t="shared" si="143"/>
        <v>#DIV/0!</v>
      </c>
      <c r="BA110" s="377" t="e">
        <f t="shared" si="126"/>
        <v>#DIV/0!</v>
      </c>
      <c r="BB110" s="378" t="e">
        <f t="shared" si="144"/>
        <v>#DIV/0!</v>
      </c>
      <c r="BC110" s="379" t="e">
        <f>BB110/#REF!*1000</f>
        <v>#DIV/0!</v>
      </c>
      <c r="BD110" s="380">
        <v>23005</v>
      </c>
      <c r="BE110" s="381" t="e">
        <f t="shared" si="145"/>
        <v>#DIV/0!</v>
      </c>
      <c r="BF110" s="378" t="e">
        <f t="shared" si="146"/>
        <v>#DIV/0!</v>
      </c>
      <c r="BG110" s="382">
        <f t="shared" si="127"/>
        <v>0</v>
      </c>
      <c r="BH110" s="382">
        <f t="shared" si="128"/>
        <v>0</v>
      </c>
      <c r="BI110" s="382">
        <f t="shared" si="129"/>
        <v>0</v>
      </c>
      <c r="BJ110" s="382"/>
      <c r="BK110" s="382"/>
      <c r="BL110" s="382"/>
      <c r="BM110" s="382"/>
      <c r="BN110" s="382"/>
      <c r="BO110" s="382"/>
      <c r="BP110" s="382"/>
      <c r="BQ110" s="382"/>
      <c r="BR110" s="383">
        <f t="shared" si="147"/>
        <v>0</v>
      </c>
      <c r="BS110" s="383">
        <f t="shared" si="148"/>
        <v>0</v>
      </c>
      <c r="BT110" s="383">
        <f t="shared" si="149"/>
        <v>0</v>
      </c>
      <c r="BU110" s="384" t="e">
        <f>BT110/#REF!*1000</f>
        <v>#REF!</v>
      </c>
      <c r="BV110" s="383" t="e">
        <f>(BS110-BR110)/#REF!</f>
        <v>#REF!</v>
      </c>
      <c r="BW110" s="385" t="e">
        <f t="shared" si="150"/>
        <v>#DIV/0!</v>
      </c>
      <c r="BX110" s="385" t="e">
        <f t="shared" si="151"/>
        <v>#DIV/0!</v>
      </c>
      <c r="BY110" s="385" t="e">
        <f t="shared" si="151"/>
        <v>#REF!</v>
      </c>
      <c r="BZ110" s="385" t="e">
        <f t="shared" si="152"/>
        <v>#DIV/0!</v>
      </c>
      <c r="CA110" s="385" t="e">
        <f t="shared" si="153"/>
        <v>#REF!</v>
      </c>
      <c r="CC110" s="385" t="e">
        <f t="shared" si="154"/>
        <v>#DIV/0!</v>
      </c>
      <c r="CD110" s="385" t="e">
        <f>CC110/#REF!*1000</f>
        <v>#DIV/0!</v>
      </c>
      <c r="CE110" s="385" t="e">
        <f t="shared" si="155"/>
        <v>#DIV/0!</v>
      </c>
      <c r="CF110" s="385" t="e">
        <f>CE110/#REF!</f>
        <v>#DIV/0!</v>
      </c>
      <c r="CG110" s="387"/>
      <c r="CH110" s="385" t="e">
        <f t="shared" si="157"/>
        <v>#DIV/0!</v>
      </c>
      <c r="CI110" s="385" t="e">
        <f t="shared" si="157"/>
        <v>#REF!</v>
      </c>
      <c r="CJ110" s="385" t="e">
        <f t="shared" si="157"/>
        <v>#DIV/0!</v>
      </c>
      <c r="CK110" s="385" t="e">
        <f t="shared" si="157"/>
        <v>#REF!</v>
      </c>
    </row>
    <row r="111" spans="1:89" s="386" customFormat="1" ht="18.75" customHeight="1">
      <c r="A111" s="388" t="s">
        <v>662</v>
      </c>
      <c r="B111" s="349"/>
      <c r="C111" s="1559"/>
      <c r="D111" s="1555"/>
      <c r="E111" s="1556"/>
      <c r="F111" s="425"/>
      <c r="G111" s="354">
        <f t="shared" si="84"/>
        <v>0</v>
      </c>
      <c r="H111" s="356"/>
      <c r="I111" s="356"/>
      <c r="J111" s="427"/>
      <c r="K111" s="358"/>
      <c r="L111" s="359" t="s">
        <v>830</v>
      </c>
      <c r="M111" s="360"/>
      <c r="N111" s="361"/>
      <c r="O111" s="362">
        <f t="shared" ref="O111:Q126" si="158">W111+AC111+AI111</f>
        <v>0</v>
      </c>
      <c r="P111" s="362">
        <f t="shared" si="158"/>
        <v>0</v>
      </c>
      <c r="Q111" s="362">
        <f t="shared" si="158"/>
        <v>0</v>
      </c>
      <c r="R111" s="362">
        <f t="shared" si="68"/>
        <v>0</v>
      </c>
      <c r="S111" s="363" t="e">
        <f t="shared" si="133"/>
        <v>#DIV/0!</v>
      </c>
      <c r="T111" s="362" t="e">
        <f t="shared" si="134"/>
        <v>#DIV/0!</v>
      </c>
      <c r="U111" s="364"/>
      <c r="V111" s="364"/>
      <c r="W111" s="365"/>
      <c r="X111" s="363">
        <f t="shared" si="135"/>
        <v>0</v>
      </c>
      <c r="Y111" s="363">
        <f t="shared" si="136"/>
        <v>0</v>
      </c>
      <c r="Z111" s="362" t="e">
        <f t="shared" si="156"/>
        <v>#DIV/0!</v>
      </c>
      <c r="AA111" s="364"/>
      <c r="AB111" s="364"/>
      <c r="AC111" s="366"/>
      <c r="AD111" s="363">
        <f t="shared" si="137"/>
        <v>0</v>
      </c>
      <c r="AE111" s="363">
        <f t="shared" si="138"/>
        <v>0</v>
      </c>
      <c r="AF111" s="363" t="e">
        <f>AC111/#REF!</f>
        <v>#REF!</v>
      </c>
      <c r="AG111" s="364"/>
      <c r="AH111" s="364"/>
      <c r="AI111" s="366"/>
      <c r="AJ111" s="363">
        <f t="shared" si="139"/>
        <v>0</v>
      </c>
      <c r="AK111" s="363">
        <f t="shared" si="140"/>
        <v>0</v>
      </c>
      <c r="AL111" s="363" t="e">
        <f>AI111/#REF!</f>
        <v>#REF!</v>
      </c>
      <c r="AM111" s="367"/>
      <c r="AN111" s="367"/>
      <c r="AO111" s="368"/>
      <c r="AP111" s="369"/>
      <c r="AQ111" s="370" t="e">
        <f>AP111/#REF!*1000</f>
        <v>#REF!</v>
      </c>
      <c r="AR111" s="371"/>
      <c r="AS111" s="372"/>
      <c r="AT111" s="372"/>
      <c r="AU111" s="373"/>
      <c r="AV111" s="373"/>
      <c r="AW111" s="374"/>
      <c r="AX111" s="375" t="e">
        <f t="shared" si="141"/>
        <v>#DIV/0!</v>
      </c>
      <c r="AY111" s="376" t="e">
        <f t="shared" si="142"/>
        <v>#DIV/0!</v>
      </c>
      <c r="AZ111" s="376" t="e">
        <f t="shared" si="143"/>
        <v>#DIV/0!</v>
      </c>
      <c r="BA111" s="377" t="e">
        <f t="shared" si="126"/>
        <v>#DIV/0!</v>
      </c>
      <c r="BB111" s="378" t="e">
        <f t="shared" si="144"/>
        <v>#DIV/0!</v>
      </c>
      <c r="BC111" s="379" t="e">
        <f>BB111/#REF!*1000</f>
        <v>#DIV/0!</v>
      </c>
      <c r="BD111" s="380">
        <v>23006</v>
      </c>
      <c r="BE111" s="381" t="e">
        <f t="shared" si="145"/>
        <v>#DIV/0!</v>
      </c>
      <c r="BF111" s="378" t="e">
        <f t="shared" si="146"/>
        <v>#DIV/0!</v>
      </c>
      <c r="BG111" s="382">
        <f t="shared" si="127"/>
        <v>0</v>
      </c>
      <c r="BH111" s="382">
        <f t="shared" si="128"/>
        <v>0</v>
      </c>
      <c r="BI111" s="382">
        <f t="shared" si="129"/>
        <v>0</v>
      </c>
      <c r="BJ111" s="382"/>
      <c r="BK111" s="382"/>
      <c r="BL111" s="382"/>
      <c r="BM111" s="382"/>
      <c r="BN111" s="382"/>
      <c r="BO111" s="382"/>
      <c r="BP111" s="382"/>
      <c r="BQ111" s="382"/>
      <c r="BR111" s="383">
        <f t="shared" si="147"/>
        <v>0</v>
      </c>
      <c r="BS111" s="383">
        <f t="shared" si="148"/>
        <v>0</v>
      </c>
      <c r="BT111" s="383">
        <f t="shared" si="149"/>
        <v>0</v>
      </c>
      <c r="BU111" s="384" t="e">
        <f>BT111/#REF!*1000</f>
        <v>#REF!</v>
      </c>
      <c r="BV111" s="383" t="e">
        <f>(BS111-BR111)/#REF!</f>
        <v>#REF!</v>
      </c>
      <c r="BW111" s="385" t="e">
        <f t="shared" si="150"/>
        <v>#DIV/0!</v>
      </c>
      <c r="BX111" s="385" t="e">
        <f t="shared" si="151"/>
        <v>#DIV/0!</v>
      </c>
      <c r="BY111" s="385" t="e">
        <f t="shared" si="151"/>
        <v>#REF!</v>
      </c>
      <c r="BZ111" s="385" t="e">
        <f t="shared" si="152"/>
        <v>#DIV/0!</v>
      </c>
      <c r="CA111" s="385" t="e">
        <f t="shared" si="153"/>
        <v>#REF!</v>
      </c>
      <c r="CC111" s="385" t="e">
        <f t="shared" si="154"/>
        <v>#DIV/0!</v>
      </c>
      <c r="CD111" s="385" t="e">
        <f>CC111/#REF!*1000</f>
        <v>#DIV/0!</v>
      </c>
      <c r="CE111" s="385" t="e">
        <f t="shared" si="155"/>
        <v>#DIV/0!</v>
      </c>
      <c r="CF111" s="385" t="e">
        <f>CE111/#REF!</f>
        <v>#DIV/0!</v>
      </c>
      <c r="CG111" s="387"/>
      <c r="CH111" s="385" t="e">
        <f t="shared" si="157"/>
        <v>#DIV/0!</v>
      </c>
      <c r="CI111" s="385" t="e">
        <f t="shared" si="157"/>
        <v>#REF!</v>
      </c>
      <c r="CJ111" s="385" t="e">
        <f t="shared" si="157"/>
        <v>#DIV/0!</v>
      </c>
      <c r="CK111" s="385" t="e">
        <f t="shared" si="157"/>
        <v>#REF!</v>
      </c>
    </row>
    <row r="112" spans="1:89" s="386" customFormat="1" ht="18.75" customHeight="1">
      <c r="A112" s="348">
        <v>48</v>
      </c>
      <c r="B112" s="349"/>
      <c r="C112" s="1559"/>
      <c r="D112" s="1555"/>
      <c r="E112" s="1556"/>
      <c r="F112" s="425"/>
      <c r="G112" s="354">
        <f t="shared" si="84"/>
        <v>0</v>
      </c>
      <c r="H112" s="356"/>
      <c r="I112" s="356"/>
      <c r="J112" s="427"/>
      <c r="K112" s="358"/>
      <c r="L112" s="359" t="s">
        <v>830</v>
      </c>
      <c r="M112" s="360"/>
      <c r="N112" s="361"/>
      <c r="O112" s="362">
        <f t="shared" si="158"/>
        <v>0</v>
      </c>
      <c r="P112" s="362">
        <f t="shared" si="158"/>
        <v>0</v>
      </c>
      <c r="Q112" s="362">
        <f t="shared" si="158"/>
        <v>0</v>
      </c>
      <c r="R112" s="362">
        <f t="shared" si="68"/>
        <v>0</v>
      </c>
      <c r="S112" s="363" t="e">
        <f t="shared" si="133"/>
        <v>#DIV/0!</v>
      </c>
      <c r="T112" s="362" t="e">
        <f t="shared" si="134"/>
        <v>#DIV/0!</v>
      </c>
      <c r="U112" s="364"/>
      <c r="V112" s="364"/>
      <c r="W112" s="365"/>
      <c r="X112" s="363">
        <f t="shared" si="135"/>
        <v>0</v>
      </c>
      <c r="Y112" s="363">
        <f t="shared" si="136"/>
        <v>0</v>
      </c>
      <c r="Z112" s="362" t="e">
        <f t="shared" si="156"/>
        <v>#DIV/0!</v>
      </c>
      <c r="AA112" s="364"/>
      <c r="AB112" s="364"/>
      <c r="AC112" s="366"/>
      <c r="AD112" s="363">
        <f t="shared" si="137"/>
        <v>0</v>
      </c>
      <c r="AE112" s="363">
        <f t="shared" si="138"/>
        <v>0</v>
      </c>
      <c r="AF112" s="363" t="e">
        <f>AC112/#REF!</f>
        <v>#REF!</v>
      </c>
      <c r="AG112" s="364"/>
      <c r="AH112" s="364"/>
      <c r="AI112" s="366"/>
      <c r="AJ112" s="363">
        <f t="shared" si="139"/>
        <v>0</v>
      </c>
      <c r="AK112" s="363">
        <f t="shared" si="140"/>
        <v>0</v>
      </c>
      <c r="AL112" s="363" t="e">
        <f>AI112/#REF!</f>
        <v>#REF!</v>
      </c>
      <c r="AM112" s="367"/>
      <c r="AN112" s="367"/>
      <c r="AO112" s="368"/>
      <c r="AP112" s="369"/>
      <c r="AQ112" s="370" t="e">
        <f>AP112/#REF!*1000</f>
        <v>#REF!</v>
      </c>
      <c r="AR112" s="371"/>
      <c r="AS112" s="372"/>
      <c r="AT112" s="372"/>
      <c r="AU112" s="373"/>
      <c r="AV112" s="373"/>
      <c r="AW112" s="374"/>
      <c r="AX112" s="375" t="e">
        <f t="shared" si="141"/>
        <v>#DIV/0!</v>
      </c>
      <c r="AY112" s="376" t="e">
        <f t="shared" si="142"/>
        <v>#DIV/0!</v>
      </c>
      <c r="AZ112" s="376" t="e">
        <f t="shared" si="143"/>
        <v>#DIV/0!</v>
      </c>
      <c r="BA112" s="377" t="e">
        <f t="shared" si="126"/>
        <v>#DIV/0!</v>
      </c>
      <c r="BB112" s="378" t="e">
        <f t="shared" si="144"/>
        <v>#DIV/0!</v>
      </c>
      <c r="BC112" s="379" t="e">
        <f>BB112/#REF!*1000</f>
        <v>#DIV/0!</v>
      </c>
      <c r="BD112" s="380">
        <v>23007</v>
      </c>
      <c r="BE112" s="381" t="e">
        <f t="shared" si="145"/>
        <v>#DIV/0!</v>
      </c>
      <c r="BF112" s="378" t="e">
        <f t="shared" si="146"/>
        <v>#DIV/0!</v>
      </c>
      <c r="BG112" s="382">
        <f t="shared" si="127"/>
        <v>0</v>
      </c>
      <c r="BH112" s="382">
        <f t="shared" si="128"/>
        <v>0</v>
      </c>
      <c r="BI112" s="382">
        <f t="shared" si="129"/>
        <v>0</v>
      </c>
      <c r="BJ112" s="382"/>
      <c r="BK112" s="382"/>
      <c r="BL112" s="382"/>
      <c r="BM112" s="382"/>
      <c r="BN112" s="382"/>
      <c r="BO112" s="382"/>
      <c r="BP112" s="382"/>
      <c r="BQ112" s="382"/>
      <c r="BR112" s="383">
        <f t="shared" si="147"/>
        <v>0</v>
      </c>
      <c r="BS112" s="383">
        <f t="shared" si="148"/>
        <v>0</v>
      </c>
      <c r="BT112" s="383">
        <f t="shared" si="149"/>
        <v>0</v>
      </c>
      <c r="BU112" s="384" t="e">
        <f>BT112/#REF!*1000</f>
        <v>#REF!</v>
      </c>
      <c r="BV112" s="383" t="e">
        <f>(BS112-BR112)/#REF!</f>
        <v>#REF!</v>
      </c>
      <c r="BW112" s="385" t="e">
        <f t="shared" si="150"/>
        <v>#DIV/0!</v>
      </c>
      <c r="BX112" s="385" t="e">
        <f t="shared" si="151"/>
        <v>#DIV/0!</v>
      </c>
      <c r="BY112" s="385" t="e">
        <f t="shared" si="151"/>
        <v>#REF!</v>
      </c>
      <c r="BZ112" s="385" t="e">
        <f t="shared" si="152"/>
        <v>#DIV/0!</v>
      </c>
      <c r="CA112" s="385" t="e">
        <f t="shared" si="153"/>
        <v>#REF!</v>
      </c>
      <c r="CC112" s="385" t="e">
        <f t="shared" si="154"/>
        <v>#DIV/0!</v>
      </c>
      <c r="CD112" s="385" t="e">
        <f>CC112/#REF!*1000</f>
        <v>#DIV/0!</v>
      </c>
      <c r="CE112" s="385" t="e">
        <f t="shared" si="155"/>
        <v>#DIV/0!</v>
      </c>
      <c r="CF112" s="385" t="e">
        <f>CE112/#REF!</f>
        <v>#DIV/0!</v>
      </c>
      <c r="CG112" s="387"/>
      <c r="CH112" s="385" t="e">
        <f t="shared" si="157"/>
        <v>#DIV/0!</v>
      </c>
      <c r="CI112" s="385" t="e">
        <f t="shared" si="157"/>
        <v>#REF!</v>
      </c>
      <c r="CJ112" s="385" t="e">
        <f t="shared" si="157"/>
        <v>#DIV/0!</v>
      </c>
      <c r="CK112" s="385" t="e">
        <f t="shared" si="157"/>
        <v>#REF!</v>
      </c>
    </row>
    <row r="113" spans="1:89" s="386" customFormat="1" ht="18.75" customHeight="1">
      <c r="A113" s="388" t="s">
        <v>665</v>
      </c>
      <c r="B113" s="349"/>
      <c r="C113" s="1559"/>
      <c r="D113" s="1555"/>
      <c r="E113" s="1556"/>
      <c r="F113" s="425"/>
      <c r="G113" s="354">
        <f t="shared" si="84"/>
        <v>0</v>
      </c>
      <c r="H113" s="356"/>
      <c r="I113" s="356"/>
      <c r="J113" s="427"/>
      <c r="K113" s="358"/>
      <c r="L113" s="359" t="s">
        <v>830</v>
      </c>
      <c r="M113" s="360"/>
      <c r="N113" s="361"/>
      <c r="O113" s="362">
        <f t="shared" si="158"/>
        <v>0</v>
      </c>
      <c r="P113" s="362">
        <f t="shared" si="158"/>
        <v>0</v>
      </c>
      <c r="Q113" s="362">
        <f t="shared" si="158"/>
        <v>0</v>
      </c>
      <c r="R113" s="362">
        <f t="shared" si="68"/>
        <v>0</v>
      </c>
      <c r="S113" s="363" t="e">
        <f t="shared" si="133"/>
        <v>#DIV/0!</v>
      </c>
      <c r="T113" s="362" t="e">
        <f t="shared" si="134"/>
        <v>#DIV/0!</v>
      </c>
      <c r="U113" s="364"/>
      <c r="V113" s="364"/>
      <c r="W113" s="365"/>
      <c r="X113" s="363">
        <f t="shared" si="135"/>
        <v>0</v>
      </c>
      <c r="Y113" s="363">
        <f t="shared" si="136"/>
        <v>0</v>
      </c>
      <c r="Z113" s="362" t="e">
        <f t="shared" si="156"/>
        <v>#DIV/0!</v>
      </c>
      <c r="AA113" s="364"/>
      <c r="AB113" s="364"/>
      <c r="AC113" s="366"/>
      <c r="AD113" s="363">
        <f t="shared" si="137"/>
        <v>0</v>
      </c>
      <c r="AE113" s="363">
        <f t="shared" si="138"/>
        <v>0</v>
      </c>
      <c r="AF113" s="363" t="e">
        <f>AC113/#REF!</f>
        <v>#REF!</v>
      </c>
      <c r="AG113" s="364"/>
      <c r="AH113" s="364"/>
      <c r="AI113" s="366"/>
      <c r="AJ113" s="363">
        <f t="shared" si="139"/>
        <v>0</v>
      </c>
      <c r="AK113" s="363">
        <f t="shared" si="140"/>
        <v>0</v>
      </c>
      <c r="AL113" s="363" t="e">
        <f>AI113/#REF!</f>
        <v>#REF!</v>
      </c>
      <c r="AM113" s="367"/>
      <c r="AN113" s="367"/>
      <c r="AO113" s="368"/>
      <c r="AP113" s="369"/>
      <c r="AQ113" s="370" t="e">
        <f>AP113/#REF!*1000</f>
        <v>#REF!</v>
      </c>
      <c r="AR113" s="371"/>
      <c r="AS113" s="372"/>
      <c r="AT113" s="372"/>
      <c r="AU113" s="373"/>
      <c r="AV113" s="373"/>
      <c r="AW113" s="374"/>
      <c r="AX113" s="375" t="e">
        <f t="shared" si="141"/>
        <v>#DIV/0!</v>
      </c>
      <c r="AY113" s="376" t="e">
        <f t="shared" si="142"/>
        <v>#DIV/0!</v>
      </c>
      <c r="AZ113" s="376" t="e">
        <f t="shared" si="143"/>
        <v>#DIV/0!</v>
      </c>
      <c r="BA113" s="377" t="e">
        <f t="shared" si="126"/>
        <v>#DIV/0!</v>
      </c>
      <c r="BB113" s="378" t="e">
        <f t="shared" si="144"/>
        <v>#DIV/0!</v>
      </c>
      <c r="BC113" s="379" t="e">
        <f>BB113/#REF!*1000</f>
        <v>#DIV/0!</v>
      </c>
      <c r="BD113" s="380">
        <v>23008</v>
      </c>
      <c r="BE113" s="381" t="e">
        <f t="shared" si="145"/>
        <v>#DIV/0!</v>
      </c>
      <c r="BF113" s="378" t="e">
        <f t="shared" si="146"/>
        <v>#DIV/0!</v>
      </c>
      <c r="BG113" s="382">
        <f t="shared" si="127"/>
        <v>0</v>
      </c>
      <c r="BH113" s="382">
        <f t="shared" si="128"/>
        <v>0</v>
      </c>
      <c r="BI113" s="382">
        <f t="shared" si="129"/>
        <v>0</v>
      </c>
      <c r="BJ113" s="382"/>
      <c r="BK113" s="382"/>
      <c r="BL113" s="382"/>
      <c r="BM113" s="382"/>
      <c r="BN113" s="382"/>
      <c r="BO113" s="382"/>
      <c r="BP113" s="382"/>
      <c r="BQ113" s="382"/>
      <c r="BR113" s="383">
        <f t="shared" si="147"/>
        <v>0</v>
      </c>
      <c r="BS113" s="383">
        <f t="shared" si="148"/>
        <v>0</v>
      </c>
      <c r="BT113" s="383">
        <f t="shared" si="149"/>
        <v>0</v>
      </c>
      <c r="BU113" s="384" t="e">
        <f>BT113/#REF!*1000</f>
        <v>#REF!</v>
      </c>
      <c r="BV113" s="383" t="e">
        <f>(BS113-BR113)/#REF!</f>
        <v>#REF!</v>
      </c>
      <c r="BW113" s="385" t="e">
        <f t="shared" si="150"/>
        <v>#DIV/0!</v>
      </c>
      <c r="BX113" s="385" t="e">
        <f t="shared" si="151"/>
        <v>#DIV/0!</v>
      </c>
      <c r="BY113" s="385" t="e">
        <f t="shared" si="151"/>
        <v>#REF!</v>
      </c>
      <c r="BZ113" s="385" t="e">
        <f t="shared" si="152"/>
        <v>#DIV/0!</v>
      </c>
      <c r="CA113" s="385" t="e">
        <f t="shared" si="153"/>
        <v>#REF!</v>
      </c>
      <c r="CC113" s="385" t="e">
        <f t="shared" si="154"/>
        <v>#DIV/0!</v>
      </c>
      <c r="CD113" s="385" t="e">
        <f>CC113/#REF!*1000</f>
        <v>#DIV/0!</v>
      </c>
      <c r="CE113" s="385" t="e">
        <f t="shared" si="155"/>
        <v>#DIV/0!</v>
      </c>
      <c r="CF113" s="385" t="e">
        <f>CE113/#REF!</f>
        <v>#DIV/0!</v>
      </c>
      <c r="CG113" s="387"/>
      <c r="CH113" s="385" t="e">
        <f t="shared" si="157"/>
        <v>#DIV/0!</v>
      </c>
      <c r="CI113" s="385" t="e">
        <f t="shared" si="157"/>
        <v>#REF!</v>
      </c>
      <c r="CJ113" s="385" t="e">
        <f t="shared" si="157"/>
        <v>#DIV/0!</v>
      </c>
      <c r="CK113" s="385" t="e">
        <f t="shared" si="157"/>
        <v>#REF!</v>
      </c>
    </row>
    <row r="114" spans="1:89" s="386" customFormat="1" ht="18.75" customHeight="1">
      <c r="A114" s="388"/>
      <c r="B114" s="349"/>
      <c r="C114" s="1559"/>
      <c r="D114" s="1555"/>
      <c r="E114" s="1556"/>
      <c r="F114" s="425"/>
      <c r="G114" s="354">
        <f t="shared" si="84"/>
        <v>0</v>
      </c>
      <c r="H114" s="356"/>
      <c r="I114" s="356"/>
      <c r="J114" s="427"/>
      <c r="K114" s="358"/>
      <c r="L114" s="359" t="s">
        <v>830</v>
      </c>
      <c r="M114" s="360"/>
      <c r="N114" s="361"/>
      <c r="O114" s="362"/>
      <c r="P114" s="362"/>
      <c r="Q114" s="362"/>
      <c r="R114" s="362"/>
      <c r="S114" s="363"/>
      <c r="T114" s="362"/>
      <c r="U114" s="364"/>
      <c r="V114" s="364"/>
      <c r="W114" s="365"/>
      <c r="X114" s="363"/>
      <c r="Y114" s="363"/>
      <c r="Z114" s="362"/>
      <c r="AA114" s="364"/>
      <c r="AB114" s="364"/>
      <c r="AC114" s="366"/>
      <c r="AD114" s="363"/>
      <c r="AE114" s="363"/>
      <c r="AF114" s="363"/>
      <c r="AG114" s="364"/>
      <c r="AH114" s="364"/>
      <c r="AI114" s="366"/>
      <c r="AJ114" s="363"/>
      <c r="AK114" s="363"/>
      <c r="AL114" s="363"/>
      <c r="AM114" s="367"/>
      <c r="AN114" s="367"/>
      <c r="AO114" s="368"/>
      <c r="AP114" s="369"/>
      <c r="AQ114" s="370"/>
      <c r="AR114" s="371"/>
      <c r="AS114" s="372"/>
      <c r="AT114" s="372"/>
      <c r="AU114" s="373"/>
      <c r="AV114" s="373"/>
      <c r="AW114" s="374"/>
      <c r="AX114" s="375"/>
      <c r="AY114" s="376"/>
      <c r="AZ114" s="376"/>
      <c r="BA114" s="377"/>
      <c r="BB114" s="378"/>
      <c r="BC114" s="379"/>
      <c r="BD114" s="380"/>
      <c r="BE114" s="381"/>
      <c r="BF114" s="378"/>
      <c r="BG114" s="382"/>
      <c r="BH114" s="382"/>
      <c r="BI114" s="382"/>
      <c r="BJ114" s="382"/>
      <c r="BK114" s="382"/>
      <c r="BL114" s="382"/>
      <c r="BM114" s="382"/>
      <c r="BN114" s="382"/>
      <c r="BO114" s="382"/>
      <c r="BP114" s="382"/>
      <c r="BQ114" s="382"/>
      <c r="BR114" s="383"/>
      <c r="BS114" s="383"/>
      <c r="BT114" s="383"/>
      <c r="BU114" s="384"/>
      <c r="BV114" s="383"/>
      <c r="BW114" s="385"/>
      <c r="BX114" s="385"/>
      <c r="BY114" s="385"/>
      <c r="BZ114" s="385"/>
      <c r="CA114" s="385"/>
      <c r="CC114" s="385"/>
      <c r="CD114" s="385"/>
      <c r="CE114" s="385"/>
      <c r="CF114" s="385"/>
      <c r="CG114" s="387"/>
      <c r="CH114" s="385"/>
      <c r="CI114" s="385"/>
      <c r="CJ114" s="385"/>
      <c r="CK114" s="385"/>
    </row>
    <row r="115" spans="1:89" s="386" customFormat="1" ht="18.75" customHeight="1">
      <c r="A115" s="388"/>
      <c r="B115" s="349"/>
      <c r="C115" s="1559"/>
      <c r="D115" s="1555"/>
      <c r="E115" s="1556"/>
      <c r="F115" s="425"/>
      <c r="G115" s="354">
        <f t="shared" si="84"/>
        <v>0</v>
      </c>
      <c r="H115" s="356"/>
      <c r="I115" s="356"/>
      <c r="J115" s="427"/>
      <c r="K115" s="358"/>
      <c r="L115" s="359" t="s">
        <v>830</v>
      </c>
      <c r="M115" s="360"/>
      <c r="N115" s="361"/>
      <c r="O115" s="362"/>
      <c r="P115" s="362"/>
      <c r="Q115" s="362"/>
      <c r="R115" s="362"/>
      <c r="S115" s="363"/>
      <c r="T115" s="362"/>
      <c r="U115" s="364"/>
      <c r="V115" s="364"/>
      <c r="W115" s="365"/>
      <c r="X115" s="363"/>
      <c r="Y115" s="363"/>
      <c r="Z115" s="362"/>
      <c r="AA115" s="364"/>
      <c r="AB115" s="364"/>
      <c r="AC115" s="366"/>
      <c r="AD115" s="363"/>
      <c r="AE115" s="363"/>
      <c r="AF115" s="363"/>
      <c r="AG115" s="364"/>
      <c r="AH115" s="364"/>
      <c r="AI115" s="366"/>
      <c r="AJ115" s="363"/>
      <c r="AK115" s="363"/>
      <c r="AL115" s="363"/>
      <c r="AM115" s="367"/>
      <c r="AN115" s="367"/>
      <c r="AO115" s="368"/>
      <c r="AP115" s="369"/>
      <c r="AQ115" s="370"/>
      <c r="AR115" s="371"/>
      <c r="AS115" s="372"/>
      <c r="AT115" s="372"/>
      <c r="AU115" s="373"/>
      <c r="AV115" s="373"/>
      <c r="AW115" s="374"/>
      <c r="AX115" s="375"/>
      <c r="AY115" s="376"/>
      <c r="AZ115" s="376"/>
      <c r="BA115" s="377"/>
      <c r="BB115" s="378"/>
      <c r="BC115" s="379"/>
      <c r="BD115" s="380"/>
      <c r="BE115" s="381"/>
      <c r="BF115" s="378"/>
      <c r="BG115" s="382"/>
      <c r="BH115" s="382"/>
      <c r="BI115" s="382"/>
      <c r="BJ115" s="382"/>
      <c r="BK115" s="382"/>
      <c r="BL115" s="382"/>
      <c r="BM115" s="382"/>
      <c r="BN115" s="382"/>
      <c r="BO115" s="382"/>
      <c r="BP115" s="382"/>
      <c r="BQ115" s="382"/>
      <c r="BR115" s="383"/>
      <c r="BS115" s="383"/>
      <c r="BT115" s="383"/>
      <c r="BU115" s="384"/>
      <c r="BV115" s="383"/>
      <c r="BW115" s="385"/>
      <c r="BX115" s="385"/>
      <c r="BY115" s="385"/>
      <c r="BZ115" s="385"/>
      <c r="CA115" s="385"/>
      <c r="CC115" s="385"/>
      <c r="CD115" s="385"/>
      <c r="CE115" s="385"/>
      <c r="CF115" s="385"/>
      <c r="CG115" s="387"/>
      <c r="CH115" s="385"/>
      <c r="CI115" s="385"/>
      <c r="CJ115" s="385"/>
      <c r="CK115" s="385"/>
    </row>
    <row r="116" spans="1:89" s="386" customFormat="1" ht="18.75" customHeight="1">
      <c r="A116" s="388"/>
      <c r="B116" s="349"/>
      <c r="C116" s="1559"/>
      <c r="D116" s="1555"/>
      <c r="E116" s="1556"/>
      <c r="F116" s="425"/>
      <c r="G116" s="354">
        <f t="shared" si="84"/>
        <v>0</v>
      </c>
      <c r="H116" s="356"/>
      <c r="I116" s="356"/>
      <c r="J116" s="427"/>
      <c r="K116" s="358"/>
      <c r="L116" s="359" t="s">
        <v>830</v>
      </c>
      <c r="M116" s="360"/>
      <c r="N116" s="361"/>
      <c r="O116" s="362"/>
      <c r="P116" s="362"/>
      <c r="Q116" s="362"/>
      <c r="R116" s="362"/>
      <c r="S116" s="363"/>
      <c r="T116" s="362"/>
      <c r="U116" s="364"/>
      <c r="V116" s="364"/>
      <c r="W116" s="365"/>
      <c r="X116" s="363"/>
      <c r="Y116" s="363"/>
      <c r="Z116" s="362"/>
      <c r="AA116" s="364"/>
      <c r="AB116" s="364"/>
      <c r="AC116" s="366"/>
      <c r="AD116" s="363"/>
      <c r="AE116" s="363"/>
      <c r="AF116" s="363"/>
      <c r="AG116" s="364"/>
      <c r="AH116" s="364"/>
      <c r="AI116" s="366"/>
      <c r="AJ116" s="363"/>
      <c r="AK116" s="363"/>
      <c r="AL116" s="363"/>
      <c r="AM116" s="367"/>
      <c r="AN116" s="367"/>
      <c r="AO116" s="368"/>
      <c r="AP116" s="369"/>
      <c r="AQ116" s="370"/>
      <c r="AR116" s="371"/>
      <c r="AS116" s="372"/>
      <c r="AT116" s="372"/>
      <c r="AU116" s="373"/>
      <c r="AV116" s="373"/>
      <c r="AW116" s="374"/>
      <c r="AX116" s="375"/>
      <c r="AY116" s="376"/>
      <c r="AZ116" s="376"/>
      <c r="BA116" s="377"/>
      <c r="BB116" s="378"/>
      <c r="BC116" s="379"/>
      <c r="BD116" s="380"/>
      <c r="BE116" s="381"/>
      <c r="BF116" s="378"/>
      <c r="BG116" s="382"/>
      <c r="BH116" s="382"/>
      <c r="BI116" s="382"/>
      <c r="BJ116" s="382"/>
      <c r="BK116" s="382"/>
      <c r="BL116" s="382"/>
      <c r="BM116" s="382"/>
      <c r="BN116" s="382"/>
      <c r="BO116" s="382"/>
      <c r="BP116" s="382"/>
      <c r="BQ116" s="382"/>
      <c r="BR116" s="383"/>
      <c r="BS116" s="383"/>
      <c r="BT116" s="383"/>
      <c r="BU116" s="384"/>
      <c r="BV116" s="383"/>
      <c r="BW116" s="385"/>
      <c r="BX116" s="385"/>
      <c r="BY116" s="385"/>
      <c r="BZ116" s="385"/>
      <c r="CA116" s="385"/>
      <c r="CC116" s="385"/>
      <c r="CD116" s="385"/>
      <c r="CE116" s="385"/>
      <c r="CF116" s="385"/>
      <c r="CG116" s="387"/>
      <c r="CH116" s="385"/>
      <c r="CI116" s="385"/>
      <c r="CJ116" s="385"/>
      <c r="CK116" s="385"/>
    </row>
    <row r="117" spans="1:89" s="386" customFormat="1" ht="18.75" customHeight="1">
      <c r="A117" s="388"/>
      <c r="B117" s="349"/>
      <c r="C117" s="1559"/>
      <c r="D117" s="1555"/>
      <c r="E117" s="1556"/>
      <c r="F117" s="425"/>
      <c r="G117" s="354">
        <f t="shared" si="84"/>
        <v>0</v>
      </c>
      <c r="H117" s="356"/>
      <c r="I117" s="356"/>
      <c r="J117" s="427"/>
      <c r="K117" s="358"/>
      <c r="L117" s="359" t="s">
        <v>830</v>
      </c>
      <c r="M117" s="360"/>
      <c r="N117" s="361"/>
      <c r="O117" s="362"/>
      <c r="P117" s="362"/>
      <c r="Q117" s="362"/>
      <c r="R117" s="362"/>
      <c r="S117" s="363"/>
      <c r="T117" s="362"/>
      <c r="U117" s="364"/>
      <c r="V117" s="364"/>
      <c r="W117" s="365"/>
      <c r="X117" s="363"/>
      <c r="Y117" s="363"/>
      <c r="Z117" s="362"/>
      <c r="AA117" s="364"/>
      <c r="AB117" s="364"/>
      <c r="AC117" s="366"/>
      <c r="AD117" s="363"/>
      <c r="AE117" s="363"/>
      <c r="AF117" s="363"/>
      <c r="AG117" s="364"/>
      <c r="AH117" s="364"/>
      <c r="AI117" s="366"/>
      <c r="AJ117" s="363"/>
      <c r="AK117" s="363"/>
      <c r="AL117" s="363"/>
      <c r="AM117" s="367"/>
      <c r="AN117" s="367"/>
      <c r="AO117" s="368"/>
      <c r="AP117" s="369"/>
      <c r="AQ117" s="370"/>
      <c r="AR117" s="371"/>
      <c r="AS117" s="372"/>
      <c r="AT117" s="372"/>
      <c r="AU117" s="373"/>
      <c r="AV117" s="373"/>
      <c r="AW117" s="374"/>
      <c r="AX117" s="375"/>
      <c r="AY117" s="376"/>
      <c r="AZ117" s="376"/>
      <c r="BA117" s="377"/>
      <c r="BB117" s="378"/>
      <c r="BC117" s="379"/>
      <c r="BD117" s="380"/>
      <c r="BE117" s="381"/>
      <c r="BF117" s="378"/>
      <c r="BG117" s="382"/>
      <c r="BH117" s="382"/>
      <c r="BI117" s="382"/>
      <c r="BJ117" s="382"/>
      <c r="BK117" s="382"/>
      <c r="BL117" s="382"/>
      <c r="BM117" s="382"/>
      <c r="BN117" s="382"/>
      <c r="BO117" s="382"/>
      <c r="BP117" s="382"/>
      <c r="BQ117" s="382"/>
      <c r="BR117" s="383"/>
      <c r="BS117" s="383"/>
      <c r="BT117" s="383"/>
      <c r="BU117" s="384"/>
      <c r="BV117" s="383"/>
      <c r="BW117" s="385"/>
      <c r="BX117" s="385"/>
      <c r="BY117" s="385"/>
      <c r="BZ117" s="385"/>
      <c r="CA117" s="385"/>
      <c r="CC117" s="385"/>
      <c r="CD117" s="385"/>
      <c r="CE117" s="385"/>
      <c r="CF117" s="385"/>
      <c r="CG117" s="387"/>
      <c r="CH117" s="385"/>
      <c r="CI117" s="385"/>
      <c r="CJ117" s="385"/>
      <c r="CK117" s="385"/>
    </row>
    <row r="118" spans="1:89" s="386" customFormat="1" ht="18.75" customHeight="1">
      <c r="A118" s="388"/>
      <c r="B118" s="349"/>
      <c r="C118" s="1559"/>
      <c r="D118" s="1555"/>
      <c r="E118" s="1556"/>
      <c r="F118" s="425"/>
      <c r="G118" s="354">
        <f t="shared" si="84"/>
        <v>0</v>
      </c>
      <c r="H118" s="356"/>
      <c r="I118" s="356"/>
      <c r="J118" s="427"/>
      <c r="K118" s="358"/>
      <c r="L118" s="359" t="s">
        <v>830</v>
      </c>
      <c r="M118" s="360"/>
      <c r="N118" s="361"/>
      <c r="O118" s="362"/>
      <c r="P118" s="362"/>
      <c r="Q118" s="362"/>
      <c r="R118" s="362"/>
      <c r="S118" s="363"/>
      <c r="T118" s="362"/>
      <c r="U118" s="364"/>
      <c r="V118" s="364"/>
      <c r="W118" s="365"/>
      <c r="X118" s="363"/>
      <c r="Y118" s="363"/>
      <c r="Z118" s="362"/>
      <c r="AA118" s="364"/>
      <c r="AB118" s="364"/>
      <c r="AC118" s="366"/>
      <c r="AD118" s="363"/>
      <c r="AE118" s="363"/>
      <c r="AF118" s="363"/>
      <c r="AG118" s="364"/>
      <c r="AH118" s="364"/>
      <c r="AI118" s="366"/>
      <c r="AJ118" s="363"/>
      <c r="AK118" s="363"/>
      <c r="AL118" s="363"/>
      <c r="AM118" s="367"/>
      <c r="AN118" s="367"/>
      <c r="AO118" s="368"/>
      <c r="AP118" s="369"/>
      <c r="AQ118" s="370"/>
      <c r="AR118" s="371"/>
      <c r="AS118" s="372"/>
      <c r="AT118" s="372"/>
      <c r="AU118" s="373"/>
      <c r="AV118" s="373"/>
      <c r="AW118" s="374"/>
      <c r="AX118" s="375"/>
      <c r="AY118" s="376"/>
      <c r="AZ118" s="376"/>
      <c r="BA118" s="377"/>
      <c r="BB118" s="378"/>
      <c r="BC118" s="379"/>
      <c r="BD118" s="380"/>
      <c r="BE118" s="381"/>
      <c r="BF118" s="378"/>
      <c r="BG118" s="382"/>
      <c r="BH118" s="382"/>
      <c r="BI118" s="382"/>
      <c r="BJ118" s="382"/>
      <c r="BK118" s="382"/>
      <c r="BL118" s="382"/>
      <c r="BM118" s="382"/>
      <c r="BN118" s="382"/>
      <c r="BO118" s="382"/>
      <c r="BP118" s="382"/>
      <c r="BQ118" s="382"/>
      <c r="BR118" s="383"/>
      <c r="BS118" s="383"/>
      <c r="BT118" s="383"/>
      <c r="BU118" s="384"/>
      <c r="BV118" s="383"/>
      <c r="BW118" s="385"/>
      <c r="BX118" s="385"/>
      <c r="BY118" s="385"/>
      <c r="BZ118" s="385"/>
      <c r="CA118" s="385"/>
      <c r="CC118" s="385"/>
      <c r="CD118" s="385"/>
      <c r="CE118" s="385"/>
      <c r="CF118" s="385"/>
      <c r="CG118" s="387"/>
      <c r="CH118" s="385"/>
      <c r="CI118" s="385"/>
      <c r="CJ118" s="385"/>
      <c r="CK118" s="385"/>
    </row>
    <row r="119" spans="1:89" s="386" customFormat="1" ht="18.75" customHeight="1">
      <c r="A119" s="348">
        <v>49</v>
      </c>
      <c r="B119" s="349"/>
      <c r="C119" s="1559"/>
      <c r="D119" s="1555"/>
      <c r="E119" s="1556"/>
      <c r="F119" s="353"/>
      <c r="G119" s="354">
        <f t="shared" si="84"/>
        <v>0</v>
      </c>
      <c r="H119" s="356"/>
      <c r="I119" s="356"/>
      <c r="J119" s="357"/>
      <c r="K119" s="358"/>
      <c r="L119" s="359" t="s">
        <v>830</v>
      </c>
      <c r="M119" s="360"/>
      <c r="N119" s="361"/>
      <c r="O119" s="362">
        <f t="shared" si="158"/>
        <v>0</v>
      </c>
      <c r="P119" s="362">
        <f t="shared" si="158"/>
        <v>0</v>
      </c>
      <c r="Q119" s="362">
        <f t="shared" si="158"/>
        <v>0</v>
      </c>
      <c r="R119" s="362">
        <f t="shared" ref="R119:R125" si="159">Q119/BD119</f>
        <v>0</v>
      </c>
      <c r="S119" s="363" t="e">
        <f t="shared" si="133"/>
        <v>#DIV/0!</v>
      </c>
      <c r="T119" s="362" t="e">
        <f t="shared" si="134"/>
        <v>#DIV/0!</v>
      </c>
      <c r="U119" s="364"/>
      <c r="V119" s="364"/>
      <c r="W119" s="365"/>
      <c r="X119" s="363">
        <f t="shared" si="135"/>
        <v>0</v>
      </c>
      <c r="Y119" s="363">
        <f t="shared" si="136"/>
        <v>0</v>
      </c>
      <c r="Z119" s="362" t="e">
        <f>W119/G120</f>
        <v>#DIV/0!</v>
      </c>
      <c r="AA119" s="364"/>
      <c r="AB119" s="364"/>
      <c r="AC119" s="366"/>
      <c r="AD119" s="363">
        <f t="shared" si="137"/>
        <v>0</v>
      </c>
      <c r="AE119" s="363">
        <f t="shared" si="138"/>
        <v>0</v>
      </c>
      <c r="AF119" s="363" t="e">
        <f>AC119/I119</f>
        <v>#DIV/0!</v>
      </c>
      <c r="AG119" s="364"/>
      <c r="AH119" s="364"/>
      <c r="AI119" s="366"/>
      <c r="AJ119" s="363">
        <f t="shared" si="139"/>
        <v>0</v>
      </c>
      <c r="AK119" s="363">
        <f t="shared" si="140"/>
        <v>0</v>
      </c>
      <c r="AL119" s="363" t="e">
        <f>AI119/I119</f>
        <v>#DIV/0!</v>
      </c>
      <c r="AM119" s="367"/>
      <c r="AN119" s="367"/>
      <c r="AO119" s="368"/>
      <c r="AP119" s="369"/>
      <c r="AQ119" s="370" t="e">
        <f>AP119/I119*1000</f>
        <v>#DIV/0!</v>
      </c>
      <c r="AR119" s="371"/>
      <c r="AS119" s="372"/>
      <c r="AT119" s="372"/>
      <c r="AU119" s="373"/>
      <c r="AV119" s="373"/>
      <c r="AW119" s="374"/>
      <c r="AX119" s="375" t="e">
        <f t="shared" si="141"/>
        <v>#DIV/0!</v>
      </c>
      <c r="AY119" s="376" t="e">
        <f t="shared" si="142"/>
        <v>#DIV/0!</v>
      </c>
      <c r="AZ119" s="376" t="e">
        <f t="shared" si="143"/>
        <v>#DIV/0!</v>
      </c>
      <c r="BA119" s="377" t="e">
        <f t="shared" si="126"/>
        <v>#DIV/0!</v>
      </c>
      <c r="BB119" s="378" t="e">
        <f t="shared" si="144"/>
        <v>#DIV/0!</v>
      </c>
      <c r="BC119" s="379" t="e">
        <f>BB119/I119*1000</f>
        <v>#DIV/0!</v>
      </c>
      <c r="BD119" s="380">
        <v>23009</v>
      </c>
      <c r="BE119" s="381" t="e">
        <f t="shared" si="145"/>
        <v>#DIV/0!</v>
      </c>
      <c r="BF119" s="378" t="e">
        <f t="shared" si="146"/>
        <v>#DIV/0!</v>
      </c>
      <c r="BG119" s="382">
        <f t="shared" si="127"/>
        <v>0</v>
      </c>
      <c r="BH119" s="382">
        <f t="shared" si="128"/>
        <v>0</v>
      </c>
      <c r="BI119" s="382">
        <f t="shared" si="129"/>
        <v>0</v>
      </c>
      <c r="BJ119" s="382"/>
      <c r="BK119" s="382"/>
      <c r="BL119" s="382"/>
      <c r="BM119" s="382"/>
      <c r="BN119" s="382"/>
      <c r="BO119" s="382"/>
      <c r="BP119" s="382"/>
      <c r="BQ119" s="382"/>
      <c r="BR119" s="383">
        <f t="shared" si="147"/>
        <v>0</v>
      </c>
      <c r="BS119" s="383">
        <f t="shared" si="148"/>
        <v>0</v>
      </c>
      <c r="BT119" s="383">
        <f t="shared" si="149"/>
        <v>0</v>
      </c>
      <c r="BU119" s="384" t="e">
        <f>BT119/I119*1000</f>
        <v>#DIV/0!</v>
      </c>
      <c r="BV119" s="383" t="e">
        <f>(BS119-BR119)/I119</f>
        <v>#DIV/0!</v>
      </c>
      <c r="BW119" s="385" t="e">
        <f t="shared" si="150"/>
        <v>#DIV/0!</v>
      </c>
      <c r="BX119" s="385" t="e">
        <f t="shared" si="151"/>
        <v>#DIV/0!</v>
      </c>
      <c r="BY119" s="385" t="e">
        <f t="shared" si="151"/>
        <v>#DIV/0!</v>
      </c>
      <c r="BZ119" s="385" t="e">
        <f t="shared" si="152"/>
        <v>#DIV/0!</v>
      </c>
      <c r="CA119" s="385" t="e">
        <f t="shared" si="153"/>
        <v>#DIV/0!</v>
      </c>
      <c r="CC119" s="385" t="e">
        <f t="shared" si="154"/>
        <v>#DIV/0!</v>
      </c>
      <c r="CD119" s="385" t="e">
        <f>CC119/#REF!*1000</f>
        <v>#DIV/0!</v>
      </c>
      <c r="CE119" s="385" t="e">
        <f t="shared" si="155"/>
        <v>#DIV/0!</v>
      </c>
      <c r="CF119" s="385" t="e">
        <f>CE119/#REF!</f>
        <v>#DIV/0!</v>
      </c>
      <c r="CG119" s="387"/>
      <c r="CH119" s="385" t="e">
        <f t="shared" si="157"/>
        <v>#DIV/0!</v>
      </c>
      <c r="CI119" s="385" t="e">
        <f t="shared" si="157"/>
        <v>#DIV/0!</v>
      </c>
      <c r="CJ119" s="385" t="e">
        <f t="shared" si="157"/>
        <v>#DIV/0!</v>
      </c>
      <c r="CK119" s="385" t="e">
        <f t="shared" si="157"/>
        <v>#DIV/0!</v>
      </c>
    </row>
    <row r="120" spans="1:89" s="386" customFormat="1" ht="21" customHeight="1">
      <c r="A120" s="388" t="s">
        <v>668</v>
      </c>
      <c r="B120" s="349"/>
      <c r="C120" s="404"/>
      <c r="D120" s="351"/>
      <c r="E120" s="352"/>
      <c r="F120" s="353"/>
      <c r="G120" s="354">
        <f t="shared" si="84"/>
        <v>0</v>
      </c>
      <c r="H120" s="428"/>
      <c r="I120" s="356"/>
      <c r="J120" s="357"/>
      <c r="K120" s="358"/>
      <c r="L120" s="359" t="s">
        <v>830</v>
      </c>
      <c r="M120" s="360"/>
      <c r="N120" s="361"/>
      <c r="O120" s="362">
        <f t="shared" si="158"/>
        <v>0</v>
      </c>
      <c r="P120" s="362">
        <f t="shared" si="158"/>
        <v>0</v>
      </c>
      <c r="Q120" s="362">
        <f t="shared" si="158"/>
        <v>0</v>
      </c>
      <c r="R120" s="362">
        <f t="shared" si="159"/>
        <v>0</v>
      </c>
      <c r="S120" s="363" t="e">
        <f t="shared" si="133"/>
        <v>#DIV/0!</v>
      </c>
      <c r="T120" s="362" t="e">
        <f t="shared" si="134"/>
        <v>#DIV/0!</v>
      </c>
      <c r="U120" s="364"/>
      <c r="V120" s="364"/>
      <c r="W120" s="365"/>
      <c r="X120" s="363">
        <f t="shared" si="135"/>
        <v>0</v>
      </c>
      <c r="Y120" s="363">
        <f t="shared" si="136"/>
        <v>0</v>
      </c>
      <c r="Z120" s="362" t="e">
        <f>W120/G121</f>
        <v>#DIV/0!</v>
      </c>
      <c r="AA120" s="364"/>
      <c r="AB120" s="364"/>
      <c r="AC120" s="366"/>
      <c r="AD120" s="363">
        <f t="shared" si="137"/>
        <v>0</v>
      </c>
      <c r="AE120" s="363">
        <f t="shared" si="138"/>
        <v>0</v>
      </c>
      <c r="AF120" s="363" t="e">
        <f t="shared" ref="AF120:AF125" si="160">AC120/I120</f>
        <v>#DIV/0!</v>
      </c>
      <c r="AG120" s="364"/>
      <c r="AH120" s="364"/>
      <c r="AI120" s="366"/>
      <c r="AJ120" s="363">
        <f t="shared" si="139"/>
        <v>0</v>
      </c>
      <c r="AK120" s="363">
        <f t="shared" si="140"/>
        <v>0</v>
      </c>
      <c r="AL120" s="363" t="e">
        <f t="shared" ref="AL120:AL125" si="161">AI120/I120</f>
        <v>#DIV/0!</v>
      </c>
      <c r="AM120" s="367"/>
      <c r="AN120" s="367"/>
      <c r="AO120" s="368"/>
      <c r="AP120" s="369"/>
      <c r="AQ120" s="370" t="e">
        <f t="shared" ref="AQ120:AQ125" si="162">AP120/I120*1000</f>
        <v>#DIV/0!</v>
      </c>
      <c r="AR120" s="371"/>
      <c r="AS120" s="372"/>
      <c r="AT120" s="372"/>
      <c r="AU120" s="373"/>
      <c r="AV120" s="373"/>
      <c r="AW120" s="374"/>
      <c r="AX120" s="375" t="e">
        <f t="shared" si="141"/>
        <v>#DIV/0!</v>
      </c>
      <c r="AY120" s="376" t="e">
        <f t="shared" si="142"/>
        <v>#DIV/0!</v>
      </c>
      <c r="AZ120" s="376" t="e">
        <f t="shared" si="143"/>
        <v>#DIV/0!</v>
      </c>
      <c r="BA120" s="377" t="e">
        <f t="shared" si="126"/>
        <v>#DIV/0!</v>
      </c>
      <c r="BB120" s="378" t="e">
        <f t="shared" si="144"/>
        <v>#DIV/0!</v>
      </c>
      <c r="BC120" s="379" t="e">
        <f t="shared" ref="BC120:BC125" si="163">BB120/I120*1000</f>
        <v>#DIV/0!</v>
      </c>
      <c r="BD120" s="380">
        <v>23010</v>
      </c>
      <c r="BE120" s="381" t="e">
        <f t="shared" si="145"/>
        <v>#DIV/0!</v>
      </c>
      <c r="BF120" s="378" t="e">
        <f t="shared" si="146"/>
        <v>#DIV/0!</v>
      </c>
      <c r="BG120" s="382">
        <f t="shared" si="127"/>
        <v>0</v>
      </c>
      <c r="BH120" s="382">
        <f t="shared" si="128"/>
        <v>0</v>
      </c>
      <c r="BI120" s="382">
        <f t="shared" si="129"/>
        <v>0</v>
      </c>
      <c r="BJ120" s="382"/>
      <c r="BK120" s="382"/>
      <c r="BL120" s="382"/>
      <c r="BM120" s="382"/>
      <c r="BN120" s="382"/>
      <c r="BO120" s="382"/>
      <c r="BP120" s="382"/>
      <c r="BQ120" s="382"/>
      <c r="BR120" s="383">
        <f t="shared" si="147"/>
        <v>0</v>
      </c>
      <c r="BS120" s="383">
        <f t="shared" si="148"/>
        <v>0</v>
      </c>
      <c r="BT120" s="383">
        <f t="shared" si="149"/>
        <v>0</v>
      </c>
      <c r="BU120" s="384" t="e">
        <f t="shared" ref="BU120:BU125" si="164">BT120/I120*1000</f>
        <v>#DIV/0!</v>
      </c>
      <c r="BV120" s="383" t="e">
        <f t="shared" ref="BV120:BV125" si="165">(BS120-BR120)/I120</f>
        <v>#DIV/0!</v>
      </c>
      <c r="BW120" s="385" t="e">
        <f t="shared" si="150"/>
        <v>#DIV/0!</v>
      </c>
      <c r="BX120" s="385" t="e">
        <f t="shared" ref="BX120:BY125" si="166">BT120+BB120+R120</f>
        <v>#DIV/0!</v>
      </c>
      <c r="BY120" s="385" t="e">
        <f t="shared" si="166"/>
        <v>#DIV/0!</v>
      </c>
      <c r="BZ120" s="385" t="e">
        <f t="shared" si="152"/>
        <v>#DIV/0!</v>
      </c>
      <c r="CA120" s="385" t="e">
        <f t="shared" si="153"/>
        <v>#DIV/0!</v>
      </c>
      <c r="CC120" s="385" t="e">
        <f t="shared" si="154"/>
        <v>#DIV/0!</v>
      </c>
      <c r="CD120" s="385" t="e">
        <f>CC120/#REF!*1000</f>
        <v>#DIV/0!</v>
      </c>
      <c r="CE120" s="385" t="e">
        <f t="shared" si="155"/>
        <v>#DIV/0!</v>
      </c>
      <c r="CF120" s="385" t="e">
        <f>CE120/#REF!</f>
        <v>#DIV/0!</v>
      </c>
      <c r="CG120" s="387"/>
      <c r="CH120" s="385" t="e">
        <f t="shared" si="157"/>
        <v>#DIV/0!</v>
      </c>
      <c r="CI120" s="385" t="e">
        <f t="shared" si="157"/>
        <v>#DIV/0!</v>
      </c>
      <c r="CJ120" s="385" t="e">
        <f t="shared" si="157"/>
        <v>#DIV/0!</v>
      </c>
      <c r="CK120" s="385" t="e">
        <f t="shared" si="157"/>
        <v>#DIV/0!</v>
      </c>
    </row>
    <row r="121" spans="1:89" s="386" customFormat="1" ht="28.5" customHeight="1">
      <c r="A121" s="388" t="s">
        <v>671</v>
      </c>
      <c r="B121" s="349"/>
      <c r="C121" s="429"/>
      <c r="D121" s="351"/>
      <c r="E121" s="403"/>
      <c r="F121" s="353"/>
      <c r="G121" s="354">
        <f t="shared" ref="G121:G165" si="167">H120+I120</f>
        <v>0</v>
      </c>
      <c r="H121" s="355"/>
      <c r="I121" s="356"/>
      <c r="J121" s="357"/>
      <c r="K121" s="358"/>
      <c r="L121" s="359" t="s">
        <v>830</v>
      </c>
      <c r="M121" s="360"/>
      <c r="N121" s="361"/>
      <c r="O121" s="362">
        <f t="shared" si="158"/>
        <v>0</v>
      </c>
      <c r="P121" s="362">
        <f t="shared" si="158"/>
        <v>0</v>
      </c>
      <c r="Q121" s="362">
        <f t="shared" si="158"/>
        <v>0</v>
      </c>
      <c r="R121" s="362">
        <f t="shared" si="159"/>
        <v>0</v>
      </c>
      <c r="S121" s="363" t="e">
        <f t="shared" si="133"/>
        <v>#DIV/0!</v>
      </c>
      <c r="T121" s="362" t="e">
        <f t="shared" si="134"/>
        <v>#DIV/0!</v>
      </c>
      <c r="U121" s="364"/>
      <c r="V121" s="364"/>
      <c r="W121" s="365"/>
      <c r="X121" s="363">
        <f t="shared" si="135"/>
        <v>0</v>
      </c>
      <c r="Y121" s="363">
        <f t="shared" si="136"/>
        <v>0</v>
      </c>
      <c r="Z121" s="362" t="e">
        <f>W121/G122</f>
        <v>#DIV/0!</v>
      </c>
      <c r="AA121" s="364"/>
      <c r="AB121" s="364"/>
      <c r="AC121" s="366"/>
      <c r="AD121" s="363">
        <f t="shared" si="137"/>
        <v>0</v>
      </c>
      <c r="AE121" s="363">
        <f t="shared" si="138"/>
        <v>0</v>
      </c>
      <c r="AF121" s="363" t="e">
        <f t="shared" si="160"/>
        <v>#DIV/0!</v>
      </c>
      <c r="AG121" s="364"/>
      <c r="AH121" s="364"/>
      <c r="AI121" s="366"/>
      <c r="AJ121" s="363">
        <f t="shared" si="139"/>
        <v>0</v>
      </c>
      <c r="AK121" s="363">
        <f t="shared" si="140"/>
        <v>0</v>
      </c>
      <c r="AL121" s="363" t="e">
        <f t="shared" si="161"/>
        <v>#DIV/0!</v>
      </c>
      <c r="AM121" s="367"/>
      <c r="AN121" s="367"/>
      <c r="AO121" s="368"/>
      <c r="AP121" s="369"/>
      <c r="AQ121" s="370" t="e">
        <f t="shared" si="162"/>
        <v>#DIV/0!</v>
      </c>
      <c r="AR121" s="371"/>
      <c r="AS121" s="372"/>
      <c r="AT121" s="372"/>
      <c r="AU121" s="373"/>
      <c r="AV121" s="373"/>
      <c r="AW121" s="374"/>
      <c r="AX121" s="375" t="e">
        <f t="shared" si="141"/>
        <v>#DIV/0!</v>
      </c>
      <c r="AY121" s="376" t="e">
        <f t="shared" si="142"/>
        <v>#DIV/0!</v>
      </c>
      <c r="AZ121" s="376" t="e">
        <f t="shared" si="143"/>
        <v>#DIV/0!</v>
      </c>
      <c r="BA121" s="377" t="e">
        <f t="shared" si="126"/>
        <v>#DIV/0!</v>
      </c>
      <c r="BB121" s="378" t="e">
        <f t="shared" si="144"/>
        <v>#DIV/0!</v>
      </c>
      <c r="BC121" s="379" t="e">
        <f t="shared" si="163"/>
        <v>#DIV/0!</v>
      </c>
      <c r="BD121" s="380">
        <v>23012</v>
      </c>
      <c r="BE121" s="381" t="e">
        <f t="shared" si="145"/>
        <v>#DIV/0!</v>
      </c>
      <c r="BF121" s="378" t="e">
        <f t="shared" si="146"/>
        <v>#DIV/0!</v>
      </c>
      <c r="BG121" s="382">
        <f t="shared" si="127"/>
        <v>0</v>
      </c>
      <c r="BH121" s="382">
        <f t="shared" si="128"/>
        <v>0</v>
      </c>
      <c r="BI121" s="382">
        <f t="shared" si="129"/>
        <v>0</v>
      </c>
      <c r="BJ121" s="382"/>
      <c r="BK121" s="382"/>
      <c r="BL121" s="382"/>
      <c r="BM121" s="382"/>
      <c r="BN121" s="382"/>
      <c r="BO121" s="382"/>
      <c r="BP121" s="382"/>
      <c r="BQ121" s="382"/>
      <c r="BR121" s="383">
        <f t="shared" si="147"/>
        <v>0</v>
      </c>
      <c r="BS121" s="383">
        <f t="shared" si="148"/>
        <v>0</v>
      </c>
      <c r="BT121" s="383">
        <f t="shared" si="149"/>
        <v>0</v>
      </c>
      <c r="BU121" s="384" t="e">
        <f t="shared" si="164"/>
        <v>#DIV/0!</v>
      </c>
      <c r="BV121" s="383" t="e">
        <f t="shared" si="165"/>
        <v>#DIV/0!</v>
      </c>
      <c r="BW121" s="385" t="e">
        <f t="shared" si="150"/>
        <v>#DIV/0!</v>
      </c>
      <c r="BX121" s="385" t="e">
        <f t="shared" si="166"/>
        <v>#DIV/0!</v>
      </c>
      <c r="BY121" s="385" t="e">
        <f t="shared" si="166"/>
        <v>#DIV/0!</v>
      </c>
      <c r="BZ121" s="385" t="e">
        <f t="shared" si="152"/>
        <v>#DIV/0!</v>
      </c>
      <c r="CA121" s="385" t="e">
        <f t="shared" si="153"/>
        <v>#DIV/0!</v>
      </c>
      <c r="CC121" s="385" t="e">
        <f t="shared" si="154"/>
        <v>#DIV/0!</v>
      </c>
      <c r="CD121" s="385" t="e">
        <f>CC121/#REF!*1000</f>
        <v>#DIV/0!</v>
      </c>
      <c r="CE121" s="385" t="e">
        <f t="shared" si="155"/>
        <v>#DIV/0!</v>
      </c>
      <c r="CF121" s="385" t="e">
        <f>CE121/#REF!</f>
        <v>#DIV/0!</v>
      </c>
      <c r="CG121" s="387"/>
      <c r="CH121" s="385" t="e">
        <f t="shared" si="157"/>
        <v>#DIV/0!</v>
      </c>
      <c r="CI121" s="385" t="e">
        <f t="shared" si="157"/>
        <v>#DIV/0!</v>
      </c>
      <c r="CJ121" s="385" t="e">
        <f t="shared" si="157"/>
        <v>#DIV/0!</v>
      </c>
      <c r="CK121" s="385" t="e">
        <f t="shared" si="157"/>
        <v>#DIV/0!</v>
      </c>
    </row>
    <row r="122" spans="1:89" s="386" customFormat="1" ht="18.75" customHeight="1">
      <c r="A122" s="348">
        <v>51</v>
      </c>
      <c r="B122" s="349"/>
      <c r="C122" s="404"/>
      <c r="D122" s="351"/>
      <c r="E122" s="403"/>
      <c r="F122" s="353"/>
      <c r="G122" s="354">
        <f t="shared" si="167"/>
        <v>0</v>
      </c>
      <c r="H122" s="430"/>
      <c r="I122" s="356"/>
      <c r="J122" s="357"/>
      <c r="K122" s="358"/>
      <c r="L122" s="359" t="s">
        <v>830</v>
      </c>
      <c r="M122" s="360"/>
      <c r="N122" s="361"/>
      <c r="O122" s="362">
        <f t="shared" si="158"/>
        <v>0</v>
      </c>
      <c r="P122" s="362">
        <f t="shared" si="158"/>
        <v>0</v>
      </c>
      <c r="Q122" s="362">
        <f t="shared" si="158"/>
        <v>0</v>
      </c>
      <c r="R122" s="362">
        <f t="shared" si="159"/>
        <v>0</v>
      </c>
      <c r="S122" s="363" t="e">
        <f t="shared" si="133"/>
        <v>#DIV/0!</v>
      </c>
      <c r="T122" s="362" t="e">
        <f t="shared" si="134"/>
        <v>#DIV/0!</v>
      </c>
      <c r="U122" s="364"/>
      <c r="V122" s="364"/>
      <c r="W122" s="365"/>
      <c r="X122" s="363">
        <f t="shared" si="135"/>
        <v>0</v>
      </c>
      <c r="Y122" s="363">
        <f t="shared" si="136"/>
        <v>0</v>
      </c>
      <c r="Z122" s="362" t="e">
        <f>W122/G123</f>
        <v>#DIV/0!</v>
      </c>
      <c r="AA122" s="364"/>
      <c r="AB122" s="364"/>
      <c r="AC122" s="366"/>
      <c r="AD122" s="363">
        <f t="shared" si="137"/>
        <v>0</v>
      </c>
      <c r="AE122" s="363">
        <f t="shared" si="138"/>
        <v>0</v>
      </c>
      <c r="AF122" s="363" t="e">
        <f t="shared" si="160"/>
        <v>#DIV/0!</v>
      </c>
      <c r="AG122" s="364"/>
      <c r="AH122" s="364"/>
      <c r="AI122" s="366"/>
      <c r="AJ122" s="363">
        <f t="shared" si="139"/>
        <v>0</v>
      </c>
      <c r="AK122" s="363">
        <f t="shared" si="140"/>
        <v>0</v>
      </c>
      <c r="AL122" s="363" t="e">
        <f t="shared" si="161"/>
        <v>#DIV/0!</v>
      </c>
      <c r="AM122" s="367"/>
      <c r="AN122" s="367"/>
      <c r="AO122" s="368"/>
      <c r="AP122" s="369"/>
      <c r="AQ122" s="370" t="e">
        <f t="shared" si="162"/>
        <v>#DIV/0!</v>
      </c>
      <c r="AR122" s="371"/>
      <c r="AS122" s="372"/>
      <c r="AT122" s="372"/>
      <c r="AU122" s="373"/>
      <c r="AV122" s="373"/>
      <c r="AW122" s="374"/>
      <c r="AX122" s="375" t="e">
        <f t="shared" si="141"/>
        <v>#DIV/0!</v>
      </c>
      <c r="AY122" s="376" t="e">
        <f t="shared" si="142"/>
        <v>#DIV/0!</v>
      </c>
      <c r="AZ122" s="376" t="e">
        <f t="shared" si="143"/>
        <v>#DIV/0!</v>
      </c>
      <c r="BA122" s="377" t="e">
        <f t="shared" si="126"/>
        <v>#DIV/0!</v>
      </c>
      <c r="BB122" s="378" t="e">
        <f t="shared" si="144"/>
        <v>#DIV/0!</v>
      </c>
      <c r="BC122" s="379" t="e">
        <f t="shared" si="163"/>
        <v>#DIV/0!</v>
      </c>
      <c r="BD122" s="380">
        <v>23013</v>
      </c>
      <c r="BE122" s="381" t="e">
        <f t="shared" si="145"/>
        <v>#DIV/0!</v>
      </c>
      <c r="BF122" s="378" t="e">
        <f t="shared" si="146"/>
        <v>#DIV/0!</v>
      </c>
      <c r="BG122" s="382">
        <f t="shared" si="127"/>
        <v>0</v>
      </c>
      <c r="BH122" s="382">
        <f t="shared" si="128"/>
        <v>0</v>
      </c>
      <c r="BI122" s="382">
        <f t="shared" si="129"/>
        <v>0</v>
      </c>
      <c r="BJ122" s="382"/>
      <c r="BK122" s="382"/>
      <c r="BL122" s="382"/>
      <c r="BM122" s="382"/>
      <c r="BN122" s="382"/>
      <c r="BO122" s="382"/>
      <c r="BP122" s="382"/>
      <c r="BQ122" s="382"/>
      <c r="BR122" s="383">
        <f t="shared" si="147"/>
        <v>0</v>
      </c>
      <c r="BS122" s="383">
        <f t="shared" si="148"/>
        <v>0</v>
      </c>
      <c r="BT122" s="383">
        <f t="shared" si="149"/>
        <v>0</v>
      </c>
      <c r="BU122" s="384" t="e">
        <f t="shared" si="164"/>
        <v>#DIV/0!</v>
      </c>
      <c r="BV122" s="383" t="e">
        <f t="shared" si="165"/>
        <v>#DIV/0!</v>
      </c>
      <c r="BW122" s="385" t="e">
        <f t="shared" si="150"/>
        <v>#DIV/0!</v>
      </c>
      <c r="BX122" s="385" t="e">
        <f t="shared" si="166"/>
        <v>#DIV/0!</v>
      </c>
      <c r="BY122" s="385" t="e">
        <f t="shared" si="166"/>
        <v>#DIV/0!</v>
      </c>
      <c r="BZ122" s="385" t="e">
        <f t="shared" si="152"/>
        <v>#DIV/0!</v>
      </c>
      <c r="CA122" s="385" t="e">
        <f t="shared" si="153"/>
        <v>#DIV/0!</v>
      </c>
      <c r="CC122" s="385" t="e">
        <f t="shared" si="154"/>
        <v>#DIV/0!</v>
      </c>
      <c r="CD122" s="385" t="e">
        <f>CC122/#REF!*1000</f>
        <v>#DIV/0!</v>
      </c>
      <c r="CE122" s="385" t="e">
        <f t="shared" si="155"/>
        <v>#DIV/0!</v>
      </c>
      <c r="CF122" s="385" t="e">
        <f>CE122/#REF!</f>
        <v>#DIV/0!</v>
      </c>
      <c r="CG122" s="387"/>
      <c r="CH122" s="385" t="e">
        <f t="shared" si="157"/>
        <v>#DIV/0!</v>
      </c>
      <c r="CI122" s="385" t="e">
        <f t="shared" si="157"/>
        <v>#DIV/0!</v>
      </c>
      <c r="CJ122" s="385" t="e">
        <f t="shared" si="157"/>
        <v>#DIV/0!</v>
      </c>
      <c r="CK122" s="385" t="e">
        <f t="shared" si="157"/>
        <v>#DIV/0!</v>
      </c>
    </row>
    <row r="123" spans="1:89" s="386" customFormat="1" ht="18.75" customHeight="1">
      <c r="A123" s="388" t="s">
        <v>673</v>
      </c>
      <c r="B123" s="349"/>
      <c r="C123" s="404"/>
      <c r="D123" s="351"/>
      <c r="E123" s="431"/>
      <c r="F123" s="353"/>
      <c r="G123" s="354">
        <f t="shared" si="167"/>
        <v>0</v>
      </c>
      <c r="H123" s="430"/>
      <c r="I123" s="356"/>
      <c r="J123" s="357"/>
      <c r="K123" s="358"/>
      <c r="L123" s="359" t="s">
        <v>830</v>
      </c>
      <c r="M123" s="360"/>
      <c r="N123" s="361"/>
      <c r="O123" s="362">
        <f>W123+AC123+AI123</f>
        <v>0</v>
      </c>
      <c r="P123" s="362">
        <f>X123+AD123+AJ123</f>
        <v>0</v>
      </c>
      <c r="Q123" s="362">
        <f>Y123+AE123+AK123</f>
        <v>0</v>
      </c>
      <c r="R123" s="362" t="e">
        <f>Q123/BD123</f>
        <v>#DIV/0!</v>
      </c>
      <c r="S123" s="363" t="e">
        <f>T123/BD123*1000</f>
        <v>#DIV/0!</v>
      </c>
      <c r="T123" s="362">
        <f>Z123+AF123+AL123</f>
        <v>0</v>
      </c>
      <c r="U123" s="364"/>
      <c r="V123" s="364"/>
      <c r="W123" s="365"/>
      <c r="X123" s="363"/>
      <c r="Y123" s="363"/>
      <c r="Z123" s="432"/>
      <c r="AA123" s="433"/>
      <c r="AB123" s="433"/>
      <c r="AC123" s="434"/>
      <c r="AD123" s="362"/>
      <c r="AE123" s="362"/>
      <c r="AF123" s="362"/>
      <c r="AG123" s="435"/>
      <c r="AH123" s="433"/>
      <c r="AI123" s="434"/>
      <c r="AJ123" s="362"/>
      <c r="AK123" s="362"/>
      <c r="AL123" s="362"/>
      <c r="AM123" s="436"/>
      <c r="AN123" s="436"/>
      <c r="AO123" s="418"/>
      <c r="AP123" s="369"/>
      <c r="AQ123" s="437"/>
      <c r="AR123" s="438"/>
      <c r="AS123" s="439"/>
      <c r="AT123" s="439"/>
      <c r="AU123" s="397"/>
      <c r="AV123" s="397"/>
      <c r="AW123" s="440"/>
      <c r="AX123" s="375"/>
      <c r="AY123" s="441"/>
      <c r="AZ123" s="441"/>
      <c r="BA123" s="375"/>
      <c r="BB123" s="378"/>
      <c r="BC123" s="379"/>
      <c r="BD123" s="442"/>
      <c r="BE123" s="378"/>
      <c r="BF123" s="378"/>
      <c r="BG123" s="382"/>
      <c r="BH123" s="382"/>
      <c r="BI123" s="382"/>
      <c r="BJ123" s="382"/>
      <c r="BK123" s="382"/>
      <c r="BL123" s="382"/>
      <c r="BM123" s="382"/>
      <c r="BN123" s="382"/>
      <c r="BO123" s="382"/>
      <c r="BP123" s="382"/>
      <c r="BQ123" s="382"/>
      <c r="BR123" s="383"/>
      <c r="BS123" s="383"/>
      <c r="BT123" s="383"/>
      <c r="BU123" s="384"/>
      <c r="BV123" s="383"/>
      <c r="BW123" s="385"/>
      <c r="BX123" s="385"/>
      <c r="BY123" s="385"/>
      <c r="BZ123" s="385"/>
      <c r="CA123" s="385"/>
      <c r="CC123" s="385"/>
      <c r="CD123" s="385"/>
      <c r="CE123" s="385"/>
      <c r="CF123" s="385"/>
      <c r="CG123" s="387"/>
      <c r="CH123" s="385"/>
      <c r="CI123" s="385"/>
      <c r="CJ123" s="385"/>
      <c r="CK123" s="385"/>
    </row>
    <row r="124" spans="1:89" s="386" customFormat="1" ht="18.75" customHeight="1">
      <c r="A124" s="348">
        <v>52</v>
      </c>
      <c r="B124" s="349"/>
      <c r="C124" s="404"/>
      <c r="D124" s="403"/>
      <c r="E124" s="401"/>
      <c r="F124" s="353"/>
      <c r="G124" s="354">
        <f>H123+I123</f>
        <v>0</v>
      </c>
      <c r="H124" s="430"/>
      <c r="I124" s="356"/>
      <c r="J124" s="357"/>
      <c r="K124" s="358"/>
      <c r="L124" s="359" t="s">
        <v>830</v>
      </c>
      <c r="M124" s="360"/>
      <c r="N124" s="361"/>
      <c r="O124" s="362">
        <f t="shared" si="158"/>
        <v>0</v>
      </c>
      <c r="P124" s="362">
        <f t="shared" si="158"/>
        <v>0</v>
      </c>
      <c r="Q124" s="362">
        <f t="shared" si="158"/>
        <v>0</v>
      </c>
      <c r="R124" s="362">
        <f t="shared" si="159"/>
        <v>0</v>
      </c>
      <c r="S124" s="363" t="e">
        <f t="shared" si="133"/>
        <v>#DIV/0!</v>
      </c>
      <c r="T124" s="362" t="e">
        <f t="shared" si="134"/>
        <v>#DIV/0!</v>
      </c>
      <c r="U124" s="364"/>
      <c r="V124" s="364"/>
      <c r="W124" s="365"/>
      <c r="X124" s="363">
        <f t="shared" si="135"/>
        <v>0</v>
      </c>
      <c r="Y124" s="363">
        <f t="shared" si="136"/>
        <v>0</v>
      </c>
      <c r="Z124" s="362" t="e">
        <f>W124/G125</f>
        <v>#DIV/0!</v>
      </c>
      <c r="AA124" s="364"/>
      <c r="AB124" s="364"/>
      <c r="AC124" s="366"/>
      <c r="AD124" s="363">
        <f t="shared" si="137"/>
        <v>0</v>
      </c>
      <c r="AE124" s="363">
        <f t="shared" si="138"/>
        <v>0</v>
      </c>
      <c r="AF124" s="363" t="e">
        <f t="shared" si="160"/>
        <v>#DIV/0!</v>
      </c>
      <c r="AG124" s="364"/>
      <c r="AH124" s="364"/>
      <c r="AI124" s="366"/>
      <c r="AJ124" s="363">
        <f t="shared" si="139"/>
        <v>0</v>
      </c>
      <c r="AK124" s="363">
        <f t="shared" si="140"/>
        <v>0</v>
      </c>
      <c r="AL124" s="363" t="e">
        <f t="shared" si="161"/>
        <v>#DIV/0!</v>
      </c>
      <c r="AM124" s="367"/>
      <c r="AN124" s="367"/>
      <c r="AO124" s="368"/>
      <c r="AP124" s="369"/>
      <c r="AQ124" s="370" t="e">
        <f t="shared" si="162"/>
        <v>#DIV/0!</v>
      </c>
      <c r="AR124" s="371"/>
      <c r="AS124" s="372"/>
      <c r="AT124" s="372"/>
      <c r="AU124" s="373"/>
      <c r="AV124" s="373"/>
      <c r="AW124" s="374"/>
      <c r="AX124" s="375" t="e">
        <f t="shared" si="141"/>
        <v>#DIV/0!</v>
      </c>
      <c r="AY124" s="376" t="e">
        <f t="shared" si="142"/>
        <v>#DIV/0!</v>
      </c>
      <c r="AZ124" s="376" t="e">
        <f t="shared" si="143"/>
        <v>#DIV/0!</v>
      </c>
      <c r="BA124" s="377" t="e">
        <f t="shared" si="126"/>
        <v>#DIV/0!</v>
      </c>
      <c r="BB124" s="378" t="e">
        <f t="shared" si="144"/>
        <v>#DIV/0!</v>
      </c>
      <c r="BC124" s="379" t="e">
        <f t="shared" si="163"/>
        <v>#DIV/0!</v>
      </c>
      <c r="BD124" s="380">
        <v>23014</v>
      </c>
      <c r="BE124" s="381" t="e">
        <f t="shared" si="145"/>
        <v>#DIV/0!</v>
      </c>
      <c r="BF124" s="378" t="e">
        <f t="shared" si="146"/>
        <v>#DIV/0!</v>
      </c>
      <c r="BG124" s="382">
        <f t="shared" si="127"/>
        <v>0</v>
      </c>
      <c r="BH124" s="382">
        <f t="shared" si="128"/>
        <v>0</v>
      </c>
      <c r="BI124" s="382">
        <f t="shared" si="129"/>
        <v>0</v>
      </c>
      <c r="BJ124" s="382"/>
      <c r="BK124" s="382"/>
      <c r="BL124" s="382"/>
      <c r="BM124" s="382"/>
      <c r="BN124" s="382"/>
      <c r="BO124" s="382"/>
      <c r="BP124" s="382"/>
      <c r="BQ124" s="382"/>
      <c r="BR124" s="383">
        <f t="shared" si="147"/>
        <v>0</v>
      </c>
      <c r="BS124" s="383">
        <f t="shared" si="148"/>
        <v>0</v>
      </c>
      <c r="BT124" s="383">
        <f t="shared" si="149"/>
        <v>0</v>
      </c>
      <c r="BU124" s="384" t="e">
        <f t="shared" si="164"/>
        <v>#DIV/0!</v>
      </c>
      <c r="BV124" s="383" t="e">
        <f t="shared" si="165"/>
        <v>#DIV/0!</v>
      </c>
      <c r="BW124" s="385" t="e">
        <f t="shared" si="150"/>
        <v>#DIV/0!</v>
      </c>
      <c r="BX124" s="385" t="e">
        <f t="shared" si="166"/>
        <v>#DIV/0!</v>
      </c>
      <c r="BY124" s="385" t="e">
        <f t="shared" si="166"/>
        <v>#DIV/0!</v>
      </c>
      <c r="BZ124" s="385" t="e">
        <f t="shared" si="152"/>
        <v>#DIV/0!</v>
      </c>
      <c r="CA124" s="385" t="e">
        <f t="shared" si="153"/>
        <v>#DIV/0!</v>
      </c>
      <c r="CC124" s="385" t="e">
        <f t="shared" si="154"/>
        <v>#DIV/0!</v>
      </c>
      <c r="CD124" s="385" t="e">
        <f>CC124/#REF!*1000</f>
        <v>#DIV/0!</v>
      </c>
      <c r="CE124" s="385" t="e">
        <f t="shared" si="155"/>
        <v>#DIV/0!</v>
      </c>
      <c r="CF124" s="385" t="e">
        <f>CE124/#REF!</f>
        <v>#DIV/0!</v>
      </c>
      <c r="CG124" s="387"/>
      <c r="CH124" s="385" t="e">
        <f t="shared" ref="CH124:CK125" si="168">BX124-CC124</f>
        <v>#DIV/0!</v>
      </c>
      <c r="CI124" s="385" t="e">
        <f t="shared" si="168"/>
        <v>#DIV/0!</v>
      </c>
      <c r="CJ124" s="385" t="e">
        <f t="shared" si="168"/>
        <v>#DIV/0!</v>
      </c>
      <c r="CK124" s="385" t="e">
        <f t="shared" si="168"/>
        <v>#DIV/0!</v>
      </c>
    </row>
    <row r="125" spans="1:89" s="386" customFormat="1" ht="18.75" customHeight="1">
      <c r="A125" s="388" t="s">
        <v>676</v>
      </c>
      <c r="B125" s="349"/>
      <c r="C125" s="404"/>
      <c r="D125" s="403"/>
      <c r="E125" s="401"/>
      <c r="F125" s="353"/>
      <c r="G125" s="354">
        <f t="shared" si="167"/>
        <v>0</v>
      </c>
      <c r="H125" s="430"/>
      <c r="I125" s="356"/>
      <c r="J125" s="357"/>
      <c r="K125" s="358"/>
      <c r="L125" s="359" t="s">
        <v>830</v>
      </c>
      <c r="M125" s="360"/>
      <c r="N125" s="361"/>
      <c r="O125" s="362">
        <f t="shared" si="158"/>
        <v>0</v>
      </c>
      <c r="P125" s="362">
        <f t="shared" si="158"/>
        <v>0</v>
      </c>
      <c r="Q125" s="362">
        <f t="shared" si="158"/>
        <v>0</v>
      </c>
      <c r="R125" s="362">
        <f t="shared" si="159"/>
        <v>0</v>
      </c>
      <c r="S125" s="363" t="e">
        <f t="shared" si="133"/>
        <v>#DIV/0!</v>
      </c>
      <c r="T125" s="362" t="e">
        <f t="shared" si="134"/>
        <v>#DIV/0!</v>
      </c>
      <c r="U125" s="364"/>
      <c r="V125" s="364"/>
      <c r="W125" s="365"/>
      <c r="X125" s="363">
        <f t="shared" si="135"/>
        <v>0</v>
      </c>
      <c r="Y125" s="363">
        <f t="shared" si="136"/>
        <v>0</v>
      </c>
      <c r="Z125" s="362" t="e">
        <f>W125/G126</f>
        <v>#DIV/0!</v>
      </c>
      <c r="AA125" s="364"/>
      <c r="AB125" s="364"/>
      <c r="AC125" s="366"/>
      <c r="AD125" s="363">
        <f t="shared" si="137"/>
        <v>0</v>
      </c>
      <c r="AE125" s="363">
        <f t="shared" si="138"/>
        <v>0</v>
      </c>
      <c r="AF125" s="363" t="e">
        <f t="shared" si="160"/>
        <v>#DIV/0!</v>
      </c>
      <c r="AG125" s="364"/>
      <c r="AH125" s="364"/>
      <c r="AI125" s="366"/>
      <c r="AJ125" s="363">
        <f t="shared" si="139"/>
        <v>0</v>
      </c>
      <c r="AK125" s="363">
        <f t="shared" si="140"/>
        <v>0</v>
      </c>
      <c r="AL125" s="363" t="e">
        <f t="shared" si="161"/>
        <v>#DIV/0!</v>
      </c>
      <c r="AM125" s="367"/>
      <c r="AN125" s="367"/>
      <c r="AO125" s="368"/>
      <c r="AP125" s="369"/>
      <c r="AQ125" s="370" t="e">
        <f t="shared" si="162"/>
        <v>#DIV/0!</v>
      </c>
      <c r="AR125" s="371"/>
      <c r="AS125" s="372"/>
      <c r="AT125" s="372"/>
      <c r="AU125" s="373"/>
      <c r="AV125" s="373"/>
      <c r="AW125" s="374"/>
      <c r="AX125" s="375" t="e">
        <f t="shared" si="141"/>
        <v>#DIV/0!</v>
      </c>
      <c r="AY125" s="376" t="e">
        <f t="shared" si="142"/>
        <v>#DIV/0!</v>
      </c>
      <c r="AZ125" s="376" t="e">
        <f t="shared" si="143"/>
        <v>#DIV/0!</v>
      </c>
      <c r="BA125" s="377" t="e">
        <f t="shared" si="126"/>
        <v>#DIV/0!</v>
      </c>
      <c r="BB125" s="378" t="e">
        <f t="shared" si="144"/>
        <v>#DIV/0!</v>
      </c>
      <c r="BC125" s="379" t="e">
        <f t="shared" si="163"/>
        <v>#DIV/0!</v>
      </c>
      <c r="BD125" s="380">
        <v>23015</v>
      </c>
      <c r="BE125" s="381" t="e">
        <f t="shared" si="145"/>
        <v>#DIV/0!</v>
      </c>
      <c r="BF125" s="378" t="e">
        <f t="shared" si="146"/>
        <v>#DIV/0!</v>
      </c>
      <c r="BG125" s="382">
        <f t="shared" si="127"/>
        <v>0</v>
      </c>
      <c r="BH125" s="382">
        <f t="shared" si="128"/>
        <v>0</v>
      </c>
      <c r="BI125" s="382">
        <f t="shared" si="129"/>
        <v>0</v>
      </c>
      <c r="BJ125" s="382"/>
      <c r="BK125" s="382"/>
      <c r="BL125" s="382"/>
      <c r="BM125" s="382"/>
      <c r="BN125" s="382"/>
      <c r="BO125" s="382"/>
      <c r="BP125" s="382"/>
      <c r="BQ125" s="382"/>
      <c r="BR125" s="383">
        <f t="shared" si="147"/>
        <v>0</v>
      </c>
      <c r="BS125" s="383">
        <f t="shared" si="148"/>
        <v>0</v>
      </c>
      <c r="BT125" s="383">
        <f t="shared" si="149"/>
        <v>0</v>
      </c>
      <c r="BU125" s="384" t="e">
        <f t="shared" si="164"/>
        <v>#DIV/0!</v>
      </c>
      <c r="BV125" s="383" t="e">
        <f t="shared" si="165"/>
        <v>#DIV/0!</v>
      </c>
      <c r="BW125" s="385" t="e">
        <f t="shared" si="150"/>
        <v>#DIV/0!</v>
      </c>
      <c r="BX125" s="385" t="e">
        <f t="shared" si="166"/>
        <v>#DIV/0!</v>
      </c>
      <c r="BY125" s="385" t="e">
        <f t="shared" si="166"/>
        <v>#DIV/0!</v>
      </c>
      <c r="BZ125" s="385" t="e">
        <f t="shared" si="152"/>
        <v>#DIV/0!</v>
      </c>
      <c r="CA125" s="385" t="e">
        <f t="shared" si="153"/>
        <v>#DIV/0!</v>
      </c>
      <c r="CC125" s="385" t="e">
        <f t="shared" si="154"/>
        <v>#DIV/0!</v>
      </c>
      <c r="CD125" s="385" t="e">
        <f>CC125/#REF!*1000</f>
        <v>#DIV/0!</v>
      </c>
      <c r="CE125" s="385" t="e">
        <f t="shared" si="155"/>
        <v>#DIV/0!</v>
      </c>
      <c r="CF125" s="385" t="e">
        <f>CE125/#REF!</f>
        <v>#DIV/0!</v>
      </c>
      <c r="CG125" s="387"/>
      <c r="CH125" s="385" t="e">
        <f t="shared" si="168"/>
        <v>#DIV/0!</v>
      </c>
      <c r="CI125" s="385" t="e">
        <f t="shared" si="168"/>
        <v>#DIV/0!</v>
      </c>
      <c r="CJ125" s="385" t="e">
        <f t="shared" si="168"/>
        <v>#DIV/0!</v>
      </c>
      <c r="CK125" s="385" t="e">
        <f t="shared" si="168"/>
        <v>#DIV/0!</v>
      </c>
    </row>
    <row r="126" spans="1:89" s="386" customFormat="1" ht="18.75" customHeight="1">
      <c r="A126" s="348">
        <v>53</v>
      </c>
      <c r="B126" s="349"/>
      <c r="C126" s="404"/>
      <c r="D126" s="403"/>
      <c r="E126" s="401"/>
      <c r="F126" s="353"/>
      <c r="G126" s="354">
        <f t="shared" si="167"/>
        <v>0</v>
      </c>
      <c r="H126" s="430"/>
      <c r="I126" s="356"/>
      <c r="J126" s="357"/>
      <c r="K126" s="358"/>
      <c r="L126" s="359" t="s">
        <v>830</v>
      </c>
      <c r="M126" s="360"/>
      <c r="N126" s="361"/>
      <c r="O126" s="362">
        <f t="shared" si="158"/>
        <v>0</v>
      </c>
      <c r="P126" s="362">
        <f t="shared" si="158"/>
        <v>0</v>
      </c>
      <c r="Q126" s="362">
        <f t="shared" si="158"/>
        <v>0</v>
      </c>
      <c r="R126" s="362" t="e">
        <f>Q126/BD126</f>
        <v>#DIV/0!</v>
      </c>
      <c r="S126" s="363" t="e">
        <f>T126/BD126*1000</f>
        <v>#DIV/0!</v>
      </c>
      <c r="T126" s="362">
        <f>Z126+AF126+AL126</f>
        <v>0</v>
      </c>
      <c r="U126" s="364"/>
      <c r="V126" s="364"/>
      <c r="W126" s="365"/>
      <c r="X126" s="363"/>
      <c r="Y126" s="363"/>
      <c r="Z126" s="432"/>
      <c r="AA126" s="433"/>
      <c r="AB126" s="433"/>
      <c r="AC126" s="434"/>
      <c r="AD126" s="362"/>
      <c r="AE126" s="362"/>
      <c r="AF126" s="362"/>
      <c r="AG126" s="435"/>
      <c r="AH126" s="433"/>
      <c r="AI126" s="434"/>
      <c r="AJ126" s="362"/>
      <c r="AK126" s="362"/>
      <c r="AL126" s="362"/>
      <c r="AM126" s="436"/>
      <c r="AN126" s="436"/>
      <c r="AO126" s="418"/>
      <c r="AP126" s="369"/>
      <c r="AQ126" s="437"/>
      <c r="AR126" s="438"/>
      <c r="AS126" s="439"/>
      <c r="AT126" s="439"/>
      <c r="AU126" s="397"/>
      <c r="AV126" s="397"/>
      <c r="AW126" s="440"/>
      <c r="AX126" s="375"/>
      <c r="AY126" s="441"/>
      <c r="AZ126" s="441"/>
      <c r="BA126" s="375"/>
      <c r="BB126" s="378"/>
      <c r="BC126" s="379"/>
      <c r="BD126" s="442"/>
      <c r="BE126" s="378"/>
      <c r="BF126" s="378"/>
      <c r="BG126" s="382"/>
      <c r="BH126" s="382"/>
      <c r="BI126" s="382"/>
      <c r="BJ126" s="382"/>
      <c r="BK126" s="382"/>
      <c r="BL126" s="382"/>
      <c r="BM126" s="382"/>
      <c r="BN126" s="382"/>
      <c r="BO126" s="382"/>
      <c r="BP126" s="382"/>
      <c r="BQ126" s="382"/>
      <c r="BR126" s="383"/>
      <c r="BS126" s="383"/>
      <c r="BT126" s="383"/>
      <c r="BU126" s="384"/>
      <c r="BV126" s="383"/>
      <c r="BW126" s="385"/>
      <c r="BX126" s="385"/>
      <c r="BY126" s="385"/>
      <c r="BZ126" s="385"/>
      <c r="CA126" s="385"/>
      <c r="CC126" s="385"/>
      <c r="CD126" s="385"/>
      <c r="CE126" s="385"/>
      <c r="CF126" s="385"/>
      <c r="CG126" s="387"/>
      <c r="CH126" s="385"/>
      <c r="CI126" s="385"/>
      <c r="CJ126" s="385"/>
      <c r="CK126" s="385"/>
    </row>
    <row r="127" spans="1:89" s="386" customFormat="1" ht="18.75" customHeight="1">
      <c r="A127" s="388" t="s">
        <v>679</v>
      </c>
      <c r="B127" s="349"/>
      <c r="C127" s="1534"/>
      <c r="D127" s="1580"/>
      <c r="E127" s="1574"/>
      <c r="F127" s="353"/>
      <c r="G127" s="354">
        <f t="shared" si="167"/>
        <v>0</v>
      </c>
      <c r="H127" s="430"/>
      <c r="I127" s="356"/>
      <c r="J127" s="357"/>
      <c r="K127" s="358"/>
      <c r="L127" s="359" t="s">
        <v>830</v>
      </c>
      <c r="M127" s="360"/>
      <c r="N127" s="361"/>
      <c r="O127" s="362">
        <f t="shared" ref="O127:Q127" si="169">W127+AC127+AI127</f>
        <v>0</v>
      </c>
      <c r="P127" s="362">
        <f t="shared" si="169"/>
        <v>0</v>
      </c>
      <c r="Q127" s="362">
        <f t="shared" si="169"/>
        <v>0</v>
      </c>
      <c r="R127" s="362" t="e">
        <f>Q127/BD127</f>
        <v>#DIV/0!</v>
      </c>
      <c r="S127" s="363" t="e">
        <f>T127/BD127*1000</f>
        <v>#DIV/0!</v>
      </c>
      <c r="T127" s="362">
        <f>Z127+AF127+AL127</f>
        <v>0</v>
      </c>
      <c r="U127" s="364"/>
      <c r="V127" s="364"/>
      <c r="W127" s="365"/>
      <c r="X127" s="363"/>
      <c r="Y127" s="363"/>
      <c r="Z127" s="432"/>
      <c r="AA127" s="433"/>
      <c r="AB127" s="433"/>
      <c r="AC127" s="434"/>
      <c r="AD127" s="362"/>
      <c r="AE127" s="362"/>
      <c r="AF127" s="362"/>
      <c r="AG127" s="435"/>
      <c r="AH127" s="433"/>
      <c r="AI127" s="434"/>
      <c r="AJ127" s="362"/>
      <c r="AK127" s="362"/>
      <c r="AL127" s="362"/>
      <c r="AM127" s="436"/>
      <c r="AN127" s="436"/>
      <c r="AO127" s="418"/>
      <c r="AP127" s="369"/>
      <c r="AQ127" s="437"/>
      <c r="AR127" s="438"/>
      <c r="AS127" s="439"/>
      <c r="AT127" s="439"/>
      <c r="AU127" s="397"/>
      <c r="AV127" s="397"/>
      <c r="AW127" s="440"/>
      <c r="AX127" s="375"/>
      <c r="AY127" s="441"/>
      <c r="AZ127" s="441"/>
      <c r="BA127" s="375"/>
      <c r="BB127" s="378"/>
      <c r="BC127" s="379"/>
      <c r="BD127" s="442"/>
      <c r="BE127" s="378"/>
      <c r="BF127" s="378"/>
      <c r="BG127" s="382"/>
      <c r="BH127" s="382"/>
      <c r="BI127" s="382"/>
      <c r="BJ127" s="382"/>
      <c r="BK127" s="382"/>
      <c r="BL127" s="382"/>
      <c r="BM127" s="382"/>
      <c r="BN127" s="382"/>
      <c r="BO127" s="382"/>
      <c r="BP127" s="382"/>
      <c r="BQ127" s="382"/>
      <c r="BR127" s="383"/>
      <c r="BS127" s="383"/>
      <c r="BT127" s="383"/>
      <c r="BU127" s="384"/>
      <c r="BV127" s="383"/>
      <c r="BW127" s="385"/>
      <c r="BX127" s="385"/>
      <c r="BY127" s="385"/>
      <c r="BZ127" s="385"/>
      <c r="CA127" s="385"/>
      <c r="CC127" s="385"/>
      <c r="CD127" s="385"/>
      <c r="CE127" s="385"/>
      <c r="CF127" s="385"/>
      <c r="CG127" s="387"/>
      <c r="CH127" s="385"/>
      <c r="CI127" s="385"/>
      <c r="CJ127" s="385"/>
      <c r="CK127" s="385"/>
    </row>
    <row r="128" spans="1:89" s="386" customFormat="1" ht="18.75" customHeight="1">
      <c r="A128" s="348">
        <v>54</v>
      </c>
      <c r="B128" s="349"/>
      <c r="C128" s="1559"/>
      <c r="D128" s="1581"/>
      <c r="E128" s="1575"/>
      <c r="F128" s="353"/>
      <c r="G128" s="354">
        <f t="shared" si="167"/>
        <v>0</v>
      </c>
      <c r="H128" s="430"/>
      <c r="I128" s="356"/>
      <c r="J128" s="357"/>
      <c r="K128" s="358"/>
      <c r="L128" s="359" t="s">
        <v>830</v>
      </c>
      <c r="M128" s="360"/>
      <c r="N128" s="361"/>
      <c r="O128" s="362"/>
      <c r="P128" s="362"/>
      <c r="Q128" s="362"/>
      <c r="R128" s="362"/>
      <c r="S128" s="363"/>
      <c r="T128" s="362"/>
      <c r="U128" s="364"/>
      <c r="V128" s="364"/>
      <c r="W128" s="365"/>
      <c r="X128" s="363"/>
      <c r="Y128" s="363"/>
      <c r="Z128" s="432"/>
      <c r="AA128" s="433"/>
      <c r="AB128" s="433"/>
      <c r="AC128" s="434"/>
      <c r="AD128" s="362"/>
      <c r="AE128" s="362"/>
      <c r="AF128" s="362"/>
      <c r="AG128" s="435"/>
      <c r="AH128" s="433"/>
      <c r="AI128" s="434"/>
      <c r="AJ128" s="362"/>
      <c r="AK128" s="362"/>
      <c r="AL128" s="362"/>
      <c r="AM128" s="436"/>
      <c r="AN128" s="436"/>
      <c r="AO128" s="418"/>
      <c r="AP128" s="369"/>
      <c r="AQ128" s="437"/>
      <c r="AR128" s="438"/>
      <c r="AS128" s="439"/>
      <c r="AT128" s="439"/>
      <c r="AU128" s="397"/>
      <c r="AV128" s="397"/>
      <c r="AW128" s="440"/>
      <c r="AX128" s="375"/>
      <c r="AY128" s="441"/>
      <c r="AZ128" s="441"/>
      <c r="BA128" s="375"/>
      <c r="BB128" s="378"/>
      <c r="BC128" s="379"/>
      <c r="BD128" s="442"/>
      <c r="BE128" s="378"/>
      <c r="BF128" s="378"/>
      <c r="BG128" s="382"/>
      <c r="BH128" s="382"/>
      <c r="BI128" s="382"/>
      <c r="BJ128" s="382"/>
      <c r="BK128" s="382"/>
      <c r="BL128" s="382"/>
      <c r="BM128" s="382"/>
      <c r="BN128" s="382"/>
      <c r="BO128" s="382"/>
      <c r="BP128" s="382"/>
      <c r="BQ128" s="382"/>
      <c r="BR128" s="383"/>
      <c r="BS128" s="383"/>
      <c r="BT128" s="383"/>
      <c r="BU128" s="384"/>
      <c r="BV128" s="383"/>
      <c r="BW128" s="385"/>
      <c r="BX128" s="385"/>
      <c r="BY128" s="385"/>
      <c r="BZ128" s="385"/>
      <c r="CA128" s="385"/>
      <c r="CC128" s="385"/>
      <c r="CD128" s="385"/>
      <c r="CE128" s="385"/>
      <c r="CF128" s="385"/>
      <c r="CG128" s="387"/>
      <c r="CH128" s="385"/>
      <c r="CI128" s="385"/>
      <c r="CJ128" s="385"/>
      <c r="CK128" s="385"/>
    </row>
    <row r="129" spans="1:89" s="386" customFormat="1" ht="18.75" customHeight="1">
      <c r="A129" s="388" t="s">
        <v>682</v>
      </c>
      <c r="B129" s="349"/>
      <c r="C129" s="1535"/>
      <c r="D129" s="1582"/>
      <c r="E129" s="1576"/>
      <c r="F129" s="353"/>
      <c r="G129" s="354">
        <f t="shared" si="167"/>
        <v>0</v>
      </c>
      <c r="H129" s="430"/>
      <c r="I129" s="356"/>
      <c r="J129" s="357"/>
      <c r="K129" s="358"/>
      <c r="L129" s="359" t="s">
        <v>830</v>
      </c>
      <c r="M129" s="360"/>
      <c r="N129" s="361"/>
      <c r="O129" s="362">
        <f>W129+AC129+AI129</f>
        <v>0</v>
      </c>
      <c r="P129" s="362">
        <f>X129+AD129+AJ129</f>
        <v>0</v>
      </c>
      <c r="Q129" s="362">
        <f>Y129+AE129+AK129</f>
        <v>0</v>
      </c>
      <c r="R129" s="362" t="e">
        <f>Q129/BD129</f>
        <v>#DIV/0!</v>
      </c>
      <c r="S129" s="363" t="e">
        <f>T129/BD129*1000</f>
        <v>#DIV/0!</v>
      </c>
      <c r="T129" s="362">
        <f>Z129+AF129+AL129</f>
        <v>0</v>
      </c>
      <c r="U129" s="364"/>
      <c r="V129" s="364"/>
      <c r="W129" s="365"/>
      <c r="X129" s="363"/>
      <c r="Y129" s="363"/>
      <c r="Z129" s="432"/>
      <c r="AA129" s="433"/>
      <c r="AB129" s="433"/>
      <c r="AC129" s="434"/>
      <c r="AD129" s="362"/>
      <c r="AE129" s="362"/>
      <c r="AF129" s="362"/>
      <c r="AG129" s="435"/>
      <c r="AH129" s="433"/>
      <c r="AI129" s="434"/>
      <c r="AJ129" s="362"/>
      <c r="AK129" s="362"/>
      <c r="AL129" s="362"/>
      <c r="AM129" s="436"/>
      <c r="AN129" s="436"/>
      <c r="AO129" s="418"/>
      <c r="AP129" s="369"/>
      <c r="AQ129" s="437"/>
      <c r="AR129" s="438"/>
      <c r="AS129" s="439"/>
      <c r="AT129" s="439"/>
      <c r="AU129" s="397"/>
      <c r="AV129" s="397"/>
      <c r="AW129" s="440"/>
      <c r="AX129" s="375"/>
      <c r="AY129" s="441"/>
      <c r="AZ129" s="441"/>
      <c r="BA129" s="375"/>
      <c r="BB129" s="378"/>
      <c r="BC129" s="379"/>
      <c r="BD129" s="442"/>
      <c r="BE129" s="378"/>
      <c r="BF129" s="378"/>
      <c r="BG129" s="382"/>
      <c r="BH129" s="382"/>
      <c r="BI129" s="382"/>
      <c r="BJ129" s="382"/>
      <c r="BK129" s="382"/>
      <c r="BL129" s="382"/>
      <c r="BM129" s="382"/>
      <c r="BN129" s="382"/>
      <c r="BO129" s="382"/>
      <c r="BP129" s="382"/>
      <c r="BQ129" s="382"/>
      <c r="BR129" s="383"/>
      <c r="BS129" s="383"/>
      <c r="BT129" s="383"/>
      <c r="BU129" s="384"/>
      <c r="BV129" s="383"/>
      <c r="BW129" s="385"/>
      <c r="BX129" s="385"/>
      <c r="BY129" s="385"/>
      <c r="BZ129" s="385"/>
      <c r="CA129" s="385"/>
      <c r="CC129" s="385"/>
      <c r="CD129" s="385"/>
      <c r="CE129" s="385"/>
      <c r="CF129" s="385"/>
      <c r="CG129" s="387"/>
      <c r="CH129" s="385"/>
      <c r="CI129" s="385"/>
      <c r="CJ129" s="385"/>
      <c r="CK129" s="385"/>
    </row>
    <row r="130" spans="1:89" s="386" customFormat="1" ht="18.75" customHeight="1">
      <c r="A130" s="348">
        <v>55</v>
      </c>
      <c r="B130" s="349"/>
      <c r="C130" s="404"/>
      <c r="D130" s="403"/>
      <c r="E130" s="401"/>
      <c r="F130" s="353"/>
      <c r="G130" s="354">
        <f t="shared" si="167"/>
        <v>0</v>
      </c>
      <c r="H130" s="430"/>
      <c r="I130" s="356"/>
      <c r="J130" s="357"/>
      <c r="K130" s="358"/>
      <c r="L130" s="359" t="s">
        <v>830</v>
      </c>
      <c r="M130" s="360"/>
      <c r="N130" s="361"/>
      <c r="O130" s="362"/>
      <c r="P130" s="362"/>
      <c r="Q130" s="362"/>
      <c r="R130" s="362"/>
      <c r="S130" s="363"/>
      <c r="T130" s="362"/>
      <c r="U130" s="364"/>
      <c r="V130" s="364"/>
      <c r="W130" s="365"/>
      <c r="X130" s="363"/>
      <c r="Y130" s="363"/>
      <c r="Z130" s="432"/>
      <c r="AA130" s="433"/>
      <c r="AB130" s="433"/>
      <c r="AC130" s="434"/>
      <c r="AD130" s="362"/>
      <c r="AE130" s="362"/>
      <c r="AF130" s="362"/>
      <c r="AG130" s="435"/>
      <c r="AH130" s="433"/>
      <c r="AI130" s="434"/>
      <c r="AJ130" s="362"/>
      <c r="AK130" s="362"/>
      <c r="AL130" s="362"/>
      <c r="AM130" s="436"/>
      <c r="AN130" s="436"/>
      <c r="AO130" s="418"/>
      <c r="AP130" s="369"/>
      <c r="AQ130" s="437"/>
      <c r="AR130" s="438"/>
      <c r="AS130" s="439"/>
      <c r="AT130" s="439"/>
      <c r="AU130" s="397"/>
      <c r="AV130" s="397"/>
      <c r="AW130" s="440"/>
      <c r="AX130" s="375"/>
      <c r="AY130" s="441"/>
      <c r="AZ130" s="441"/>
      <c r="BA130" s="375"/>
      <c r="BB130" s="378"/>
      <c r="BC130" s="379"/>
      <c r="BD130" s="442"/>
      <c r="BE130" s="378"/>
      <c r="BF130" s="378"/>
      <c r="BG130" s="382"/>
      <c r="BH130" s="382"/>
      <c r="BI130" s="382"/>
      <c r="BJ130" s="382"/>
      <c r="BK130" s="382"/>
      <c r="BL130" s="382"/>
      <c r="BM130" s="382"/>
      <c r="BN130" s="382"/>
      <c r="BO130" s="382"/>
      <c r="BP130" s="382"/>
      <c r="BQ130" s="382"/>
      <c r="BR130" s="383"/>
      <c r="BS130" s="383"/>
      <c r="BT130" s="383"/>
      <c r="BU130" s="384"/>
      <c r="BV130" s="383"/>
      <c r="BW130" s="385"/>
      <c r="BX130" s="385"/>
      <c r="BY130" s="385"/>
      <c r="BZ130" s="385"/>
      <c r="CA130" s="385"/>
      <c r="CC130" s="385"/>
      <c r="CD130" s="385"/>
      <c r="CE130" s="385"/>
      <c r="CF130" s="385"/>
      <c r="CG130" s="387"/>
      <c r="CH130" s="385"/>
      <c r="CI130" s="385"/>
      <c r="CJ130" s="385"/>
      <c r="CK130" s="385"/>
    </row>
    <row r="131" spans="1:89" s="386" customFormat="1" ht="18.75" customHeight="1">
      <c r="A131" s="388" t="s">
        <v>686</v>
      </c>
      <c r="B131" s="349"/>
      <c r="C131" s="404"/>
      <c r="D131" s="351"/>
      <c r="E131" s="431"/>
      <c r="F131" s="353"/>
      <c r="G131" s="354">
        <f t="shared" si="167"/>
        <v>0</v>
      </c>
      <c r="H131" s="430"/>
      <c r="I131" s="356"/>
      <c r="J131" s="357"/>
      <c r="K131" s="358"/>
      <c r="L131" s="359" t="s">
        <v>830</v>
      </c>
      <c r="M131" s="360"/>
      <c r="N131" s="361"/>
      <c r="O131" s="362"/>
      <c r="P131" s="362"/>
      <c r="Q131" s="362"/>
      <c r="R131" s="362"/>
      <c r="S131" s="363"/>
      <c r="T131" s="362"/>
      <c r="U131" s="364"/>
      <c r="V131" s="364"/>
      <c r="W131" s="365"/>
      <c r="X131" s="363"/>
      <c r="Y131" s="363"/>
      <c r="Z131" s="432"/>
      <c r="AA131" s="433"/>
      <c r="AB131" s="433"/>
      <c r="AC131" s="434"/>
      <c r="AD131" s="362"/>
      <c r="AE131" s="362"/>
      <c r="AF131" s="362"/>
      <c r="AG131" s="435"/>
      <c r="AH131" s="433"/>
      <c r="AI131" s="434"/>
      <c r="AJ131" s="362"/>
      <c r="AK131" s="362"/>
      <c r="AL131" s="362"/>
      <c r="AM131" s="436"/>
      <c r="AN131" s="436"/>
      <c r="AO131" s="418"/>
      <c r="AP131" s="369"/>
      <c r="AQ131" s="437"/>
      <c r="AR131" s="438"/>
      <c r="AS131" s="439"/>
      <c r="AT131" s="439"/>
      <c r="AU131" s="397"/>
      <c r="AV131" s="397"/>
      <c r="AW131" s="440"/>
      <c r="AX131" s="375"/>
      <c r="AY131" s="441"/>
      <c r="AZ131" s="441"/>
      <c r="BA131" s="375"/>
      <c r="BB131" s="378"/>
      <c r="BC131" s="379"/>
      <c r="BD131" s="442"/>
      <c r="BE131" s="378"/>
      <c r="BF131" s="378"/>
      <c r="BG131" s="382"/>
      <c r="BH131" s="382"/>
      <c r="BI131" s="382"/>
      <c r="BJ131" s="382"/>
      <c r="BK131" s="382"/>
      <c r="BL131" s="382"/>
      <c r="BM131" s="382"/>
      <c r="BN131" s="382"/>
      <c r="BO131" s="382"/>
      <c r="BP131" s="382"/>
      <c r="BQ131" s="382"/>
      <c r="BR131" s="383"/>
      <c r="BS131" s="383"/>
      <c r="BT131" s="383"/>
      <c r="BU131" s="384"/>
      <c r="BV131" s="383"/>
      <c r="BW131" s="385"/>
      <c r="BX131" s="385"/>
      <c r="BY131" s="385"/>
      <c r="BZ131" s="385"/>
      <c r="CA131" s="385"/>
      <c r="CC131" s="385"/>
      <c r="CD131" s="385"/>
      <c r="CE131" s="385"/>
      <c r="CF131" s="385"/>
      <c r="CG131" s="387"/>
      <c r="CH131" s="385"/>
      <c r="CI131" s="385"/>
      <c r="CJ131" s="385"/>
      <c r="CK131" s="385"/>
    </row>
    <row r="132" spans="1:89" s="386" customFormat="1" ht="18.75" customHeight="1">
      <c r="A132" s="348">
        <v>56</v>
      </c>
      <c r="B132" s="349"/>
      <c r="C132" s="404"/>
      <c r="D132" s="351"/>
      <c r="E132" s="431"/>
      <c r="F132" s="353"/>
      <c r="G132" s="354">
        <f t="shared" si="167"/>
        <v>0</v>
      </c>
      <c r="H132" s="430"/>
      <c r="I132" s="356"/>
      <c r="J132" s="357"/>
      <c r="K132" s="358"/>
      <c r="L132" s="359" t="s">
        <v>830</v>
      </c>
      <c r="M132" s="360"/>
      <c r="N132" s="361"/>
      <c r="O132" s="362"/>
      <c r="P132" s="362"/>
      <c r="Q132" s="362"/>
      <c r="R132" s="362"/>
      <c r="S132" s="363"/>
      <c r="T132" s="362"/>
      <c r="U132" s="364"/>
      <c r="V132" s="364"/>
      <c r="W132" s="365"/>
      <c r="X132" s="363"/>
      <c r="Y132" s="363"/>
      <c r="Z132" s="432"/>
      <c r="AA132" s="433"/>
      <c r="AB132" s="433"/>
      <c r="AC132" s="434"/>
      <c r="AD132" s="362"/>
      <c r="AE132" s="362"/>
      <c r="AF132" s="362"/>
      <c r="AG132" s="435"/>
      <c r="AH132" s="433"/>
      <c r="AI132" s="434"/>
      <c r="AJ132" s="362"/>
      <c r="AK132" s="362"/>
      <c r="AL132" s="362"/>
      <c r="AM132" s="436"/>
      <c r="AN132" s="436"/>
      <c r="AO132" s="418"/>
      <c r="AP132" s="369"/>
      <c r="AQ132" s="437"/>
      <c r="AR132" s="438"/>
      <c r="AS132" s="439"/>
      <c r="AT132" s="439"/>
      <c r="AU132" s="397"/>
      <c r="AV132" s="397"/>
      <c r="AW132" s="440"/>
      <c r="AX132" s="375"/>
      <c r="AY132" s="441"/>
      <c r="AZ132" s="441"/>
      <c r="BA132" s="375"/>
      <c r="BB132" s="378"/>
      <c r="BC132" s="379"/>
      <c r="BD132" s="442"/>
      <c r="BE132" s="378"/>
      <c r="BF132" s="378"/>
      <c r="BG132" s="382"/>
      <c r="BH132" s="382"/>
      <c r="BI132" s="382"/>
      <c r="BJ132" s="382"/>
      <c r="BK132" s="382"/>
      <c r="BL132" s="382"/>
      <c r="BM132" s="382"/>
      <c r="BN132" s="382"/>
      <c r="BO132" s="382"/>
      <c r="BP132" s="382"/>
      <c r="BQ132" s="382"/>
      <c r="BR132" s="383"/>
      <c r="BS132" s="383"/>
      <c r="BT132" s="383"/>
      <c r="BU132" s="384"/>
      <c r="BV132" s="383"/>
      <c r="BW132" s="385"/>
      <c r="BX132" s="385"/>
      <c r="BY132" s="385"/>
      <c r="BZ132" s="385"/>
      <c r="CA132" s="385"/>
      <c r="CC132" s="385"/>
      <c r="CD132" s="385"/>
      <c r="CE132" s="385"/>
      <c r="CF132" s="385"/>
      <c r="CG132" s="387"/>
      <c r="CH132" s="385"/>
      <c r="CI132" s="385"/>
      <c r="CJ132" s="385"/>
      <c r="CK132" s="385"/>
    </row>
    <row r="133" spans="1:89" s="386" customFormat="1" ht="18.75" customHeight="1">
      <c r="A133" s="388" t="s">
        <v>688</v>
      </c>
      <c r="B133" s="349"/>
      <c r="C133" s="404"/>
      <c r="D133" s="351"/>
      <c r="E133" s="431"/>
      <c r="F133" s="353"/>
      <c r="G133" s="354">
        <f t="shared" si="167"/>
        <v>0</v>
      </c>
      <c r="H133" s="430"/>
      <c r="I133" s="356"/>
      <c r="J133" s="357"/>
      <c r="K133" s="358"/>
      <c r="L133" s="359" t="s">
        <v>830</v>
      </c>
      <c r="M133" s="360"/>
      <c r="N133" s="361"/>
      <c r="O133" s="362"/>
      <c r="P133" s="362"/>
      <c r="Q133" s="362"/>
      <c r="R133" s="362"/>
      <c r="S133" s="363"/>
      <c r="T133" s="362"/>
      <c r="U133" s="364"/>
      <c r="V133" s="364"/>
      <c r="W133" s="365"/>
      <c r="X133" s="363"/>
      <c r="Y133" s="363"/>
      <c r="Z133" s="432"/>
      <c r="AA133" s="433"/>
      <c r="AB133" s="433"/>
      <c r="AC133" s="434"/>
      <c r="AD133" s="362"/>
      <c r="AE133" s="362"/>
      <c r="AF133" s="362"/>
      <c r="AG133" s="435"/>
      <c r="AH133" s="433"/>
      <c r="AI133" s="434"/>
      <c r="AJ133" s="362"/>
      <c r="AK133" s="362"/>
      <c r="AL133" s="362"/>
      <c r="AM133" s="436"/>
      <c r="AN133" s="436"/>
      <c r="AO133" s="418"/>
      <c r="AP133" s="369"/>
      <c r="AQ133" s="437"/>
      <c r="AR133" s="438"/>
      <c r="AS133" s="439"/>
      <c r="AT133" s="439"/>
      <c r="AU133" s="397"/>
      <c r="AV133" s="397"/>
      <c r="AW133" s="440"/>
      <c r="AX133" s="375"/>
      <c r="AY133" s="441"/>
      <c r="AZ133" s="441"/>
      <c r="BA133" s="375"/>
      <c r="BB133" s="378"/>
      <c r="BC133" s="379"/>
      <c r="BD133" s="442"/>
      <c r="BE133" s="378"/>
      <c r="BF133" s="378"/>
      <c r="BG133" s="382"/>
      <c r="BH133" s="382"/>
      <c r="BI133" s="382"/>
      <c r="BJ133" s="382"/>
      <c r="BK133" s="382"/>
      <c r="BL133" s="382"/>
      <c r="BM133" s="382"/>
      <c r="BN133" s="382"/>
      <c r="BO133" s="382"/>
      <c r="BP133" s="382"/>
      <c r="BQ133" s="382"/>
      <c r="BR133" s="383"/>
      <c r="BS133" s="383"/>
      <c r="BT133" s="383"/>
      <c r="BU133" s="384"/>
      <c r="BV133" s="383"/>
      <c r="BW133" s="385"/>
      <c r="BX133" s="385"/>
      <c r="BY133" s="385"/>
      <c r="BZ133" s="385"/>
      <c r="CA133" s="385"/>
      <c r="CC133" s="385"/>
      <c r="CD133" s="385"/>
      <c r="CE133" s="385"/>
      <c r="CF133" s="385"/>
      <c r="CG133" s="387"/>
      <c r="CH133" s="385"/>
      <c r="CI133" s="385"/>
      <c r="CJ133" s="385"/>
      <c r="CK133" s="385"/>
    </row>
    <row r="134" spans="1:89" s="386" customFormat="1" ht="18.75" customHeight="1">
      <c r="A134" s="348">
        <v>57</v>
      </c>
      <c r="B134" s="349"/>
      <c r="C134" s="404"/>
      <c r="D134" s="403"/>
      <c r="E134" s="401"/>
      <c r="F134" s="353"/>
      <c r="G134" s="354">
        <f t="shared" si="167"/>
        <v>0</v>
      </c>
      <c r="H134" s="430"/>
      <c r="I134" s="356"/>
      <c r="J134" s="357"/>
      <c r="K134" s="358"/>
      <c r="L134" s="359" t="s">
        <v>830</v>
      </c>
      <c r="M134" s="360"/>
      <c r="N134" s="361"/>
      <c r="O134" s="362"/>
      <c r="P134" s="362"/>
      <c r="Q134" s="362"/>
      <c r="R134" s="362"/>
      <c r="S134" s="363"/>
      <c r="T134" s="362"/>
      <c r="U134" s="364"/>
      <c r="V134" s="364"/>
      <c r="W134" s="365"/>
      <c r="X134" s="363"/>
      <c r="Y134" s="363"/>
      <c r="Z134" s="432"/>
      <c r="AA134" s="433"/>
      <c r="AB134" s="433"/>
      <c r="AC134" s="434"/>
      <c r="AD134" s="362"/>
      <c r="AE134" s="362"/>
      <c r="AF134" s="362"/>
      <c r="AG134" s="435"/>
      <c r="AH134" s="433"/>
      <c r="AI134" s="434"/>
      <c r="AJ134" s="362"/>
      <c r="AK134" s="362"/>
      <c r="AL134" s="362"/>
      <c r="AM134" s="436"/>
      <c r="AN134" s="436"/>
      <c r="AO134" s="418"/>
      <c r="AP134" s="369"/>
      <c r="AQ134" s="437"/>
      <c r="AR134" s="438"/>
      <c r="AS134" s="439"/>
      <c r="AT134" s="439"/>
      <c r="AU134" s="397"/>
      <c r="AV134" s="397"/>
      <c r="AW134" s="440"/>
      <c r="AX134" s="375"/>
      <c r="AY134" s="441"/>
      <c r="AZ134" s="441"/>
      <c r="BA134" s="375"/>
      <c r="BB134" s="378"/>
      <c r="BC134" s="379"/>
      <c r="BD134" s="442"/>
      <c r="BE134" s="378"/>
      <c r="BF134" s="378"/>
      <c r="BG134" s="382"/>
      <c r="BH134" s="382"/>
      <c r="BI134" s="382"/>
      <c r="BJ134" s="382"/>
      <c r="BK134" s="382"/>
      <c r="BL134" s="382"/>
      <c r="BM134" s="382"/>
      <c r="BN134" s="382"/>
      <c r="BO134" s="382"/>
      <c r="BP134" s="382"/>
      <c r="BQ134" s="382"/>
      <c r="BR134" s="383"/>
      <c r="BS134" s="383"/>
      <c r="BT134" s="383"/>
      <c r="BU134" s="384"/>
      <c r="BV134" s="383"/>
      <c r="BW134" s="385"/>
      <c r="BX134" s="385"/>
      <c r="BY134" s="385"/>
      <c r="BZ134" s="385"/>
      <c r="CA134" s="385"/>
      <c r="CC134" s="385"/>
      <c r="CD134" s="385"/>
      <c r="CE134" s="385"/>
      <c r="CF134" s="385"/>
      <c r="CG134" s="387"/>
      <c r="CH134" s="385"/>
      <c r="CI134" s="385"/>
      <c r="CJ134" s="385"/>
      <c r="CK134" s="385"/>
    </row>
    <row r="135" spans="1:89" s="386" customFormat="1" ht="18.75" customHeight="1">
      <c r="A135" s="388" t="s">
        <v>690</v>
      </c>
      <c r="B135" s="349"/>
      <c r="C135" s="1534"/>
      <c r="D135" s="1536"/>
      <c r="E135" s="1574"/>
      <c r="F135" s="353"/>
      <c r="G135" s="354">
        <f t="shared" si="167"/>
        <v>0</v>
      </c>
      <c r="H135" s="430"/>
      <c r="I135" s="356"/>
      <c r="J135" s="357"/>
      <c r="K135" s="358"/>
      <c r="L135" s="359" t="s">
        <v>830</v>
      </c>
      <c r="M135" s="360"/>
      <c r="N135" s="361"/>
      <c r="O135" s="362"/>
      <c r="P135" s="362"/>
      <c r="Q135" s="362"/>
      <c r="R135" s="362"/>
      <c r="S135" s="363"/>
      <c r="T135" s="362"/>
      <c r="U135" s="364"/>
      <c r="V135" s="364"/>
      <c r="W135" s="365"/>
      <c r="X135" s="363"/>
      <c r="Y135" s="363"/>
      <c r="Z135" s="432"/>
      <c r="AA135" s="433"/>
      <c r="AB135" s="433"/>
      <c r="AC135" s="434"/>
      <c r="AD135" s="362"/>
      <c r="AE135" s="362"/>
      <c r="AF135" s="362"/>
      <c r="AG135" s="435"/>
      <c r="AH135" s="433"/>
      <c r="AI135" s="434"/>
      <c r="AJ135" s="362"/>
      <c r="AK135" s="362"/>
      <c r="AL135" s="362"/>
      <c r="AM135" s="436"/>
      <c r="AN135" s="436"/>
      <c r="AO135" s="418"/>
      <c r="AP135" s="369"/>
      <c r="AQ135" s="437"/>
      <c r="AR135" s="438"/>
      <c r="AS135" s="439"/>
      <c r="AT135" s="439"/>
      <c r="AU135" s="397"/>
      <c r="AV135" s="397"/>
      <c r="AW135" s="440"/>
      <c r="AX135" s="375"/>
      <c r="AY135" s="441"/>
      <c r="AZ135" s="441"/>
      <c r="BA135" s="375"/>
      <c r="BB135" s="378"/>
      <c r="BC135" s="379"/>
      <c r="BD135" s="442"/>
      <c r="BE135" s="378"/>
      <c r="BF135" s="378"/>
      <c r="BG135" s="382"/>
      <c r="BH135" s="382"/>
      <c r="BI135" s="382"/>
      <c r="BJ135" s="382"/>
      <c r="BK135" s="382"/>
      <c r="BL135" s="382"/>
      <c r="BM135" s="382"/>
      <c r="BN135" s="382"/>
      <c r="BO135" s="382"/>
      <c r="BP135" s="382"/>
      <c r="BQ135" s="382"/>
      <c r="BR135" s="383"/>
      <c r="BS135" s="383"/>
      <c r="BT135" s="383"/>
      <c r="BU135" s="384"/>
      <c r="BV135" s="383"/>
      <c r="BW135" s="385"/>
      <c r="BX135" s="385"/>
      <c r="BY135" s="385"/>
      <c r="BZ135" s="385"/>
      <c r="CA135" s="385"/>
      <c r="CC135" s="385"/>
      <c r="CD135" s="385"/>
      <c r="CE135" s="385"/>
      <c r="CF135" s="385"/>
      <c r="CG135" s="387"/>
      <c r="CH135" s="385"/>
      <c r="CI135" s="385"/>
      <c r="CJ135" s="385"/>
      <c r="CK135" s="385"/>
    </row>
    <row r="136" spans="1:89" s="386" customFormat="1" ht="18.75" customHeight="1">
      <c r="A136" s="348">
        <v>58</v>
      </c>
      <c r="B136" s="349"/>
      <c r="C136" s="1559"/>
      <c r="D136" s="1555"/>
      <c r="E136" s="1575"/>
      <c r="F136" s="353"/>
      <c r="G136" s="354">
        <f t="shared" si="167"/>
        <v>0</v>
      </c>
      <c r="H136" s="430"/>
      <c r="I136" s="356"/>
      <c r="J136" s="357"/>
      <c r="K136" s="358"/>
      <c r="L136" s="359" t="s">
        <v>830</v>
      </c>
      <c r="M136" s="360"/>
      <c r="N136" s="361"/>
      <c r="O136" s="362"/>
      <c r="P136" s="362"/>
      <c r="Q136" s="362"/>
      <c r="R136" s="362"/>
      <c r="S136" s="363"/>
      <c r="T136" s="362"/>
      <c r="U136" s="364"/>
      <c r="V136" s="364"/>
      <c r="W136" s="365"/>
      <c r="X136" s="363"/>
      <c r="Y136" s="363"/>
      <c r="Z136" s="432"/>
      <c r="AA136" s="433"/>
      <c r="AB136" s="433"/>
      <c r="AC136" s="434"/>
      <c r="AD136" s="362"/>
      <c r="AE136" s="362"/>
      <c r="AF136" s="362"/>
      <c r="AG136" s="435"/>
      <c r="AH136" s="433"/>
      <c r="AI136" s="434"/>
      <c r="AJ136" s="362"/>
      <c r="AK136" s="362"/>
      <c r="AL136" s="362"/>
      <c r="AM136" s="436"/>
      <c r="AN136" s="436"/>
      <c r="AO136" s="418"/>
      <c r="AP136" s="369"/>
      <c r="AQ136" s="437"/>
      <c r="AR136" s="438"/>
      <c r="AS136" s="439"/>
      <c r="AT136" s="439"/>
      <c r="AU136" s="397"/>
      <c r="AV136" s="397"/>
      <c r="AW136" s="440"/>
      <c r="AX136" s="375"/>
      <c r="AY136" s="441"/>
      <c r="AZ136" s="441"/>
      <c r="BA136" s="375"/>
      <c r="BB136" s="378"/>
      <c r="BC136" s="379"/>
      <c r="BD136" s="442"/>
      <c r="BE136" s="378"/>
      <c r="BF136" s="378"/>
      <c r="BG136" s="382"/>
      <c r="BH136" s="382"/>
      <c r="BI136" s="382"/>
      <c r="BJ136" s="382"/>
      <c r="BK136" s="382"/>
      <c r="BL136" s="382"/>
      <c r="BM136" s="382"/>
      <c r="BN136" s="382"/>
      <c r="BO136" s="382"/>
      <c r="BP136" s="382"/>
      <c r="BQ136" s="382"/>
      <c r="BR136" s="383"/>
      <c r="BS136" s="383"/>
      <c r="BT136" s="383"/>
      <c r="BU136" s="384"/>
      <c r="BV136" s="383"/>
      <c r="BW136" s="385"/>
      <c r="BX136" s="385"/>
      <c r="BY136" s="385"/>
      <c r="BZ136" s="385"/>
      <c r="CA136" s="385"/>
      <c r="CC136" s="385"/>
      <c r="CD136" s="385"/>
      <c r="CE136" s="385"/>
      <c r="CF136" s="385"/>
      <c r="CG136" s="387"/>
      <c r="CH136" s="385"/>
      <c r="CI136" s="385"/>
      <c r="CJ136" s="385"/>
      <c r="CK136" s="385"/>
    </row>
    <row r="137" spans="1:89" s="386" customFormat="1" ht="18.75" customHeight="1">
      <c r="A137" s="388" t="s">
        <v>692</v>
      </c>
      <c r="B137" s="349"/>
      <c r="C137" s="1535"/>
      <c r="D137" s="1537"/>
      <c r="E137" s="1576"/>
      <c r="F137" s="353"/>
      <c r="G137" s="354">
        <f t="shared" si="167"/>
        <v>0</v>
      </c>
      <c r="H137" s="430"/>
      <c r="I137" s="356"/>
      <c r="J137" s="357"/>
      <c r="K137" s="358"/>
      <c r="L137" s="359" t="s">
        <v>830</v>
      </c>
      <c r="M137" s="360"/>
      <c r="N137" s="361"/>
      <c r="O137" s="362"/>
      <c r="P137" s="362"/>
      <c r="Q137" s="362"/>
      <c r="R137" s="362"/>
      <c r="S137" s="363"/>
      <c r="T137" s="362"/>
      <c r="U137" s="364"/>
      <c r="V137" s="364"/>
      <c r="W137" s="365"/>
      <c r="X137" s="363"/>
      <c r="Y137" s="363"/>
      <c r="Z137" s="432"/>
      <c r="AA137" s="433"/>
      <c r="AB137" s="433"/>
      <c r="AC137" s="434"/>
      <c r="AD137" s="362"/>
      <c r="AE137" s="362"/>
      <c r="AF137" s="362"/>
      <c r="AG137" s="435"/>
      <c r="AH137" s="433"/>
      <c r="AI137" s="434"/>
      <c r="AJ137" s="362"/>
      <c r="AK137" s="362"/>
      <c r="AL137" s="362"/>
      <c r="AM137" s="436"/>
      <c r="AN137" s="436"/>
      <c r="AO137" s="418"/>
      <c r="AP137" s="369"/>
      <c r="AQ137" s="437"/>
      <c r="AR137" s="438"/>
      <c r="AS137" s="439"/>
      <c r="AT137" s="439"/>
      <c r="AU137" s="397"/>
      <c r="AV137" s="397"/>
      <c r="AW137" s="440"/>
      <c r="AX137" s="375"/>
      <c r="AY137" s="441"/>
      <c r="AZ137" s="441"/>
      <c r="BA137" s="375"/>
      <c r="BB137" s="378"/>
      <c r="BC137" s="379"/>
      <c r="BD137" s="442"/>
      <c r="BE137" s="378"/>
      <c r="BF137" s="378"/>
      <c r="BG137" s="382"/>
      <c r="BH137" s="382"/>
      <c r="BI137" s="382"/>
      <c r="BJ137" s="382"/>
      <c r="BK137" s="382"/>
      <c r="BL137" s="382"/>
      <c r="BM137" s="382"/>
      <c r="BN137" s="382"/>
      <c r="BO137" s="382"/>
      <c r="BP137" s="382"/>
      <c r="BQ137" s="382"/>
      <c r="BR137" s="383"/>
      <c r="BS137" s="383"/>
      <c r="BT137" s="383"/>
      <c r="BU137" s="384"/>
      <c r="BV137" s="383"/>
      <c r="BW137" s="385"/>
      <c r="BX137" s="385"/>
      <c r="BY137" s="385"/>
      <c r="BZ137" s="385"/>
      <c r="CA137" s="385"/>
      <c r="CC137" s="385"/>
      <c r="CD137" s="385"/>
      <c r="CE137" s="385"/>
      <c r="CF137" s="385"/>
      <c r="CG137" s="387"/>
      <c r="CH137" s="385"/>
      <c r="CI137" s="385"/>
      <c r="CJ137" s="385"/>
      <c r="CK137" s="385"/>
    </row>
    <row r="138" spans="1:89" s="386" customFormat="1" ht="18.75" customHeight="1">
      <c r="A138" s="348">
        <v>59</v>
      </c>
      <c r="B138" s="349"/>
      <c r="C138" s="404"/>
      <c r="D138" s="403"/>
      <c r="E138" s="401"/>
      <c r="F138" s="353"/>
      <c r="G138" s="354">
        <f t="shared" si="167"/>
        <v>0</v>
      </c>
      <c r="H138" s="430"/>
      <c r="I138" s="356"/>
      <c r="J138" s="357"/>
      <c r="K138" s="358"/>
      <c r="L138" s="359" t="s">
        <v>830</v>
      </c>
      <c r="M138" s="360"/>
      <c r="N138" s="361"/>
      <c r="O138" s="362"/>
      <c r="P138" s="362"/>
      <c r="Q138" s="362"/>
      <c r="R138" s="362"/>
      <c r="S138" s="363"/>
      <c r="T138" s="362"/>
      <c r="U138" s="364"/>
      <c r="V138" s="364"/>
      <c r="W138" s="365"/>
      <c r="X138" s="363"/>
      <c r="Y138" s="363"/>
      <c r="Z138" s="432"/>
      <c r="AA138" s="433"/>
      <c r="AB138" s="433"/>
      <c r="AC138" s="434"/>
      <c r="AD138" s="362"/>
      <c r="AE138" s="362"/>
      <c r="AF138" s="362"/>
      <c r="AG138" s="435"/>
      <c r="AH138" s="433"/>
      <c r="AI138" s="434"/>
      <c r="AJ138" s="362"/>
      <c r="AK138" s="362"/>
      <c r="AL138" s="362"/>
      <c r="AM138" s="436"/>
      <c r="AN138" s="436"/>
      <c r="AO138" s="418"/>
      <c r="AP138" s="369"/>
      <c r="AQ138" s="437"/>
      <c r="AR138" s="438"/>
      <c r="AS138" s="439"/>
      <c r="AT138" s="439"/>
      <c r="AU138" s="397"/>
      <c r="AV138" s="397"/>
      <c r="AW138" s="440"/>
      <c r="AX138" s="375"/>
      <c r="AY138" s="441"/>
      <c r="AZ138" s="441"/>
      <c r="BA138" s="375"/>
      <c r="BB138" s="378"/>
      <c r="BC138" s="379"/>
      <c r="BD138" s="442"/>
      <c r="BE138" s="378"/>
      <c r="BF138" s="378"/>
      <c r="BG138" s="382"/>
      <c r="BH138" s="382"/>
      <c r="BI138" s="382"/>
      <c r="BJ138" s="382"/>
      <c r="BK138" s="382"/>
      <c r="BL138" s="382"/>
      <c r="BM138" s="382"/>
      <c r="BN138" s="382"/>
      <c r="BO138" s="382"/>
      <c r="BP138" s="382"/>
      <c r="BQ138" s="382"/>
      <c r="BR138" s="383"/>
      <c r="BS138" s="383"/>
      <c r="BT138" s="383"/>
      <c r="BU138" s="384"/>
      <c r="BV138" s="383"/>
      <c r="BW138" s="385"/>
      <c r="BX138" s="385"/>
      <c r="BY138" s="385"/>
      <c r="BZ138" s="385"/>
      <c r="CA138" s="385"/>
      <c r="CC138" s="385"/>
      <c r="CD138" s="385"/>
      <c r="CE138" s="385"/>
      <c r="CF138" s="385"/>
      <c r="CG138" s="387"/>
      <c r="CH138" s="385"/>
      <c r="CI138" s="385"/>
      <c r="CJ138" s="385"/>
      <c r="CK138" s="385"/>
    </row>
    <row r="139" spans="1:89" s="386" customFormat="1" ht="18.75" customHeight="1">
      <c r="A139" s="388" t="s">
        <v>694</v>
      </c>
      <c r="B139" s="349"/>
      <c r="C139" s="404"/>
      <c r="D139" s="403"/>
      <c r="E139" s="401"/>
      <c r="F139" s="353"/>
      <c r="G139" s="354">
        <f t="shared" si="167"/>
        <v>0</v>
      </c>
      <c r="H139" s="430"/>
      <c r="I139" s="356"/>
      <c r="J139" s="357"/>
      <c r="K139" s="358"/>
      <c r="L139" s="359" t="s">
        <v>830</v>
      </c>
      <c r="M139" s="360"/>
      <c r="N139" s="361"/>
      <c r="O139" s="362"/>
      <c r="P139" s="362"/>
      <c r="Q139" s="362"/>
      <c r="R139" s="362"/>
      <c r="S139" s="363"/>
      <c r="T139" s="362"/>
      <c r="U139" s="364"/>
      <c r="V139" s="364"/>
      <c r="W139" s="365"/>
      <c r="X139" s="363"/>
      <c r="Y139" s="363"/>
      <c r="Z139" s="432"/>
      <c r="AA139" s="433"/>
      <c r="AB139" s="433"/>
      <c r="AC139" s="434"/>
      <c r="AD139" s="362"/>
      <c r="AE139" s="362"/>
      <c r="AF139" s="362"/>
      <c r="AG139" s="435"/>
      <c r="AH139" s="433"/>
      <c r="AI139" s="434"/>
      <c r="AJ139" s="362"/>
      <c r="AK139" s="362"/>
      <c r="AL139" s="362"/>
      <c r="AM139" s="436"/>
      <c r="AN139" s="436"/>
      <c r="AO139" s="418"/>
      <c r="AP139" s="369"/>
      <c r="AQ139" s="437"/>
      <c r="AR139" s="438"/>
      <c r="AS139" s="439"/>
      <c r="AT139" s="439"/>
      <c r="AU139" s="397"/>
      <c r="AV139" s="397"/>
      <c r="AW139" s="440"/>
      <c r="AX139" s="375"/>
      <c r="AY139" s="441"/>
      <c r="AZ139" s="441"/>
      <c r="BA139" s="375"/>
      <c r="BB139" s="378"/>
      <c r="BC139" s="379"/>
      <c r="BD139" s="442"/>
      <c r="BE139" s="378"/>
      <c r="BF139" s="378"/>
      <c r="BG139" s="382"/>
      <c r="BH139" s="382"/>
      <c r="BI139" s="382"/>
      <c r="BJ139" s="382"/>
      <c r="BK139" s="382"/>
      <c r="BL139" s="382"/>
      <c r="BM139" s="382"/>
      <c r="BN139" s="382"/>
      <c r="BO139" s="382"/>
      <c r="BP139" s="382"/>
      <c r="BQ139" s="382"/>
      <c r="BR139" s="383"/>
      <c r="BS139" s="383"/>
      <c r="BT139" s="383"/>
      <c r="BU139" s="384"/>
      <c r="BV139" s="383"/>
      <c r="BW139" s="385"/>
      <c r="BX139" s="385"/>
      <c r="BY139" s="385"/>
      <c r="BZ139" s="385"/>
      <c r="CA139" s="385"/>
      <c r="CC139" s="385"/>
      <c r="CD139" s="385"/>
      <c r="CE139" s="385"/>
      <c r="CF139" s="385"/>
      <c r="CG139" s="387"/>
      <c r="CH139" s="385"/>
      <c r="CI139" s="385"/>
      <c r="CJ139" s="385"/>
      <c r="CK139" s="385"/>
    </row>
    <row r="140" spans="1:89" s="386" customFormat="1" ht="18.75" customHeight="1">
      <c r="A140" s="348">
        <v>60</v>
      </c>
      <c r="B140" s="349"/>
      <c r="C140" s="404"/>
      <c r="D140" s="403"/>
      <c r="E140" s="401"/>
      <c r="F140" s="353"/>
      <c r="G140" s="354">
        <f t="shared" si="167"/>
        <v>0</v>
      </c>
      <c r="H140" s="430"/>
      <c r="I140" s="356"/>
      <c r="J140" s="357"/>
      <c r="K140" s="358"/>
      <c r="L140" s="359" t="s">
        <v>830</v>
      </c>
      <c r="M140" s="360"/>
      <c r="N140" s="361"/>
      <c r="O140" s="362"/>
      <c r="P140" s="362"/>
      <c r="Q140" s="362"/>
      <c r="R140" s="362"/>
      <c r="S140" s="363"/>
      <c r="T140" s="362"/>
      <c r="U140" s="364"/>
      <c r="V140" s="364"/>
      <c r="W140" s="365"/>
      <c r="X140" s="363"/>
      <c r="Y140" s="363"/>
      <c r="Z140" s="432"/>
      <c r="AA140" s="433"/>
      <c r="AB140" s="433"/>
      <c r="AC140" s="434"/>
      <c r="AD140" s="362"/>
      <c r="AE140" s="362"/>
      <c r="AF140" s="362"/>
      <c r="AG140" s="435"/>
      <c r="AH140" s="433"/>
      <c r="AI140" s="434"/>
      <c r="AJ140" s="362"/>
      <c r="AK140" s="362"/>
      <c r="AL140" s="362"/>
      <c r="AM140" s="436"/>
      <c r="AN140" s="436"/>
      <c r="AO140" s="418"/>
      <c r="AP140" s="369"/>
      <c r="AQ140" s="437"/>
      <c r="AR140" s="438"/>
      <c r="AS140" s="439"/>
      <c r="AT140" s="439"/>
      <c r="AU140" s="397"/>
      <c r="AV140" s="397"/>
      <c r="AW140" s="440"/>
      <c r="AX140" s="375"/>
      <c r="AY140" s="441"/>
      <c r="AZ140" s="441"/>
      <c r="BA140" s="375"/>
      <c r="BB140" s="378"/>
      <c r="BC140" s="379"/>
      <c r="BD140" s="442"/>
      <c r="BE140" s="378"/>
      <c r="BF140" s="378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3"/>
      <c r="BS140" s="383"/>
      <c r="BT140" s="383"/>
      <c r="BU140" s="384"/>
      <c r="BV140" s="383"/>
      <c r="BW140" s="385"/>
      <c r="BX140" s="385"/>
      <c r="BY140" s="385"/>
      <c r="BZ140" s="385"/>
      <c r="CA140" s="385"/>
      <c r="CC140" s="385"/>
      <c r="CD140" s="385"/>
      <c r="CE140" s="385"/>
      <c r="CF140" s="385"/>
      <c r="CG140" s="387"/>
      <c r="CH140" s="385"/>
      <c r="CI140" s="385"/>
      <c r="CJ140" s="385"/>
      <c r="CK140" s="385"/>
    </row>
    <row r="141" spans="1:89" s="386" customFormat="1" ht="18.75" customHeight="1">
      <c r="A141" s="388" t="s">
        <v>695</v>
      </c>
      <c r="B141" s="349"/>
      <c r="C141" s="404"/>
      <c r="D141" s="403"/>
      <c r="E141" s="401"/>
      <c r="F141" s="353"/>
      <c r="G141" s="354">
        <f t="shared" si="167"/>
        <v>0</v>
      </c>
      <c r="H141" s="430"/>
      <c r="I141" s="356"/>
      <c r="J141" s="357"/>
      <c r="K141" s="358"/>
      <c r="L141" s="359" t="s">
        <v>830</v>
      </c>
      <c r="M141" s="360"/>
      <c r="N141" s="361"/>
      <c r="O141" s="362"/>
      <c r="P141" s="362"/>
      <c r="Q141" s="362"/>
      <c r="R141" s="362"/>
      <c r="S141" s="363"/>
      <c r="T141" s="362"/>
      <c r="U141" s="364"/>
      <c r="V141" s="364"/>
      <c r="W141" s="365"/>
      <c r="X141" s="363"/>
      <c r="Y141" s="363"/>
      <c r="Z141" s="432"/>
      <c r="AA141" s="433"/>
      <c r="AB141" s="433"/>
      <c r="AC141" s="434"/>
      <c r="AD141" s="362"/>
      <c r="AE141" s="362"/>
      <c r="AF141" s="362"/>
      <c r="AG141" s="435"/>
      <c r="AH141" s="433"/>
      <c r="AI141" s="434"/>
      <c r="AJ141" s="362"/>
      <c r="AK141" s="362"/>
      <c r="AL141" s="362"/>
      <c r="AM141" s="436"/>
      <c r="AN141" s="436"/>
      <c r="AO141" s="418"/>
      <c r="AP141" s="369"/>
      <c r="AQ141" s="437"/>
      <c r="AR141" s="438"/>
      <c r="AS141" s="439"/>
      <c r="AT141" s="439"/>
      <c r="AU141" s="397"/>
      <c r="AV141" s="397"/>
      <c r="AW141" s="440"/>
      <c r="AX141" s="375"/>
      <c r="AY141" s="441"/>
      <c r="AZ141" s="441"/>
      <c r="BA141" s="375"/>
      <c r="BB141" s="378"/>
      <c r="BC141" s="379"/>
      <c r="BD141" s="442"/>
      <c r="BE141" s="378"/>
      <c r="BF141" s="378"/>
      <c r="BG141" s="382"/>
      <c r="BH141" s="382"/>
      <c r="BI141" s="382"/>
      <c r="BJ141" s="382"/>
      <c r="BK141" s="382"/>
      <c r="BL141" s="382"/>
      <c r="BM141" s="382"/>
      <c r="BN141" s="382"/>
      <c r="BO141" s="382"/>
      <c r="BP141" s="382"/>
      <c r="BQ141" s="382"/>
      <c r="BR141" s="383"/>
      <c r="BS141" s="383"/>
      <c r="BT141" s="383"/>
      <c r="BU141" s="384"/>
      <c r="BV141" s="383"/>
      <c r="BW141" s="385"/>
      <c r="BX141" s="385"/>
      <c r="BY141" s="385"/>
      <c r="BZ141" s="385"/>
      <c r="CA141" s="385"/>
      <c r="CC141" s="385"/>
      <c r="CD141" s="385"/>
      <c r="CE141" s="385"/>
      <c r="CF141" s="385"/>
      <c r="CG141" s="387"/>
      <c r="CH141" s="385"/>
      <c r="CI141" s="385"/>
      <c r="CJ141" s="385"/>
      <c r="CK141" s="385"/>
    </row>
    <row r="142" spans="1:89" s="386" customFormat="1" ht="18.75" customHeight="1">
      <c r="A142" s="348">
        <v>61</v>
      </c>
      <c r="B142" s="349"/>
      <c r="C142" s="404"/>
      <c r="D142" s="403"/>
      <c r="E142" s="401"/>
      <c r="F142" s="353"/>
      <c r="G142" s="354">
        <f t="shared" si="167"/>
        <v>0</v>
      </c>
      <c r="H142" s="430"/>
      <c r="I142" s="356"/>
      <c r="J142" s="357"/>
      <c r="K142" s="358"/>
      <c r="L142" s="359" t="s">
        <v>830</v>
      </c>
      <c r="M142" s="360"/>
      <c r="N142" s="361"/>
      <c r="O142" s="362"/>
      <c r="P142" s="362"/>
      <c r="Q142" s="362"/>
      <c r="R142" s="362"/>
      <c r="S142" s="363"/>
      <c r="T142" s="362"/>
      <c r="U142" s="364"/>
      <c r="V142" s="364"/>
      <c r="W142" s="365"/>
      <c r="X142" s="363"/>
      <c r="Y142" s="363"/>
      <c r="Z142" s="432"/>
      <c r="AA142" s="433"/>
      <c r="AB142" s="433"/>
      <c r="AC142" s="434"/>
      <c r="AD142" s="362"/>
      <c r="AE142" s="362"/>
      <c r="AF142" s="362"/>
      <c r="AG142" s="435"/>
      <c r="AH142" s="433"/>
      <c r="AI142" s="434"/>
      <c r="AJ142" s="362"/>
      <c r="AK142" s="362"/>
      <c r="AL142" s="362"/>
      <c r="AM142" s="436"/>
      <c r="AN142" s="436"/>
      <c r="AO142" s="418"/>
      <c r="AP142" s="369"/>
      <c r="AQ142" s="437"/>
      <c r="AR142" s="438"/>
      <c r="AS142" s="439"/>
      <c r="AT142" s="439"/>
      <c r="AU142" s="397"/>
      <c r="AV142" s="397"/>
      <c r="AW142" s="440"/>
      <c r="AX142" s="375"/>
      <c r="AY142" s="441"/>
      <c r="AZ142" s="441"/>
      <c r="BA142" s="375"/>
      <c r="BB142" s="378"/>
      <c r="BC142" s="379"/>
      <c r="BD142" s="442"/>
      <c r="BE142" s="378"/>
      <c r="BF142" s="378"/>
      <c r="BG142" s="382"/>
      <c r="BH142" s="382"/>
      <c r="BI142" s="382"/>
      <c r="BJ142" s="382"/>
      <c r="BK142" s="382"/>
      <c r="BL142" s="382"/>
      <c r="BM142" s="382"/>
      <c r="BN142" s="382"/>
      <c r="BO142" s="382"/>
      <c r="BP142" s="382"/>
      <c r="BQ142" s="382"/>
      <c r="BR142" s="383"/>
      <c r="BS142" s="383"/>
      <c r="BT142" s="383"/>
      <c r="BU142" s="384"/>
      <c r="BV142" s="383"/>
      <c r="BW142" s="385"/>
      <c r="BX142" s="385"/>
      <c r="BY142" s="385"/>
      <c r="BZ142" s="385"/>
      <c r="CA142" s="385"/>
      <c r="CC142" s="385"/>
      <c r="CD142" s="385"/>
      <c r="CE142" s="385"/>
      <c r="CF142" s="385"/>
      <c r="CG142" s="387"/>
      <c r="CH142" s="385"/>
      <c r="CI142" s="385"/>
      <c r="CJ142" s="385"/>
      <c r="CK142" s="385"/>
    </row>
    <row r="143" spans="1:89" s="386" customFormat="1" ht="18.75" customHeight="1">
      <c r="A143" s="388" t="s">
        <v>697</v>
      </c>
      <c r="B143" s="349"/>
      <c r="C143" s="404"/>
      <c r="D143" s="403"/>
      <c r="E143" s="401"/>
      <c r="F143" s="353"/>
      <c r="G143" s="354">
        <f t="shared" si="167"/>
        <v>0</v>
      </c>
      <c r="H143" s="356"/>
      <c r="I143" s="356"/>
      <c r="J143" s="357"/>
      <c r="K143" s="358"/>
      <c r="L143" s="359" t="s">
        <v>830</v>
      </c>
      <c r="M143" s="360"/>
      <c r="N143" s="361"/>
      <c r="O143" s="362"/>
      <c r="P143" s="362"/>
      <c r="Q143" s="362"/>
      <c r="R143" s="362"/>
      <c r="S143" s="363"/>
      <c r="T143" s="362"/>
      <c r="U143" s="364"/>
      <c r="V143" s="364"/>
      <c r="W143" s="365"/>
      <c r="X143" s="363"/>
      <c r="Y143" s="363"/>
      <c r="Z143" s="432"/>
      <c r="AA143" s="433"/>
      <c r="AB143" s="433"/>
      <c r="AC143" s="434"/>
      <c r="AD143" s="362"/>
      <c r="AE143" s="362"/>
      <c r="AF143" s="362"/>
      <c r="AG143" s="435"/>
      <c r="AH143" s="433"/>
      <c r="AI143" s="434"/>
      <c r="AJ143" s="362"/>
      <c r="AK143" s="362"/>
      <c r="AL143" s="362"/>
      <c r="AM143" s="436"/>
      <c r="AN143" s="436"/>
      <c r="AO143" s="418"/>
      <c r="AP143" s="369"/>
      <c r="AQ143" s="437"/>
      <c r="AR143" s="438"/>
      <c r="AS143" s="439"/>
      <c r="AT143" s="439"/>
      <c r="AU143" s="397"/>
      <c r="AV143" s="397"/>
      <c r="AW143" s="440"/>
      <c r="AX143" s="375"/>
      <c r="AY143" s="441"/>
      <c r="AZ143" s="441"/>
      <c r="BA143" s="375"/>
      <c r="BB143" s="378"/>
      <c r="BC143" s="379"/>
      <c r="BD143" s="442"/>
      <c r="BE143" s="378"/>
      <c r="BF143" s="378"/>
      <c r="BG143" s="382"/>
      <c r="BH143" s="382"/>
      <c r="BI143" s="382"/>
      <c r="BJ143" s="382"/>
      <c r="BK143" s="382"/>
      <c r="BL143" s="382"/>
      <c r="BM143" s="382"/>
      <c r="BN143" s="382"/>
      <c r="BO143" s="382"/>
      <c r="BP143" s="382"/>
      <c r="BQ143" s="382"/>
      <c r="BR143" s="383"/>
      <c r="BS143" s="383"/>
      <c r="BT143" s="383"/>
      <c r="BU143" s="384"/>
      <c r="BV143" s="383"/>
      <c r="BW143" s="385"/>
      <c r="BX143" s="385"/>
      <c r="BY143" s="385"/>
      <c r="BZ143" s="385"/>
      <c r="CA143" s="385"/>
      <c r="CC143" s="385"/>
      <c r="CD143" s="385"/>
      <c r="CE143" s="385"/>
      <c r="CF143" s="385"/>
      <c r="CG143" s="387"/>
      <c r="CH143" s="385"/>
      <c r="CI143" s="385"/>
      <c r="CJ143" s="385"/>
      <c r="CK143" s="385"/>
    </row>
    <row r="144" spans="1:89" s="386" customFormat="1" ht="18.75" customHeight="1">
      <c r="A144" s="348">
        <v>62</v>
      </c>
      <c r="B144" s="349"/>
      <c r="C144" s="404"/>
      <c r="D144" s="403"/>
      <c r="E144" s="401"/>
      <c r="F144" s="353"/>
      <c r="G144" s="354">
        <f t="shared" si="167"/>
        <v>0</v>
      </c>
      <c r="H144" s="356"/>
      <c r="I144" s="356"/>
      <c r="J144" s="357"/>
      <c r="K144" s="358"/>
      <c r="L144" s="359" t="s">
        <v>830</v>
      </c>
      <c r="M144" s="360"/>
      <c r="N144" s="361"/>
      <c r="O144" s="362"/>
      <c r="P144" s="362"/>
      <c r="Q144" s="362"/>
      <c r="R144" s="362"/>
      <c r="S144" s="363"/>
      <c r="T144" s="362"/>
      <c r="U144" s="364"/>
      <c r="V144" s="364"/>
      <c r="W144" s="365"/>
      <c r="X144" s="363"/>
      <c r="Y144" s="363"/>
      <c r="Z144" s="432"/>
      <c r="AA144" s="433"/>
      <c r="AB144" s="433"/>
      <c r="AC144" s="434"/>
      <c r="AD144" s="362"/>
      <c r="AE144" s="362"/>
      <c r="AF144" s="362"/>
      <c r="AG144" s="435"/>
      <c r="AH144" s="433"/>
      <c r="AI144" s="434"/>
      <c r="AJ144" s="362"/>
      <c r="AK144" s="362"/>
      <c r="AL144" s="362"/>
      <c r="AM144" s="436"/>
      <c r="AN144" s="436"/>
      <c r="AO144" s="418"/>
      <c r="AP144" s="369"/>
      <c r="AQ144" s="437"/>
      <c r="AR144" s="438"/>
      <c r="AS144" s="439"/>
      <c r="AT144" s="439"/>
      <c r="AU144" s="397"/>
      <c r="AV144" s="397"/>
      <c r="AW144" s="440"/>
      <c r="AX144" s="375"/>
      <c r="AY144" s="441"/>
      <c r="AZ144" s="441"/>
      <c r="BA144" s="375"/>
      <c r="BB144" s="378"/>
      <c r="BC144" s="379"/>
      <c r="BD144" s="442"/>
      <c r="BE144" s="378"/>
      <c r="BF144" s="378"/>
      <c r="BG144" s="382"/>
      <c r="BH144" s="382"/>
      <c r="BI144" s="382"/>
      <c r="BJ144" s="382"/>
      <c r="BK144" s="382"/>
      <c r="BL144" s="382"/>
      <c r="BM144" s="382"/>
      <c r="BN144" s="382"/>
      <c r="BO144" s="382"/>
      <c r="BP144" s="382"/>
      <c r="BQ144" s="382"/>
      <c r="BR144" s="383"/>
      <c r="BS144" s="383"/>
      <c r="BT144" s="383"/>
      <c r="BU144" s="384"/>
      <c r="BV144" s="383"/>
      <c r="BW144" s="385"/>
      <c r="BX144" s="385"/>
      <c r="BY144" s="385"/>
      <c r="BZ144" s="385"/>
      <c r="CA144" s="385"/>
      <c r="CC144" s="385"/>
      <c r="CD144" s="385"/>
      <c r="CE144" s="385"/>
      <c r="CF144" s="385"/>
      <c r="CG144" s="387"/>
      <c r="CH144" s="385"/>
      <c r="CI144" s="385"/>
      <c r="CJ144" s="385"/>
      <c r="CK144" s="385"/>
    </row>
    <row r="145" spans="1:89" s="386" customFormat="1" ht="18.75" customHeight="1">
      <c r="A145" s="388" t="s">
        <v>699</v>
      </c>
      <c r="B145" s="349"/>
      <c r="C145" s="404"/>
      <c r="D145" s="403"/>
      <c r="E145" s="401"/>
      <c r="F145" s="353"/>
      <c r="G145" s="354">
        <f t="shared" si="167"/>
        <v>0</v>
      </c>
      <c r="H145" s="430"/>
      <c r="I145" s="356"/>
      <c r="J145" s="357"/>
      <c r="K145" s="358"/>
      <c r="L145" s="359" t="s">
        <v>830</v>
      </c>
      <c r="M145" s="360"/>
      <c r="N145" s="361"/>
      <c r="O145" s="362"/>
      <c r="P145" s="362"/>
      <c r="Q145" s="362"/>
      <c r="R145" s="362"/>
      <c r="S145" s="363"/>
      <c r="T145" s="362"/>
      <c r="U145" s="364"/>
      <c r="V145" s="364"/>
      <c r="W145" s="365"/>
      <c r="X145" s="363"/>
      <c r="Y145" s="363"/>
      <c r="Z145" s="432"/>
      <c r="AA145" s="433"/>
      <c r="AB145" s="433"/>
      <c r="AC145" s="434"/>
      <c r="AD145" s="362"/>
      <c r="AE145" s="362"/>
      <c r="AF145" s="362"/>
      <c r="AG145" s="435"/>
      <c r="AH145" s="433"/>
      <c r="AI145" s="434"/>
      <c r="AJ145" s="362"/>
      <c r="AK145" s="362"/>
      <c r="AL145" s="362"/>
      <c r="AM145" s="436"/>
      <c r="AN145" s="436"/>
      <c r="AO145" s="418"/>
      <c r="AP145" s="369"/>
      <c r="AQ145" s="437"/>
      <c r="AR145" s="438"/>
      <c r="AS145" s="439"/>
      <c r="AT145" s="439"/>
      <c r="AU145" s="397"/>
      <c r="AV145" s="397"/>
      <c r="AW145" s="440"/>
      <c r="AX145" s="375"/>
      <c r="AY145" s="441"/>
      <c r="AZ145" s="441"/>
      <c r="BA145" s="375"/>
      <c r="BB145" s="378"/>
      <c r="BC145" s="379"/>
      <c r="BD145" s="442"/>
      <c r="BE145" s="378"/>
      <c r="BF145" s="378"/>
      <c r="BG145" s="382"/>
      <c r="BH145" s="382"/>
      <c r="BI145" s="382"/>
      <c r="BJ145" s="382"/>
      <c r="BK145" s="382"/>
      <c r="BL145" s="382"/>
      <c r="BM145" s="382"/>
      <c r="BN145" s="382"/>
      <c r="BO145" s="382"/>
      <c r="BP145" s="382"/>
      <c r="BQ145" s="382"/>
      <c r="BR145" s="383"/>
      <c r="BS145" s="383"/>
      <c r="BT145" s="383"/>
      <c r="BU145" s="384"/>
      <c r="BV145" s="383"/>
      <c r="BW145" s="385"/>
      <c r="BX145" s="385"/>
      <c r="BY145" s="385"/>
      <c r="BZ145" s="385"/>
      <c r="CA145" s="385"/>
      <c r="CC145" s="385"/>
      <c r="CD145" s="385"/>
      <c r="CE145" s="385"/>
      <c r="CF145" s="385"/>
      <c r="CG145" s="387"/>
      <c r="CH145" s="385"/>
      <c r="CI145" s="385"/>
      <c r="CJ145" s="385"/>
      <c r="CK145" s="385"/>
    </row>
    <row r="146" spans="1:89" s="386" customFormat="1" ht="18.75" customHeight="1">
      <c r="A146" s="348">
        <v>63</v>
      </c>
      <c r="B146" s="349"/>
      <c r="C146" s="404"/>
      <c r="D146" s="403"/>
      <c r="E146" s="401"/>
      <c r="F146" s="353"/>
      <c r="G146" s="354">
        <f>H145+I145</f>
        <v>0</v>
      </c>
      <c r="H146" s="430"/>
      <c r="I146" s="356"/>
      <c r="J146" s="357"/>
      <c r="K146" s="358"/>
      <c r="L146" s="359" t="s">
        <v>830</v>
      </c>
      <c r="M146" s="360"/>
      <c r="N146" s="361"/>
      <c r="O146" s="362"/>
      <c r="P146" s="362"/>
      <c r="Q146" s="362"/>
      <c r="R146" s="362"/>
      <c r="S146" s="363"/>
      <c r="T146" s="362"/>
      <c r="U146" s="364"/>
      <c r="V146" s="364"/>
      <c r="W146" s="365"/>
      <c r="X146" s="363"/>
      <c r="Y146" s="363"/>
      <c r="Z146" s="432"/>
      <c r="AA146" s="433"/>
      <c r="AB146" s="433"/>
      <c r="AC146" s="434"/>
      <c r="AD146" s="362"/>
      <c r="AE146" s="362"/>
      <c r="AF146" s="362"/>
      <c r="AG146" s="435"/>
      <c r="AH146" s="433"/>
      <c r="AI146" s="434"/>
      <c r="AJ146" s="362"/>
      <c r="AK146" s="362"/>
      <c r="AL146" s="362"/>
      <c r="AM146" s="436"/>
      <c r="AN146" s="436"/>
      <c r="AO146" s="418"/>
      <c r="AP146" s="369"/>
      <c r="AQ146" s="437"/>
      <c r="AR146" s="438"/>
      <c r="AS146" s="439"/>
      <c r="AT146" s="439"/>
      <c r="AU146" s="397"/>
      <c r="AV146" s="397"/>
      <c r="AW146" s="440"/>
      <c r="AX146" s="375"/>
      <c r="AY146" s="441"/>
      <c r="AZ146" s="441"/>
      <c r="BA146" s="375"/>
      <c r="BB146" s="378"/>
      <c r="BC146" s="379"/>
      <c r="BD146" s="442"/>
      <c r="BE146" s="378"/>
      <c r="BF146" s="378"/>
      <c r="BG146" s="382"/>
      <c r="BH146" s="382"/>
      <c r="BI146" s="382"/>
      <c r="BJ146" s="382"/>
      <c r="BK146" s="382"/>
      <c r="BL146" s="382"/>
      <c r="BM146" s="382"/>
      <c r="BN146" s="382"/>
      <c r="BO146" s="382"/>
      <c r="BP146" s="382"/>
      <c r="BQ146" s="382"/>
      <c r="BR146" s="383"/>
      <c r="BS146" s="383"/>
      <c r="BT146" s="383"/>
      <c r="BU146" s="384"/>
      <c r="BV146" s="383"/>
      <c r="BW146" s="385"/>
      <c r="BX146" s="385"/>
      <c r="BY146" s="385"/>
      <c r="BZ146" s="385"/>
      <c r="CA146" s="385"/>
      <c r="CC146" s="385"/>
      <c r="CD146" s="385"/>
      <c r="CE146" s="385"/>
      <c r="CF146" s="385"/>
      <c r="CG146" s="387"/>
      <c r="CH146" s="385"/>
      <c r="CI146" s="385"/>
      <c r="CJ146" s="385"/>
      <c r="CK146" s="385"/>
    </row>
    <row r="147" spans="1:89" s="386" customFormat="1" ht="18.75" customHeight="1">
      <c r="A147" s="388" t="s">
        <v>702</v>
      </c>
      <c r="B147" s="349"/>
      <c r="C147" s="404"/>
      <c r="D147" s="403"/>
      <c r="E147" s="401"/>
      <c r="F147" s="353"/>
      <c r="G147" s="354">
        <f>H146+I146</f>
        <v>0</v>
      </c>
      <c r="H147" s="430"/>
      <c r="I147" s="356"/>
      <c r="J147" s="357"/>
      <c r="K147" s="358"/>
      <c r="L147" s="359" t="s">
        <v>830</v>
      </c>
      <c r="M147" s="360"/>
      <c r="N147" s="361"/>
      <c r="O147" s="362"/>
      <c r="P147" s="362"/>
      <c r="Q147" s="362"/>
      <c r="R147" s="362"/>
      <c r="S147" s="363"/>
      <c r="T147" s="362"/>
      <c r="U147" s="364"/>
      <c r="V147" s="364"/>
      <c r="W147" s="365"/>
      <c r="X147" s="363"/>
      <c r="Y147" s="363"/>
      <c r="Z147" s="432"/>
      <c r="AA147" s="433"/>
      <c r="AB147" s="433"/>
      <c r="AC147" s="434"/>
      <c r="AD147" s="362"/>
      <c r="AE147" s="362"/>
      <c r="AF147" s="362"/>
      <c r="AG147" s="435"/>
      <c r="AH147" s="433"/>
      <c r="AI147" s="434"/>
      <c r="AJ147" s="362"/>
      <c r="AK147" s="362"/>
      <c r="AL147" s="362"/>
      <c r="AM147" s="436"/>
      <c r="AN147" s="436"/>
      <c r="AO147" s="418"/>
      <c r="AP147" s="369"/>
      <c r="AQ147" s="437"/>
      <c r="AR147" s="438"/>
      <c r="AS147" s="439"/>
      <c r="AT147" s="439"/>
      <c r="AU147" s="397"/>
      <c r="AV147" s="397"/>
      <c r="AW147" s="440"/>
      <c r="AX147" s="375"/>
      <c r="AY147" s="441"/>
      <c r="AZ147" s="441"/>
      <c r="BA147" s="375"/>
      <c r="BB147" s="378"/>
      <c r="BC147" s="379"/>
      <c r="BD147" s="442"/>
      <c r="BE147" s="378"/>
      <c r="BF147" s="378"/>
      <c r="BG147" s="382"/>
      <c r="BH147" s="382"/>
      <c r="BI147" s="382"/>
      <c r="BJ147" s="382"/>
      <c r="BK147" s="382"/>
      <c r="BL147" s="382"/>
      <c r="BM147" s="382"/>
      <c r="BN147" s="382"/>
      <c r="BO147" s="382"/>
      <c r="BP147" s="382"/>
      <c r="BQ147" s="382"/>
      <c r="BR147" s="383"/>
      <c r="BS147" s="383"/>
      <c r="BT147" s="383"/>
      <c r="BU147" s="384"/>
      <c r="BV147" s="383"/>
      <c r="BW147" s="385"/>
      <c r="BX147" s="385"/>
      <c r="BY147" s="385"/>
      <c r="BZ147" s="385"/>
      <c r="CA147" s="385"/>
      <c r="CC147" s="385"/>
      <c r="CD147" s="385"/>
      <c r="CE147" s="385"/>
      <c r="CF147" s="385"/>
      <c r="CG147" s="387"/>
      <c r="CH147" s="385"/>
      <c r="CI147" s="385"/>
      <c r="CJ147" s="385"/>
      <c r="CK147" s="385"/>
    </row>
    <row r="148" spans="1:89" s="386" customFormat="1" ht="18.75" customHeight="1">
      <c r="A148" s="348">
        <v>64</v>
      </c>
      <c r="B148" s="349"/>
      <c r="C148" s="404"/>
      <c r="D148" s="403"/>
      <c r="E148" s="401"/>
      <c r="F148" s="353"/>
      <c r="G148" s="354">
        <f>H147+I147</f>
        <v>0</v>
      </c>
      <c r="H148" s="430"/>
      <c r="I148" s="356"/>
      <c r="J148" s="357"/>
      <c r="K148" s="358"/>
      <c r="L148" s="359" t="s">
        <v>830</v>
      </c>
      <c r="M148" s="360"/>
      <c r="N148" s="361"/>
      <c r="O148" s="362"/>
      <c r="P148" s="362"/>
      <c r="Q148" s="362"/>
      <c r="R148" s="362"/>
      <c r="S148" s="363"/>
      <c r="T148" s="362"/>
      <c r="U148" s="364"/>
      <c r="V148" s="364"/>
      <c r="W148" s="365"/>
      <c r="X148" s="363"/>
      <c r="Y148" s="363"/>
      <c r="Z148" s="432"/>
      <c r="AA148" s="433"/>
      <c r="AB148" s="433"/>
      <c r="AC148" s="434"/>
      <c r="AD148" s="362"/>
      <c r="AE148" s="362"/>
      <c r="AF148" s="362"/>
      <c r="AG148" s="435"/>
      <c r="AH148" s="433"/>
      <c r="AI148" s="434"/>
      <c r="AJ148" s="362"/>
      <c r="AK148" s="362"/>
      <c r="AL148" s="362"/>
      <c r="AM148" s="436"/>
      <c r="AN148" s="436"/>
      <c r="AO148" s="418"/>
      <c r="AP148" s="369"/>
      <c r="AQ148" s="437"/>
      <c r="AR148" s="438"/>
      <c r="AS148" s="439"/>
      <c r="AT148" s="439"/>
      <c r="AU148" s="397"/>
      <c r="AV148" s="397"/>
      <c r="AW148" s="440"/>
      <c r="AX148" s="375"/>
      <c r="AY148" s="441"/>
      <c r="AZ148" s="441"/>
      <c r="BA148" s="375"/>
      <c r="BB148" s="378"/>
      <c r="BC148" s="379"/>
      <c r="BD148" s="442"/>
      <c r="BE148" s="378"/>
      <c r="BF148" s="378"/>
      <c r="BG148" s="382"/>
      <c r="BH148" s="382"/>
      <c r="BI148" s="382"/>
      <c r="BJ148" s="382"/>
      <c r="BK148" s="382"/>
      <c r="BL148" s="382"/>
      <c r="BM148" s="382"/>
      <c r="BN148" s="382"/>
      <c r="BO148" s="382"/>
      <c r="BP148" s="382"/>
      <c r="BQ148" s="382"/>
      <c r="BR148" s="383"/>
      <c r="BS148" s="383"/>
      <c r="BT148" s="383"/>
      <c r="BU148" s="384"/>
      <c r="BV148" s="383"/>
      <c r="BW148" s="385"/>
      <c r="BX148" s="385"/>
      <c r="BY148" s="385"/>
      <c r="BZ148" s="385"/>
      <c r="CA148" s="385"/>
      <c r="CC148" s="385"/>
      <c r="CD148" s="385"/>
      <c r="CE148" s="385"/>
      <c r="CF148" s="385"/>
      <c r="CG148" s="387"/>
      <c r="CH148" s="385"/>
      <c r="CI148" s="385"/>
      <c r="CJ148" s="385"/>
      <c r="CK148" s="385"/>
    </row>
    <row r="149" spans="1:89" s="386" customFormat="1" ht="18.75" customHeight="1">
      <c r="A149" s="388" t="s">
        <v>704</v>
      </c>
      <c r="B149" s="349"/>
      <c r="C149" s="404"/>
      <c r="D149" s="403"/>
      <c r="E149" s="401"/>
      <c r="F149" s="353"/>
      <c r="G149" s="354">
        <f>H148+I148</f>
        <v>0</v>
      </c>
      <c r="H149" s="356"/>
      <c r="I149" s="356"/>
      <c r="J149" s="357"/>
      <c r="K149" s="358"/>
      <c r="L149" s="359" t="s">
        <v>830</v>
      </c>
      <c r="M149" s="360"/>
      <c r="N149" s="361"/>
      <c r="O149" s="362"/>
      <c r="P149" s="362"/>
      <c r="Q149" s="362"/>
      <c r="R149" s="362"/>
      <c r="S149" s="363"/>
      <c r="T149" s="362"/>
      <c r="U149" s="364"/>
      <c r="V149" s="364"/>
      <c r="W149" s="365"/>
      <c r="X149" s="363"/>
      <c r="Y149" s="363"/>
      <c r="Z149" s="432"/>
      <c r="AA149" s="433"/>
      <c r="AB149" s="433"/>
      <c r="AC149" s="434"/>
      <c r="AD149" s="362"/>
      <c r="AE149" s="362"/>
      <c r="AF149" s="362"/>
      <c r="AG149" s="435"/>
      <c r="AH149" s="433"/>
      <c r="AI149" s="434"/>
      <c r="AJ149" s="362"/>
      <c r="AK149" s="362"/>
      <c r="AL149" s="362"/>
      <c r="AM149" s="436"/>
      <c r="AN149" s="436"/>
      <c r="AO149" s="418"/>
      <c r="AP149" s="369"/>
      <c r="AQ149" s="437"/>
      <c r="AR149" s="438"/>
      <c r="AS149" s="439"/>
      <c r="AT149" s="439"/>
      <c r="AU149" s="397"/>
      <c r="AV149" s="397"/>
      <c r="AW149" s="440"/>
      <c r="AX149" s="375"/>
      <c r="AY149" s="441"/>
      <c r="AZ149" s="441"/>
      <c r="BA149" s="375"/>
      <c r="BB149" s="378"/>
      <c r="BC149" s="379"/>
      <c r="BD149" s="442"/>
      <c r="BE149" s="378"/>
      <c r="BF149" s="378"/>
      <c r="BG149" s="382"/>
      <c r="BH149" s="382"/>
      <c r="BI149" s="382"/>
      <c r="BJ149" s="382"/>
      <c r="BK149" s="382"/>
      <c r="BL149" s="382"/>
      <c r="BM149" s="382"/>
      <c r="BN149" s="382"/>
      <c r="BO149" s="382"/>
      <c r="BP149" s="382"/>
      <c r="BQ149" s="382"/>
      <c r="BR149" s="383"/>
      <c r="BS149" s="383"/>
      <c r="BT149" s="383"/>
      <c r="BU149" s="384"/>
      <c r="BV149" s="383"/>
      <c r="BW149" s="385"/>
      <c r="BX149" s="385"/>
      <c r="BY149" s="385"/>
      <c r="BZ149" s="385"/>
      <c r="CA149" s="385"/>
      <c r="CC149" s="385"/>
      <c r="CD149" s="385"/>
      <c r="CE149" s="385"/>
      <c r="CF149" s="385"/>
      <c r="CG149" s="387"/>
      <c r="CH149" s="385"/>
      <c r="CI149" s="385"/>
      <c r="CJ149" s="385"/>
      <c r="CK149" s="385"/>
    </row>
    <row r="150" spans="1:89" s="386" customFormat="1" ht="18.75" customHeight="1">
      <c r="A150" s="348">
        <v>65</v>
      </c>
      <c r="B150" s="349"/>
      <c r="C150" s="404"/>
      <c r="D150" s="403"/>
      <c r="E150" s="401"/>
      <c r="F150" s="353"/>
      <c r="G150" s="354">
        <f>H149+I149</f>
        <v>0</v>
      </c>
      <c r="H150" s="356"/>
      <c r="I150" s="356"/>
      <c r="J150" s="357"/>
      <c r="K150" s="358"/>
      <c r="L150" s="359" t="s">
        <v>830</v>
      </c>
      <c r="M150" s="360"/>
      <c r="N150" s="361"/>
      <c r="O150" s="362"/>
      <c r="P150" s="362"/>
      <c r="Q150" s="362"/>
      <c r="R150" s="362"/>
      <c r="S150" s="363"/>
      <c r="T150" s="362"/>
      <c r="U150" s="364"/>
      <c r="V150" s="364"/>
      <c r="W150" s="365"/>
      <c r="X150" s="363"/>
      <c r="Y150" s="363"/>
      <c r="Z150" s="432"/>
      <c r="AA150" s="433"/>
      <c r="AB150" s="433"/>
      <c r="AC150" s="434"/>
      <c r="AD150" s="362"/>
      <c r="AE150" s="362"/>
      <c r="AF150" s="362"/>
      <c r="AG150" s="435"/>
      <c r="AH150" s="433"/>
      <c r="AI150" s="434"/>
      <c r="AJ150" s="362"/>
      <c r="AK150" s="362"/>
      <c r="AL150" s="362"/>
      <c r="AM150" s="436"/>
      <c r="AN150" s="436"/>
      <c r="AO150" s="418"/>
      <c r="AP150" s="369"/>
      <c r="AQ150" s="437"/>
      <c r="AR150" s="438"/>
      <c r="AS150" s="439"/>
      <c r="AT150" s="439"/>
      <c r="AU150" s="397"/>
      <c r="AV150" s="397"/>
      <c r="AW150" s="440"/>
      <c r="AX150" s="375"/>
      <c r="AY150" s="441"/>
      <c r="AZ150" s="441"/>
      <c r="BA150" s="375"/>
      <c r="BB150" s="378"/>
      <c r="BC150" s="379"/>
      <c r="BD150" s="442"/>
      <c r="BE150" s="378"/>
      <c r="BF150" s="378"/>
      <c r="BG150" s="382"/>
      <c r="BH150" s="382"/>
      <c r="BI150" s="382"/>
      <c r="BJ150" s="382"/>
      <c r="BK150" s="382"/>
      <c r="BL150" s="382"/>
      <c r="BM150" s="382"/>
      <c r="BN150" s="382"/>
      <c r="BO150" s="382"/>
      <c r="BP150" s="382"/>
      <c r="BQ150" s="382"/>
      <c r="BR150" s="383"/>
      <c r="BS150" s="383"/>
      <c r="BT150" s="383"/>
      <c r="BU150" s="384"/>
      <c r="BV150" s="383"/>
      <c r="BW150" s="385"/>
      <c r="BX150" s="385"/>
      <c r="BY150" s="385"/>
      <c r="BZ150" s="385"/>
      <c r="CA150" s="385"/>
      <c r="CC150" s="385"/>
      <c r="CD150" s="385"/>
      <c r="CE150" s="385"/>
      <c r="CF150" s="385"/>
      <c r="CG150" s="387"/>
      <c r="CH150" s="385"/>
      <c r="CI150" s="385"/>
      <c r="CJ150" s="385"/>
      <c r="CK150" s="385"/>
    </row>
    <row r="151" spans="1:89" s="386" customFormat="1" ht="18.75" customHeight="1">
      <c r="A151" s="388" t="s">
        <v>705</v>
      </c>
      <c r="B151" s="349"/>
      <c r="C151" s="404"/>
      <c r="D151" s="403"/>
      <c r="E151" s="401"/>
      <c r="F151" s="353"/>
      <c r="G151" s="354">
        <f t="shared" ref="G151:G156" si="170">H150+I150</f>
        <v>0</v>
      </c>
      <c r="H151" s="356"/>
      <c r="I151" s="356"/>
      <c r="J151" s="357"/>
      <c r="K151" s="358"/>
      <c r="L151" s="359" t="s">
        <v>830</v>
      </c>
      <c r="M151" s="360"/>
      <c r="N151" s="361"/>
      <c r="O151" s="362"/>
      <c r="P151" s="362"/>
      <c r="Q151" s="362"/>
      <c r="R151" s="362"/>
      <c r="S151" s="363"/>
      <c r="T151" s="362"/>
      <c r="U151" s="364"/>
      <c r="V151" s="364"/>
      <c r="W151" s="365"/>
      <c r="X151" s="363"/>
      <c r="Y151" s="363"/>
      <c r="Z151" s="432"/>
      <c r="AA151" s="433"/>
      <c r="AB151" s="433"/>
      <c r="AC151" s="434"/>
      <c r="AD151" s="362"/>
      <c r="AE151" s="362"/>
      <c r="AF151" s="362"/>
      <c r="AG151" s="435"/>
      <c r="AH151" s="433"/>
      <c r="AI151" s="434"/>
      <c r="AJ151" s="362"/>
      <c r="AK151" s="362"/>
      <c r="AL151" s="362"/>
      <c r="AM151" s="436"/>
      <c r="AN151" s="436"/>
      <c r="AO151" s="418"/>
      <c r="AP151" s="369"/>
      <c r="AQ151" s="437"/>
      <c r="AR151" s="438"/>
      <c r="AS151" s="439"/>
      <c r="AT151" s="439"/>
      <c r="AU151" s="397"/>
      <c r="AV151" s="397"/>
      <c r="AW151" s="440"/>
      <c r="AX151" s="375"/>
      <c r="AY151" s="441"/>
      <c r="AZ151" s="441"/>
      <c r="BA151" s="375"/>
      <c r="BB151" s="378"/>
      <c r="BC151" s="379"/>
      <c r="BD151" s="442"/>
      <c r="BE151" s="378"/>
      <c r="BF151" s="378"/>
      <c r="BG151" s="382"/>
      <c r="BH151" s="382"/>
      <c r="BI151" s="382"/>
      <c r="BJ151" s="382"/>
      <c r="BK151" s="382"/>
      <c r="BL151" s="382"/>
      <c r="BM151" s="382"/>
      <c r="BN151" s="382"/>
      <c r="BO151" s="382"/>
      <c r="BP151" s="382"/>
      <c r="BQ151" s="382"/>
      <c r="BR151" s="383"/>
      <c r="BS151" s="383"/>
      <c r="BT151" s="383"/>
      <c r="BU151" s="384"/>
      <c r="BV151" s="383"/>
      <c r="BW151" s="385"/>
      <c r="BX151" s="385"/>
      <c r="BY151" s="385"/>
      <c r="BZ151" s="385"/>
      <c r="CA151" s="385"/>
      <c r="CC151" s="385"/>
      <c r="CD151" s="385"/>
      <c r="CE151" s="385"/>
      <c r="CF151" s="385"/>
      <c r="CG151" s="387"/>
      <c r="CH151" s="385"/>
      <c r="CI151" s="385"/>
      <c r="CJ151" s="385"/>
      <c r="CK151" s="385"/>
    </row>
    <row r="152" spans="1:89" s="386" customFormat="1" ht="18.75" customHeight="1">
      <c r="A152" s="348">
        <v>66</v>
      </c>
      <c r="B152" s="349"/>
      <c r="C152" s="404"/>
      <c r="D152" s="403"/>
      <c r="E152" s="401"/>
      <c r="F152" s="353"/>
      <c r="G152" s="354">
        <f t="shared" si="170"/>
        <v>0</v>
      </c>
      <c r="H152" s="356"/>
      <c r="I152" s="356"/>
      <c r="J152" s="357"/>
      <c r="K152" s="358"/>
      <c r="L152" s="359" t="s">
        <v>830</v>
      </c>
      <c r="M152" s="360"/>
      <c r="N152" s="361"/>
      <c r="O152" s="362"/>
      <c r="P152" s="362"/>
      <c r="Q152" s="362"/>
      <c r="R152" s="362"/>
      <c r="S152" s="363"/>
      <c r="T152" s="362"/>
      <c r="U152" s="364"/>
      <c r="V152" s="364"/>
      <c r="W152" s="365"/>
      <c r="X152" s="363"/>
      <c r="Y152" s="363"/>
      <c r="Z152" s="432"/>
      <c r="AA152" s="433"/>
      <c r="AB152" s="433"/>
      <c r="AC152" s="434"/>
      <c r="AD152" s="362"/>
      <c r="AE152" s="362"/>
      <c r="AF152" s="362"/>
      <c r="AG152" s="435"/>
      <c r="AH152" s="433"/>
      <c r="AI152" s="434"/>
      <c r="AJ152" s="362"/>
      <c r="AK152" s="362"/>
      <c r="AL152" s="362"/>
      <c r="AM152" s="436"/>
      <c r="AN152" s="436"/>
      <c r="AO152" s="418"/>
      <c r="AP152" s="369"/>
      <c r="AQ152" s="437"/>
      <c r="AR152" s="438"/>
      <c r="AS152" s="439"/>
      <c r="AT152" s="439"/>
      <c r="AU152" s="397"/>
      <c r="AV152" s="397"/>
      <c r="AW152" s="440"/>
      <c r="AX152" s="375"/>
      <c r="AY152" s="441"/>
      <c r="AZ152" s="441"/>
      <c r="BA152" s="375"/>
      <c r="BB152" s="378"/>
      <c r="BC152" s="379"/>
      <c r="BD152" s="442"/>
      <c r="BE152" s="378"/>
      <c r="BF152" s="378"/>
      <c r="BG152" s="382"/>
      <c r="BH152" s="382"/>
      <c r="BI152" s="382"/>
      <c r="BJ152" s="382"/>
      <c r="BK152" s="382"/>
      <c r="BL152" s="382"/>
      <c r="BM152" s="382"/>
      <c r="BN152" s="382"/>
      <c r="BO152" s="382"/>
      <c r="BP152" s="382"/>
      <c r="BQ152" s="382"/>
      <c r="BR152" s="383"/>
      <c r="BS152" s="383"/>
      <c r="BT152" s="383"/>
      <c r="BU152" s="384"/>
      <c r="BV152" s="383"/>
      <c r="BW152" s="385"/>
      <c r="BX152" s="385"/>
      <c r="BY152" s="385"/>
      <c r="BZ152" s="385"/>
      <c r="CA152" s="385"/>
      <c r="CC152" s="385"/>
      <c r="CD152" s="385"/>
      <c r="CE152" s="385"/>
      <c r="CF152" s="385"/>
      <c r="CG152" s="387"/>
      <c r="CH152" s="385"/>
      <c r="CI152" s="385"/>
      <c r="CJ152" s="385"/>
      <c r="CK152" s="385"/>
    </row>
    <row r="153" spans="1:89" s="386" customFormat="1" ht="18.75" customHeight="1">
      <c r="A153" s="388" t="s">
        <v>709</v>
      </c>
      <c r="B153" s="349"/>
      <c r="C153" s="404"/>
      <c r="D153" s="403"/>
      <c r="E153" s="401"/>
      <c r="F153" s="353"/>
      <c r="G153" s="354">
        <f t="shared" si="170"/>
        <v>0</v>
      </c>
      <c r="H153" s="356"/>
      <c r="I153" s="356"/>
      <c r="J153" s="357"/>
      <c r="K153" s="358"/>
      <c r="L153" s="359" t="s">
        <v>830</v>
      </c>
      <c r="M153" s="360"/>
      <c r="N153" s="361"/>
      <c r="O153" s="362"/>
      <c r="P153" s="362"/>
      <c r="Q153" s="362"/>
      <c r="R153" s="362"/>
      <c r="S153" s="363"/>
      <c r="T153" s="362"/>
      <c r="U153" s="364"/>
      <c r="V153" s="364"/>
      <c r="W153" s="365"/>
      <c r="X153" s="363"/>
      <c r="Y153" s="363"/>
      <c r="Z153" s="432"/>
      <c r="AA153" s="433"/>
      <c r="AB153" s="433"/>
      <c r="AC153" s="434"/>
      <c r="AD153" s="362"/>
      <c r="AE153" s="362"/>
      <c r="AF153" s="362"/>
      <c r="AG153" s="435"/>
      <c r="AH153" s="433"/>
      <c r="AI153" s="434"/>
      <c r="AJ153" s="362"/>
      <c r="AK153" s="362"/>
      <c r="AL153" s="362"/>
      <c r="AM153" s="436"/>
      <c r="AN153" s="436"/>
      <c r="AO153" s="418"/>
      <c r="AP153" s="369"/>
      <c r="AQ153" s="437"/>
      <c r="AR153" s="438"/>
      <c r="AS153" s="439"/>
      <c r="AT153" s="439"/>
      <c r="AU153" s="397"/>
      <c r="AV153" s="397"/>
      <c r="AW153" s="440"/>
      <c r="AX153" s="375"/>
      <c r="AY153" s="441"/>
      <c r="AZ153" s="441"/>
      <c r="BA153" s="375"/>
      <c r="BB153" s="378"/>
      <c r="BC153" s="379"/>
      <c r="BD153" s="442"/>
      <c r="BE153" s="378"/>
      <c r="BF153" s="378"/>
      <c r="BG153" s="382"/>
      <c r="BH153" s="382"/>
      <c r="BI153" s="382"/>
      <c r="BJ153" s="382"/>
      <c r="BK153" s="382"/>
      <c r="BL153" s="382"/>
      <c r="BM153" s="382"/>
      <c r="BN153" s="382"/>
      <c r="BO153" s="382"/>
      <c r="BP153" s="382"/>
      <c r="BQ153" s="382"/>
      <c r="BR153" s="383"/>
      <c r="BS153" s="383"/>
      <c r="BT153" s="383"/>
      <c r="BU153" s="384"/>
      <c r="BV153" s="383"/>
      <c r="BW153" s="385"/>
      <c r="BX153" s="385"/>
      <c r="BY153" s="385"/>
      <c r="BZ153" s="385"/>
      <c r="CA153" s="385"/>
      <c r="CC153" s="385"/>
      <c r="CD153" s="385"/>
      <c r="CE153" s="385"/>
      <c r="CF153" s="385"/>
      <c r="CG153" s="387"/>
      <c r="CH153" s="385"/>
      <c r="CI153" s="385"/>
      <c r="CJ153" s="385"/>
      <c r="CK153" s="385"/>
    </row>
    <row r="154" spans="1:89" s="386" customFormat="1" ht="18.75" customHeight="1">
      <c r="A154" s="348">
        <v>67</v>
      </c>
      <c r="B154" s="349"/>
      <c r="C154" s="404"/>
      <c r="D154" s="403"/>
      <c r="E154" s="401"/>
      <c r="F154" s="353"/>
      <c r="G154" s="354">
        <f t="shared" si="170"/>
        <v>0</v>
      </c>
      <c r="H154" s="356"/>
      <c r="I154" s="356"/>
      <c r="J154" s="357"/>
      <c r="K154" s="358"/>
      <c r="L154" s="359" t="s">
        <v>830</v>
      </c>
      <c r="M154" s="360"/>
      <c r="N154" s="361"/>
      <c r="O154" s="362"/>
      <c r="P154" s="362"/>
      <c r="Q154" s="362"/>
      <c r="R154" s="362"/>
      <c r="S154" s="363"/>
      <c r="T154" s="362"/>
      <c r="U154" s="364"/>
      <c r="V154" s="364"/>
      <c r="W154" s="365"/>
      <c r="X154" s="363"/>
      <c r="Y154" s="363"/>
      <c r="Z154" s="432"/>
      <c r="AA154" s="433"/>
      <c r="AB154" s="433"/>
      <c r="AC154" s="434"/>
      <c r="AD154" s="362"/>
      <c r="AE154" s="362"/>
      <c r="AF154" s="362"/>
      <c r="AG154" s="435"/>
      <c r="AH154" s="433"/>
      <c r="AI154" s="434"/>
      <c r="AJ154" s="362"/>
      <c r="AK154" s="362"/>
      <c r="AL154" s="362"/>
      <c r="AM154" s="436"/>
      <c r="AN154" s="436"/>
      <c r="AO154" s="418"/>
      <c r="AP154" s="369"/>
      <c r="AQ154" s="437"/>
      <c r="AR154" s="438"/>
      <c r="AS154" s="439"/>
      <c r="AT154" s="439"/>
      <c r="AU154" s="397"/>
      <c r="AV154" s="397"/>
      <c r="AW154" s="440"/>
      <c r="AX154" s="375"/>
      <c r="AY154" s="441"/>
      <c r="AZ154" s="441"/>
      <c r="BA154" s="375"/>
      <c r="BB154" s="378"/>
      <c r="BC154" s="379"/>
      <c r="BD154" s="442"/>
      <c r="BE154" s="378"/>
      <c r="BF154" s="378"/>
      <c r="BG154" s="382"/>
      <c r="BH154" s="382"/>
      <c r="BI154" s="382"/>
      <c r="BJ154" s="382"/>
      <c r="BK154" s="382"/>
      <c r="BL154" s="382"/>
      <c r="BM154" s="382"/>
      <c r="BN154" s="382"/>
      <c r="BO154" s="382"/>
      <c r="BP154" s="382"/>
      <c r="BQ154" s="382"/>
      <c r="BR154" s="383"/>
      <c r="BS154" s="383"/>
      <c r="BT154" s="383"/>
      <c r="BU154" s="384"/>
      <c r="BV154" s="383"/>
      <c r="BW154" s="385"/>
      <c r="BX154" s="385"/>
      <c r="BY154" s="385"/>
      <c r="BZ154" s="385"/>
      <c r="CA154" s="385"/>
      <c r="CC154" s="385"/>
      <c r="CD154" s="385"/>
      <c r="CE154" s="385"/>
      <c r="CF154" s="385"/>
      <c r="CG154" s="387"/>
      <c r="CH154" s="385"/>
      <c r="CI154" s="385"/>
      <c r="CJ154" s="385"/>
      <c r="CK154" s="385"/>
    </row>
    <row r="155" spans="1:89" s="386" customFormat="1" ht="18.75" customHeight="1">
      <c r="A155" s="388" t="s">
        <v>710</v>
      </c>
      <c r="B155" s="349"/>
      <c r="C155" s="404"/>
      <c r="D155" s="403"/>
      <c r="E155" s="401"/>
      <c r="F155" s="353"/>
      <c r="G155" s="354">
        <f t="shared" si="170"/>
        <v>0</v>
      </c>
      <c r="H155" s="356"/>
      <c r="I155" s="356"/>
      <c r="J155" s="357"/>
      <c r="K155" s="358"/>
      <c r="L155" s="359" t="s">
        <v>830</v>
      </c>
      <c r="M155" s="360"/>
      <c r="N155" s="361"/>
      <c r="O155" s="362"/>
      <c r="P155" s="362"/>
      <c r="Q155" s="362"/>
      <c r="R155" s="362"/>
      <c r="S155" s="363"/>
      <c r="T155" s="362"/>
      <c r="U155" s="364"/>
      <c r="V155" s="364"/>
      <c r="W155" s="365"/>
      <c r="X155" s="363"/>
      <c r="Y155" s="363"/>
      <c r="Z155" s="432"/>
      <c r="AA155" s="433"/>
      <c r="AB155" s="433"/>
      <c r="AC155" s="434"/>
      <c r="AD155" s="362"/>
      <c r="AE155" s="362"/>
      <c r="AF155" s="362"/>
      <c r="AG155" s="435"/>
      <c r="AH155" s="433"/>
      <c r="AI155" s="434"/>
      <c r="AJ155" s="362"/>
      <c r="AK155" s="362"/>
      <c r="AL155" s="362"/>
      <c r="AM155" s="436"/>
      <c r="AN155" s="436"/>
      <c r="AO155" s="418"/>
      <c r="AP155" s="369"/>
      <c r="AQ155" s="437"/>
      <c r="AR155" s="438"/>
      <c r="AS155" s="439"/>
      <c r="AT155" s="439"/>
      <c r="AU155" s="397"/>
      <c r="AV155" s="397"/>
      <c r="AW155" s="440"/>
      <c r="AX155" s="375"/>
      <c r="AY155" s="441"/>
      <c r="AZ155" s="441"/>
      <c r="BA155" s="375"/>
      <c r="BB155" s="378"/>
      <c r="BC155" s="379"/>
      <c r="BD155" s="442"/>
      <c r="BE155" s="378"/>
      <c r="BF155" s="378"/>
      <c r="BG155" s="382"/>
      <c r="BH155" s="382"/>
      <c r="BI155" s="382"/>
      <c r="BJ155" s="382"/>
      <c r="BK155" s="382"/>
      <c r="BL155" s="382"/>
      <c r="BM155" s="382"/>
      <c r="BN155" s="382"/>
      <c r="BO155" s="382"/>
      <c r="BP155" s="382"/>
      <c r="BQ155" s="382"/>
      <c r="BR155" s="383"/>
      <c r="BS155" s="383"/>
      <c r="BT155" s="383"/>
      <c r="BU155" s="384"/>
      <c r="BV155" s="383"/>
      <c r="BW155" s="385"/>
      <c r="BX155" s="385"/>
      <c r="BY155" s="385"/>
      <c r="BZ155" s="385"/>
      <c r="CA155" s="385"/>
      <c r="CC155" s="385"/>
      <c r="CD155" s="385"/>
      <c r="CE155" s="385"/>
      <c r="CF155" s="385"/>
      <c r="CG155" s="387"/>
      <c r="CH155" s="385"/>
      <c r="CI155" s="385"/>
      <c r="CJ155" s="385"/>
      <c r="CK155" s="385"/>
    </row>
    <row r="156" spans="1:89" s="386" customFormat="1" ht="18.75" customHeight="1">
      <c r="A156" s="348">
        <v>68</v>
      </c>
      <c r="B156" s="349"/>
      <c r="C156" s="404"/>
      <c r="D156" s="403"/>
      <c r="E156" s="401"/>
      <c r="F156" s="353"/>
      <c r="G156" s="354">
        <f t="shared" si="170"/>
        <v>0</v>
      </c>
      <c r="H156" s="356"/>
      <c r="I156" s="356"/>
      <c r="J156" s="357"/>
      <c r="K156" s="358"/>
      <c r="L156" s="359" t="s">
        <v>830</v>
      </c>
      <c r="M156" s="360"/>
      <c r="N156" s="361"/>
      <c r="O156" s="362"/>
      <c r="P156" s="362"/>
      <c r="Q156" s="362"/>
      <c r="R156" s="362"/>
      <c r="S156" s="363"/>
      <c r="T156" s="362"/>
      <c r="U156" s="364"/>
      <c r="V156" s="364"/>
      <c r="W156" s="365"/>
      <c r="X156" s="363"/>
      <c r="Y156" s="363"/>
      <c r="Z156" s="432"/>
      <c r="AA156" s="433"/>
      <c r="AB156" s="433"/>
      <c r="AC156" s="434"/>
      <c r="AD156" s="362"/>
      <c r="AE156" s="362"/>
      <c r="AF156" s="362"/>
      <c r="AG156" s="435"/>
      <c r="AH156" s="433"/>
      <c r="AI156" s="434"/>
      <c r="AJ156" s="362"/>
      <c r="AK156" s="362"/>
      <c r="AL156" s="362"/>
      <c r="AM156" s="436"/>
      <c r="AN156" s="436"/>
      <c r="AO156" s="418"/>
      <c r="AP156" s="369"/>
      <c r="AQ156" s="437"/>
      <c r="AR156" s="438"/>
      <c r="AS156" s="439"/>
      <c r="AT156" s="439"/>
      <c r="AU156" s="397"/>
      <c r="AV156" s="397"/>
      <c r="AW156" s="440"/>
      <c r="AX156" s="375"/>
      <c r="AY156" s="441"/>
      <c r="AZ156" s="441"/>
      <c r="BA156" s="375"/>
      <c r="BB156" s="378"/>
      <c r="BC156" s="379"/>
      <c r="BD156" s="442"/>
      <c r="BE156" s="378"/>
      <c r="BF156" s="378"/>
      <c r="BG156" s="382"/>
      <c r="BH156" s="382"/>
      <c r="BI156" s="382"/>
      <c r="BJ156" s="382"/>
      <c r="BK156" s="382"/>
      <c r="BL156" s="382"/>
      <c r="BM156" s="382"/>
      <c r="BN156" s="382"/>
      <c r="BO156" s="382"/>
      <c r="BP156" s="382"/>
      <c r="BQ156" s="382"/>
      <c r="BR156" s="383"/>
      <c r="BS156" s="383"/>
      <c r="BT156" s="383"/>
      <c r="BU156" s="384"/>
      <c r="BV156" s="383"/>
      <c r="BW156" s="385"/>
      <c r="BX156" s="385"/>
      <c r="BY156" s="385"/>
      <c r="BZ156" s="385"/>
      <c r="CA156" s="385"/>
      <c r="CC156" s="385"/>
      <c r="CD156" s="385"/>
      <c r="CE156" s="385"/>
      <c r="CF156" s="385"/>
      <c r="CG156" s="387"/>
      <c r="CH156" s="385"/>
      <c r="CI156" s="385"/>
      <c r="CJ156" s="385"/>
      <c r="CK156" s="385"/>
    </row>
    <row r="157" spans="1:89" s="386" customFormat="1" ht="18.75" customHeight="1">
      <c r="A157" s="388" t="s">
        <v>712</v>
      </c>
      <c r="B157" s="349"/>
      <c r="C157" s="404"/>
      <c r="D157" s="403"/>
      <c r="E157" s="401"/>
      <c r="F157" s="353"/>
      <c r="G157" s="354">
        <f>H156+I156</f>
        <v>0</v>
      </c>
      <c r="H157" s="356"/>
      <c r="I157" s="356"/>
      <c r="J157" s="357"/>
      <c r="K157" s="358"/>
      <c r="L157" s="359" t="s">
        <v>830</v>
      </c>
      <c r="M157" s="360"/>
      <c r="N157" s="361"/>
      <c r="O157" s="362"/>
      <c r="P157" s="362"/>
      <c r="Q157" s="362"/>
      <c r="R157" s="362"/>
      <c r="S157" s="363"/>
      <c r="T157" s="362"/>
      <c r="U157" s="364"/>
      <c r="V157" s="364"/>
      <c r="W157" s="365"/>
      <c r="X157" s="363"/>
      <c r="Y157" s="363"/>
      <c r="Z157" s="432"/>
      <c r="AA157" s="433"/>
      <c r="AB157" s="433"/>
      <c r="AC157" s="434"/>
      <c r="AD157" s="362"/>
      <c r="AE157" s="362"/>
      <c r="AF157" s="362"/>
      <c r="AG157" s="435"/>
      <c r="AH157" s="433"/>
      <c r="AI157" s="434"/>
      <c r="AJ157" s="362"/>
      <c r="AK157" s="362"/>
      <c r="AL157" s="362"/>
      <c r="AM157" s="436"/>
      <c r="AN157" s="436"/>
      <c r="AO157" s="418"/>
      <c r="AP157" s="369"/>
      <c r="AQ157" s="437"/>
      <c r="AR157" s="438"/>
      <c r="AS157" s="439"/>
      <c r="AT157" s="439"/>
      <c r="AU157" s="397"/>
      <c r="AV157" s="397"/>
      <c r="AW157" s="440"/>
      <c r="AX157" s="375"/>
      <c r="AY157" s="441"/>
      <c r="AZ157" s="441"/>
      <c r="BA157" s="375"/>
      <c r="BB157" s="378"/>
      <c r="BC157" s="379"/>
      <c r="BD157" s="442"/>
      <c r="BE157" s="378"/>
      <c r="BF157" s="378"/>
      <c r="BG157" s="382"/>
      <c r="BH157" s="382"/>
      <c r="BI157" s="382"/>
      <c r="BJ157" s="382"/>
      <c r="BK157" s="382"/>
      <c r="BL157" s="382"/>
      <c r="BM157" s="382"/>
      <c r="BN157" s="382"/>
      <c r="BO157" s="382"/>
      <c r="BP157" s="382"/>
      <c r="BQ157" s="382"/>
      <c r="BR157" s="383"/>
      <c r="BS157" s="383"/>
      <c r="BT157" s="383"/>
      <c r="BU157" s="384"/>
      <c r="BV157" s="383"/>
      <c r="BW157" s="385"/>
      <c r="BX157" s="385"/>
      <c r="BY157" s="385"/>
      <c r="BZ157" s="385"/>
      <c r="CA157" s="385"/>
      <c r="CC157" s="385"/>
      <c r="CD157" s="385"/>
      <c r="CE157" s="385"/>
      <c r="CF157" s="385"/>
      <c r="CG157" s="387"/>
      <c r="CH157" s="385"/>
      <c r="CI157" s="385"/>
      <c r="CJ157" s="385"/>
      <c r="CK157" s="385"/>
    </row>
    <row r="158" spans="1:89" s="386" customFormat="1" ht="18.75" customHeight="1">
      <c r="A158" s="348">
        <v>69</v>
      </c>
      <c r="B158" s="349"/>
      <c r="C158" s="404"/>
      <c r="D158" s="403"/>
      <c r="E158" s="401"/>
      <c r="F158" s="353"/>
      <c r="G158" s="354">
        <f>H157+I157</f>
        <v>0</v>
      </c>
      <c r="H158" s="430"/>
      <c r="I158" s="356"/>
      <c r="J158" s="357"/>
      <c r="K158" s="358"/>
      <c r="L158" s="359" t="s">
        <v>830</v>
      </c>
      <c r="M158" s="360"/>
      <c r="N158" s="361"/>
      <c r="O158" s="362"/>
      <c r="P158" s="362"/>
      <c r="Q158" s="362"/>
      <c r="R158" s="362"/>
      <c r="S158" s="363"/>
      <c r="T158" s="362"/>
      <c r="U158" s="364"/>
      <c r="V158" s="364"/>
      <c r="W158" s="365"/>
      <c r="X158" s="363"/>
      <c r="Y158" s="363"/>
      <c r="Z158" s="432"/>
      <c r="AA158" s="433"/>
      <c r="AB158" s="433"/>
      <c r="AC158" s="434"/>
      <c r="AD158" s="362"/>
      <c r="AE158" s="362"/>
      <c r="AF158" s="362"/>
      <c r="AG158" s="435"/>
      <c r="AH158" s="433"/>
      <c r="AI158" s="434"/>
      <c r="AJ158" s="362"/>
      <c r="AK158" s="362"/>
      <c r="AL158" s="362"/>
      <c r="AM158" s="436"/>
      <c r="AN158" s="436"/>
      <c r="AO158" s="418"/>
      <c r="AP158" s="369"/>
      <c r="AQ158" s="437"/>
      <c r="AR158" s="438"/>
      <c r="AS158" s="439"/>
      <c r="AT158" s="439"/>
      <c r="AU158" s="397"/>
      <c r="AV158" s="397"/>
      <c r="AW158" s="440"/>
      <c r="AX158" s="375"/>
      <c r="AY158" s="441"/>
      <c r="AZ158" s="441"/>
      <c r="BA158" s="375"/>
      <c r="BB158" s="378"/>
      <c r="BC158" s="379"/>
      <c r="BD158" s="442"/>
      <c r="BE158" s="378"/>
      <c r="BF158" s="378"/>
      <c r="BG158" s="382"/>
      <c r="BH158" s="382"/>
      <c r="BI158" s="382"/>
      <c r="BJ158" s="382"/>
      <c r="BK158" s="382"/>
      <c r="BL158" s="382"/>
      <c r="BM158" s="382"/>
      <c r="BN158" s="382"/>
      <c r="BO158" s="382"/>
      <c r="BP158" s="382"/>
      <c r="BQ158" s="382"/>
      <c r="BR158" s="383"/>
      <c r="BS158" s="383"/>
      <c r="BT158" s="383"/>
      <c r="BU158" s="384"/>
      <c r="BV158" s="383"/>
      <c r="BW158" s="385"/>
      <c r="BX158" s="385"/>
      <c r="BY158" s="385"/>
      <c r="BZ158" s="385"/>
      <c r="CA158" s="385"/>
      <c r="CC158" s="385"/>
      <c r="CD158" s="385"/>
      <c r="CE158" s="385"/>
      <c r="CF158" s="385"/>
      <c r="CG158" s="387"/>
      <c r="CH158" s="385"/>
      <c r="CI158" s="385"/>
      <c r="CJ158" s="385"/>
      <c r="CK158" s="385"/>
    </row>
    <row r="159" spans="1:89" s="386" customFormat="1" ht="18.75" customHeight="1">
      <c r="A159" s="388" t="s">
        <v>714</v>
      </c>
      <c r="B159" s="349"/>
      <c r="C159" s="404"/>
      <c r="D159" s="431"/>
      <c r="E159" s="401"/>
      <c r="F159" s="353"/>
      <c r="G159" s="354">
        <f t="shared" si="167"/>
        <v>0</v>
      </c>
      <c r="H159" s="430"/>
      <c r="I159" s="356"/>
      <c r="J159" s="357"/>
      <c r="K159" s="358"/>
      <c r="L159" s="359" t="s">
        <v>830</v>
      </c>
      <c r="M159" s="360"/>
      <c r="N159" s="361"/>
      <c r="O159" s="362">
        <f>W159+AC159+AI159</f>
        <v>0</v>
      </c>
      <c r="P159" s="362">
        <f>X159+AD159+AJ159</f>
        <v>0</v>
      </c>
      <c r="Q159" s="362">
        <f>Y159+AE159+AK159</f>
        <v>0</v>
      </c>
      <c r="R159" s="362" t="e">
        <f>Q159/BD159</f>
        <v>#DIV/0!</v>
      </c>
      <c r="S159" s="363" t="e">
        <f>T159/BD159*1000</f>
        <v>#DIV/0!</v>
      </c>
      <c r="T159" s="362">
        <f>Z159+AF159+AL159</f>
        <v>0</v>
      </c>
      <c r="U159" s="364"/>
      <c r="V159" s="364"/>
      <c r="W159" s="365"/>
      <c r="X159" s="363"/>
      <c r="Y159" s="363"/>
      <c r="Z159" s="432"/>
      <c r="AA159" s="433"/>
      <c r="AB159" s="433"/>
      <c r="AC159" s="434"/>
      <c r="AD159" s="362"/>
      <c r="AE159" s="362"/>
      <c r="AF159" s="362"/>
      <c r="AG159" s="435"/>
      <c r="AH159" s="433"/>
      <c r="AI159" s="434"/>
      <c r="AJ159" s="362"/>
      <c r="AK159" s="362"/>
      <c r="AL159" s="362"/>
      <c r="AM159" s="436"/>
      <c r="AN159" s="436"/>
      <c r="AO159" s="418"/>
      <c r="AP159" s="369"/>
      <c r="AQ159" s="437"/>
      <c r="AR159" s="438"/>
      <c r="AS159" s="439"/>
      <c r="AT159" s="439"/>
      <c r="AU159" s="397"/>
      <c r="AV159" s="397"/>
      <c r="AW159" s="440"/>
      <c r="AX159" s="375"/>
      <c r="AY159" s="441"/>
      <c r="AZ159" s="441"/>
      <c r="BA159" s="375"/>
      <c r="BB159" s="378"/>
      <c r="BC159" s="379"/>
      <c r="BD159" s="442"/>
      <c r="BE159" s="378"/>
      <c r="BF159" s="378"/>
      <c r="BG159" s="382"/>
      <c r="BH159" s="382"/>
      <c r="BI159" s="382"/>
      <c r="BJ159" s="382"/>
      <c r="BK159" s="382"/>
      <c r="BL159" s="382"/>
      <c r="BM159" s="382"/>
      <c r="BN159" s="382"/>
      <c r="BO159" s="382"/>
      <c r="BP159" s="382"/>
      <c r="BQ159" s="382"/>
      <c r="BR159" s="383"/>
      <c r="BS159" s="383"/>
      <c r="BT159" s="383"/>
      <c r="BU159" s="384"/>
      <c r="BV159" s="383"/>
      <c r="BW159" s="385"/>
      <c r="BX159" s="385"/>
      <c r="BY159" s="385"/>
      <c r="BZ159" s="385"/>
      <c r="CA159" s="385"/>
      <c r="CC159" s="385"/>
      <c r="CD159" s="385"/>
      <c r="CE159" s="385"/>
      <c r="CF159" s="385"/>
      <c r="CG159" s="387"/>
      <c r="CH159" s="385"/>
      <c r="CI159" s="385"/>
      <c r="CJ159" s="385"/>
      <c r="CK159" s="385"/>
    </row>
    <row r="160" spans="1:89" s="386" customFormat="1" ht="18.75" customHeight="1">
      <c r="A160" s="348">
        <v>70</v>
      </c>
      <c r="B160" s="349"/>
      <c r="C160" s="404"/>
      <c r="D160" s="431"/>
      <c r="E160" s="401"/>
      <c r="F160" s="353"/>
      <c r="G160" s="354">
        <f t="shared" si="167"/>
        <v>0</v>
      </c>
      <c r="H160" s="430"/>
      <c r="I160" s="356"/>
      <c r="J160" s="357"/>
      <c r="K160" s="358"/>
      <c r="L160" s="359" t="s">
        <v>830</v>
      </c>
      <c r="M160" s="360"/>
      <c r="N160" s="361"/>
      <c r="O160" s="362"/>
      <c r="P160" s="362"/>
      <c r="Q160" s="362"/>
      <c r="R160" s="362"/>
      <c r="S160" s="362"/>
      <c r="T160" s="362"/>
      <c r="U160" s="364"/>
      <c r="V160" s="364"/>
      <c r="W160" s="365"/>
      <c r="X160" s="363"/>
      <c r="Y160" s="363"/>
      <c r="Z160" s="432"/>
      <c r="AA160" s="433"/>
      <c r="AB160" s="433"/>
      <c r="AC160" s="434"/>
      <c r="AD160" s="362"/>
      <c r="AE160" s="362"/>
      <c r="AF160" s="362"/>
      <c r="AG160" s="435"/>
      <c r="AH160" s="433"/>
      <c r="AI160" s="434"/>
      <c r="AJ160" s="362"/>
      <c r="AK160" s="362"/>
      <c r="AL160" s="362"/>
      <c r="AM160" s="436"/>
      <c r="AN160" s="436"/>
      <c r="AO160" s="418"/>
      <c r="AP160" s="369"/>
      <c r="AQ160" s="437"/>
      <c r="AR160" s="438"/>
      <c r="AS160" s="439"/>
      <c r="AT160" s="439"/>
      <c r="AU160" s="397"/>
      <c r="AV160" s="397"/>
      <c r="AW160" s="440"/>
      <c r="AX160" s="375"/>
      <c r="AY160" s="441"/>
      <c r="AZ160" s="441"/>
      <c r="BA160" s="375"/>
      <c r="BB160" s="378"/>
      <c r="BC160" s="379"/>
      <c r="BD160" s="442"/>
      <c r="BE160" s="378"/>
      <c r="BF160" s="378"/>
      <c r="BG160" s="382"/>
      <c r="BH160" s="382"/>
      <c r="BI160" s="382"/>
      <c r="BJ160" s="382"/>
      <c r="BK160" s="382"/>
      <c r="BL160" s="382"/>
      <c r="BM160" s="382"/>
      <c r="BN160" s="382"/>
      <c r="BO160" s="382"/>
      <c r="BP160" s="382"/>
      <c r="BQ160" s="382"/>
      <c r="BR160" s="383"/>
      <c r="BS160" s="383"/>
      <c r="BT160" s="383"/>
      <c r="BU160" s="384"/>
      <c r="BV160" s="383"/>
      <c r="BW160" s="385"/>
      <c r="BX160" s="385"/>
      <c r="BY160" s="385"/>
      <c r="BZ160" s="385"/>
      <c r="CA160" s="385"/>
      <c r="CC160" s="385"/>
      <c r="CD160" s="385"/>
      <c r="CE160" s="385"/>
      <c r="CF160" s="385"/>
      <c r="CG160" s="387"/>
      <c r="CH160" s="385"/>
      <c r="CI160" s="385"/>
      <c r="CJ160" s="385"/>
      <c r="CK160" s="385"/>
    </row>
    <row r="161" spans="1:89" s="386" customFormat="1" ht="18.75" customHeight="1">
      <c r="A161" s="388" t="s">
        <v>716</v>
      </c>
      <c r="B161" s="349"/>
      <c r="C161" s="404"/>
      <c r="D161" s="431"/>
      <c r="E161" s="401"/>
      <c r="F161" s="353"/>
      <c r="G161" s="354">
        <f t="shared" si="167"/>
        <v>0</v>
      </c>
      <c r="H161" s="430"/>
      <c r="I161" s="356"/>
      <c r="J161" s="357"/>
      <c r="K161" s="358"/>
      <c r="L161" s="359" t="s">
        <v>830</v>
      </c>
      <c r="M161" s="360"/>
      <c r="N161" s="361"/>
      <c r="O161" s="362"/>
      <c r="P161" s="362"/>
      <c r="Q161" s="362"/>
      <c r="R161" s="362"/>
      <c r="S161" s="362"/>
      <c r="T161" s="362"/>
      <c r="U161" s="364"/>
      <c r="V161" s="364"/>
      <c r="W161" s="365"/>
      <c r="X161" s="363"/>
      <c r="Y161" s="363"/>
      <c r="Z161" s="432"/>
      <c r="AA161" s="433"/>
      <c r="AB161" s="433"/>
      <c r="AC161" s="434"/>
      <c r="AD161" s="362"/>
      <c r="AE161" s="362"/>
      <c r="AF161" s="362"/>
      <c r="AG161" s="435"/>
      <c r="AH161" s="433"/>
      <c r="AI161" s="434"/>
      <c r="AJ161" s="362"/>
      <c r="AK161" s="362"/>
      <c r="AL161" s="362"/>
      <c r="AM161" s="436"/>
      <c r="AN161" s="436"/>
      <c r="AO161" s="418"/>
      <c r="AP161" s="369"/>
      <c r="AQ161" s="437"/>
      <c r="AR161" s="438"/>
      <c r="AS161" s="439"/>
      <c r="AT161" s="439"/>
      <c r="AU161" s="397"/>
      <c r="AV161" s="397"/>
      <c r="AW161" s="440"/>
      <c r="AX161" s="375"/>
      <c r="AY161" s="441"/>
      <c r="AZ161" s="441"/>
      <c r="BA161" s="375"/>
      <c r="BB161" s="378"/>
      <c r="BC161" s="379"/>
      <c r="BD161" s="442"/>
      <c r="BE161" s="378"/>
      <c r="BF161" s="378"/>
      <c r="BG161" s="382"/>
      <c r="BH161" s="382"/>
      <c r="BI161" s="382"/>
      <c r="BJ161" s="382"/>
      <c r="BK161" s="382"/>
      <c r="BL161" s="382"/>
      <c r="BM161" s="382"/>
      <c r="BN161" s="382"/>
      <c r="BO161" s="382"/>
      <c r="BP161" s="382"/>
      <c r="BQ161" s="382"/>
      <c r="BR161" s="383"/>
      <c r="BS161" s="383"/>
      <c r="BT161" s="383"/>
      <c r="BU161" s="384"/>
      <c r="BV161" s="383"/>
      <c r="BW161" s="385"/>
      <c r="BX161" s="385"/>
      <c r="BY161" s="385"/>
      <c r="BZ161" s="385"/>
      <c r="CA161" s="385"/>
      <c r="CC161" s="385"/>
      <c r="CD161" s="385"/>
      <c r="CE161" s="385"/>
      <c r="CF161" s="385"/>
      <c r="CG161" s="387"/>
      <c r="CH161" s="385"/>
      <c r="CI161" s="385"/>
      <c r="CJ161" s="385"/>
      <c r="CK161" s="385"/>
    </row>
    <row r="162" spans="1:89" s="386" customFormat="1" ht="18.75" customHeight="1">
      <c r="A162" s="348">
        <v>71</v>
      </c>
      <c r="B162" s="349"/>
      <c r="C162" s="404"/>
      <c r="D162" s="431"/>
      <c r="E162" s="401"/>
      <c r="F162" s="353"/>
      <c r="G162" s="354">
        <f t="shared" si="167"/>
        <v>0</v>
      </c>
      <c r="H162" s="430"/>
      <c r="I162" s="356"/>
      <c r="J162" s="357"/>
      <c r="K162" s="358"/>
      <c r="L162" s="359" t="s">
        <v>830</v>
      </c>
      <c r="M162" s="360"/>
      <c r="N162" s="361"/>
      <c r="O162" s="362"/>
      <c r="P162" s="362"/>
      <c r="Q162" s="362"/>
      <c r="R162" s="362"/>
      <c r="S162" s="362"/>
      <c r="T162" s="362"/>
      <c r="U162" s="364"/>
      <c r="V162" s="364"/>
      <c r="W162" s="365"/>
      <c r="X162" s="363"/>
      <c r="Y162" s="363"/>
      <c r="Z162" s="432"/>
      <c r="AA162" s="433"/>
      <c r="AB162" s="433"/>
      <c r="AC162" s="434"/>
      <c r="AD162" s="362"/>
      <c r="AE162" s="362"/>
      <c r="AF162" s="362"/>
      <c r="AG162" s="435"/>
      <c r="AH162" s="433"/>
      <c r="AI162" s="434"/>
      <c r="AJ162" s="362"/>
      <c r="AK162" s="362"/>
      <c r="AL162" s="362"/>
      <c r="AM162" s="436"/>
      <c r="AN162" s="436"/>
      <c r="AO162" s="418"/>
      <c r="AP162" s="369"/>
      <c r="AQ162" s="437"/>
      <c r="AR162" s="438"/>
      <c r="AS162" s="439"/>
      <c r="AT162" s="439"/>
      <c r="AU162" s="397"/>
      <c r="AV162" s="397"/>
      <c r="AW162" s="440"/>
      <c r="AX162" s="375"/>
      <c r="AY162" s="441"/>
      <c r="AZ162" s="441"/>
      <c r="BA162" s="375"/>
      <c r="BB162" s="378"/>
      <c r="BC162" s="379"/>
      <c r="BD162" s="442"/>
      <c r="BE162" s="378"/>
      <c r="BF162" s="378"/>
      <c r="BG162" s="382"/>
      <c r="BH162" s="382"/>
      <c r="BI162" s="382"/>
      <c r="BJ162" s="382"/>
      <c r="BK162" s="382"/>
      <c r="BL162" s="382"/>
      <c r="BM162" s="382"/>
      <c r="BN162" s="382"/>
      <c r="BO162" s="382"/>
      <c r="BP162" s="382"/>
      <c r="BQ162" s="382"/>
      <c r="BR162" s="383"/>
      <c r="BS162" s="383"/>
      <c r="BT162" s="383"/>
      <c r="BU162" s="384"/>
      <c r="BV162" s="383"/>
      <c r="BW162" s="385"/>
      <c r="BX162" s="385"/>
      <c r="BY162" s="385"/>
      <c r="BZ162" s="385"/>
      <c r="CA162" s="385"/>
      <c r="CC162" s="385"/>
      <c r="CD162" s="385"/>
      <c r="CE162" s="385"/>
      <c r="CF162" s="385"/>
      <c r="CG162" s="387"/>
      <c r="CH162" s="385"/>
      <c r="CI162" s="385"/>
      <c r="CJ162" s="385"/>
      <c r="CK162" s="385"/>
    </row>
    <row r="163" spans="1:89" s="386" customFormat="1" ht="18.75" customHeight="1">
      <c r="A163" s="388" t="s">
        <v>720</v>
      </c>
      <c r="B163" s="349"/>
      <c r="C163" s="1534"/>
      <c r="D163" s="1574"/>
      <c r="E163" s="401"/>
      <c r="F163" s="353"/>
      <c r="G163" s="354">
        <f t="shared" si="167"/>
        <v>0</v>
      </c>
      <c r="H163" s="430"/>
      <c r="I163" s="356"/>
      <c r="J163" s="357"/>
      <c r="K163" s="358"/>
      <c r="L163" s="359" t="s">
        <v>830</v>
      </c>
      <c r="M163" s="360"/>
      <c r="N163" s="361"/>
      <c r="O163" s="362"/>
      <c r="P163" s="362"/>
      <c r="Q163" s="362"/>
      <c r="R163" s="362"/>
      <c r="S163" s="362"/>
      <c r="T163" s="362"/>
      <c r="U163" s="364"/>
      <c r="V163" s="364"/>
      <c r="W163" s="365"/>
      <c r="X163" s="363"/>
      <c r="Y163" s="363"/>
      <c r="Z163" s="432"/>
      <c r="AA163" s="433"/>
      <c r="AB163" s="433"/>
      <c r="AC163" s="434"/>
      <c r="AD163" s="362"/>
      <c r="AE163" s="362"/>
      <c r="AF163" s="362"/>
      <c r="AG163" s="435"/>
      <c r="AH163" s="433"/>
      <c r="AI163" s="434"/>
      <c r="AJ163" s="362"/>
      <c r="AK163" s="362"/>
      <c r="AL163" s="362"/>
      <c r="AM163" s="436"/>
      <c r="AN163" s="436"/>
      <c r="AO163" s="418"/>
      <c r="AP163" s="369"/>
      <c r="AQ163" s="437"/>
      <c r="AR163" s="438"/>
      <c r="AS163" s="439"/>
      <c r="AT163" s="439"/>
      <c r="AU163" s="397"/>
      <c r="AV163" s="397"/>
      <c r="AW163" s="440"/>
      <c r="AX163" s="375"/>
      <c r="AY163" s="441"/>
      <c r="AZ163" s="441"/>
      <c r="BA163" s="375"/>
      <c r="BB163" s="378"/>
      <c r="BC163" s="379"/>
      <c r="BD163" s="442"/>
      <c r="BE163" s="378"/>
      <c r="BF163" s="378"/>
      <c r="BG163" s="382"/>
      <c r="BH163" s="382"/>
      <c r="BI163" s="382"/>
      <c r="BJ163" s="382"/>
      <c r="BK163" s="382"/>
      <c r="BL163" s="382"/>
      <c r="BM163" s="382"/>
      <c r="BN163" s="382"/>
      <c r="BO163" s="382"/>
      <c r="BP163" s="382"/>
      <c r="BQ163" s="382"/>
      <c r="BR163" s="383"/>
      <c r="BS163" s="383"/>
      <c r="BT163" s="383"/>
      <c r="BU163" s="384"/>
      <c r="BV163" s="383"/>
      <c r="BW163" s="385"/>
      <c r="BX163" s="385"/>
      <c r="BY163" s="385"/>
      <c r="BZ163" s="385"/>
      <c r="CA163" s="385"/>
      <c r="CC163" s="385"/>
      <c r="CD163" s="385"/>
      <c r="CE163" s="385"/>
      <c r="CF163" s="385"/>
      <c r="CG163" s="387"/>
      <c r="CH163" s="385"/>
      <c r="CI163" s="385"/>
      <c r="CJ163" s="385"/>
      <c r="CK163" s="385"/>
    </row>
    <row r="164" spans="1:89" s="386" customFormat="1" ht="18.75" customHeight="1">
      <c r="A164" s="348">
        <v>72</v>
      </c>
      <c r="B164" s="349"/>
      <c r="C164" s="1535"/>
      <c r="D164" s="1576"/>
      <c r="E164" s="401"/>
      <c r="F164" s="353"/>
      <c r="G164" s="354">
        <f t="shared" si="167"/>
        <v>0</v>
      </c>
      <c r="H164" s="430"/>
      <c r="I164" s="356"/>
      <c r="J164" s="357"/>
      <c r="K164" s="358"/>
      <c r="L164" s="359" t="s">
        <v>830</v>
      </c>
      <c r="M164" s="360"/>
      <c r="N164" s="361"/>
      <c r="O164" s="362"/>
      <c r="P164" s="362"/>
      <c r="Q164" s="362"/>
      <c r="R164" s="362"/>
      <c r="S164" s="362"/>
      <c r="T164" s="362"/>
      <c r="U164" s="364"/>
      <c r="V164" s="364"/>
      <c r="W164" s="365"/>
      <c r="X164" s="363"/>
      <c r="Y164" s="363"/>
      <c r="Z164" s="432"/>
      <c r="AA164" s="433"/>
      <c r="AB164" s="433"/>
      <c r="AC164" s="434"/>
      <c r="AD164" s="362"/>
      <c r="AE164" s="362"/>
      <c r="AF164" s="362"/>
      <c r="AG164" s="435"/>
      <c r="AH164" s="433"/>
      <c r="AI164" s="434"/>
      <c r="AJ164" s="362"/>
      <c r="AK164" s="362"/>
      <c r="AL164" s="362"/>
      <c r="AM164" s="436"/>
      <c r="AN164" s="436"/>
      <c r="AO164" s="418"/>
      <c r="AP164" s="369"/>
      <c r="AQ164" s="437"/>
      <c r="AR164" s="438"/>
      <c r="AS164" s="439"/>
      <c r="AT164" s="439"/>
      <c r="AU164" s="397"/>
      <c r="AV164" s="397"/>
      <c r="AW164" s="440"/>
      <c r="AX164" s="375"/>
      <c r="AY164" s="441"/>
      <c r="AZ164" s="441"/>
      <c r="BA164" s="375"/>
      <c r="BB164" s="378"/>
      <c r="BC164" s="379"/>
      <c r="BD164" s="442"/>
      <c r="BE164" s="378"/>
      <c r="BF164" s="378"/>
      <c r="BG164" s="382"/>
      <c r="BH164" s="382"/>
      <c r="BI164" s="382"/>
      <c r="BJ164" s="382"/>
      <c r="BK164" s="382"/>
      <c r="BL164" s="382"/>
      <c r="BM164" s="382"/>
      <c r="BN164" s="382"/>
      <c r="BO164" s="382"/>
      <c r="BP164" s="382"/>
      <c r="BQ164" s="382"/>
      <c r="BR164" s="383"/>
      <c r="BS164" s="383"/>
      <c r="BT164" s="383"/>
      <c r="BU164" s="384"/>
      <c r="BV164" s="383"/>
      <c r="BW164" s="385"/>
      <c r="BX164" s="385"/>
      <c r="BY164" s="385"/>
      <c r="BZ164" s="385"/>
      <c r="CA164" s="385"/>
      <c r="CC164" s="385"/>
      <c r="CD164" s="385"/>
      <c r="CE164" s="385"/>
      <c r="CF164" s="385"/>
      <c r="CG164" s="387"/>
      <c r="CH164" s="385"/>
      <c r="CI164" s="385"/>
      <c r="CJ164" s="385"/>
      <c r="CK164" s="385"/>
    </row>
    <row r="165" spans="1:89" ht="21.75" customHeight="1">
      <c r="A165" s="427" t="s">
        <v>883</v>
      </c>
      <c r="B165" s="427"/>
      <c r="C165" s="443"/>
      <c r="D165" s="351"/>
      <c r="E165" s="351"/>
      <c r="F165" s="427"/>
      <c r="G165" s="354">
        <f t="shared" si="167"/>
        <v>0</v>
      </c>
      <c r="H165" s="444">
        <f>SUM(H10:H126)</f>
        <v>148225</v>
      </c>
      <c r="I165" s="444">
        <f>SUM(I10:I125)</f>
        <v>817500</v>
      </c>
      <c r="J165" s="427"/>
      <c r="K165" s="427"/>
      <c r="L165" s="427"/>
      <c r="M165" s="427"/>
      <c r="N165" s="445"/>
      <c r="O165" s="362">
        <f>SUM(O11:O125)</f>
        <v>0</v>
      </c>
      <c r="P165" s="362">
        <f>SUM(P11:P125)</f>
        <v>0</v>
      </c>
      <c r="Q165" s="362">
        <f>SUM(Q11:Q125)</f>
        <v>0</v>
      </c>
      <c r="R165" s="362"/>
      <c r="S165" s="362"/>
      <c r="T165" s="362"/>
      <c r="U165" s="445"/>
      <c r="V165" s="445"/>
      <c r="W165" s="446">
        <f>SUM(W10:W125)</f>
        <v>0</v>
      </c>
      <c r="X165" s="446">
        <f>SUM(X10:X125)</f>
        <v>0</v>
      </c>
      <c r="Y165" s="446">
        <f>SUM(Y10:Y125)</f>
        <v>0</v>
      </c>
      <c r="Z165" s="1577"/>
      <c r="AA165" s="1578"/>
      <c r="AB165" s="1578"/>
      <c r="AC165" s="1579"/>
      <c r="AD165" s="362">
        <f>SUM(AD11:AD125)</f>
        <v>0</v>
      </c>
      <c r="AE165" s="362">
        <f>SUM(AE11:AE125)</f>
        <v>0</v>
      </c>
      <c r="AF165" s="362"/>
      <c r="AG165" s="1570"/>
      <c r="AH165" s="1571"/>
      <c r="AI165" s="1572"/>
      <c r="AJ165" s="362">
        <f>SUM(AJ11:AJ125)</f>
        <v>0</v>
      </c>
      <c r="AK165" s="362">
        <f>SUM(AK11:AK125)</f>
        <v>0</v>
      </c>
      <c r="AL165" s="362"/>
      <c r="AM165" s="369">
        <f>SUM(AM79:AM125)</f>
        <v>0</v>
      </c>
      <c r="AN165" s="369">
        <f>SUM(AN79:AN125)</f>
        <v>0</v>
      </c>
      <c r="AO165" s="369">
        <f>SUM(AO79:AO125)</f>
        <v>0</v>
      </c>
      <c r="AP165" s="369"/>
      <c r="AQ165" s="447">
        <f>AP165/I165*1000</f>
        <v>0</v>
      </c>
      <c r="AR165" s="448"/>
      <c r="AS165" s="369"/>
      <c r="AT165" s="369"/>
      <c r="AU165" s="369"/>
      <c r="AV165" s="369"/>
      <c r="AW165" s="369"/>
      <c r="AX165" s="378"/>
      <c r="AY165" s="378"/>
      <c r="AZ165" s="378"/>
      <c r="BA165" s="378" t="e">
        <f>SUM(BA11:BA125)</f>
        <v>#DIV/0!</v>
      </c>
      <c r="BB165" s="378" t="e">
        <f>SUM(BB11:BB125)</f>
        <v>#DIV/0!</v>
      </c>
      <c r="BC165" s="379"/>
      <c r="BD165" s="369"/>
      <c r="BE165" s="378" t="e">
        <f>SUM(BE11:BE125)</f>
        <v>#DIV/0!</v>
      </c>
      <c r="BF165" s="378"/>
      <c r="BG165" s="449">
        <f t="shared" ref="BG165:BM165" si="171">SUM(BG11:BG125)</f>
        <v>0</v>
      </c>
      <c r="BH165" s="449">
        <f t="shared" si="171"/>
        <v>0</v>
      </c>
      <c r="BI165" s="449">
        <f t="shared" si="171"/>
        <v>0</v>
      </c>
      <c r="BJ165" s="449">
        <f t="shared" si="171"/>
        <v>0</v>
      </c>
      <c r="BK165" s="449">
        <f t="shared" si="171"/>
        <v>0</v>
      </c>
      <c r="BL165" s="449">
        <f t="shared" si="171"/>
        <v>0</v>
      </c>
      <c r="BM165" s="449">
        <f t="shared" si="171"/>
        <v>0</v>
      </c>
      <c r="BN165" s="449">
        <f>SUM(BN79:BN125)</f>
        <v>0</v>
      </c>
      <c r="BO165" s="449">
        <f>SUM(BO79:BO125)</f>
        <v>0</v>
      </c>
      <c r="BP165" s="449">
        <f>SUM(BP79:BP125)</f>
        <v>0</v>
      </c>
      <c r="BQ165" s="449">
        <f>SUM(BQ79:BQ125)</f>
        <v>0</v>
      </c>
      <c r="BR165" s="450">
        <f>SUM(BR11:BR125)</f>
        <v>0</v>
      </c>
      <c r="BS165" s="450">
        <f>SUM(BS11:BS125)</f>
        <v>0</v>
      </c>
      <c r="BT165" s="450">
        <f>SUM(BT11:BT125)</f>
        <v>0</v>
      </c>
      <c r="BU165" s="450"/>
      <c r="BV165" s="450"/>
      <c r="BW165" s="450" t="e">
        <f>SUM(BW11:BW125)</f>
        <v>#DIV/0!</v>
      </c>
      <c r="BX165" s="450" t="e">
        <f>SUM(BX11:BX125)</f>
        <v>#DIV/0!</v>
      </c>
      <c r="BY165" s="450"/>
      <c r="BZ165" s="450" t="e">
        <f>SUM(BZ11:BZ125)</f>
        <v>#DIV/0!</v>
      </c>
      <c r="CA165" s="451"/>
      <c r="CC165" s="451" t="e">
        <f>SUM(CC11:CC125)</f>
        <v>#DIV/0!</v>
      </c>
      <c r="CD165" s="451"/>
      <c r="CE165" s="451" t="e">
        <f>SUM(CE11:CE125)</f>
        <v>#DIV/0!</v>
      </c>
      <c r="CF165" s="451"/>
      <c r="CG165" s="452"/>
      <c r="CH165" s="451" t="e">
        <f>SUM(CH11:CH125)</f>
        <v>#DIV/0!</v>
      </c>
      <c r="CI165" s="451"/>
      <c r="CJ165" s="451" t="e">
        <f>SUM(CJ11:CJ125)</f>
        <v>#DIV/0!</v>
      </c>
      <c r="CK165" s="451"/>
    </row>
    <row r="166" spans="1:89" ht="23.25" customHeight="1">
      <c r="A166" s="285"/>
      <c r="G166" s="453">
        <f>H165+I165</f>
        <v>965725</v>
      </c>
      <c r="Q166" s="454"/>
      <c r="R166" s="454"/>
      <c r="S166" s="455"/>
      <c r="T166" s="455"/>
      <c r="Y166" s="454"/>
      <c r="Z166" s="455"/>
      <c r="AE166" s="454"/>
      <c r="AF166" s="455"/>
      <c r="AK166" s="454"/>
      <c r="AL166" s="455"/>
      <c r="AP166" s="456"/>
      <c r="AQ166" s="457"/>
      <c r="AR166" s="458"/>
      <c r="AS166" s="458"/>
      <c r="AT166" s="458"/>
      <c r="AU166" s="458"/>
      <c r="AV166" s="458"/>
      <c r="AW166" s="458"/>
      <c r="AX166" s="459"/>
      <c r="AY166" s="459"/>
      <c r="AZ166" s="459"/>
      <c r="BA166" s="459"/>
      <c r="BB166" s="460"/>
      <c r="BC166" s="461"/>
      <c r="BD166" s="458"/>
      <c r="BE166" s="459"/>
      <c r="BF166" s="460"/>
      <c r="BG166" s="462"/>
      <c r="BH166" s="463"/>
      <c r="BI166" s="463"/>
      <c r="BJ166" s="463"/>
      <c r="BK166" s="463"/>
      <c r="BL166" s="463"/>
      <c r="BM166" s="463"/>
      <c r="BN166" s="463"/>
      <c r="BO166" s="463"/>
      <c r="BP166" s="463"/>
      <c r="BQ166" s="463"/>
      <c r="BR166" s="464"/>
      <c r="BS166" s="465"/>
      <c r="BT166" s="465"/>
      <c r="BU166" s="466"/>
      <c r="BV166" s="465"/>
      <c r="BW166" s="467" t="e">
        <f>BW165-BR165-#REF!*BA165-P165</f>
        <v>#DIV/0!</v>
      </c>
      <c r="BX166" s="468"/>
      <c r="BY166" s="468"/>
      <c r="BZ166" s="468" t="e">
        <f>BZ165-BS165-BE165-Q165</f>
        <v>#DIV/0!</v>
      </c>
      <c r="CA166" s="468"/>
      <c r="CC166" s="468"/>
      <c r="CD166" s="468"/>
      <c r="CE166" s="468"/>
      <c r="CF166" s="468"/>
      <c r="CH166" s="468"/>
      <c r="CI166" s="468"/>
      <c r="CJ166" s="468"/>
      <c r="CK166" s="468"/>
    </row>
    <row r="167" spans="1:89" ht="23.25" customHeight="1">
      <c r="A167" s="285"/>
      <c r="Q167" s="454"/>
      <c r="R167" s="454"/>
      <c r="S167" s="454"/>
      <c r="T167" s="454"/>
      <c r="AK167" s="454"/>
      <c r="AP167" s="469"/>
      <c r="AQ167" s="470"/>
      <c r="AR167" s="295"/>
      <c r="AS167" s="295"/>
      <c r="AT167" s="295"/>
      <c r="AU167" s="295"/>
      <c r="AV167" s="295"/>
      <c r="AW167" s="295"/>
      <c r="AX167" s="296"/>
      <c r="AY167" s="296"/>
      <c r="AZ167" s="296"/>
      <c r="BA167" s="296"/>
      <c r="BB167" s="296"/>
      <c r="BC167" s="470"/>
      <c r="BD167" s="295"/>
      <c r="BE167" s="296"/>
      <c r="BF167" s="471"/>
      <c r="BG167" s="462"/>
      <c r="BH167" s="283"/>
      <c r="BI167" s="283"/>
      <c r="BJ167" s="283"/>
      <c r="BK167" s="283"/>
      <c r="BL167" s="283"/>
      <c r="BM167" s="283"/>
      <c r="BN167" s="283"/>
      <c r="BO167" s="283"/>
      <c r="BP167" s="283"/>
      <c r="BQ167" s="283"/>
      <c r="BR167" s="472"/>
      <c r="BS167" s="472"/>
      <c r="BT167" s="472"/>
      <c r="BU167" s="473"/>
      <c r="BV167" s="474"/>
      <c r="BW167" s="475" t="s">
        <v>884</v>
      </c>
      <c r="BX167" s="475"/>
      <c r="BY167" s="475"/>
      <c r="BZ167" s="475" t="e">
        <f>BZ165+BW165</f>
        <v>#DIV/0!</v>
      </c>
      <c r="CA167" s="476"/>
      <c r="CC167" s="475"/>
      <c r="CD167" s="475"/>
      <c r="CE167" s="475"/>
      <c r="CF167" s="476"/>
      <c r="CH167" s="475"/>
      <c r="CI167" s="475"/>
      <c r="CJ167" s="475"/>
      <c r="CK167" s="476"/>
    </row>
    <row r="168" spans="1:89" ht="12.75" customHeight="1">
      <c r="D168" s="477"/>
      <c r="E168" s="477"/>
      <c r="BG168" s="462"/>
      <c r="CA168" s="476"/>
      <c r="CF168" s="476"/>
      <c r="CK168" s="476"/>
    </row>
    <row r="169" spans="1:89" ht="12.75" customHeight="1">
      <c r="BG169" s="462"/>
      <c r="CA169" s="476"/>
      <c r="CF169" s="476"/>
      <c r="CK169" s="476"/>
    </row>
    <row r="170" spans="1:89" ht="12.75" customHeight="1">
      <c r="BG170" s="462"/>
      <c r="CA170" s="476"/>
      <c r="CF170" s="476"/>
      <c r="CK170" s="476"/>
    </row>
    <row r="171" spans="1:89" ht="12.75" customHeight="1">
      <c r="AW171" s="478"/>
      <c r="BG171" s="462"/>
      <c r="CA171" s="476"/>
      <c r="CF171" s="476"/>
      <c r="CK171" s="476"/>
    </row>
    <row r="172" spans="1:89" ht="12.75" customHeight="1">
      <c r="BG172" s="462"/>
      <c r="CA172" s="476"/>
      <c r="CF172" s="476"/>
      <c r="CK172" s="476"/>
    </row>
    <row r="173" spans="1:89" ht="12.75" customHeight="1">
      <c r="BG173" s="462"/>
      <c r="CA173" s="476"/>
      <c r="CF173" s="476"/>
      <c r="CK173" s="476"/>
    </row>
    <row r="174" spans="1:89" ht="12.75" customHeight="1">
      <c r="BG174" s="462"/>
      <c r="CA174" s="476"/>
      <c r="CF174" s="476"/>
      <c r="CK174" s="476"/>
    </row>
    <row r="175" spans="1:89" ht="12.75" customHeight="1">
      <c r="BG175" s="462"/>
      <c r="CA175" s="476"/>
      <c r="CF175" s="476"/>
      <c r="CK175" s="476"/>
    </row>
    <row r="176" spans="1:89" ht="12.75" customHeight="1">
      <c r="BG176" s="462"/>
      <c r="CA176" s="476"/>
      <c r="CF176" s="476"/>
      <c r="CK176" s="476"/>
    </row>
    <row r="177" spans="4:89" ht="12.75" customHeight="1">
      <c r="BG177" s="462"/>
      <c r="CA177" s="476"/>
      <c r="CF177" s="476"/>
      <c r="CK177" s="476"/>
    </row>
    <row r="178" spans="4:89" ht="12.75" customHeight="1">
      <c r="BG178" s="462"/>
      <c r="CA178" s="476"/>
      <c r="CF178" s="476"/>
      <c r="CK178" s="476"/>
    </row>
    <row r="179" spans="4:89" ht="12.75" customHeight="1">
      <c r="BG179" s="462"/>
      <c r="CA179" s="476"/>
      <c r="CF179" s="476"/>
      <c r="CK179" s="476"/>
    </row>
    <row r="180" spans="4:89" ht="12.75" customHeight="1">
      <c r="BG180" s="462"/>
    </row>
    <row r="181" spans="4:89" ht="12.75" customHeight="1">
      <c r="BG181" s="462"/>
    </row>
    <row r="182" spans="4:89" ht="12.75" customHeight="1">
      <c r="BG182" s="462"/>
    </row>
    <row r="183" spans="4:89" ht="12.75" customHeight="1">
      <c r="BG183" s="462"/>
    </row>
    <row r="184" spans="4:89" ht="12.75" customHeight="1">
      <c r="BG184" s="462"/>
    </row>
    <row r="185" spans="4:89" ht="12.75" customHeight="1">
      <c r="BG185" s="462"/>
    </row>
    <row r="186" spans="4:89" ht="12.75" customHeight="1">
      <c r="D186" s="479"/>
      <c r="BG186" s="462"/>
    </row>
    <row r="187" spans="4:89" ht="12.75" customHeight="1">
      <c r="D187" s="479"/>
      <c r="E187" s="480"/>
      <c r="BG187" s="462"/>
    </row>
    <row r="188" spans="4:89" ht="12.75" customHeight="1">
      <c r="BG188" s="462"/>
    </row>
    <row r="189" spans="4:89" ht="12.75" customHeight="1">
      <c r="BG189" s="462"/>
    </row>
    <row r="190" spans="4:89" ht="12.75" customHeight="1">
      <c r="BG190" s="462"/>
    </row>
    <row r="191" spans="4:89" ht="12.75" customHeight="1">
      <c r="BG191" s="462"/>
    </row>
    <row r="192" spans="4:89" ht="12.75" customHeight="1">
      <c r="BG192" s="462"/>
    </row>
    <row r="193" spans="59:59" ht="12.75" customHeight="1">
      <c r="BG193" s="462"/>
    </row>
    <row r="194" spans="59:59" ht="12.75" customHeight="1">
      <c r="BG194" s="1573"/>
    </row>
    <row r="195" spans="59:59" ht="12.75" customHeight="1">
      <c r="BG195" s="1573"/>
    </row>
    <row r="196" spans="59:59" ht="12.75" customHeight="1">
      <c r="BG196" s="1573"/>
    </row>
    <row r="197" spans="59:59" ht="12.75" customHeight="1">
      <c r="BG197" s="462"/>
    </row>
    <row r="198" spans="59:59" ht="12.75" customHeight="1">
      <c r="BG198" s="462"/>
    </row>
    <row r="199" spans="59:59" ht="12.75" customHeight="1">
      <c r="BG199" s="462"/>
    </row>
    <row r="200" spans="59:59" ht="12.75" customHeight="1">
      <c r="BG200" s="462"/>
    </row>
    <row r="201" spans="59:59" ht="12.75" customHeight="1">
      <c r="BG201" s="462"/>
    </row>
    <row r="202" spans="59:59" ht="12.75" customHeight="1">
      <c r="BG202" s="462"/>
    </row>
    <row r="203" spans="59:59" ht="12.75" customHeight="1">
      <c r="BG203" s="462"/>
    </row>
    <row r="204" spans="59:59" ht="12.75" customHeight="1">
      <c r="BG204" s="462"/>
    </row>
    <row r="205" spans="59:59" ht="12.75" customHeight="1">
      <c r="BG205" s="462"/>
    </row>
    <row r="206" spans="59:59" ht="12.75" customHeight="1">
      <c r="BG206" s="462"/>
    </row>
    <row r="207" spans="59:59" ht="12.75" customHeight="1">
      <c r="BG207" s="462"/>
    </row>
    <row r="208" spans="59:59" ht="12.75" customHeight="1">
      <c r="BG208" s="462"/>
    </row>
    <row r="209" spans="59:59" ht="12.75" customHeight="1">
      <c r="BG209" s="462"/>
    </row>
    <row r="210" spans="59:59" ht="12.75" customHeight="1">
      <c r="BG210" s="462"/>
    </row>
    <row r="211" spans="59:59" ht="12.75" customHeight="1">
      <c r="BG211" s="462"/>
    </row>
    <row r="212" spans="59:59" ht="12.75" customHeight="1">
      <c r="BG212" s="462"/>
    </row>
    <row r="213" spans="59:59" ht="12.75" customHeight="1">
      <c r="BG213" s="462"/>
    </row>
    <row r="214" spans="59:59" ht="12.75" customHeight="1">
      <c r="BG214" s="481"/>
    </row>
  </sheetData>
  <autoFilter ref="A5:CA165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  <filterColumn colId="69" showButton="0"/>
    <filterColumn colId="70" showButton="0"/>
    <filterColumn colId="71" showButton="0"/>
    <filterColumn colId="72" showButton="0"/>
    <filterColumn colId="75" showButton="0"/>
    <filterColumn colId="76" showButton="0"/>
    <filterColumn colId="77" showButton="0"/>
  </autoFilter>
  <mergeCells count="123">
    <mergeCell ref="AG165:AI165"/>
    <mergeCell ref="BG194:BG196"/>
    <mergeCell ref="C135:C137"/>
    <mergeCell ref="D135:D137"/>
    <mergeCell ref="E135:E137"/>
    <mergeCell ref="C163:C164"/>
    <mergeCell ref="D163:D164"/>
    <mergeCell ref="Z165:AC165"/>
    <mergeCell ref="C110:C119"/>
    <mergeCell ref="D110:D119"/>
    <mergeCell ref="E110:E119"/>
    <mergeCell ref="C127:C129"/>
    <mergeCell ref="D127:D129"/>
    <mergeCell ref="E127:E129"/>
    <mergeCell ref="C86:C93"/>
    <mergeCell ref="D86:D93"/>
    <mergeCell ref="E86:E93"/>
    <mergeCell ref="C100:C109"/>
    <mergeCell ref="D100:D109"/>
    <mergeCell ref="E100:E109"/>
    <mergeCell ref="E73:E78"/>
    <mergeCell ref="C80:C81"/>
    <mergeCell ref="D80:D81"/>
    <mergeCell ref="E80:E81"/>
    <mergeCell ref="C82:C83"/>
    <mergeCell ref="D82:D83"/>
    <mergeCell ref="E82:E83"/>
    <mergeCell ref="A68:A69"/>
    <mergeCell ref="C68:C69"/>
    <mergeCell ref="D68:D69"/>
    <mergeCell ref="A73:A78"/>
    <mergeCell ref="C73:C78"/>
    <mergeCell ref="D73:D78"/>
    <mergeCell ref="A47:A50"/>
    <mergeCell ref="A55:A64"/>
    <mergeCell ref="C55:C64"/>
    <mergeCell ref="D55:D64"/>
    <mergeCell ref="E55:E64"/>
    <mergeCell ref="A65:A66"/>
    <mergeCell ref="C65:C66"/>
    <mergeCell ref="D65:D66"/>
    <mergeCell ref="E65:E66"/>
    <mergeCell ref="C36:C38"/>
    <mergeCell ref="D36:D38"/>
    <mergeCell ref="E36:E37"/>
    <mergeCell ref="A37:A38"/>
    <mergeCell ref="C39:C42"/>
    <mergeCell ref="D39:D42"/>
    <mergeCell ref="E39:E41"/>
    <mergeCell ref="D18:D23"/>
    <mergeCell ref="E18:E23"/>
    <mergeCell ref="C24:C25"/>
    <mergeCell ref="D24:D25"/>
    <mergeCell ref="C28:C35"/>
    <mergeCell ref="D28:D35"/>
    <mergeCell ref="E28:E35"/>
    <mergeCell ref="CK6:CK7"/>
    <mergeCell ref="C10:C15"/>
    <mergeCell ref="D10:D15"/>
    <mergeCell ref="E10:E15"/>
    <mergeCell ref="CI6:CI7"/>
    <mergeCell ref="CJ6:CJ7"/>
    <mergeCell ref="BN6:BN7"/>
    <mergeCell ref="BO6:BO7"/>
    <mergeCell ref="BP6:BP7"/>
    <mergeCell ref="BE6:BE7"/>
    <mergeCell ref="BF6:BF7"/>
    <mergeCell ref="BG6:BG7"/>
    <mergeCell ref="BH6:BH7"/>
    <mergeCell ref="BI6:BI7"/>
    <mergeCell ref="BJ6:BJ7"/>
    <mergeCell ref="AG6:AL6"/>
    <mergeCell ref="AM6:AQ6"/>
    <mergeCell ref="CH6:CH7"/>
    <mergeCell ref="BW6:BW7"/>
    <mergeCell ref="BX6:BX7"/>
    <mergeCell ref="BY6:BY7"/>
    <mergeCell ref="BZ6:BZ7"/>
    <mergeCell ref="CA6:CA7"/>
    <mergeCell ref="CC6:CC7"/>
    <mergeCell ref="BQ6:BQ7"/>
    <mergeCell ref="BR6:BR7"/>
    <mergeCell ref="BS6:BS7"/>
    <mergeCell ref="BT6:BT7"/>
    <mergeCell ref="BU6:BU7"/>
    <mergeCell ref="BV6:BV7"/>
    <mergeCell ref="CG5:CG7"/>
    <mergeCell ref="CH5:CK5"/>
    <mergeCell ref="A11:A14"/>
    <mergeCell ref="A16:A17"/>
    <mergeCell ref="C16:C17"/>
    <mergeCell ref="D16:D17"/>
    <mergeCell ref="E16:E17"/>
    <mergeCell ref="CD6:CD7"/>
    <mergeCell ref="CE6:CE7"/>
    <mergeCell ref="BK6:BK7"/>
    <mergeCell ref="BL6:BL7"/>
    <mergeCell ref="BM6:BM7"/>
    <mergeCell ref="A6:A7"/>
    <mergeCell ref="B6:B7"/>
    <mergeCell ref="C6:C7"/>
    <mergeCell ref="D6:D7"/>
    <mergeCell ref="E6:E7"/>
    <mergeCell ref="F6:F7"/>
    <mergeCell ref="G6:I6"/>
    <mergeCell ref="J6:J7"/>
    <mergeCell ref="A5:M5"/>
    <mergeCell ref="N5:AL5"/>
    <mergeCell ref="AM5:BF5"/>
    <mergeCell ref="BG5:BV5"/>
    <mergeCell ref="BX5:CA5"/>
    <mergeCell ref="CC5:CF5"/>
    <mergeCell ref="AR6:BA6"/>
    <mergeCell ref="BB6:BB7"/>
    <mergeCell ref="BC6:BC7"/>
    <mergeCell ref="BD6:BD7"/>
    <mergeCell ref="K6:K7"/>
    <mergeCell ref="L6:L7"/>
    <mergeCell ref="M6:M7"/>
    <mergeCell ref="N6:T6"/>
    <mergeCell ref="U6:Z6"/>
    <mergeCell ref="AA6:AF6"/>
    <mergeCell ref="CF6:CF7"/>
  </mergeCells>
  <conditionalFormatting sqref="I14 I149 I158:I160 I162:I164 I9 I16:I144 H24:H112">
    <cfRule type="cellIs" dxfId="24" priority="12" operator="greaterThan">
      <formula>0</formula>
    </cfRule>
  </conditionalFormatting>
  <conditionalFormatting sqref="I15">
    <cfRule type="cellIs" dxfId="23" priority="11" operator="greaterThan">
      <formula>0</formula>
    </cfRule>
  </conditionalFormatting>
  <conditionalFormatting sqref="H10">
    <cfRule type="cellIs" dxfId="22" priority="10" operator="greaterThan">
      <formula>0</formula>
    </cfRule>
  </conditionalFormatting>
  <conditionalFormatting sqref="H119">
    <cfRule type="cellIs" dxfId="21" priority="9" operator="greaterThan">
      <formula>0</formula>
    </cfRule>
  </conditionalFormatting>
  <conditionalFormatting sqref="H113:H118">
    <cfRule type="cellIs" dxfId="20" priority="8" operator="greaterThan">
      <formula>0</formula>
    </cfRule>
  </conditionalFormatting>
  <conditionalFormatting sqref="H143:H144 H149">
    <cfRule type="cellIs" dxfId="19" priority="7" operator="greaterThan">
      <formula>0</formula>
    </cfRule>
  </conditionalFormatting>
  <conditionalFormatting sqref="I145:I148">
    <cfRule type="cellIs" dxfId="18" priority="6" operator="greaterThan">
      <formula>0</formula>
    </cfRule>
  </conditionalFormatting>
  <conditionalFormatting sqref="I150:I155">
    <cfRule type="cellIs" dxfId="17" priority="5" operator="greaterThan">
      <formula>0</formula>
    </cfRule>
  </conditionalFormatting>
  <conditionalFormatting sqref="H150:H155">
    <cfRule type="cellIs" dxfId="16" priority="4" operator="greaterThan">
      <formula>0</formula>
    </cfRule>
  </conditionalFormatting>
  <conditionalFormatting sqref="I156:I157">
    <cfRule type="cellIs" dxfId="15" priority="3" operator="greaterThan">
      <formula>0</formula>
    </cfRule>
  </conditionalFormatting>
  <conditionalFormatting sqref="H156:H157">
    <cfRule type="cellIs" dxfId="14" priority="2" operator="greaterThan">
      <formula>0</formula>
    </cfRule>
  </conditionalFormatting>
  <conditionalFormatting sqref="I161">
    <cfRule type="cellIs" dxfId="13" priority="1" operator="greaterThan">
      <formula>0</formula>
    </cfRule>
  </conditionalFormatting>
  <pageMargins left="0.21" right="0.17" top="0.2" bottom="0.27" header="0.17" footer="0.3"/>
  <pageSetup paperSize="9" scale="5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84"/>
  <sheetViews>
    <sheetView topLeftCell="B10" zoomScale="70" zoomScaleNormal="70" workbookViewId="0">
      <selection activeCell="K22" sqref="K22"/>
    </sheetView>
  </sheetViews>
  <sheetFormatPr defaultColWidth="8.88671875" defaultRowHeight="17.399999999999999"/>
  <cols>
    <col min="1" max="1" width="1.6640625" style="59" hidden="1" customWidth="1"/>
    <col min="2" max="2" width="5" style="59" customWidth="1"/>
    <col min="3" max="3" width="14.88671875" style="256" customWidth="1"/>
    <col min="4" max="4" width="23.5546875" style="257" customWidth="1"/>
    <col min="5" max="5" width="20.33203125" style="59" bestFit="1" customWidth="1"/>
    <col min="6" max="6" width="66.88671875" style="60" customWidth="1"/>
    <col min="7" max="7" width="14.44140625" style="258" bestFit="1" customWidth="1"/>
    <col min="8" max="8" width="23.5546875" style="259" customWidth="1"/>
    <col min="9" max="9" width="13.6640625" style="59" bestFit="1" customWidth="1"/>
    <col min="10" max="10" width="22.33203125" style="59" bestFit="1" customWidth="1"/>
    <col min="11" max="11" width="13.44140625" style="59" bestFit="1" customWidth="1"/>
    <col min="12" max="16384" width="8.88671875" style="59"/>
  </cols>
  <sheetData>
    <row r="1" spans="2:16" ht="0.9" customHeight="1"/>
    <row r="2" spans="2:16" ht="51" customHeight="1">
      <c r="B2" s="1595" t="s">
        <v>520</v>
      </c>
      <c r="C2" s="1595"/>
      <c r="D2" s="1595"/>
      <c r="E2" s="1595"/>
      <c r="F2" s="1595"/>
      <c r="G2" s="1595"/>
      <c r="H2" s="1595"/>
    </row>
    <row r="3" spans="2:16" ht="21" customHeight="1">
      <c r="B3" s="260"/>
      <c r="C3" s="261"/>
      <c r="D3" s="260"/>
      <c r="E3" s="260"/>
      <c r="F3" s="1596" t="s">
        <v>751</v>
      </c>
      <c r="G3" s="1596"/>
      <c r="H3" s="1596"/>
    </row>
    <row r="4" spans="2:16" s="69" customFormat="1" ht="24" customHeight="1">
      <c r="B4" s="68" t="s">
        <v>398</v>
      </c>
      <c r="C4" s="1597" t="s">
        <v>752</v>
      </c>
      <c r="D4" s="1598"/>
      <c r="E4" s="1598"/>
      <c r="F4" s="1598"/>
      <c r="G4" s="1599" t="s">
        <v>525</v>
      </c>
      <c r="H4" s="1600"/>
      <c r="I4" s="1601" t="s">
        <v>753</v>
      </c>
    </row>
    <row r="5" spans="2:16" s="69" customFormat="1" ht="37.5" customHeight="1">
      <c r="B5" s="70"/>
      <c r="C5" s="262" t="s">
        <v>527</v>
      </c>
      <c r="D5" s="72" t="s">
        <v>528</v>
      </c>
      <c r="E5" s="72" t="s">
        <v>529</v>
      </c>
      <c r="F5" s="73" t="s">
        <v>530</v>
      </c>
      <c r="G5" s="263" t="s">
        <v>533</v>
      </c>
      <c r="H5" s="263" t="s">
        <v>535</v>
      </c>
      <c r="I5" s="1601"/>
    </row>
    <row r="6" spans="2:16" s="69" customFormat="1" ht="24" customHeight="1">
      <c r="B6" s="80"/>
      <c r="C6" s="264"/>
      <c r="D6" s="81"/>
      <c r="E6" s="81"/>
      <c r="F6" s="82"/>
      <c r="G6" s="265">
        <f>SUBTOTAL(9,G7:G103)</f>
        <v>5256850</v>
      </c>
      <c r="H6" s="265">
        <f>SUBTOTAL(9,H7:H103)</f>
        <v>44171010473.090912</v>
      </c>
      <c r="I6" s="1592" t="s">
        <v>40</v>
      </c>
      <c r="J6" s="266"/>
    </row>
    <row r="7" spans="2:16" ht="26.25" customHeight="1">
      <c r="B7" s="86">
        <v>1</v>
      </c>
      <c r="C7" s="267" t="s">
        <v>435</v>
      </c>
      <c r="D7" s="88" t="str">
        <f>'[10]Hợp đồng'!D38</f>
        <v>FM/WJ040422-08</v>
      </c>
      <c r="E7" s="95">
        <f>'[10]Hợp đồng'!E38</f>
        <v>44655</v>
      </c>
      <c r="F7" s="268" t="s">
        <v>37</v>
      </c>
      <c r="G7" s="269">
        <v>270000</v>
      </c>
      <c r="H7" s="270">
        <f>'[10]Thực hiện HĐ'!O38</f>
        <v>2175795000</v>
      </c>
      <c r="I7" s="1593"/>
    </row>
    <row r="8" spans="2:16" ht="26.25" customHeight="1">
      <c r="B8" s="86">
        <v>2</v>
      </c>
      <c r="C8" s="267" t="s">
        <v>648</v>
      </c>
      <c r="D8" s="88" t="str">
        <f>'[10]Hợp đồng'!D46</f>
        <v>FM/WJ080422-09</v>
      </c>
      <c r="E8" s="95">
        <f>'[10]Hợp đồng'!E46</f>
        <v>44777</v>
      </c>
      <c r="F8" s="268" t="s">
        <v>37</v>
      </c>
      <c r="G8" s="269">
        <v>270000</v>
      </c>
      <c r="H8" s="270">
        <f>'[10]Thực hiện HĐ'!O46</f>
        <v>2175795000</v>
      </c>
      <c r="I8" s="1593"/>
    </row>
    <row r="9" spans="2:16" ht="26.25" customHeight="1">
      <c r="B9" s="86">
        <v>3</v>
      </c>
      <c r="C9" s="267" t="s">
        <v>435</v>
      </c>
      <c r="D9" s="88" t="str">
        <f>'[10]Hợp đồng'!D51</f>
        <v>FM/WJ120422-10</v>
      </c>
      <c r="E9" s="95">
        <f>'[10]Hợp đồng'!E51</f>
        <v>44899</v>
      </c>
      <c r="F9" s="268" t="s">
        <v>37</v>
      </c>
      <c r="G9" s="269">
        <v>162000</v>
      </c>
      <c r="H9" s="270">
        <f>'[10]Thực hiện HĐ'!O51</f>
        <v>1305477000</v>
      </c>
      <c r="I9" s="1593"/>
    </row>
    <row r="10" spans="2:16" ht="26.25" customHeight="1">
      <c r="B10" s="86">
        <v>4</v>
      </c>
      <c r="C10" s="267" t="s">
        <v>456</v>
      </c>
      <c r="D10" s="88" t="str">
        <f>'[10]Hợp đồng'!D27</f>
        <v>310322/BĐL-FL</v>
      </c>
      <c r="E10" s="88" t="str">
        <f>'[10]Hợp đồng'!E27</f>
        <v>31/3/2022</v>
      </c>
      <c r="F10" s="268" t="s">
        <v>315</v>
      </c>
      <c r="G10" s="269">
        <v>15000</v>
      </c>
      <c r="H10" s="270">
        <f>'[10]Thực hiện HĐ'!O27</f>
        <v>94090909.090909079</v>
      </c>
      <c r="I10" s="1593"/>
    </row>
    <row r="11" spans="2:16" ht="30.75" customHeight="1">
      <c r="B11" s="86">
        <v>5</v>
      </c>
      <c r="C11" s="267" t="s">
        <v>719</v>
      </c>
      <c r="D11" s="88" t="str">
        <f>'[10]Hợp đồng'!D76</f>
        <v>2504/VT-FL</v>
      </c>
      <c r="E11" s="95" t="str">
        <f>'[10]Hợp đồng'!E76</f>
        <v>25/4/2022</v>
      </c>
      <c r="F11" s="268" t="s">
        <v>350</v>
      </c>
      <c r="G11" s="269">
        <v>15000</v>
      </c>
      <c r="H11" s="270">
        <f>'[10]Thực hiện HĐ'!O76</f>
        <v>102272727.27272727</v>
      </c>
      <c r="I11" s="1593"/>
    </row>
    <row r="12" spans="2:16" ht="30.75" customHeight="1">
      <c r="B12" s="1586" t="s">
        <v>549</v>
      </c>
      <c r="C12" s="1587"/>
      <c r="D12" s="1587"/>
      <c r="E12" s="1587"/>
      <c r="F12" s="1588"/>
      <c r="G12" s="271">
        <f>SUM(G7:G11)</f>
        <v>732000</v>
      </c>
      <c r="H12" s="272">
        <f>SUM(H7:H11)</f>
        <v>5853430636.363636</v>
      </c>
      <c r="I12" s="1594"/>
    </row>
    <row r="13" spans="2:16" ht="26.25" customHeight="1">
      <c r="B13" s="86">
        <v>28</v>
      </c>
      <c r="C13" s="267" t="s">
        <v>596</v>
      </c>
      <c r="D13" s="88" t="str">
        <f>'[10]Hợp đồng'!D22</f>
        <v>FM/SP-1803/02</v>
      </c>
      <c r="E13" s="88" t="str">
        <f>'[10]Hợp đồng'!E22</f>
        <v>24/3/2022</v>
      </c>
      <c r="F13" s="268" t="s">
        <v>161</v>
      </c>
      <c r="G13" s="269">
        <v>28000</v>
      </c>
      <c r="H13" s="270">
        <f>'[10]Thực hiện HĐ'!O22</f>
        <v>231994000</v>
      </c>
      <c r="I13" s="1583" t="s">
        <v>58</v>
      </c>
      <c r="P13" s="257"/>
    </row>
    <row r="14" spans="2:16" ht="30.75" customHeight="1">
      <c r="B14" s="86">
        <v>52</v>
      </c>
      <c r="C14" s="267" t="s">
        <v>444</v>
      </c>
      <c r="D14" s="88" t="str">
        <f>'[10]Hợp đồng'!D80</f>
        <v>1904/FM-AK</v>
      </c>
      <c r="E14" s="95" t="str">
        <f>'[10]Hợp đồng'!E80</f>
        <v>19/4/2022</v>
      </c>
      <c r="F14" s="268" t="s">
        <v>386</v>
      </c>
      <c r="G14" s="269">
        <v>25000</v>
      </c>
      <c r="H14" s="270">
        <f>'[10]Thực hiện HĐ'!O80</f>
        <v>280125000</v>
      </c>
      <c r="I14" s="1584"/>
    </row>
    <row r="15" spans="2:16" ht="26.25" customHeight="1">
      <c r="B15" s="86">
        <v>53</v>
      </c>
      <c r="C15" s="267" t="s">
        <v>635</v>
      </c>
      <c r="D15" s="88" t="str">
        <f>'[10]Hợp đồng'!D41</f>
        <v>FM/RC-090322/04</v>
      </c>
      <c r="E15" s="95">
        <f>'[10]Hợp đồng'!E41</f>
        <v>44807</v>
      </c>
      <c r="F15" s="268" t="s">
        <v>139</v>
      </c>
      <c r="G15" s="269">
        <v>56000</v>
      </c>
      <c r="H15" s="270">
        <f>'[10]Thực hiện HĐ'!O41</f>
        <v>481606832</v>
      </c>
      <c r="I15" s="1584"/>
    </row>
    <row r="16" spans="2:16" ht="30.75" customHeight="1">
      <c r="B16" s="86">
        <v>57</v>
      </c>
      <c r="C16" s="267" t="s">
        <v>685</v>
      </c>
      <c r="D16" s="88" t="str">
        <f>'[10]Hợp đồng'!D60</f>
        <v>ZD89/FM-BE</v>
      </c>
      <c r="E16" s="95" t="str">
        <f>'[10]Hợp đồng'!E60</f>
        <v>19/4/2022</v>
      </c>
      <c r="F16" s="268" t="s">
        <v>100</v>
      </c>
      <c r="G16" s="269">
        <v>216000</v>
      </c>
      <c r="H16" s="270">
        <f>'[10]Thực hiện HĐ'!O60</f>
        <v>1397411999.9999998</v>
      </c>
      <c r="I16" s="1584"/>
    </row>
    <row r="17" spans="2:9" ht="30.75" customHeight="1">
      <c r="B17" s="1586" t="s">
        <v>549</v>
      </c>
      <c r="C17" s="1587"/>
      <c r="D17" s="1587"/>
      <c r="E17" s="1587"/>
      <c r="F17" s="1588"/>
      <c r="G17" s="271">
        <f>SUM(G13:G16)</f>
        <v>325000</v>
      </c>
      <c r="H17" s="272">
        <f>SUM(H13:H16)</f>
        <v>2391137832</v>
      </c>
      <c r="I17" s="1585"/>
    </row>
    <row r="18" spans="2:9" ht="26.25" customHeight="1">
      <c r="B18" s="86">
        <v>6</v>
      </c>
      <c r="C18" s="267">
        <v>7702</v>
      </c>
      <c r="D18" s="88" t="str">
        <f>'[10]Hợp đồng'!D7</f>
        <v>01/HP-FL</v>
      </c>
      <c r="E18" s="88" t="str">
        <f>'[10]Hợp đồng'!E7</f>
        <v>23/02/2022</v>
      </c>
      <c r="F18" s="268" t="s">
        <v>358</v>
      </c>
      <c r="G18" s="269">
        <v>54000</v>
      </c>
      <c r="H18" s="270">
        <f>'[10]Thực hiện HĐ'!O7</f>
        <v>423899999.99999994</v>
      </c>
      <c r="I18" s="1589" t="s">
        <v>754</v>
      </c>
    </row>
    <row r="19" spans="2:9" ht="26.25" customHeight="1">
      <c r="B19" s="86">
        <v>7</v>
      </c>
      <c r="C19" s="267" t="s">
        <v>564</v>
      </c>
      <c r="D19" s="88" t="str">
        <f>'[10]Hợp đồng'!D8</f>
        <v>01/HP-FL</v>
      </c>
      <c r="E19" s="88" t="str">
        <f>'[10]Hợp đồng'!E8</f>
        <v>23/02/2022</v>
      </c>
      <c r="F19" s="268" t="s">
        <v>358</v>
      </c>
      <c r="G19" s="269">
        <v>27000</v>
      </c>
      <c r="H19" s="270">
        <f>'[10]Thực hiện HĐ'!O8</f>
        <v>217227272.72727272</v>
      </c>
      <c r="I19" s="1590"/>
    </row>
    <row r="20" spans="2:9" ht="26.25" customHeight="1">
      <c r="B20" s="86">
        <v>8</v>
      </c>
      <c r="C20" s="267">
        <v>8518</v>
      </c>
      <c r="D20" s="88" t="str">
        <f>'[10]Hợp đồng'!D9</f>
        <v>05/TT-FL</v>
      </c>
      <c r="E20" s="95">
        <f>'[10]Hợp đồng'!E9</f>
        <v>44807</v>
      </c>
      <c r="F20" s="268" t="s">
        <v>361</v>
      </c>
      <c r="G20" s="269">
        <v>13000</v>
      </c>
      <c r="H20" s="270">
        <f>'[10]Thực hiện HĐ'!O9</f>
        <v>94900000</v>
      </c>
      <c r="I20" s="1590"/>
    </row>
    <row r="21" spans="2:9" ht="26.25" customHeight="1">
      <c r="B21" s="86">
        <v>9</v>
      </c>
      <c r="C21" s="267">
        <v>8616</v>
      </c>
      <c r="D21" s="88">
        <f>'[10]Hợp đồng'!D39</f>
        <v>0</v>
      </c>
      <c r="E21" s="95">
        <f>'[10]Hợp đồng'!E39</f>
        <v>44565</v>
      </c>
      <c r="F21" s="268" t="s">
        <v>361</v>
      </c>
      <c r="G21" s="269">
        <v>425</v>
      </c>
      <c r="H21" s="270">
        <f>'[10]Thực hiện HĐ'!O39</f>
        <v>2996250</v>
      </c>
      <c r="I21" s="1590"/>
    </row>
    <row r="22" spans="2:9" ht="26.25" customHeight="1">
      <c r="B22" s="86">
        <v>10</v>
      </c>
      <c r="C22" s="267" t="s">
        <v>465</v>
      </c>
      <c r="D22" s="88" t="str">
        <f>'[10]Hợp đồng'!D10</f>
        <v>02/MP-FL</v>
      </c>
      <c r="E22" s="88" t="str">
        <f>'[10]Hợp đồng'!E10</f>
        <v>16/3/2022</v>
      </c>
      <c r="F22" s="268" t="s">
        <v>296</v>
      </c>
      <c r="G22" s="269">
        <v>14225</v>
      </c>
      <c r="H22" s="270">
        <f>'[10]Thực hiện HĐ'!O10</f>
        <v>123757500</v>
      </c>
      <c r="I22" s="1590"/>
    </row>
    <row r="23" spans="2:9" ht="26.25" customHeight="1">
      <c r="B23" s="86">
        <v>11</v>
      </c>
      <c r="C23" s="267" t="s">
        <v>465</v>
      </c>
      <c r="D23" s="88" t="str">
        <f>'[10]Hợp đồng'!D29</f>
        <v>03/MP-FL</v>
      </c>
      <c r="E23" s="95">
        <f>'[10]Hợp đồng'!E29</f>
        <v>44565</v>
      </c>
      <c r="F23" s="268" t="s">
        <v>296</v>
      </c>
      <c r="G23" s="269">
        <v>13775</v>
      </c>
      <c r="H23" s="270">
        <f>'[10]Thực hiện HĐ'!O29</f>
        <v>435000000</v>
      </c>
      <c r="I23" s="1590"/>
    </row>
    <row r="24" spans="2:9" ht="26.25" customHeight="1">
      <c r="B24" s="86">
        <v>12</v>
      </c>
      <c r="C24" s="267">
        <v>8514</v>
      </c>
      <c r="D24" s="88" t="str">
        <f>'[10]Hợp đồng'!D11</f>
        <v>05/HH-FL</v>
      </c>
      <c r="E24" s="88" t="str">
        <f>'[10]Hợp đồng'!E11</f>
        <v>16/3/2022</v>
      </c>
      <c r="F24" s="268" t="s">
        <v>247</v>
      </c>
      <c r="G24" s="269">
        <f>'[10]Thực hiện HĐ'!I11</f>
        <v>45000</v>
      </c>
      <c r="H24" s="270">
        <f>'[10]Thực hiện HĐ'!O11</f>
        <v>323181818.18181813</v>
      </c>
      <c r="I24" s="1590"/>
    </row>
    <row r="25" spans="2:9" ht="30.75" customHeight="1">
      <c r="B25" s="86">
        <v>13</v>
      </c>
      <c r="C25" s="267">
        <v>8616</v>
      </c>
      <c r="D25" s="88" t="str">
        <f>'[10]Hợp đồng'!D57</f>
        <v>07/HH-FM</v>
      </c>
      <c r="E25" s="88" t="str">
        <f>'[10]Hợp đồng'!E57</f>
        <v>16/4/2022</v>
      </c>
      <c r="F25" s="268" t="s">
        <v>247</v>
      </c>
      <c r="G25" s="269">
        <f>'[10]Thực hiện HĐ'!I57</f>
        <v>5000</v>
      </c>
      <c r="H25" s="270">
        <f>'[10]Thực hiện HĐ'!O57</f>
        <v>34999999.999999993</v>
      </c>
      <c r="I25" s="1590"/>
    </row>
    <row r="26" spans="2:9" ht="26.25" customHeight="1">
      <c r="B26" s="86">
        <v>14</v>
      </c>
      <c r="C26" s="267">
        <v>8616</v>
      </c>
      <c r="D26" s="88" t="str">
        <f>'[10]Hợp đồng'!D32</f>
        <v>06/HH-FM</v>
      </c>
      <c r="E26" s="95">
        <f>'[10]Hợp đồng'!E32</f>
        <v>44596</v>
      </c>
      <c r="F26" s="268" t="s">
        <v>247</v>
      </c>
      <c r="G26" s="269">
        <f>'[10]Thực hiện HĐ'!I32</f>
        <v>3000</v>
      </c>
      <c r="H26" s="270">
        <f>'[10]Thực hiện HĐ'!O32</f>
        <v>20999999.999999996</v>
      </c>
      <c r="I26" s="1590"/>
    </row>
    <row r="27" spans="2:9" ht="30.75" customHeight="1">
      <c r="B27" s="86">
        <v>15</v>
      </c>
      <c r="C27" s="267">
        <v>8514</v>
      </c>
      <c r="D27" s="88" t="str">
        <f>'[10]Hợp đồng'!D79</f>
        <v>08/HH-FM</v>
      </c>
      <c r="E27" s="88" t="str">
        <f>'[10]Hợp đồng'!E79</f>
        <v>27/4/2022</v>
      </c>
      <c r="F27" s="268" t="s">
        <v>247</v>
      </c>
      <c r="G27" s="269">
        <f>'[10]Thực hiện HĐ'!I79</f>
        <v>24000</v>
      </c>
      <c r="H27" s="270">
        <f>'[10]Thực hiện HĐ'!O79</f>
        <v>187200000</v>
      </c>
      <c r="I27" s="1590"/>
    </row>
    <row r="28" spans="2:9" ht="30.75" customHeight="1">
      <c r="B28" s="86"/>
      <c r="C28" s="273" t="s">
        <v>432</v>
      </c>
      <c r="D28" s="274" t="s">
        <v>580</v>
      </c>
      <c r="E28" s="274" t="s">
        <v>581</v>
      </c>
      <c r="F28" s="268" t="s">
        <v>263</v>
      </c>
      <c r="G28" s="269">
        <v>135000</v>
      </c>
      <c r="H28" s="270">
        <v>1080000000</v>
      </c>
      <c r="I28" s="1590"/>
    </row>
    <row r="29" spans="2:9" ht="26.25" customHeight="1">
      <c r="B29" s="86">
        <v>16</v>
      </c>
      <c r="C29" s="267" t="s">
        <v>432</v>
      </c>
      <c r="D29" s="88" t="str">
        <f>'[10]Hợp đồng'!D12</f>
        <v>21032022/FL-QC</v>
      </c>
      <c r="E29" s="88" t="str">
        <f>'[10]Hợp đồng'!E12</f>
        <v>21/3/2022</v>
      </c>
      <c r="F29" s="268" t="s">
        <v>263</v>
      </c>
      <c r="G29" s="269">
        <f>'[10]Thực hiện HĐ'!I12</f>
        <v>27000</v>
      </c>
      <c r="H29" s="270">
        <f>'[10]Thực hiện HĐ'!O12</f>
        <v>216000000</v>
      </c>
      <c r="I29" s="1590"/>
    </row>
    <row r="30" spans="2:9" ht="26.25" customHeight="1">
      <c r="B30" s="86">
        <v>17</v>
      </c>
      <c r="C30" s="267" t="s">
        <v>485</v>
      </c>
      <c r="D30" s="88" t="str">
        <f>'[10]Hợp đồng'!D13</f>
        <v>09/AH-FL</v>
      </c>
      <c r="E30" s="88" t="str">
        <f>'[10]Hợp đồng'!E13</f>
        <v>21/3/2022</v>
      </c>
      <c r="F30" s="268" t="s">
        <v>268</v>
      </c>
      <c r="G30" s="269">
        <f>'[10]Thực hiện HĐ'!I13</f>
        <v>10000</v>
      </c>
      <c r="H30" s="270">
        <f>'[10]Thực hiện HĐ'!O13</f>
        <v>62000000</v>
      </c>
      <c r="I30" s="1590"/>
    </row>
    <row r="31" spans="2:9" ht="26.25" customHeight="1">
      <c r="B31" s="86">
        <v>18</v>
      </c>
      <c r="C31" s="267" t="s">
        <v>485</v>
      </c>
      <c r="D31" s="88" t="str">
        <f>'[10]Hợp đồng'!D23</f>
        <v>09/AH-FL</v>
      </c>
      <c r="E31" s="88" t="str">
        <f>'[10]Hợp đồng'!E23</f>
        <v>25/3/2022</v>
      </c>
      <c r="F31" s="268" t="s">
        <v>268</v>
      </c>
      <c r="G31" s="269">
        <f>'[10]Thực hiện HĐ'!I23</f>
        <v>10500</v>
      </c>
      <c r="H31" s="270">
        <f>'[10]Thực hiện HĐ'!O23</f>
        <v>65100000</v>
      </c>
      <c r="I31" s="1590"/>
    </row>
    <row r="32" spans="2:9" ht="26.25" customHeight="1">
      <c r="B32" s="86">
        <v>19</v>
      </c>
      <c r="C32" s="267" t="s">
        <v>472</v>
      </c>
      <c r="D32" s="88" t="str">
        <f>'[10]Hợp đồng'!D24</f>
        <v>09/AH-FL</v>
      </c>
      <c r="E32" s="88" t="str">
        <f>'[10]Hợp đồng'!E24</f>
        <v>25/3/2022</v>
      </c>
      <c r="F32" s="268" t="s">
        <v>268</v>
      </c>
      <c r="G32" s="269">
        <f>'[10]Thực hiện HĐ'!I24</f>
        <v>13500</v>
      </c>
      <c r="H32" s="270">
        <f>'[10]Thực hiện HĐ'!O24</f>
        <v>89100000</v>
      </c>
      <c r="I32" s="1590"/>
    </row>
    <row r="33" spans="2:9" ht="30.75" customHeight="1">
      <c r="B33" s="86">
        <v>20</v>
      </c>
      <c r="C33" s="267" t="s">
        <v>472</v>
      </c>
      <c r="D33" s="88" t="str">
        <f>'[10]Hợp đồng'!D58</f>
        <v>10/AH-FL</v>
      </c>
      <c r="E33" s="88" t="str">
        <f>'[10]Hợp đồng'!E58</f>
        <v>18/4/2022</v>
      </c>
      <c r="F33" s="268" t="s">
        <v>268</v>
      </c>
      <c r="G33" s="269">
        <f>'[10]Thực hiện HĐ'!I58</f>
        <v>24000</v>
      </c>
      <c r="H33" s="270">
        <f>'[10]Thực hiện HĐ'!O58</f>
        <v>158400000</v>
      </c>
      <c r="I33" s="1590"/>
    </row>
    <row r="34" spans="2:9" ht="26.25" customHeight="1">
      <c r="B34" s="86">
        <v>21</v>
      </c>
      <c r="C34" s="267">
        <v>8805</v>
      </c>
      <c r="D34" s="88" t="str">
        <f>'[10]Hợp đồng'!D14</f>
        <v>03/TV-FL</v>
      </c>
      <c r="E34" s="88" t="str">
        <f>'[10]Hợp đồng'!E14</f>
        <v>21/3/2022</v>
      </c>
      <c r="F34" s="268" t="s">
        <v>302</v>
      </c>
      <c r="G34" s="269">
        <f>'[10]Thực hiện HĐ'!I14</f>
        <v>20000</v>
      </c>
      <c r="H34" s="270">
        <f>'[10]Thực hiện HĐ'!O14</f>
        <v>167272727.27272725</v>
      </c>
      <c r="I34" s="1590"/>
    </row>
    <row r="35" spans="2:9" ht="30.75" customHeight="1">
      <c r="B35" s="86">
        <v>22</v>
      </c>
      <c r="C35" s="267">
        <v>8805</v>
      </c>
      <c r="D35" s="88" t="str">
        <f>'[10]Hợp đồng'!D59</f>
        <v>04/TV-FL</v>
      </c>
      <c r="E35" s="88" t="str">
        <f>'[10]Hợp đồng'!E59</f>
        <v>20/4/2022</v>
      </c>
      <c r="F35" s="268" t="s">
        <v>302</v>
      </c>
      <c r="G35" s="269">
        <f>'[10]Thực hiện HĐ'!I59</f>
        <v>30000</v>
      </c>
      <c r="H35" s="270">
        <f>'[10]Thực hiện HĐ'!O59</f>
        <v>250909090.90909088</v>
      </c>
      <c r="I35" s="1590"/>
    </row>
    <row r="36" spans="2:9" ht="26.25" customHeight="1">
      <c r="B36" s="86">
        <v>23</v>
      </c>
      <c r="C36" s="267" t="s">
        <v>474</v>
      </c>
      <c r="D36" s="88" t="str">
        <f>'[10]Hợp đồng'!D17</f>
        <v>VTM01202287</v>
      </c>
      <c r="E36" s="88" t="str">
        <f>'[10]Hợp đồng'!E17</f>
        <v>16/3/2022</v>
      </c>
      <c r="F36" s="268" t="s">
        <v>70</v>
      </c>
      <c r="G36" s="269">
        <f>'[10]Thực hiện HĐ'!I17</f>
        <v>110000</v>
      </c>
      <c r="H36" s="270">
        <f>'[10]Thực hiện HĐ'!O17</f>
        <v>848980000</v>
      </c>
      <c r="I36" s="1590"/>
    </row>
    <row r="37" spans="2:9" ht="26.25" customHeight="1">
      <c r="B37" s="86">
        <v>24</v>
      </c>
      <c r="C37" s="267" t="s">
        <v>474</v>
      </c>
      <c r="D37" s="88" t="str">
        <f>'[10]Hợp đồng'!D18</f>
        <v>VTM01202288</v>
      </c>
      <c r="E37" s="88" t="str">
        <f>'[10]Hợp đồng'!E18</f>
        <v>16/3/2022</v>
      </c>
      <c r="F37" s="268" t="s">
        <v>70</v>
      </c>
      <c r="G37" s="269">
        <f>'[10]Thực hiện HĐ'!I18</f>
        <v>220000</v>
      </c>
      <c r="H37" s="270">
        <f>'[10]Thực hiện HĐ'!O18</f>
        <v>1697960000</v>
      </c>
      <c r="I37" s="1590"/>
    </row>
    <row r="38" spans="2:9" ht="30.75" customHeight="1">
      <c r="B38" s="86">
        <v>25</v>
      </c>
      <c r="C38" s="267" t="s">
        <v>474</v>
      </c>
      <c r="D38" s="88" t="str">
        <f>'[10]Hợp đồng'!D68</f>
        <v>VTM01202294</v>
      </c>
      <c r="E38" s="88" t="str">
        <f>'[10]Hợp đồng'!E68</f>
        <v>21/4/2022</v>
      </c>
      <c r="F38" s="268" t="s">
        <v>70</v>
      </c>
      <c r="G38" s="269">
        <f>'[10]Thực hiện HĐ'!I68</f>
        <v>165000</v>
      </c>
      <c r="H38" s="270">
        <f>'[10]Thực hiện HĐ'!O68</f>
        <v>1514700000.0000002</v>
      </c>
      <c r="I38" s="1590"/>
    </row>
    <row r="39" spans="2:9" ht="26.25" customHeight="1">
      <c r="B39" s="86">
        <v>26</v>
      </c>
      <c r="C39" s="267" t="s">
        <v>443</v>
      </c>
      <c r="D39" s="88" t="str">
        <f>'[10]Hợp đồng'!D19</f>
        <v>VTM01202286</v>
      </c>
      <c r="E39" s="88" t="str">
        <f>'[10]Hợp đồng'!E19</f>
        <v>11//03/2022</v>
      </c>
      <c r="F39" s="268" t="s">
        <v>184</v>
      </c>
      <c r="G39" s="269">
        <f>'[10]Thực hiện HĐ'!I19</f>
        <v>108000</v>
      </c>
      <c r="H39" s="270">
        <f>'[10]Thực hiện HĐ'!O19</f>
        <v>889930800</v>
      </c>
      <c r="I39" s="1590"/>
    </row>
    <row r="40" spans="2:9" ht="30.75" customHeight="1">
      <c r="B40" s="86">
        <v>27</v>
      </c>
      <c r="C40" s="267" t="s">
        <v>443</v>
      </c>
      <c r="D40" s="88" t="str">
        <f>'[10]Hợp đồng'!D67</f>
        <v>VTM01202292</v>
      </c>
      <c r="E40" s="88" t="str">
        <f>'[10]Hợp đồng'!E67</f>
        <v>19/4/2022</v>
      </c>
      <c r="F40" s="268" t="s">
        <v>184</v>
      </c>
      <c r="G40" s="269">
        <f>'[10]Thực hiện HĐ'!I67</f>
        <v>81000</v>
      </c>
      <c r="H40" s="270">
        <f>'[10]Thực hiện HĐ'!O67</f>
        <v>793881000</v>
      </c>
      <c r="I40" s="1590"/>
    </row>
    <row r="41" spans="2:9" ht="26.25" customHeight="1">
      <c r="B41" s="86">
        <v>29</v>
      </c>
      <c r="C41" s="267" t="s">
        <v>602</v>
      </c>
      <c r="D41" s="88" t="str">
        <f>'[10]Hợp đồng'!D25</f>
        <v>0203/FMB-RDB</v>
      </c>
      <c r="E41" s="95">
        <f>'[10]Hợp đồng'!E25</f>
        <v>44595</v>
      </c>
      <c r="F41" s="268" t="s">
        <v>19</v>
      </c>
      <c r="G41" s="269">
        <f>'[10]Thực hiện HĐ'!I25</f>
        <v>39000</v>
      </c>
      <c r="H41" s="270">
        <f>'[10]Thực hiện HĐ'!O25</f>
        <v>362972999.99999994</v>
      </c>
      <c r="I41" s="1590"/>
    </row>
    <row r="42" spans="2:9" ht="33" customHeight="1">
      <c r="B42" s="86">
        <v>30</v>
      </c>
      <c r="C42" s="267" t="s">
        <v>604</v>
      </c>
      <c r="D42" s="88" t="str">
        <f>'[10]Hợp đồng'!D26</f>
        <v>0203/FMB-RDB</v>
      </c>
      <c r="E42" s="95">
        <f>'[10]Hợp đồng'!E26</f>
        <v>44595</v>
      </c>
      <c r="F42" s="268" t="s">
        <v>19</v>
      </c>
      <c r="G42" s="269">
        <f>'[10]Thực hiện HĐ'!I26</f>
        <v>15000</v>
      </c>
      <c r="H42" s="270">
        <f>'[10]Thực hiện HĐ'!O26</f>
        <v>166845000</v>
      </c>
      <c r="I42" s="1590"/>
    </row>
    <row r="43" spans="2:9" ht="26.25" customHeight="1">
      <c r="B43" s="86">
        <v>31</v>
      </c>
      <c r="C43" s="267">
        <v>8619</v>
      </c>
      <c r="D43" s="88" t="str">
        <f>'[10]Hợp đồng'!D30</f>
        <v>0204/DDL-FM</v>
      </c>
      <c r="E43" s="95">
        <f>'[10]Hợp đồng'!E30</f>
        <v>44596</v>
      </c>
      <c r="F43" s="268" t="s">
        <v>355</v>
      </c>
      <c r="G43" s="269">
        <f>'[10]Thực hiện HĐ'!I30</f>
        <v>3000</v>
      </c>
      <c r="H43" s="270">
        <f>'[10]Thực hiện HĐ'!O30</f>
        <v>19500000</v>
      </c>
      <c r="I43" s="1590"/>
    </row>
    <row r="44" spans="2:9" ht="26.25" customHeight="1">
      <c r="B44" s="86">
        <v>32</v>
      </c>
      <c r="C44" s="267" t="s">
        <v>498</v>
      </c>
      <c r="D44" s="88" t="str">
        <f>'[10]Hợp đồng'!D31</f>
        <v>0204/DDL-FM</v>
      </c>
      <c r="E44" s="95">
        <f>'[10]Hợp đồng'!E31</f>
        <v>44596</v>
      </c>
      <c r="F44" s="268" t="s">
        <v>355</v>
      </c>
      <c r="G44" s="269">
        <f>'[10]Thực hiện HĐ'!I31</f>
        <v>3000</v>
      </c>
      <c r="H44" s="270">
        <f>'[10]Thực hiện HĐ'!O31</f>
        <v>20100000</v>
      </c>
      <c r="I44" s="1590"/>
    </row>
    <row r="45" spans="2:9" ht="26.25" customHeight="1">
      <c r="B45" s="86">
        <v>33</v>
      </c>
      <c r="C45" s="267">
        <v>8619</v>
      </c>
      <c r="D45" s="88" t="str">
        <f>'[10]Hợp đồng'!D48</f>
        <v>120422/ĐL-FM</v>
      </c>
      <c r="E45" s="95">
        <f>'[10]Hợp đồng'!E48</f>
        <v>44899</v>
      </c>
      <c r="F45" s="268" t="s">
        <v>355</v>
      </c>
      <c r="G45" s="269">
        <f>'[10]Thực hiện HĐ'!I48</f>
        <v>6000</v>
      </c>
      <c r="H45" s="270">
        <f>'[10]Thực hiện HĐ'!O48</f>
        <v>39000000</v>
      </c>
      <c r="I45" s="1590"/>
    </row>
    <row r="46" spans="2:9" ht="26.25" customHeight="1">
      <c r="B46" s="86">
        <v>34</v>
      </c>
      <c r="C46" s="267" t="s">
        <v>486</v>
      </c>
      <c r="D46" s="88" t="str">
        <f>'[10]Hợp đồng'!D49</f>
        <v>120422/ĐL-FM</v>
      </c>
      <c r="E46" s="95">
        <f>'[10]Hợp đồng'!E49</f>
        <v>44899</v>
      </c>
      <c r="F46" s="268" t="s">
        <v>355</v>
      </c>
      <c r="G46" s="269">
        <f>'[10]Thực hiện HĐ'!I49</f>
        <v>6000</v>
      </c>
      <c r="H46" s="270">
        <f>'[10]Thực hiện HĐ'!O49</f>
        <v>40200000</v>
      </c>
      <c r="I46" s="1590"/>
    </row>
    <row r="47" spans="2:9" ht="26.25" customHeight="1">
      <c r="B47" s="86">
        <v>35</v>
      </c>
      <c r="C47" s="267">
        <v>8806</v>
      </c>
      <c r="D47" s="88" t="str">
        <f>'[10]Hợp đồng'!D33</f>
        <v>11/ITVN-FL</v>
      </c>
      <c r="E47" s="95">
        <f>'[10]Hợp đồng'!E33</f>
        <v>44655</v>
      </c>
      <c r="F47" s="268" t="s">
        <v>290</v>
      </c>
      <c r="G47" s="269">
        <f>'[10]Thực hiện HĐ'!I33</f>
        <v>10000</v>
      </c>
      <c r="H47" s="270">
        <f>'[10]Thực hiện HĐ'!O33</f>
        <v>69999999.999999985</v>
      </c>
      <c r="I47" s="1590"/>
    </row>
    <row r="48" spans="2:9" ht="30.75" customHeight="1">
      <c r="B48" s="86">
        <v>36</v>
      </c>
      <c r="C48" s="267">
        <v>8806</v>
      </c>
      <c r="D48" s="88" t="str">
        <f>'[10]Hợp đồng'!D75</f>
        <v>12/ITVN-FL</v>
      </c>
      <c r="E48" s="88" t="str">
        <f>'[10]Hợp đồng'!E75</f>
        <v>23/4/2022</v>
      </c>
      <c r="F48" s="268" t="s">
        <v>290</v>
      </c>
      <c r="G48" s="269">
        <f>'[10]Thực hiện HĐ'!I75</f>
        <v>10000</v>
      </c>
      <c r="H48" s="270">
        <f>'[10]Thực hiện HĐ'!O75</f>
        <v>69999999.999999985</v>
      </c>
      <c r="I48" s="1590"/>
    </row>
    <row r="49" spans="2:9" ht="26.25" customHeight="1">
      <c r="B49" s="86">
        <v>37</v>
      </c>
      <c r="C49" s="267" t="s">
        <v>626</v>
      </c>
      <c r="D49" s="88" t="str">
        <f>'[10]Hợp đồng'!D36</f>
        <v>020422/SC-FM</v>
      </c>
      <c r="E49" s="95">
        <f>'[10]Hợp đồng'!E36</f>
        <v>44596</v>
      </c>
      <c r="F49" s="268" t="s">
        <v>353</v>
      </c>
      <c r="G49" s="269">
        <f>'[10]Thực hiện HĐ'!I36</f>
        <v>10000</v>
      </c>
      <c r="H49" s="270">
        <f>'[10]Thực hiện HĐ'!O36</f>
        <v>97272727.272727266</v>
      </c>
      <c r="I49" s="1590"/>
    </row>
    <row r="50" spans="2:9" ht="30.75" customHeight="1">
      <c r="B50" s="86">
        <v>38</v>
      </c>
      <c r="C50" s="267" t="s">
        <v>626</v>
      </c>
      <c r="D50" s="88" t="str">
        <f>'[10]Hợp đồng'!D78</f>
        <v>230422/SC-FM</v>
      </c>
      <c r="E50" s="88" t="str">
        <f>'[10]Hợp đồng'!E78</f>
        <v>23/4/2022</v>
      </c>
      <c r="F50" s="268" t="s">
        <v>353</v>
      </c>
      <c r="G50" s="269">
        <f>'[10]Thực hiện HĐ'!I78</f>
        <v>10000</v>
      </c>
      <c r="H50" s="270">
        <f>'[10]Thực hiện HĐ'!O78</f>
        <v>97272727.272727266</v>
      </c>
      <c r="I50" s="1590"/>
    </row>
    <row r="51" spans="2:9" ht="30.75" customHeight="1">
      <c r="B51" s="86">
        <v>39</v>
      </c>
      <c r="C51" s="267" t="s">
        <v>708</v>
      </c>
      <c r="D51" s="88" t="str">
        <f>'[10]Hợp đồng'!D71</f>
        <v>04/FL-HĐ</v>
      </c>
      <c r="E51" s="88" t="str">
        <f>'[10]Hợp đồng'!E71</f>
        <v>23/4/2022</v>
      </c>
      <c r="F51" s="268" t="s">
        <v>284</v>
      </c>
      <c r="G51" s="269">
        <f>'[10]Thực hiện HĐ'!I71</f>
        <v>2000</v>
      </c>
      <c r="H51" s="270">
        <f>'[10]Thực hiện HĐ'!O71</f>
        <v>14399999.999999998</v>
      </c>
      <c r="I51" s="1590"/>
    </row>
    <row r="52" spans="2:9" ht="30.75" customHeight="1">
      <c r="B52" s="86">
        <v>40</v>
      </c>
      <c r="C52" s="267" t="s">
        <v>428</v>
      </c>
      <c r="D52" s="88" t="str">
        <f>'[10]Hợp đồng'!D72</f>
        <v>04/FL-HĐ</v>
      </c>
      <c r="E52" s="88" t="str">
        <f>'[10]Hợp đồng'!E72</f>
        <v>23/4/2022</v>
      </c>
      <c r="F52" s="268" t="s">
        <v>284</v>
      </c>
      <c r="G52" s="269">
        <f>'[10]Thực hiện HĐ'!I72</f>
        <v>5000</v>
      </c>
      <c r="H52" s="270">
        <f>'[10]Thực hiện HĐ'!O72</f>
        <v>64499999.999999993</v>
      </c>
      <c r="I52" s="1590"/>
    </row>
    <row r="53" spans="2:9" ht="26.25" customHeight="1">
      <c r="B53" s="86">
        <v>41</v>
      </c>
      <c r="C53" s="267">
        <v>8514</v>
      </c>
      <c r="D53" s="88" t="str">
        <f>'[10]Hợp đồng'!D37</f>
        <v>050422/FL-ĐH</v>
      </c>
      <c r="E53" s="95">
        <f>'[10]Hợp đồng'!E37</f>
        <v>44685</v>
      </c>
      <c r="F53" s="268" t="s">
        <v>308</v>
      </c>
      <c r="G53" s="269">
        <f>'[10]Thực hiện HĐ'!I37</f>
        <v>3000</v>
      </c>
      <c r="H53" s="270">
        <f>'[10]Thực hiện HĐ'!O37</f>
        <v>30000000</v>
      </c>
      <c r="I53" s="1590"/>
    </row>
    <row r="54" spans="2:9" ht="26.25" customHeight="1">
      <c r="B54" s="86">
        <v>42</v>
      </c>
      <c r="C54" s="267" t="s">
        <v>633</v>
      </c>
      <c r="D54" s="88">
        <f>'[10]Hợp đồng'!D40</f>
        <v>0</v>
      </c>
      <c r="E54" s="95">
        <f>'[10]Hợp đồng'!E40</f>
        <v>44685</v>
      </c>
      <c r="F54" s="268" t="s">
        <v>277</v>
      </c>
      <c r="G54" s="269">
        <f>'[10]Thực hiện HĐ'!I40</f>
        <v>1700</v>
      </c>
      <c r="H54" s="270">
        <f>'[10]Thực hiện HĐ'!O40</f>
        <v>10200000</v>
      </c>
      <c r="I54" s="1590"/>
    </row>
    <row r="55" spans="2:9" ht="26.25" customHeight="1">
      <c r="B55" s="86">
        <v>43</v>
      </c>
      <c r="C55" s="267" t="s">
        <v>638</v>
      </c>
      <c r="D55" s="88" t="str">
        <f>'[10]Hợp đồng'!D42</f>
        <v>07042022-VUHN23</v>
      </c>
      <c r="E55" s="95">
        <f>'[10]Hợp đồng'!E42</f>
        <v>44746</v>
      </c>
      <c r="F55" s="268" t="s">
        <v>240</v>
      </c>
      <c r="G55" s="269">
        <f>'[10]Thực hiện HĐ'!I42</f>
        <v>3000</v>
      </c>
      <c r="H55" s="270">
        <f>'[10]Thực hiện HĐ'!O42</f>
        <v>87272727.272727266</v>
      </c>
      <c r="I55" s="1590"/>
    </row>
    <row r="56" spans="2:9" ht="26.25" customHeight="1">
      <c r="B56" s="86">
        <v>44</v>
      </c>
      <c r="C56" s="267" t="s">
        <v>640</v>
      </c>
      <c r="D56" s="88" t="str">
        <f>'[10]Hợp đồng'!D43</f>
        <v>07042022-VUHN23</v>
      </c>
      <c r="E56" s="95">
        <f>'[10]Hợp đồng'!E43</f>
        <v>44777</v>
      </c>
      <c r="F56" s="268" t="s">
        <v>240</v>
      </c>
      <c r="G56" s="269">
        <f>'[10]Thực hiện HĐ'!I43</f>
        <v>10000</v>
      </c>
      <c r="H56" s="270">
        <f>'[10]Thực hiện HĐ'!O43</f>
        <v>70909090.909090906</v>
      </c>
      <c r="I56" s="1590"/>
    </row>
    <row r="57" spans="2:9" ht="26.25" customHeight="1">
      <c r="B57" s="86">
        <v>45</v>
      </c>
      <c r="C57" s="267" t="s">
        <v>655</v>
      </c>
      <c r="D57" s="88" t="str">
        <f>'[10]Hợp đồng'!D50</f>
        <v>12042022-VUHN24</v>
      </c>
      <c r="E57" s="95">
        <f>'[10]Hợp đồng'!E50</f>
        <v>44899</v>
      </c>
      <c r="F57" s="268" t="s">
        <v>240</v>
      </c>
      <c r="G57" s="269">
        <f>'[10]Thực hiện HĐ'!I50</f>
        <v>1000</v>
      </c>
      <c r="H57" s="270">
        <f>'[10]Thực hiện HĐ'!O50</f>
        <v>29090909.09090909</v>
      </c>
      <c r="I57" s="1590"/>
    </row>
    <row r="58" spans="2:9" ht="30.75" customHeight="1">
      <c r="B58" s="86">
        <v>46</v>
      </c>
      <c r="C58" s="267" t="s">
        <v>640</v>
      </c>
      <c r="D58" s="88" t="str">
        <f>'[10]Hợp đồng'!D74</f>
        <v>23042022-VUHN25</v>
      </c>
      <c r="E58" s="95" t="str">
        <f>'[10]Hợp đồng'!E74</f>
        <v>23/4/2022</v>
      </c>
      <c r="F58" s="268" t="s">
        <v>240</v>
      </c>
      <c r="G58" s="269">
        <f>'[10]Thực hiện HĐ'!I74</f>
        <v>10000</v>
      </c>
      <c r="H58" s="270">
        <f>'[10]Thực hiện HĐ'!O74</f>
        <v>70909090.909090906</v>
      </c>
      <c r="I58" s="1590"/>
    </row>
    <row r="59" spans="2:9" ht="26.25" customHeight="1">
      <c r="B59" s="86">
        <v>47</v>
      </c>
      <c r="C59" s="267">
        <v>8318</v>
      </c>
      <c r="D59" s="88" t="str">
        <f>'[10]Hợp đồng'!D44</f>
        <v>060422/BM-FL</v>
      </c>
      <c r="E59" s="95">
        <f>'[10]Hợp đồng'!E44</f>
        <v>44716</v>
      </c>
      <c r="F59" s="268" t="s">
        <v>367</v>
      </c>
      <c r="G59" s="269">
        <f>'[10]Thực hiện HĐ'!I44</f>
        <v>5000</v>
      </c>
      <c r="H59" s="270">
        <f>'[10]Thực hiện HĐ'!O44</f>
        <v>31363636.36363636</v>
      </c>
      <c r="I59" s="1590"/>
    </row>
    <row r="60" spans="2:9" ht="26.25" customHeight="1">
      <c r="B60" s="86">
        <v>48</v>
      </c>
      <c r="C60" s="267" t="s">
        <v>645</v>
      </c>
      <c r="D60" s="88" t="str">
        <f>'[10]Hợp đồng'!D45</f>
        <v>VTM01202290</v>
      </c>
      <c r="E60" s="95">
        <f>'[10]Hợp đồng'!E45</f>
        <v>44655</v>
      </c>
      <c r="F60" s="268" t="s">
        <v>142</v>
      </c>
      <c r="G60" s="269">
        <f>'[10]Thực hiện HĐ'!I45</f>
        <v>54000</v>
      </c>
      <c r="H60" s="270">
        <f>'[10]Thực hiện HĐ'!O45</f>
        <v>436384800</v>
      </c>
      <c r="I60" s="1590"/>
    </row>
    <row r="61" spans="2:9" ht="26.25" customHeight="1">
      <c r="B61" s="86">
        <v>49</v>
      </c>
      <c r="C61" s="267" t="s">
        <v>621</v>
      </c>
      <c r="D61" s="88" t="str">
        <f>'[10]Hợp đồng'!D34</f>
        <v>VTM01202289</v>
      </c>
      <c r="E61" s="95">
        <f>'[10]Hợp đồng'!E34</f>
        <v>44565</v>
      </c>
      <c r="F61" s="268" t="s">
        <v>203</v>
      </c>
      <c r="G61" s="269">
        <f>'[10]Thực hiện HĐ'!I34</f>
        <v>54000</v>
      </c>
      <c r="H61" s="270">
        <f>'[10]Thực hiện HĐ'!O34</f>
        <v>594513000</v>
      </c>
      <c r="I61" s="1590"/>
    </row>
    <row r="62" spans="2:9" ht="27.75" customHeight="1">
      <c r="B62" s="86">
        <v>50</v>
      </c>
      <c r="C62" s="267" t="s">
        <v>670</v>
      </c>
      <c r="D62" s="88" t="str">
        <f>'[10]Hợp đồng'!D55</f>
        <v>VTM05202291</v>
      </c>
      <c r="E62" s="95">
        <f>'[10]Hợp đồng'!E55</f>
        <v>44899</v>
      </c>
      <c r="F62" s="268" t="s">
        <v>64</v>
      </c>
      <c r="G62" s="269">
        <f>'[10]Thực hiện HĐ'!I55</f>
        <v>84000</v>
      </c>
      <c r="H62" s="270">
        <f>'[10]Thực hiện HĐ'!O55</f>
        <v>1004883600</v>
      </c>
      <c r="I62" s="1590"/>
    </row>
    <row r="63" spans="2:9" ht="30.75" customHeight="1">
      <c r="B63" s="86">
        <v>51</v>
      </c>
      <c r="C63" s="267">
        <v>2024</v>
      </c>
      <c r="D63" s="88" t="str">
        <f>'[10]Hợp đồng'!D66</f>
        <v>VTM01202293</v>
      </c>
      <c r="E63" s="95" t="str">
        <f>'[10]Hợp đồng'!E66</f>
        <v>20/4/2022</v>
      </c>
      <c r="F63" s="268" t="s">
        <v>220</v>
      </c>
      <c r="G63" s="269">
        <f>'[10]Thực hiện HĐ'!I66</f>
        <v>51000</v>
      </c>
      <c r="H63" s="270">
        <f>'[10]Thực hiện HĐ'!O66</f>
        <v>481950000</v>
      </c>
      <c r="I63" s="1590"/>
    </row>
    <row r="64" spans="2:9" ht="26.25" customHeight="1">
      <c r="B64" s="86">
        <v>54</v>
      </c>
      <c r="C64" s="267">
        <v>8805</v>
      </c>
      <c r="D64" s="88" t="str">
        <f>'[10]Hợp đồng'!D47</f>
        <v>120422/AD-FM</v>
      </c>
      <c r="E64" s="95">
        <f>'[10]Hợp đồng'!E47</f>
        <v>44899</v>
      </c>
      <c r="F64" s="268" t="s">
        <v>382</v>
      </c>
      <c r="G64" s="269">
        <f>'[10]Thực hiện HĐ'!I47</f>
        <v>10000</v>
      </c>
      <c r="H64" s="270">
        <f>'[10]Thực hiện HĐ'!O47</f>
        <v>76818181.818181813</v>
      </c>
      <c r="I64" s="1590"/>
    </row>
    <row r="65" spans="2:9" ht="36" customHeight="1">
      <c r="B65" s="86">
        <v>55</v>
      </c>
      <c r="C65" s="267" t="s">
        <v>661</v>
      </c>
      <c r="D65" s="88" t="str">
        <f>'[10]Hợp đồng'!D52</f>
        <v>130422/AT-FM</v>
      </c>
      <c r="E65" s="95" t="str">
        <f>'[10]Hợp đồng'!E52</f>
        <v>13/4/2022</v>
      </c>
      <c r="F65" s="268" t="s">
        <v>380</v>
      </c>
      <c r="G65" s="269">
        <f>'[10]Thực hiện HĐ'!I52</f>
        <v>2000</v>
      </c>
      <c r="H65" s="270">
        <f>'[10]Thực hiện HĐ'!O52</f>
        <v>71818181.818181813</v>
      </c>
      <c r="I65" s="1590"/>
    </row>
    <row r="66" spans="2:9" ht="36" customHeight="1">
      <c r="B66" s="86">
        <v>56</v>
      </c>
      <c r="C66" s="267" t="s">
        <v>465</v>
      </c>
      <c r="D66" s="88" t="str">
        <f>'[10]Hợp đồng'!D56</f>
        <v>150422/HN-FM</v>
      </c>
      <c r="E66" s="95" t="str">
        <f>'[10]Hợp đồng'!E56</f>
        <v>15/4/2022</v>
      </c>
      <c r="F66" s="268" t="s">
        <v>384</v>
      </c>
      <c r="G66" s="269">
        <f>'[10]Thực hiện HĐ'!I56</f>
        <v>5000</v>
      </c>
      <c r="H66" s="270">
        <f>'[10]Thực hiện HĐ'!O56</f>
        <v>38636363.636363633</v>
      </c>
      <c r="I66" s="1590"/>
    </row>
    <row r="67" spans="2:9" s="257" customFormat="1" ht="29.25" customHeight="1">
      <c r="B67" s="275">
        <v>48</v>
      </c>
      <c r="C67" s="276" t="s">
        <v>505</v>
      </c>
      <c r="D67" s="275" t="s">
        <v>666</v>
      </c>
      <c r="E67" s="275" t="s">
        <v>667</v>
      </c>
      <c r="F67" s="277" t="s">
        <v>232</v>
      </c>
      <c r="G67" s="276">
        <v>300</v>
      </c>
      <c r="H67" s="276">
        <v>8454545.4545454532</v>
      </c>
      <c r="I67" s="1590"/>
    </row>
    <row r="68" spans="2:9" ht="30.75" customHeight="1">
      <c r="B68" s="86">
        <v>58</v>
      </c>
      <c r="C68" s="267">
        <v>8515</v>
      </c>
      <c r="D68" s="88" t="str">
        <f>'[10]Hợp đồng'!D82</f>
        <v>280422/FL-QC</v>
      </c>
      <c r="E68" s="95" t="str">
        <f>'[10]Hợp đồng'!E82</f>
        <v>28/04/2022</v>
      </c>
      <c r="F68" s="268" t="s">
        <v>388</v>
      </c>
      <c r="G68" s="269">
        <v>5000</v>
      </c>
      <c r="H68" s="270">
        <v>37272727.272727303</v>
      </c>
      <c r="I68" s="1590"/>
    </row>
    <row r="69" spans="2:9" ht="30.75" customHeight="1">
      <c r="B69" s="1586" t="s">
        <v>549</v>
      </c>
      <c r="C69" s="1587"/>
      <c r="D69" s="1587"/>
      <c r="E69" s="1587"/>
      <c r="F69" s="1588"/>
      <c r="G69" s="269">
        <f>SUM(G18:G68)</f>
        <v>1571425</v>
      </c>
      <c r="H69" s="270">
        <f>SUM(H18:H68)</f>
        <v>13840936768.18182</v>
      </c>
      <c r="I69" s="1590"/>
    </row>
    <row r="70" spans="2:9" s="278" customFormat="1" ht="16.5" customHeight="1">
      <c r="C70" s="279"/>
      <c r="D70" s="280" t="s">
        <v>755</v>
      </c>
      <c r="F70" s="281"/>
      <c r="G70" s="1591" t="s">
        <v>756</v>
      </c>
      <c r="H70" s="1591"/>
    </row>
    <row r="83" spans="7:8" ht="18">
      <c r="G83" s="282"/>
      <c r="H83" s="282"/>
    </row>
    <row r="84" spans="7:8" ht="18">
      <c r="G84" s="282"/>
      <c r="H84" s="282"/>
    </row>
  </sheetData>
  <mergeCells count="12">
    <mergeCell ref="I6:I12"/>
    <mergeCell ref="B12:F12"/>
    <mergeCell ref="B2:H2"/>
    <mergeCell ref="F3:H3"/>
    <mergeCell ref="C4:F4"/>
    <mergeCell ref="G4:H4"/>
    <mergeCell ref="I4:I5"/>
    <mergeCell ref="I13:I17"/>
    <mergeCell ref="B17:F17"/>
    <mergeCell ref="I18:I69"/>
    <mergeCell ref="B69:F69"/>
    <mergeCell ref="G70:H70"/>
  </mergeCells>
  <conditionalFormatting sqref="G69:H69 G7:H66">
    <cfRule type="cellIs" dxfId="12" priority="3" operator="equal">
      <formula>0</formula>
    </cfRule>
  </conditionalFormatting>
  <conditionalFormatting sqref="C28">
    <cfRule type="cellIs" dxfId="11" priority="2" operator="equal">
      <formula>0</formula>
    </cfRule>
  </conditionalFormatting>
  <conditionalFormatting sqref="G68:H68">
    <cfRule type="cellIs" dxfId="10" priority="1" operator="equal">
      <formula>0</formula>
    </cfRule>
  </conditionalFormatting>
  <pageMargins left="0.74" right="0.12" top="0.23" bottom="0.2" header="0.2" footer="0.5"/>
  <pageSetup paperSize="9" scale="43" orientation="portrait" blackAndWhite="1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A1:BB126"/>
  <sheetViews>
    <sheetView topLeftCell="B1" zoomScale="90" zoomScaleNormal="90" zoomScaleSheetLayoutView="100" workbookViewId="0">
      <pane xSplit="6" ySplit="6" topLeftCell="H7" activePane="bottomRight" state="frozen"/>
      <selection activeCell="B1" sqref="B1"/>
      <selection pane="topRight" activeCell="H1" sqref="H1"/>
      <selection pane="bottomLeft" activeCell="B7" sqref="B7"/>
      <selection pane="bottomRight" activeCell="G11" sqref="G11"/>
    </sheetView>
  </sheetViews>
  <sheetFormatPr defaultColWidth="8.88671875" defaultRowHeight="14.4"/>
  <cols>
    <col min="1" max="1" width="4.6640625" style="96" hidden="1" customWidth="1"/>
    <col min="2" max="2" width="5" style="160" customWidth="1"/>
    <col min="3" max="3" width="17.109375" style="96" customWidth="1"/>
    <col min="4" max="4" width="21.44140625" style="96" bestFit="1" customWidth="1"/>
    <col min="5" max="5" width="14.6640625" style="96" customWidth="1"/>
    <col min="6" max="6" width="43.6640625" style="161" customWidth="1"/>
    <col min="7" max="7" width="17.44140625" style="162" customWidth="1"/>
    <col min="8" max="8" width="15.88671875" style="163" bestFit="1" customWidth="1"/>
    <col min="9" max="9" width="13.88671875" style="96" customWidth="1"/>
    <col min="10" max="10" width="16.109375" style="161" bestFit="1" customWidth="1"/>
    <col min="11" max="11" width="9.44140625" style="96" customWidth="1"/>
    <col min="12" max="12" width="9.6640625" style="96" customWidth="1"/>
    <col min="13" max="13" width="10" style="164" customWidth="1"/>
    <col min="14" max="14" width="17.33203125" style="161" customWidth="1"/>
    <col min="15" max="15" width="9.6640625" style="161" customWidth="1"/>
    <col min="16" max="16" width="20" style="161" customWidth="1"/>
    <col min="17" max="17" width="13.33203125" style="161" customWidth="1"/>
    <col min="18" max="18" width="13.5546875" style="96" customWidth="1"/>
    <col min="19" max="47" width="7.88671875" style="96" bestFit="1" customWidth="1"/>
    <col min="48" max="48" width="7.5546875" style="96" bestFit="1" customWidth="1"/>
    <col min="49" max="16384" width="8.88671875" style="96"/>
  </cols>
  <sheetData>
    <row r="1" spans="2:54" ht="0.9" customHeight="1"/>
    <row r="2" spans="2:54" s="113" customFormat="1" ht="51" customHeight="1">
      <c r="B2" s="165" t="s">
        <v>554</v>
      </c>
      <c r="C2" s="166"/>
      <c r="D2" s="166"/>
      <c r="E2" s="166"/>
      <c r="F2" s="167"/>
      <c r="G2" s="168"/>
      <c r="H2" s="169"/>
      <c r="I2" s="166"/>
      <c r="J2" s="167"/>
      <c r="K2" s="166"/>
      <c r="L2" s="105"/>
      <c r="M2" s="170"/>
      <c r="N2" s="171"/>
      <c r="O2" s="171"/>
      <c r="P2" s="171"/>
      <c r="Q2" s="171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0"/>
      <c r="AL2" s="170"/>
      <c r="AM2" s="170"/>
      <c r="AN2" s="170"/>
      <c r="AO2" s="170"/>
      <c r="AP2" s="170"/>
      <c r="AQ2" s="170"/>
      <c r="AR2" s="170"/>
      <c r="AS2" s="170"/>
      <c r="AT2" s="170"/>
      <c r="AU2" s="170"/>
      <c r="AV2" s="172"/>
      <c r="AW2" s="172"/>
      <c r="AX2" s="172"/>
      <c r="AY2" s="172"/>
      <c r="AZ2" s="172"/>
      <c r="BA2" s="172"/>
      <c r="BB2" s="172"/>
    </row>
    <row r="3" spans="2:54" s="178" customFormat="1" ht="30" customHeight="1">
      <c r="B3" s="173"/>
      <c r="C3" s="174"/>
      <c r="D3" s="174"/>
      <c r="E3" s="174"/>
      <c r="F3" s="175" t="s">
        <v>541</v>
      </c>
      <c r="G3" s="176">
        <v>4</v>
      </c>
      <c r="H3" s="175" t="s">
        <v>542</v>
      </c>
      <c r="I3" s="176">
        <v>2020</v>
      </c>
      <c r="J3" s="177"/>
      <c r="K3" s="174"/>
      <c r="L3" s="174"/>
      <c r="M3" s="174"/>
      <c r="N3" s="177"/>
      <c r="O3" s="177"/>
      <c r="P3" s="177"/>
      <c r="Q3" s="177"/>
      <c r="R3" s="174"/>
      <c r="S3" s="174"/>
      <c r="T3" s="174"/>
      <c r="U3" s="174"/>
      <c r="V3" s="174"/>
      <c r="W3" s="174"/>
      <c r="X3" s="174"/>
      <c r="Y3" s="174"/>
      <c r="Z3" s="174"/>
      <c r="AA3" s="174"/>
      <c r="AB3" s="174"/>
      <c r="AC3" s="174"/>
      <c r="AD3" s="174"/>
      <c r="AE3" s="174"/>
      <c r="AF3" s="174"/>
      <c r="AG3" s="174"/>
      <c r="AH3" s="174"/>
      <c r="AI3" s="174"/>
      <c r="AJ3" s="174"/>
      <c r="AK3" s="174"/>
      <c r="AL3" s="174"/>
      <c r="AM3" s="174"/>
      <c r="AN3" s="174"/>
      <c r="AO3" s="174"/>
      <c r="AP3" s="174"/>
      <c r="AQ3" s="174"/>
      <c r="AR3" s="174"/>
      <c r="AS3" s="174"/>
      <c r="AT3" s="174"/>
      <c r="AU3" s="174"/>
    </row>
    <row r="4" spans="2:54" s="113" customFormat="1" ht="29.25" customHeight="1">
      <c r="B4" s="1602" t="s">
        <v>398</v>
      </c>
      <c r="C4" s="179" t="s">
        <v>0</v>
      </c>
      <c r="D4" s="180"/>
      <c r="E4" s="180"/>
      <c r="F4" s="181"/>
      <c r="G4" s="182" t="s">
        <v>397</v>
      </c>
      <c r="H4" s="182"/>
      <c r="I4" s="183" t="s">
        <v>555</v>
      </c>
      <c r="J4" s="184"/>
      <c r="K4" s="185"/>
      <c r="L4" s="185"/>
      <c r="M4" s="186"/>
      <c r="N4" s="187"/>
      <c r="O4" s="187"/>
      <c r="P4" s="187"/>
      <c r="Q4" s="188"/>
      <c r="R4" s="1604" t="s">
        <v>556</v>
      </c>
      <c r="S4" s="1605"/>
      <c r="T4" s="1605"/>
      <c r="U4" s="1605"/>
      <c r="V4" s="1605"/>
      <c r="W4" s="1605"/>
      <c r="X4" s="1605"/>
      <c r="Y4" s="1605"/>
      <c r="Z4" s="1605"/>
      <c r="AA4" s="1605"/>
      <c r="AB4" s="1605"/>
      <c r="AC4" s="1605"/>
      <c r="AD4" s="1605"/>
      <c r="AE4" s="1605"/>
      <c r="AF4" s="1605"/>
      <c r="AG4" s="1605"/>
      <c r="AH4" s="1605"/>
      <c r="AI4" s="1605"/>
      <c r="AJ4" s="1605"/>
      <c r="AK4" s="1605"/>
      <c r="AL4" s="1605"/>
      <c r="AM4" s="1605"/>
      <c r="AN4" s="1605"/>
      <c r="AO4" s="1605"/>
      <c r="AP4" s="1605"/>
      <c r="AQ4" s="1605"/>
      <c r="AR4" s="1605"/>
      <c r="AS4" s="1605"/>
      <c r="AT4" s="1605"/>
      <c r="AU4" s="1605"/>
      <c r="AV4" s="1606"/>
    </row>
    <row r="5" spans="2:54" s="197" customFormat="1" ht="54" customHeight="1">
      <c r="B5" s="1603"/>
      <c r="C5" s="189" t="s">
        <v>527</v>
      </c>
      <c r="D5" s="190" t="s">
        <v>528</v>
      </c>
      <c r="E5" s="190" t="s">
        <v>529</v>
      </c>
      <c r="F5" s="191" t="s">
        <v>530</v>
      </c>
      <c r="G5" s="129" t="s">
        <v>404</v>
      </c>
      <c r="H5" s="129" t="s">
        <v>557</v>
      </c>
      <c r="I5" s="192" t="s">
        <v>558</v>
      </c>
      <c r="J5" s="130" t="s">
        <v>547</v>
      </c>
      <c r="K5" s="1607" t="s">
        <v>559</v>
      </c>
      <c r="L5" s="1607"/>
      <c r="M5" s="1607"/>
      <c r="N5" s="131" t="s">
        <v>535</v>
      </c>
      <c r="O5" s="193"/>
      <c r="P5" s="194" t="s">
        <v>549</v>
      </c>
      <c r="Q5" s="195" t="s">
        <v>560</v>
      </c>
      <c r="R5" s="196">
        <v>44652</v>
      </c>
      <c r="S5" s="196">
        <f>R5+1</f>
        <v>44653</v>
      </c>
      <c r="T5" s="196">
        <f t="shared" ref="T5:AV5" si="0">S5+1</f>
        <v>44654</v>
      </c>
      <c r="U5" s="196">
        <f t="shared" si="0"/>
        <v>44655</v>
      </c>
      <c r="V5" s="196">
        <f t="shared" si="0"/>
        <v>44656</v>
      </c>
      <c r="W5" s="196">
        <f t="shared" si="0"/>
        <v>44657</v>
      </c>
      <c r="X5" s="196">
        <f t="shared" si="0"/>
        <v>44658</v>
      </c>
      <c r="Y5" s="196">
        <f t="shared" si="0"/>
        <v>44659</v>
      </c>
      <c r="Z5" s="196">
        <f t="shared" si="0"/>
        <v>44660</v>
      </c>
      <c r="AA5" s="196">
        <f t="shared" si="0"/>
        <v>44661</v>
      </c>
      <c r="AB5" s="196">
        <f t="shared" si="0"/>
        <v>44662</v>
      </c>
      <c r="AC5" s="196">
        <f t="shared" si="0"/>
        <v>44663</v>
      </c>
      <c r="AD5" s="196">
        <f t="shared" si="0"/>
        <v>44664</v>
      </c>
      <c r="AE5" s="196">
        <f t="shared" si="0"/>
        <v>44665</v>
      </c>
      <c r="AF5" s="196">
        <f t="shared" si="0"/>
        <v>44666</v>
      </c>
      <c r="AG5" s="196">
        <f t="shared" si="0"/>
        <v>44667</v>
      </c>
      <c r="AH5" s="196">
        <f t="shared" si="0"/>
        <v>44668</v>
      </c>
      <c r="AI5" s="196">
        <f t="shared" si="0"/>
        <v>44669</v>
      </c>
      <c r="AJ5" s="196">
        <f t="shared" si="0"/>
        <v>44670</v>
      </c>
      <c r="AK5" s="196">
        <f t="shared" si="0"/>
        <v>44671</v>
      </c>
      <c r="AL5" s="196">
        <f t="shared" si="0"/>
        <v>44672</v>
      </c>
      <c r="AM5" s="196">
        <f t="shared" si="0"/>
        <v>44673</v>
      </c>
      <c r="AN5" s="196">
        <f t="shared" si="0"/>
        <v>44674</v>
      </c>
      <c r="AO5" s="196">
        <f t="shared" si="0"/>
        <v>44675</v>
      </c>
      <c r="AP5" s="196">
        <f t="shared" si="0"/>
        <v>44676</v>
      </c>
      <c r="AQ5" s="196">
        <f t="shared" si="0"/>
        <v>44677</v>
      </c>
      <c r="AR5" s="196">
        <f t="shared" si="0"/>
        <v>44678</v>
      </c>
      <c r="AS5" s="196">
        <f t="shared" si="0"/>
        <v>44679</v>
      </c>
      <c r="AT5" s="196">
        <f t="shared" si="0"/>
        <v>44680</v>
      </c>
      <c r="AU5" s="196">
        <f t="shared" si="0"/>
        <v>44681</v>
      </c>
      <c r="AV5" s="196">
        <f t="shared" si="0"/>
        <v>44682</v>
      </c>
    </row>
    <row r="6" spans="2:54" s="207" customFormat="1" ht="20.100000000000001" customHeight="1">
      <c r="B6" s="198"/>
      <c r="C6" s="199"/>
      <c r="D6" s="200"/>
      <c r="E6" s="200"/>
      <c r="F6" s="201"/>
      <c r="G6" s="199"/>
      <c r="H6" s="201"/>
      <c r="I6" s="202"/>
      <c r="J6" s="203">
        <f>Q6</f>
        <v>4068150</v>
      </c>
      <c r="K6" s="199" t="s">
        <v>552</v>
      </c>
      <c r="L6" s="199" t="s">
        <v>553</v>
      </c>
      <c r="M6" s="204" t="s">
        <v>538</v>
      </c>
      <c r="N6" s="201" t="s">
        <v>552</v>
      </c>
      <c r="O6" s="201" t="s">
        <v>538</v>
      </c>
      <c r="P6" s="141">
        <f>SUBTOTAL(9,P7:P152)</f>
        <v>34296872100.181828</v>
      </c>
      <c r="Q6" s="205">
        <f>SUM(Q7:Q152)</f>
        <v>4068150</v>
      </c>
      <c r="R6" s="206">
        <f>SUM(R7:R120)</f>
        <v>4068150</v>
      </c>
      <c r="S6" s="206">
        <f t="shared" ref="S6:AV6" si="1">SUM(S7:S120)</f>
        <v>0</v>
      </c>
      <c r="T6" s="206">
        <f t="shared" si="1"/>
        <v>0</v>
      </c>
      <c r="U6" s="206">
        <f t="shared" si="1"/>
        <v>0</v>
      </c>
      <c r="V6" s="206">
        <f t="shared" si="1"/>
        <v>0</v>
      </c>
      <c r="W6" s="206">
        <f t="shared" si="1"/>
        <v>0</v>
      </c>
      <c r="X6" s="206">
        <f t="shared" si="1"/>
        <v>0</v>
      </c>
      <c r="Y6" s="206">
        <f t="shared" si="1"/>
        <v>0</v>
      </c>
      <c r="Z6" s="206">
        <f t="shared" si="1"/>
        <v>0</v>
      </c>
      <c r="AA6" s="206">
        <f t="shared" si="1"/>
        <v>0</v>
      </c>
      <c r="AB6" s="206">
        <f t="shared" si="1"/>
        <v>0</v>
      </c>
      <c r="AC6" s="206">
        <f t="shared" si="1"/>
        <v>0</v>
      </c>
      <c r="AD6" s="206">
        <f t="shared" si="1"/>
        <v>0</v>
      </c>
      <c r="AE6" s="206">
        <f t="shared" si="1"/>
        <v>0</v>
      </c>
      <c r="AF6" s="206">
        <f t="shared" si="1"/>
        <v>0</v>
      </c>
      <c r="AG6" s="206">
        <f t="shared" si="1"/>
        <v>0</v>
      </c>
      <c r="AH6" s="206">
        <f t="shared" si="1"/>
        <v>0</v>
      </c>
      <c r="AI6" s="206">
        <f t="shared" si="1"/>
        <v>0</v>
      </c>
      <c r="AJ6" s="206">
        <f t="shared" si="1"/>
        <v>0</v>
      </c>
      <c r="AK6" s="206">
        <f t="shared" si="1"/>
        <v>0</v>
      </c>
      <c r="AL6" s="206">
        <f t="shared" si="1"/>
        <v>0</v>
      </c>
      <c r="AM6" s="206">
        <f t="shared" si="1"/>
        <v>0</v>
      </c>
      <c r="AN6" s="206">
        <f t="shared" si="1"/>
        <v>0</v>
      </c>
      <c r="AO6" s="206">
        <f t="shared" si="1"/>
        <v>0</v>
      </c>
      <c r="AP6" s="206">
        <f t="shared" si="1"/>
        <v>0</v>
      </c>
      <c r="AQ6" s="206">
        <f t="shared" si="1"/>
        <v>0</v>
      </c>
      <c r="AR6" s="206">
        <f t="shared" si="1"/>
        <v>0</v>
      </c>
      <c r="AS6" s="206">
        <f t="shared" si="1"/>
        <v>0</v>
      </c>
      <c r="AT6" s="206">
        <f t="shared" si="1"/>
        <v>0</v>
      </c>
      <c r="AU6" s="206">
        <f t="shared" si="1"/>
        <v>0</v>
      </c>
      <c r="AV6" s="206">
        <f t="shared" si="1"/>
        <v>0</v>
      </c>
    </row>
    <row r="7" spans="2:54" ht="21.9" customHeight="1">
      <c r="B7" s="208" t="s">
        <v>561</v>
      </c>
      <c r="C7" s="209" t="s">
        <v>357</v>
      </c>
      <c r="D7" s="210" t="s">
        <v>562</v>
      </c>
      <c r="E7" s="211" t="s">
        <v>563</v>
      </c>
      <c r="F7" s="212" t="str">
        <f>IFERROR(VLOOKUP($C7,[10]TTKH!$B$6:$J$200,2,0),0)</f>
        <v>CÔNG TY TNHH SX TM HÒA PHƯƠNG</v>
      </c>
      <c r="G7" s="213">
        <v>7702</v>
      </c>
      <c r="H7" s="214">
        <f>IFERROR(VLOOKUP($G7,'[10]TT SẢN PHẨM'!$B$6:$F$200,2,0),0)</f>
        <v>0</v>
      </c>
      <c r="I7" s="215"/>
      <c r="J7" s="216">
        <f t="shared" ref="J7:J27" si="2">Q7</f>
        <v>54000</v>
      </c>
      <c r="K7" s="217">
        <f>8635/1.1</f>
        <v>7849.9999999999991</v>
      </c>
      <c r="L7" s="218"/>
      <c r="M7" s="219"/>
      <c r="N7" s="220">
        <f t="shared" ref="N7:N70" si="3">K7*J7</f>
        <v>423899999.99999994</v>
      </c>
      <c r="O7" s="220">
        <f t="shared" ref="O7:O70" si="4">M7*J7</f>
        <v>0</v>
      </c>
      <c r="P7" s="221">
        <f>N7+(O7*L7)</f>
        <v>423899999.99999994</v>
      </c>
      <c r="Q7" s="222">
        <f t="shared" ref="Q7:Q27" si="5">SUM(R7:AU7)</f>
        <v>54000</v>
      </c>
      <c r="R7" s="223">
        <v>54000</v>
      </c>
      <c r="S7" s="224"/>
      <c r="T7" s="224"/>
      <c r="U7" s="224"/>
      <c r="V7" s="224"/>
      <c r="W7" s="224"/>
      <c r="X7" s="224"/>
      <c r="Y7" s="224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  <c r="AQ7" s="224"/>
      <c r="AR7" s="224"/>
      <c r="AS7" s="224"/>
      <c r="AT7" s="224"/>
      <c r="AU7" s="224"/>
      <c r="AV7" s="225"/>
    </row>
    <row r="8" spans="2:54" ht="21.9" customHeight="1">
      <c r="B8" s="208" t="s">
        <v>490</v>
      </c>
      <c r="C8" s="209" t="s">
        <v>357</v>
      </c>
      <c r="D8" s="210" t="s">
        <v>562</v>
      </c>
      <c r="E8" s="211" t="s">
        <v>563</v>
      </c>
      <c r="F8" s="212" t="str">
        <f>IFERROR(VLOOKUP($C8,[10]TTKH!$B$6:$J$200,2,0),0)</f>
        <v>CÔNG TY TNHH SX TM HÒA PHƯƠNG</v>
      </c>
      <c r="G8" s="213" t="s">
        <v>564</v>
      </c>
      <c r="H8" s="214">
        <f>IFERROR(VLOOKUP($G8,'[10]TT SẢN PHẨM'!$B$6:$F$200,2,0),0)</f>
        <v>0</v>
      </c>
      <c r="I8" s="215"/>
      <c r="J8" s="216">
        <f t="shared" si="2"/>
        <v>27000</v>
      </c>
      <c r="K8" s="217">
        <f>8850/1.1</f>
        <v>8045.454545454545</v>
      </c>
      <c r="L8" s="218"/>
      <c r="M8" s="219"/>
      <c r="N8" s="220">
        <f t="shared" si="3"/>
        <v>217227272.72727272</v>
      </c>
      <c r="O8" s="220">
        <f t="shared" si="4"/>
        <v>0</v>
      </c>
      <c r="P8" s="221">
        <f t="shared" ref="P8:P71" si="6">N8+(O8*L8)</f>
        <v>217227272.72727272</v>
      </c>
      <c r="Q8" s="222">
        <f t="shared" si="5"/>
        <v>27000</v>
      </c>
      <c r="R8" s="223">
        <v>27000</v>
      </c>
      <c r="S8" s="224"/>
      <c r="T8" s="224"/>
      <c r="U8" s="224"/>
      <c r="V8" s="224"/>
      <c r="W8" s="224"/>
      <c r="X8" s="224"/>
      <c r="Y8" s="224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  <c r="AQ8" s="224"/>
      <c r="AR8" s="224"/>
      <c r="AS8" s="224"/>
      <c r="AT8" s="224"/>
      <c r="AU8" s="224"/>
      <c r="AV8" s="225"/>
    </row>
    <row r="9" spans="2:54" ht="21.9" customHeight="1">
      <c r="B9" s="208" t="s">
        <v>565</v>
      </c>
      <c r="C9" s="209" t="s">
        <v>360</v>
      </c>
      <c r="D9" s="210" t="s">
        <v>566</v>
      </c>
      <c r="E9" s="211">
        <v>44807</v>
      </c>
      <c r="F9" s="212" t="str">
        <f>IFERROR(VLOOKUP($C9,[10]TTKH!$B$6:$J$200,2,0),0)</f>
        <v>CÔNG TY TNHH TÂN THỊNH BIOPLASTIC</v>
      </c>
      <c r="G9" s="213">
        <v>8518</v>
      </c>
      <c r="H9" s="214">
        <f>IFERROR(VLOOKUP($G9,'[10]TT SẢN PHẨM'!$B$6:$F$200,2,0),0)</f>
        <v>0</v>
      </c>
      <c r="I9" s="215"/>
      <c r="J9" s="216">
        <f t="shared" si="2"/>
        <v>13000</v>
      </c>
      <c r="K9" s="217">
        <v>7300</v>
      </c>
      <c r="L9" s="218"/>
      <c r="M9" s="219"/>
      <c r="N9" s="220">
        <f t="shared" si="3"/>
        <v>94900000</v>
      </c>
      <c r="O9" s="220">
        <f t="shared" si="4"/>
        <v>0</v>
      </c>
      <c r="P9" s="221">
        <f t="shared" si="6"/>
        <v>94900000</v>
      </c>
      <c r="Q9" s="222">
        <f t="shared" si="5"/>
        <v>13000</v>
      </c>
      <c r="R9" s="223">
        <v>13000</v>
      </c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  <c r="AQ9" s="224"/>
      <c r="AR9" s="224"/>
      <c r="AS9" s="224"/>
      <c r="AT9" s="224"/>
      <c r="AU9" s="224"/>
      <c r="AV9" s="225"/>
    </row>
    <row r="10" spans="2:54" ht="21.9" customHeight="1">
      <c r="B10" s="208" t="s">
        <v>567</v>
      </c>
      <c r="C10" s="209" t="s">
        <v>295</v>
      </c>
      <c r="D10" s="210" t="s">
        <v>568</v>
      </c>
      <c r="E10" s="211" t="s">
        <v>569</v>
      </c>
      <c r="F10" s="212" t="str">
        <f>IFERROR(VLOOKUP($C10,[10]TTKH!$B$6:$J$200,2,0),0)</f>
        <v>CÔNG TY MAI PHƯƠNG</v>
      </c>
      <c r="G10" s="213" t="s">
        <v>465</v>
      </c>
      <c r="H10" s="214">
        <f>IFERROR(VLOOKUP($G10,'[10]TT SẢN PHẨM'!$B$6:$F$200,2,0),0)</f>
        <v>0</v>
      </c>
      <c r="I10" s="215"/>
      <c r="J10" s="216">
        <f t="shared" si="2"/>
        <v>14225</v>
      </c>
      <c r="K10" s="217">
        <f>9570/1.1</f>
        <v>8700</v>
      </c>
      <c r="L10" s="218"/>
      <c r="M10" s="219"/>
      <c r="N10" s="220">
        <f t="shared" si="3"/>
        <v>123757500</v>
      </c>
      <c r="O10" s="220">
        <f t="shared" si="4"/>
        <v>0</v>
      </c>
      <c r="P10" s="221">
        <f t="shared" si="6"/>
        <v>123757500</v>
      </c>
      <c r="Q10" s="222">
        <f t="shared" si="5"/>
        <v>14225</v>
      </c>
      <c r="R10" s="223">
        <v>14225</v>
      </c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  <c r="AQ10" s="224"/>
      <c r="AR10" s="224"/>
      <c r="AS10" s="224"/>
      <c r="AT10" s="224"/>
      <c r="AU10" s="224"/>
      <c r="AV10" s="225"/>
    </row>
    <row r="11" spans="2:54" ht="21.9" customHeight="1">
      <c r="B11" s="208" t="s">
        <v>570</v>
      </c>
      <c r="C11" s="209" t="s">
        <v>246</v>
      </c>
      <c r="D11" s="210" t="s">
        <v>571</v>
      </c>
      <c r="E11" s="211" t="s">
        <v>569</v>
      </c>
      <c r="F11" s="212" t="str">
        <f>IFERROR(VLOOKUP($C11,[10]TTKH!$B$6:$J$200,2,0),0)</f>
        <v>CÔNG TY TNHH NHỰA HUY HOÀN</v>
      </c>
      <c r="G11" s="213">
        <v>8514</v>
      </c>
      <c r="H11" s="214">
        <f>IFERROR(VLOOKUP($G11,'[10]TT SẢN PHẨM'!$B$6:$F$200,2,0),0)</f>
        <v>0</v>
      </c>
      <c r="I11" s="215"/>
      <c r="J11" s="216">
        <f t="shared" si="2"/>
        <v>45000</v>
      </c>
      <c r="K11" s="217">
        <f>7900/1.1</f>
        <v>7181.8181818181811</v>
      </c>
      <c r="L11" s="218"/>
      <c r="M11" s="219"/>
      <c r="N11" s="220">
        <f t="shared" si="3"/>
        <v>323181818.18181813</v>
      </c>
      <c r="O11" s="220">
        <f t="shared" si="4"/>
        <v>0</v>
      </c>
      <c r="P11" s="221">
        <f t="shared" si="6"/>
        <v>323181818.18181813</v>
      </c>
      <c r="Q11" s="222">
        <f t="shared" si="5"/>
        <v>45000</v>
      </c>
      <c r="R11" s="226">
        <f>57000-12000</f>
        <v>45000</v>
      </c>
      <c r="S11" s="224"/>
      <c r="T11" s="224"/>
      <c r="U11" s="224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5"/>
    </row>
    <row r="12" spans="2:54" ht="21.9" customHeight="1">
      <c r="B12" s="208" t="s">
        <v>572</v>
      </c>
      <c r="C12" s="227" t="s">
        <v>262</v>
      </c>
      <c r="D12" s="210" t="s">
        <v>573</v>
      </c>
      <c r="E12" s="211" t="s">
        <v>574</v>
      </c>
      <c r="F12" s="212" t="str">
        <f>IFERROR(VLOOKUP($C12,[10]TTKH!$B$6:$J$200,2,0),0)</f>
        <v>CÔNG TY TNHH QUAN CHÂU</v>
      </c>
      <c r="G12" s="213" t="s">
        <v>432</v>
      </c>
      <c r="H12" s="214" t="str">
        <f>IFERROR(VLOOKUP($G12,'[10]TT SẢN PHẨM'!$B$6:$F$200,2,0),0)</f>
        <v>8803QC</v>
      </c>
      <c r="I12" s="215"/>
      <c r="J12" s="216">
        <f t="shared" si="2"/>
        <v>27000</v>
      </c>
      <c r="K12" s="217">
        <v>8000</v>
      </c>
      <c r="L12" s="218"/>
      <c r="M12" s="219"/>
      <c r="N12" s="220">
        <f t="shared" si="3"/>
        <v>216000000</v>
      </c>
      <c r="O12" s="220">
        <f t="shared" si="4"/>
        <v>0</v>
      </c>
      <c r="P12" s="221">
        <f t="shared" si="6"/>
        <v>216000000</v>
      </c>
      <c r="Q12" s="222">
        <f t="shared" si="5"/>
        <v>27000</v>
      </c>
      <c r="R12" s="223">
        <v>27000</v>
      </c>
      <c r="S12" s="224"/>
      <c r="T12" s="224"/>
      <c r="U12" s="224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  <c r="AV12" s="225"/>
    </row>
    <row r="13" spans="2:54" ht="21.9" customHeight="1">
      <c r="B13" s="208" t="s">
        <v>575</v>
      </c>
      <c r="C13" s="227" t="s">
        <v>267</v>
      </c>
      <c r="D13" s="210" t="s">
        <v>576</v>
      </c>
      <c r="E13" s="211" t="s">
        <v>574</v>
      </c>
      <c r="F13" s="212" t="str">
        <f>IFERROR(VLOOKUP($C13,[10]TTKH!$B$6:$J$200,2,0),0)</f>
        <v>A HINH</v>
      </c>
      <c r="G13" s="213" t="s">
        <v>485</v>
      </c>
      <c r="H13" s="214">
        <f>IFERROR(VLOOKUP($G13,'[10]TT SẢN PHẨM'!$B$6:$F$200,2,0),0)</f>
        <v>0</v>
      </c>
      <c r="I13" s="215"/>
      <c r="J13" s="216">
        <f t="shared" si="2"/>
        <v>10000</v>
      </c>
      <c r="K13" s="217">
        <v>6200</v>
      </c>
      <c r="L13" s="218"/>
      <c r="M13" s="219"/>
      <c r="N13" s="220">
        <f t="shared" si="3"/>
        <v>62000000</v>
      </c>
      <c r="O13" s="220">
        <f t="shared" si="4"/>
        <v>0</v>
      </c>
      <c r="P13" s="221">
        <f t="shared" si="6"/>
        <v>62000000</v>
      </c>
      <c r="Q13" s="222">
        <f t="shared" si="5"/>
        <v>10000</v>
      </c>
      <c r="R13" s="223">
        <v>10000</v>
      </c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  <c r="AQ13" s="224"/>
      <c r="AR13" s="224"/>
      <c r="AS13" s="224"/>
      <c r="AT13" s="224"/>
      <c r="AU13" s="224"/>
      <c r="AV13" s="225"/>
    </row>
    <row r="14" spans="2:54" ht="21.9" customHeight="1">
      <c r="B14" s="208" t="s">
        <v>577</v>
      </c>
      <c r="C14" s="209" t="s">
        <v>301</v>
      </c>
      <c r="D14" s="210" t="s">
        <v>578</v>
      </c>
      <c r="E14" s="211" t="s">
        <v>574</v>
      </c>
      <c r="F14" s="212" t="str">
        <f>IFERROR(VLOOKUP($C14,[10]TTKH!$B$6:$J$200,2,0),0)</f>
        <v>CÔNG TY TNHH TARPIA VINA</v>
      </c>
      <c r="G14" s="213">
        <v>8805</v>
      </c>
      <c r="H14" s="214">
        <f>IFERROR(VLOOKUP($G14,'[10]TT SẢN PHẨM'!$B$6:$F$200,2,0),0)</f>
        <v>0</v>
      </c>
      <c r="I14" s="215"/>
      <c r="J14" s="216">
        <f t="shared" si="2"/>
        <v>20000</v>
      </c>
      <c r="K14" s="217">
        <f>9200/1.1</f>
        <v>8363.6363636363621</v>
      </c>
      <c r="L14" s="218"/>
      <c r="M14" s="219"/>
      <c r="N14" s="220">
        <f t="shared" si="3"/>
        <v>167272727.27272725</v>
      </c>
      <c r="O14" s="220">
        <f t="shared" si="4"/>
        <v>0</v>
      </c>
      <c r="P14" s="221">
        <f t="shared" si="6"/>
        <v>167272727.27272725</v>
      </c>
      <c r="Q14" s="222">
        <f t="shared" si="5"/>
        <v>20000</v>
      </c>
      <c r="R14" s="223">
        <v>20000</v>
      </c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  <c r="AQ14" s="224"/>
      <c r="AR14" s="224"/>
      <c r="AS14" s="224"/>
      <c r="AT14" s="224"/>
      <c r="AU14" s="224"/>
      <c r="AV14" s="225"/>
    </row>
    <row r="15" spans="2:54" ht="21.9" customHeight="1">
      <c r="B15" s="208" t="s">
        <v>579</v>
      </c>
      <c r="C15" s="227" t="s">
        <v>262</v>
      </c>
      <c r="D15" s="210" t="s">
        <v>580</v>
      </c>
      <c r="E15" s="211" t="s">
        <v>581</v>
      </c>
      <c r="F15" s="212" t="str">
        <f>IFERROR(VLOOKUP($C15,[10]TTKH!$B$6:$J$200,2,0),0)</f>
        <v>CÔNG TY TNHH QUAN CHÂU</v>
      </c>
      <c r="G15" s="213" t="s">
        <v>432</v>
      </c>
      <c r="H15" s="214" t="str">
        <f>IFERROR(VLOOKUP($G15,'[10]TT SẢN PHẨM'!$B$6:$F$200,2,0),0)</f>
        <v>8803QC</v>
      </c>
      <c r="I15" s="215"/>
      <c r="J15" s="216">
        <f t="shared" si="2"/>
        <v>262300</v>
      </c>
      <c r="K15" s="217">
        <v>8000</v>
      </c>
      <c r="L15" s="218"/>
      <c r="M15" s="219"/>
      <c r="N15" s="220">
        <f t="shared" si="3"/>
        <v>2098400000</v>
      </c>
      <c r="O15" s="220">
        <f t="shared" si="4"/>
        <v>0</v>
      </c>
      <c r="P15" s="221">
        <f t="shared" si="6"/>
        <v>2098400000</v>
      </c>
      <c r="Q15" s="222">
        <f t="shared" si="5"/>
        <v>262300</v>
      </c>
      <c r="R15" s="223">
        <v>262300</v>
      </c>
      <c r="S15" s="224"/>
      <c r="T15" s="224"/>
      <c r="U15" s="224"/>
      <c r="V15" s="224"/>
      <c r="W15" s="224"/>
      <c r="X15" s="224"/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5"/>
    </row>
    <row r="16" spans="2:54" ht="21.9" customHeight="1">
      <c r="B16" s="208" t="s">
        <v>582</v>
      </c>
      <c r="C16" s="227" t="s">
        <v>262</v>
      </c>
      <c r="D16" s="210" t="s">
        <v>580</v>
      </c>
      <c r="E16" s="211" t="s">
        <v>581</v>
      </c>
      <c r="F16" s="212" t="str">
        <f>IFERROR(VLOOKUP($C16,[10]TTKH!$B$6:$J$200,2,0),0)</f>
        <v>CÔNG TY TNHH QUAN CHÂU</v>
      </c>
      <c r="G16" s="213" t="s">
        <v>428</v>
      </c>
      <c r="H16" s="214">
        <f>IFERROR(VLOOKUP($G16,'[10]TT SẢN PHẨM'!$B$6:$F$200,2,0),0)</f>
        <v>0</v>
      </c>
      <c r="I16" s="215"/>
      <c r="J16" s="216">
        <f t="shared" si="2"/>
        <v>7700</v>
      </c>
      <c r="K16" s="217">
        <v>10750</v>
      </c>
      <c r="L16" s="218"/>
      <c r="M16" s="219"/>
      <c r="N16" s="220">
        <f t="shared" si="3"/>
        <v>82775000</v>
      </c>
      <c r="O16" s="220">
        <f t="shared" si="4"/>
        <v>0</v>
      </c>
      <c r="P16" s="221">
        <f t="shared" si="6"/>
        <v>82775000</v>
      </c>
      <c r="Q16" s="222">
        <f t="shared" si="5"/>
        <v>7700</v>
      </c>
      <c r="R16" s="223">
        <v>7700</v>
      </c>
      <c r="S16" s="224"/>
      <c r="T16" s="224"/>
      <c r="U16" s="224"/>
      <c r="V16" s="224"/>
      <c r="W16" s="224"/>
      <c r="X16" s="224"/>
      <c r="Y16" s="224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5"/>
    </row>
    <row r="17" spans="2:48" ht="21.9" customHeight="1">
      <c r="B17" s="208" t="s">
        <v>583</v>
      </c>
      <c r="C17" s="228" t="s">
        <v>69</v>
      </c>
      <c r="D17" s="210" t="s">
        <v>584</v>
      </c>
      <c r="E17" s="211" t="s">
        <v>569</v>
      </c>
      <c r="F17" s="212" t="str">
        <f>IFERROR(VLOOKUP($C17,[10]TTKH!$B$6:$J$200,2,0),0)</f>
        <v>KUTSAIRA PLASTIC PLUS CO.LTD</v>
      </c>
      <c r="G17" s="213" t="s">
        <v>474</v>
      </c>
      <c r="H17" s="214" t="str">
        <f>IFERROR(VLOOKUP($G17,'[10]TT SẢN PHẨM'!$B$6:$F$200,2,0),0)</f>
        <v>8514HD</v>
      </c>
      <c r="I17" s="215"/>
      <c r="J17" s="216">
        <f t="shared" si="2"/>
        <v>110000</v>
      </c>
      <c r="K17" s="217"/>
      <c r="L17" s="218">
        <v>22700</v>
      </c>
      <c r="M17" s="219">
        <v>0.34</v>
      </c>
      <c r="N17" s="220">
        <f t="shared" si="3"/>
        <v>0</v>
      </c>
      <c r="O17" s="220">
        <f t="shared" si="4"/>
        <v>37400</v>
      </c>
      <c r="P17" s="221">
        <f t="shared" si="6"/>
        <v>848980000</v>
      </c>
      <c r="Q17" s="222">
        <f t="shared" si="5"/>
        <v>110000</v>
      </c>
      <c r="R17" s="223">
        <v>110000</v>
      </c>
      <c r="S17" s="224"/>
      <c r="T17" s="224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5"/>
    </row>
    <row r="18" spans="2:48" ht="21.9" customHeight="1">
      <c r="B18" s="208" t="s">
        <v>585</v>
      </c>
      <c r="C18" s="228" t="s">
        <v>69</v>
      </c>
      <c r="D18" s="210" t="s">
        <v>586</v>
      </c>
      <c r="E18" s="211" t="s">
        <v>569</v>
      </c>
      <c r="F18" s="212" t="str">
        <f>IFERROR(VLOOKUP($C18,[10]TTKH!$B$6:$J$200,2,0),0)</f>
        <v>KUTSAIRA PLASTIC PLUS CO.LTD</v>
      </c>
      <c r="G18" s="213" t="s">
        <v>474</v>
      </c>
      <c r="H18" s="214" t="str">
        <f>IFERROR(VLOOKUP($G18,'[10]TT SẢN PHẨM'!$B$6:$F$200,2,0),0)</f>
        <v>8514HD</v>
      </c>
      <c r="I18" s="215"/>
      <c r="J18" s="216">
        <f t="shared" si="2"/>
        <v>220000</v>
      </c>
      <c r="K18" s="217"/>
      <c r="L18" s="218">
        <v>22700</v>
      </c>
      <c r="M18" s="219">
        <v>0.34</v>
      </c>
      <c r="N18" s="220">
        <f t="shared" si="3"/>
        <v>0</v>
      </c>
      <c r="O18" s="220">
        <f t="shared" si="4"/>
        <v>74800</v>
      </c>
      <c r="P18" s="221">
        <f t="shared" si="6"/>
        <v>1697960000</v>
      </c>
      <c r="Q18" s="222">
        <f t="shared" si="5"/>
        <v>220000</v>
      </c>
      <c r="R18" s="223">
        <v>220000</v>
      </c>
      <c r="S18" s="224"/>
      <c r="T18" s="224"/>
      <c r="U18" s="224"/>
      <c r="V18" s="224"/>
      <c r="W18" s="224"/>
      <c r="X18" s="224"/>
      <c r="Y18" s="224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5"/>
    </row>
    <row r="19" spans="2:48" ht="21.9" customHeight="1">
      <c r="B19" s="208" t="s">
        <v>587</v>
      </c>
      <c r="C19" s="228" t="s">
        <v>183</v>
      </c>
      <c r="D19" s="210" t="s">
        <v>588</v>
      </c>
      <c r="E19" s="211" t="s">
        <v>589</v>
      </c>
      <c r="F19" s="212" t="str">
        <f>IFERROR(VLOOKUP($C19,[10]TTKH!$B$6:$J$200,2,0),0)</f>
        <v>GRAND SUMMIT PACKAGING CORP</v>
      </c>
      <c r="G19" s="213" t="s">
        <v>443</v>
      </c>
      <c r="H19" s="214" t="str">
        <f>IFERROR(VLOOKUP($G19,'[10]TT SẢN PHẨM'!$B$6:$F$200,2,0),0)</f>
        <v>8804S</v>
      </c>
      <c r="I19" s="215"/>
      <c r="J19" s="216">
        <f t="shared" si="2"/>
        <v>108000</v>
      </c>
      <c r="K19" s="217"/>
      <c r="L19" s="218">
        <v>22700</v>
      </c>
      <c r="M19" s="219">
        <v>0.36299999999999999</v>
      </c>
      <c r="N19" s="220">
        <f t="shared" si="3"/>
        <v>0</v>
      </c>
      <c r="O19" s="220">
        <f t="shared" si="4"/>
        <v>39204</v>
      </c>
      <c r="P19" s="221">
        <f t="shared" si="6"/>
        <v>889930800</v>
      </c>
      <c r="Q19" s="222">
        <f t="shared" si="5"/>
        <v>108000</v>
      </c>
      <c r="R19" s="223">
        <v>108000</v>
      </c>
      <c r="S19" s="224"/>
      <c r="T19" s="224"/>
      <c r="U19" s="224"/>
      <c r="V19" s="224"/>
      <c r="W19" s="224"/>
      <c r="X19" s="224"/>
      <c r="Y19" s="224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224"/>
      <c r="AS19" s="224"/>
      <c r="AT19" s="224"/>
      <c r="AU19" s="224"/>
      <c r="AV19" s="225"/>
    </row>
    <row r="20" spans="2:48" ht="21.9" customHeight="1">
      <c r="B20" s="208" t="s">
        <v>590</v>
      </c>
      <c r="C20" s="209" t="s">
        <v>337</v>
      </c>
      <c r="D20" s="210" t="s">
        <v>591</v>
      </c>
      <c r="E20" s="211" t="s">
        <v>592</v>
      </c>
      <c r="F20" s="212" t="str">
        <f>IFERROR(VLOOKUP($C20,[10]TTKH!$B$6:$J$200,2,0),0)</f>
        <v>CÔNG TY CỔ PHẦN TRUNG KIÊN</v>
      </c>
      <c r="G20" s="213">
        <v>8804</v>
      </c>
      <c r="H20" s="214">
        <f>IFERROR(VLOOKUP($G20,'[10]TT SẢN PHẨM'!$B$6:$F$200,2,0),0)</f>
        <v>0</v>
      </c>
      <c r="I20" s="215"/>
      <c r="J20" s="216">
        <f t="shared" si="2"/>
        <v>100</v>
      </c>
      <c r="K20" s="217"/>
      <c r="L20" s="218"/>
      <c r="M20" s="219"/>
      <c r="N20" s="220">
        <f t="shared" si="3"/>
        <v>0</v>
      </c>
      <c r="O20" s="220">
        <f t="shared" si="4"/>
        <v>0</v>
      </c>
      <c r="P20" s="221">
        <f t="shared" si="6"/>
        <v>0</v>
      </c>
      <c r="Q20" s="222">
        <f t="shared" si="5"/>
        <v>100</v>
      </c>
      <c r="R20" s="223">
        <v>100</v>
      </c>
      <c r="S20" s="224"/>
      <c r="T20" s="224"/>
      <c r="U20" s="224"/>
      <c r="V20" s="224"/>
      <c r="W20" s="224"/>
      <c r="X20" s="224"/>
      <c r="Y20" s="2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5"/>
    </row>
    <row r="21" spans="2:48" ht="21.9" customHeight="1">
      <c r="B21" s="208" t="s">
        <v>593</v>
      </c>
      <c r="C21" s="227" t="s">
        <v>374</v>
      </c>
      <c r="D21" s="210" t="s">
        <v>591</v>
      </c>
      <c r="E21" s="211" t="s">
        <v>592</v>
      </c>
      <c r="F21" s="212" t="str">
        <f>IFERROR(VLOOKUP($C21,[10]TTKH!$B$6:$J$200,2,0),0)</f>
        <v>CÔNG TY TNHH KMTT</v>
      </c>
      <c r="G21" s="213">
        <v>8805</v>
      </c>
      <c r="H21" s="214">
        <f>IFERROR(VLOOKUP($G21,'[10]TT SẢN PHẨM'!$B$6:$F$200,2,0),0)</f>
        <v>0</v>
      </c>
      <c r="I21" s="215"/>
      <c r="J21" s="216">
        <f t="shared" si="2"/>
        <v>50</v>
      </c>
      <c r="K21" s="217"/>
      <c r="L21" s="218"/>
      <c r="M21" s="219"/>
      <c r="N21" s="220">
        <f t="shared" si="3"/>
        <v>0</v>
      </c>
      <c r="O21" s="220">
        <f t="shared" si="4"/>
        <v>0</v>
      </c>
      <c r="P21" s="221">
        <f t="shared" si="6"/>
        <v>0</v>
      </c>
      <c r="Q21" s="222">
        <f t="shared" si="5"/>
        <v>50</v>
      </c>
      <c r="R21" s="223">
        <v>50</v>
      </c>
      <c r="S21" s="224"/>
      <c r="T21" s="224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5"/>
    </row>
    <row r="22" spans="2:48" ht="21.9" customHeight="1">
      <c r="B22" s="208" t="s">
        <v>594</v>
      </c>
      <c r="C22" s="228" t="s">
        <v>160</v>
      </c>
      <c r="D22" s="210" t="s">
        <v>595</v>
      </c>
      <c r="E22" s="211" t="s">
        <v>592</v>
      </c>
      <c r="F22" s="212" t="str">
        <f>IFERROR(VLOOKUP($C22,[10]TTKH!$B$6:$J$200,2,0),0)</f>
        <v>SUPRIYA PACKERS</v>
      </c>
      <c r="G22" s="213" t="s">
        <v>596</v>
      </c>
      <c r="H22" s="214">
        <f>IFERROR(VLOOKUP($G22,'[10]TT SẢN PHẨM'!$B$6:$F$200,2,0),0)</f>
        <v>0</v>
      </c>
      <c r="I22" s="215"/>
      <c r="J22" s="216">
        <f t="shared" si="2"/>
        <v>28000</v>
      </c>
      <c r="K22" s="217"/>
      <c r="L22" s="218">
        <v>22700</v>
      </c>
      <c r="M22" s="219">
        <v>0.36499999999999999</v>
      </c>
      <c r="N22" s="220">
        <f t="shared" si="3"/>
        <v>0</v>
      </c>
      <c r="O22" s="220">
        <f t="shared" si="4"/>
        <v>10220</v>
      </c>
      <c r="P22" s="221">
        <f t="shared" si="6"/>
        <v>231994000</v>
      </c>
      <c r="Q22" s="222">
        <f t="shared" si="5"/>
        <v>28000</v>
      </c>
      <c r="R22" s="223">
        <v>28000</v>
      </c>
      <c r="S22" s="224"/>
      <c r="T22" s="224"/>
      <c r="U22" s="224"/>
      <c r="V22" s="224"/>
      <c r="W22" s="224"/>
      <c r="X22" s="224"/>
      <c r="Y22" s="224"/>
      <c r="Z22" s="224"/>
      <c r="AA22" s="224"/>
      <c r="AB22" s="2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5"/>
    </row>
    <row r="23" spans="2:48" ht="21.9" customHeight="1">
      <c r="B23" s="208" t="s">
        <v>597</v>
      </c>
      <c r="C23" s="227" t="s">
        <v>267</v>
      </c>
      <c r="D23" s="210" t="s">
        <v>576</v>
      </c>
      <c r="E23" s="211" t="s">
        <v>598</v>
      </c>
      <c r="F23" s="212" t="str">
        <f>IFERROR(VLOOKUP($C23,[10]TTKH!$B$6:$J$200,2,0),0)</f>
        <v>A HINH</v>
      </c>
      <c r="G23" s="213" t="s">
        <v>485</v>
      </c>
      <c r="H23" s="214">
        <f>IFERROR(VLOOKUP($G23,'[10]TT SẢN PHẨM'!$B$6:$F$200,2,0),0)</f>
        <v>0</v>
      </c>
      <c r="I23" s="215"/>
      <c r="J23" s="216">
        <f t="shared" si="2"/>
        <v>10500</v>
      </c>
      <c r="K23" s="217">
        <v>6200</v>
      </c>
      <c r="L23" s="218"/>
      <c r="M23" s="219"/>
      <c r="N23" s="220">
        <f t="shared" si="3"/>
        <v>65100000</v>
      </c>
      <c r="O23" s="220">
        <f t="shared" si="4"/>
        <v>0</v>
      </c>
      <c r="P23" s="221">
        <f t="shared" si="6"/>
        <v>65100000</v>
      </c>
      <c r="Q23" s="222">
        <f t="shared" si="5"/>
        <v>10500</v>
      </c>
      <c r="R23" s="223">
        <v>10500</v>
      </c>
      <c r="S23" s="224"/>
      <c r="T23" s="224"/>
      <c r="U23" s="224"/>
      <c r="V23" s="224"/>
      <c r="W23" s="224"/>
      <c r="X23" s="224"/>
      <c r="Y23" s="224"/>
      <c r="Z23" s="224"/>
      <c r="AA23" s="224"/>
      <c r="AB23" s="224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5"/>
    </row>
    <row r="24" spans="2:48" ht="21.9" customHeight="1">
      <c r="B24" s="208" t="s">
        <v>599</v>
      </c>
      <c r="C24" s="227" t="s">
        <v>267</v>
      </c>
      <c r="D24" s="210" t="s">
        <v>576</v>
      </c>
      <c r="E24" s="211" t="s">
        <v>598</v>
      </c>
      <c r="F24" s="212" t="str">
        <f>IFERROR(VLOOKUP($C24,[10]TTKH!$B$6:$J$200,2,0),0)</f>
        <v>A HINH</v>
      </c>
      <c r="G24" s="213" t="s">
        <v>472</v>
      </c>
      <c r="H24" s="214">
        <f>IFERROR(VLOOKUP($G24,'[10]TT SẢN PHẨM'!$B$6:$F$200,2,0),0)</f>
        <v>0</v>
      </c>
      <c r="I24" s="215"/>
      <c r="J24" s="216">
        <f t="shared" si="2"/>
        <v>13500</v>
      </c>
      <c r="K24" s="217">
        <v>6600</v>
      </c>
      <c r="L24" s="218"/>
      <c r="M24" s="219"/>
      <c r="N24" s="220">
        <f t="shared" si="3"/>
        <v>89100000</v>
      </c>
      <c r="O24" s="220">
        <f t="shared" si="4"/>
        <v>0</v>
      </c>
      <c r="P24" s="221">
        <f t="shared" si="6"/>
        <v>89100000</v>
      </c>
      <c r="Q24" s="222">
        <f t="shared" si="5"/>
        <v>13500</v>
      </c>
      <c r="R24" s="223">
        <v>13500</v>
      </c>
      <c r="S24" s="224"/>
      <c r="T24" s="224"/>
      <c r="U24" s="224"/>
      <c r="V24" s="224"/>
      <c r="W24" s="224"/>
      <c r="X24" s="224"/>
      <c r="Y24" s="224"/>
      <c r="Z24" s="224"/>
      <c r="AA24" s="224"/>
      <c r="AB24" s="2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5"/>
    </row>
    <row r="25" spans="2:48" ht="21.9" customHeight="1">
      <c r="B25" s="208" t="s">
        <v>600</v>
      </c>
      <c r="C25" s="228" t="s">
        <v>18</v>
      </c>
      <c r="D25" s="210" t="s">
        <v>601</v>
      </c>
      <c r="E25" s="211">
        <v>44595</v>
      </c>
      <c r="F25" s="212" t="str">
        <f>IFERROR(VLOOKUP($C25,[10]TTKH!$B$6:$J$200,2,0),0)</f>
        <v>RDB RASAYANS LTD</v>
      </c>
      <c r="G25" s="213" t="s">
        <v>602</v>
      </c>
      <c r="H25" s="214">
        <f>IFERROR(VLOOKUP($G25,'[10]TT SẢN PHẨM'!$B$6:$F$200,2,0),0)</f>
        <v>0</v>
      </c>
      <c r="I25" s="215"/>
      <c r="J25" s="216">
        <f t="shared" si="2"/>
        <v>39000</v>
      </c>
      <c r="K25" s="217"/>
      <c r="L25" s="218">
        <v>22700</v>
      </c>
      <c r="M25" s="219">
        <v>0.41</v>
      </c>
      <c r="N25" s="220">
        <f t="shared" si="3"/>
        <v>0</v>
      </c>
      <c r="O25" s="220">
        <f t="shared" si="4"/>
        <v>15989.999999999998</v>
      </c>
      <c r="P25" s="221">
        <f t="shared" si="6"/>
        <v>362972999.99999994</v>
      </c>
      <c r="Q25" s="222">
        <f t="shared" si="5"/>
        <v>39000</v>
      </c>
      <c r="R25" s="223">
        <v>39000</v>
      </c>
      <c r="S25" s="224"/>
      <c r="T25" s="224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5"/>
    </row>
    <row r="26" spans="2:48" ht="21.9" customHeight="1">
      <c r="B26" s="208" t="s">
        <v>603</v>
      </c>
      <c r="C26" s="228" t="s">
        <v>18</v>
      </c>
      <c r="D26" s="210" t="s">
        <v>601</v>
      </c>
      <c r="E26" s="211">
        <v>44595</v>
      </c>
      <c r="F26" s="212" t="str">
        <f>IFERROR(VLOOKUP($C26,[10]TTKH!$B$6:$J$200,2,0),0)</f>
        <v>RDB RASAYANS LTD</v>
      </c>
      <c r="G26" s="213" t="s">
        <v>604</v>
      </c>
      <c r="H26" s="214">
        <f>IFERROR(VLOOKUP($G26,'[10]TT SẢN PHẨM'!$B$6:$F$200,2,0),0)</f>
        <v>0</v>
      </c>
      <c r="I26" s="215"/>
      <c r="J26" s="216">
        <f t="shared" si="2"/>
        <v>15000</v>
      </c>
      <c r="K26" s="217"/>
      <c r="L26" s="218">
        <v>22700</v>
      </c>
      <c r="M26" s="219">
        <v>0.49</v>
      </c>
      <c r="N26" s="220">
        <f t="shared" si="3"/>
        <v>0</v>
      </c>
      <c r="O26" s="220">
        <f t="shared" si="4"/>
        <v>7350</v>
      </c>
      <c r="P26" s="221">
        <f t="shared" si="6"/>
        <v>166845000</v>
      </c>
      <c r="Q26" s="222">
        <f t="shared" si="5"/>
        <v>15000</v>
      </c>
      <c r="R26" s="223">
        <v>15000</v>
      </c>
      <c r="S26" s="224"/>
      <c r="T26" s="224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5"/>
    </row>
    <row r="27" spans="2:48" ht="21.9" customHeight="1">
      <c r="B27" s="208" t="s">
        <v>605</v>
      </c>
      <c r="C27" s="209" t="s">
        <v>314</v>
      </c>
      <c r="D27" s="210" t="s">
        <v>606</v>
      </c>
      <c r="E27" s="211" t="s">
        <v>607</v>
      </c>
      <c r="F27" s="212" t="str">
        <f>IFERROR(VLOOKUP($C27,[10]TTKH!$B$6:$J$200,2,0),0)</f>
        <v>CÔNG TY TNHH BÁCH ĐẶC LỢI</v>
      </c>
      <c r="G27" s="213" t="s">
        <v>456</v>
      </c>
      <c r="H27" s="214">
        <f>IFERROR(VLOOKUP($G27,'[10]TT SẢN PHẨM'!$B$6:$F$200,2,0),0)</f>
        <v>0</v>
      </c>
      <c r="I27" s="215"/>
      <c r="J27" s="216">
        <f t="shared" si="2"/>
        <v>15000</v>
      </c>
      <c r="K27" s="217">
        <f>6900/1.1</f>
        <v>6272.7272727272721</v>
      </c>
      <c r="L27" s="218"/>
      <c r="M27" s="219"/>
      <c r="N27" s="220">
        <f t="shared" si="3"/>
        <v>94090909.090909079</v>
      </c>
      <c r="O27" s="220">
        <f t="shared" si="4"/>
        <v>0</v>
      </c>
      <c r="P27" s="221">
        <f t="shared" si="6"/>
        <v>94090909.090909079</v>
      </c>
      <c r="Q27" s="222">
        <f t="shared" si="5"/>
        <v>15000</v>
      </c>
      <c r="R27" s="223">
        <v>15000</v>
      </c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24"/>
      <c r="AU27" s="224"/>
      <c r="AV27" s="225"/>
    </row>
    <row r="28" spans="2:48" ht="21.9" customHeight="1">
      <c r="B28" s="208" t="s">
        <v>608</v>
      </c>
      <c r="C28" s="209" t="s">
        <v>371</v>
      </c>
      <c r="D28" s="210" t="s">
        <v>609</v>
      </c>
      <c r="E28" s="211" t="s">
        <v>607</v>
      </c>
      <c r="F28" s="212" t="str">
        <f>IFERROR(VLOOKUP($C28,[10]TTKH!$B$6:$J$200,2,0),0)</f>
        <v>CÔNG TY TNHH Y TẾ BÌNH AN</v>
      </c>
      <c r="G28" s="213" t="s">
        <v>444</v>
      </c>
      <c r="H28" s="214">
        <f>IFERROR(VLOOKUP($G28,'[10]TT SẢN PHẨM'!$B$6:$F$200,2,0),0)</f>
        <v>0</v>
      </c>
      <c r="I28" s="215"/>
      <c r="J28" s="216">
        <f>Q28</f>
        <v>50</v>
      </c>
      <c r="K28" s="217"/>
      <c r="L28" s="218"/>
      <c r="M28" s="219"/>
      <c r="N28" s="220">
        <f t="shared" si="3"/>
        <v>0</v>
      </c>
      <c r="O28" s="220">
        <f t="shared" si="4"/>
        <v>0</v>
      </c>
      <c r="P28" s="221">
        <f t="shared" si="6"/>
        <v>0</v>
      </c>
      <c r="Q28" s="222">
        <f>SUM(R28:AU28)</f>
        <v>50</v>
      </c>
      <c r="R28" s="223">
        <v>50</v>
      </c>
      <c r="S28" s="224"/>
      <c r="T28" s="224"/>
      <c r="U28" s="224"/>
      <c r="V28" s="224"/>
      <c r="W28" s="224"/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5"/>
    </row>
    <row r="29" spans="2:48" ht="21.9" customHeight="1">
      <c r="B29" s="208" t="s">
        <v>610</v>
      </c>
      <c r="C29" s="209" t="s">
        <v>295</v>
      </c>
      <c r="D29" s="210" t="s">
        <v>611</v>
      </c>
      <c r="E29" s="211">
        <v>44565</v>
      </c>
      <c r="F29" s="212" t="str">
        <f>IFERROR(VLOOKUP($C29,[10]TTKH!$B$6:$J$200,2,0),0)</f>
        <v>CÔNG TY MAI PHƯƠNG</v>
      </c>
      <c r="G29" s="213" t="s">
        <v>465</v>
      </c>
      <c r="H29" s="214">
        <f>IFERROR(VLOOKUP($G29,'[10]TT SẢN PHẨM'!$B$6:$F$200,2,0),0)</f>
        <v>0</v>
      </c>
      <c r="I29" s="215"/>
      <c r="J29" s="216">
        <f t="shared" ref="J29:J35" si="7">Q29</f>
        <v>50000</v>
      </c>
      <c r="K29" s="217">
        <f>9570/1.1</f>
        <v>8700</v>
      </c>
      <c r="L29" s="218"/>
      <c r="M29" s="219"/>
      <c r="N29" s="220">
        <f t="shared" si="3"/>
        <v>435000000</v>
      </c>
      <c r="O29" s="220">
        <f t="shared" si="4"/>
        <v>0</v>
      </c>
      <c r="P29" s="221">
        <f t="shared" si="6"/>
        <v>435000000</v>
      </c>
      <c r="Q29" s="222">
        <f t="shared" ref="Q29:Q35" si="8">SUM(R29:AU29)</f>
        <v>50000</v>
      </c>
      <c r="R29" s="223">
        <v>50000</v>
      </c>
      <c r="S29" s="224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5"/>
    </row>
    <row r="30" spans="2:48" ht="21.9" customHeight="1">
      <c r="B30" s="208" t="s">
        <v>612</v>
      </c>
      <c r="C30" s="209" t="s">
        <v>354</v>
      </c>
      <c r="D30" s="210" t="s">
        <v>613</v>
      </c>
      <c r="E30" s="211">
        <v>44596</v>
      </c>
      <c r="F30" s="212" t="str">
        <f>IFERROR(VLOOKUP($C30,[10]TTKH!$B$6:$J$200,2,0),0)</f>
        <v>CÔNG TY TNHH SXTM VÀ DL ĐỨC LONG</v>
      </c>
      <c r="G30" s="213">
        <v>8619</v>
      </c>
      <c r="H30" s="214">
        <f>IFERROR(VLOOKUP($G30,'[10]TT SẢN PHẨM'!$B$6:$F$200,2,0),0)</f>
        <v>0</v>
      </c>
      <c r="I30" s="215"/>
      <c r="J30" s="216">
        <f t="shared" si="7"/>
        <v>3000</v>
      </c>
      <c r="K30" s="217">
        <v>6500</v>
      </c>
      <c r="L30" s="218"/>
      <c r="M30" s="219"/>
      <c r="N30" s="220">
        <f t="shared" si="3"/>
        <v>19500000</v>
      </c>
      <c r="O30" s="220">
        <f t="shared" si="4"/>
        <v>0</v>
      </c>
      <c r="P30" s="221">
        <f t="shared" si="6"/>
        <v>19500000</v>
      </c>
      <c r="Q30" s="222">
        <f t="shared" si="8"/>
        <v>3000</v>
      </c>
      <c r="R30" s="223">
        <v>3000</v>
      </c>
      <c r="S30" s="224"/>
      <c r="T30" s="224"/>
      <c r="U30" s="224"/>
      <c r="V30" s="224"/>
      <c r="W30" s="224"/>
      <c r="X30" s="224"/>
      <c r="Y30" s="224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5"/>
    </row>
    <row r="31" spans="2:48" ht="21.9" customHeight="1">
      <c r="B31" s="208" t="s">
        <v>614</v>
      </c>
      <c r="C31" s="209" t="s">
        <v>354</v>
      </c>
      <c r="D31" s="210" t="s">
        <v>613</v>
      </c>
      <c r="E31" s="211">
        <v>44596</v>
      </c>
      <c r="F31" s="212" t="str">
        <f>IFERROR(VLOOKUP($C31,[10]TTKH!$B$6:$J$200,2,0),0)</f>
        <v>CÔNG TY TNHH SXTM VÀ DL ĐỨC LONG</v>
      </c>
      <c r="G31" s="213" t="s">
        <v>498</v>
      </c>
      <c r="H31" s="214">
        <f>IFERROR(VLOOKUP($G31,'[10]TT SẢN PHẨM'!$B$6:$F$200,2,0),0)</f>
        <v>0</v>
      </c>
      <c r="I31" s="215"/>
      <c r="J31" s="216">
        <f t="shared" si="7"/>
        <v>3000</v>
      </c>
      <c r="K31" s="217">
        <v>6700</v>
      </c>
      <c r="L31" s="218"/>
      <c r="M31" s="219"/>
      <c r="N31" s="220">
        <f t="shared" si="3"/>
        <v>20100000</v>
      </c>
      <c r="O31" s="220">
        <f t="shared" si="4"/>
        <v>0</v>
      </c>
      <c r="P31" s="221">
        <f t="shared" si="6"/>
        <v>20100000</v>
      </c>
      <c r="Q31" s="222">
        <f t="shared" si="8"/>
        <v>3000</v>
      </c>
      <c r="R31" s="223">
        <v>3000</v>
      </c>
      <c r="S31" s="224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5"/>
    </row>
    <row r="32" spans="2:48" ht="21.9" customHeight="1">
      <c r="B32" s="208" t="s">
        <v>615</v>
      </c>
      <c r="C32" s="209" t="s">
        <v>246</v>
      </c>
      <c r="D32" s="210" t="s">
        <v>616</v>
      </c>
      <c r="E32" s="211">
        <v>44596</v>
      </c>
      <c r="F32" s="212" t="str">
        <f>IFERROR(VLOOKUP($C32,[10]TTKH!$B$6:$J$200,2,0),0)</f>
        <v>CÔNG TY TNHH NHỰA HUY HOÀN</v>
      </c>
      <c r="G32" s="213">
        <v>8616</v>
      </c>
      <c r="H32" s="214">
        <f>IFERROR(VLOOKUP($G32,'[10]TT SẢN PHẨM'!$B$6:$F$200,2,0),0)</f>
        <v>0</v>
      </c>
      <c r="I32" s="215"/>
      <c r="J32" s="216">
        <f t="shared" si="7"/>
        <v>3000</v>
      </c>
      <c r="K32" s="217">
        <f>7700/1.1</f>
        <v>6999.9999999999991</v>
      </c>
      <c r="L32" s="218"/>
      <c r="M32" s="219"/>
      <c r="N32" s="220">
        <f t="shared" si="3"/>
        <v>20999999.999999996</v>
      </c>
      <c r="O32" s="220">
        <f t="shared" si="4"/>
        <v>0</v>
      </c>
      <c r="P32" s="221">
        <f t="shared" si="6"/>
        <v>20999999.999999996</v>
      </c>
      <c r="Q32" s="222">
        <f t="shared" si="8"/>
        <v>3000</v>
      </c>
      <c r="R32" s="223">
        <v>3000</v>
      </c>
      <c r="S32" s="224"/>
      <c r="T32" s="224"/>
      <c r="U32" s="224"/>
      <c r="V32" s="224"/>
      <c r="W32" s="224"/>
      <c r="X32" s="2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5"/>
    </row>
    <row r="33" spans="2:48" ht="21.9" customHeight="1">
      <c r="B33" s="208" t="s">
        <v>617</v>
      </c>
      <c r="C33" s="209" t="s">
        <v>289</v>
      </c>
      <c r="D33" s="210" t="s">
        <v>618</v>
      </c>
      <c r="E33" s="211">
        <v>44655</v>
      </c>
      <c r="F33" s="212" t="str">
        <f>IFERROR(VLOOKUP($C33,[10]TTKH!$B$6:$J$200,2,0),0)</f>
        <v>Công Ty TNHH Thương Mại Và Đầu Tư ITVN</v>
      </c>
      <c r="G33" s="213">
        <v>8806</v>
      </c>
      <c r="H33" s="214">
        <f>IFERROR(VLOOKUP($G33,'[10]TT SẢN PHẨM'!$B$6:$F$200,2,0),0)</f>
        <v>0</v>
      </c>
      <c r="I33" s="215"/>
      <c r="J33" s="216">
        <f t="shared" si="7"/>
        <v>10000</v>
      </c>
      <c r="K33" s="217">
        <f>7700/1.1</f>
        <v>6999.9999999999991</v>
      </c>
      <c r="L33" s="218"/>
      <c r="M33" s="219"/>
      <c r="N33" s="220">
        <f t="shared" si="3"/>
        <v>69999999.999999985</v>
      </c>
      <c r="O33" s="220">
        <f t="shared" si="4"/>
        <v>0</v>
      </c>
      <c r="P33" s="221">
        <f t="shared" si="6"/>
        <v>69999999.999999985</v>
      </c>
      <c r="Q33" s="222">
        <f t="shared" si="8"/>
        <v>10000</v>
      </c>
      <c r="R33" s="223">
        <v>10000</v>
      </c>
      <c r="S33" s="224"/>
      <c r="T33" s="224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4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5"/>
    </row>
    <row r="34" spans="2:48" ht="21.9" customHeight="1">
      <c r="B34" s="208" t="s">
        <v>619</v>
      </c>
      <c r="C34" s="209" t="s">
        <v>202</v>
      </c>
      <c r="D34" s="210" t="s">
        <v>620</v>
      </c>
      <c r="E34" s="211">
        <v>44565</v>
      </c>
      <c r="F34" s="212" t="str">
        <f>IFERROR(VLOOKUP($C34,[10]TTKH!$B$6:$J$200,2,0),0)</f>
        <v>PT. RAJA ABDI PERKASA</v>
      </c>
      <c r="G34" s="213" t="s">
        <v>621</v>
      </c>
      <c r="H34" s="214">
        <f>IFERROR(VLOOKUP($G34,'[10]TT SẢN PHẨM'!$B$6:$F$200,2,0),0)</f>
        <v>0</v>
      </c>
      <c r="I34" s="215"/>
      <c r="J34" s="216">
        <f t="shared" si="7"/>
        <v>54000</v>
      </c>
      <c r="K34" s="217"/>
      <c r="L34" s="218">
        <v>22700</v>
      </c>
      <c r="M34" s="219">
        <v>0.48499999999999999</v>
      </c>
      <c r="N34" s="220">
        <f t="shared" si="3"/>
        <v>0</v>
      </c>
      <c r="O34" s="220">
        <f t="shared" si="4"/>
        <v>26190</v>
      </c>
      <c r="P34" s="221">
        <f t="shared" si="6"/>
        <v>594513000</v>
      </c>
      <c r="Q34" s="222">
        <f t="shared" si="8"/>
        <v>54000</v>
      </c>
      <c r="R34" s="223">
        <v>54000</v>
      </c>
      <c r="S34" s="224"/>
      <c r="T34" s="224"/>
      <c r="U34" s="224"/>
      <c r="V34" s="224"/>
      <c r="W34" s="224"/>
      <c r="X34" s="224"/>
      <c r="Y34" s="224"/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 s="224"/>
      <c r="AK34" s="224"/>
      <c r="AL34" s="224"/>
      <c r="AM34" s="224"/>
      <c r="AN34" s="224"/>
      <c r="AO34" s="224"/>
      <c r="AP34" s="224"/>
      <c r="AQ34" s="224"/>
      <c r="AR34" s="224"/>
      <c r="AS34" s="224"/>
      <c r="AT34" s="224"/>
      <c r="AU34" s="224"/>
      <c r="AV34" s="225"/>
    </row>
    <row r="35" spans="2:48" ht="21.9" customHeight="1">
      <c r="B35" s="208" t="s">
        <v>622</v>
      </c>
      <c r="C35" s="209" t="s">
        <v>377</v>
      </c>
      <c r="D35" s="210" t="s">
        <v>591</v>
      </c>
      <c r="E35" s="211" t="s">
        <v>623</v>
      </c>
      <c r="F35" s="212" t="str">
        <f>IFERROR(VLOOKUP($C35,[10]TTKH!$B$6:$J$200,2,0),0)</f>
        <v>VICOMIN</v>
      </c>
      <c r="G35" s="213">
        <v>8515</v>
      </c>
      <c r="H35" s="214">
        <f>IFERROR(VLOOKUP($G35,'[10]TT SẢN PHẨM'!$B$6:$F$200,2,0),0)</f>
        <v>0</v>
      </c>
      <c r="I35" s="215"/>
      <c r="J35" s="216">
        <f t="shared" si="7"/>
        <v>25</v>
      </c>
      <c r="K35" s="217"/>
      <c r="L35" s="218"/>
      <c r="M35" s="219"/>
      <c r="N35" s="220">
        <f t="shared" si="3"/>
        <v>0</v>
      </c>
      <c r="O35" s="220">
        <f t="shared" si="4"/>
        <v>0</v>
      </c>
      <c r="P35" s="221">
        <f t="shared" si="6"/>
        <v>0</v>
      </c>
      <c r="Q35" s="222">
        <f t="shared" si="8"/>
        <v>25</v>
      </c>
      <c r="R35" s="223">
        <v>25</v>
      </c>
      <c r="S35" s="224"/>
      <c r="T35" s="224"/>
      <c r="U35" s="224"/>
      <c r="V35" s="224"/>
      <c r="W35" s="224"/>
      <c r="X35" s="224"/>
      <c r="Y35" s="224"/>
      <c r="Z35" s="224"/>
      <c r="AA35" s="224"/>
      <c r="AB35" s="224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224"/>
      <c r="AO35" s="224"/>
      <c r="AP35" s="224"/>
      <c r="AQ35" s="224"/>
      <c r="AR35" s="224"/>
      <c r="AS35" s="224"/>
      <c r="AT35" s="224"/>
      <c r="AU35" s="224"/>
      <c r="AV35" s="225"/>
    </row>
    <row r="36" spans="2:48" ht="21.9" customHeight="1">
      <c r="B36" s="208" t="s">
        <v>624</v>
      </c>
      <c r="C36" s="209" t="s">
        <v>352</v>
      </c>
      <c r="D36" s="210" t="s">
        <v>625</v>
      </c>
      <c r="E36" s="211">
        <v>44596</v>
      </c>
      <c r="F36" s="212" t="str">
        <f>IFERROR(VLOOKUP($C36,[10]TTKH!$B$6:$J$200,2,0),0)</f>
        <v>CÔNG TY SÔNG CÔNG</v>
      </c>
      <c r="G36" s="213" t="s">
        <v>626</v>
      </c>
      <c r="H36" s="214">
        <f>IFERROR(VLOOKUP($G36,'[10]TT SẢN PHẨM'!$B$6:$F$200,2,0),0)</f>
        <v>0</v>
      </c>
      <c r="I36" s="215"/>
      <c r="J36" s="216">
        <f>Q36</f>
        <v>10000</v>
      </c>
      <c r="K36" s="217">
        <f>10700/1.1</f>
        <v>9727.2727272727261</v>
      </c>
      <c r="L36" s="218"/>
      <c r="M36" s="219"/>
      <c r="N36" s="220">
        <f t="shared" si="3"/>
        <v>97272727.272727266</v>
      </c>
      <c r="O36" s="220">
        <f t="shared" si="4"/>
        <v>0</v>
      </c>
      <c r="P36" s="221">
        <f t="shared" si="6"/>
        <v>97272727.272727266</v>
      </c>
      <c r="Q36" s="222">
        <f>SUM(R36:AU36)</f>
        <v>10000</v>
      </c>
      <c r="R36" s="223">
        <v>10000</v>
      </c>
      <c r="S36" s="224"/>
      <c r="T36" s="224"/>
      <c r="U36" s="224"/>
      <c r="V36" s="224"/>
      <c r="W36" s="224"/>
      <c r="X36" s="224"/>
      <c r="Y36" s="224"/>
      <c r="Z36" s="224"/>
      <c r="AA36" s="224"/>
      <c r="AB36" s="2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224"/>
      <c r="AO36" s="224"/>
      <c r="AP36" s="224"/>
      <c r="AQ36" s="224"/>
      <c r="AR36" s="224"/>
      <c r="AS36" s="224"/>
      <c r="AT36" s="224"/>
      <c r="AU36" s="224"/>
      <c r="AV36" s="225"/>
    </row>
    <row r="37" spans="2:48" ht="21.9" customHeight="1">
      <c r="B37" s="208" t="s">
        <v>627</v>
      </c>
      <c r="C37" s="209" t="s">
        <v>307</v>
      </c>
      <c r="D37" s="210" t="s">
        <v>628</v>
      </c>
      <c r="E37" s="211">
        <v>44685</v>
      </c>
      <c r="F37" s="212" t="str">
        <f>IFERROR(VLOOKUP($C37,[10]TTKH!$B$6:$J$200,2,0),0)</f>
        <v>CÔNG TY CỔ PHẦN ĐỨC HIẾU</v>
      </c>
      <c r="G37" s="213">
        <v>8514</v>
      </c>
      <c r="H37" s="214">
        <f>IFERROR(VLOOKUP($G37,'[10]TT SẢN PHẨM'!$B$6:$F$200,2,0),0)</f>
        <v>0</v>
      </c>
      <c r="I37" s="215"/>
      <c r="J37" s="216">
        <f t="shared" ref="J37:J40" si="9">Q37</f>
        <v>3000</v>
      </c>
      <c r="K37" s="217">
        <v>10000</v>
      </c>
      <c r="L37" s="218"/>
      <c r="M37" s="219"/>
      <c r="N37" s="220">
        <f t="shared" si="3"/>
        <v>30000000</v>
      </c>
      <c r="O37" s="220">
        <f t="shared" si="4"/>
        <v>0</v>
      </c>
      <c r="P37" s="221">
        <f t="shared" si="6"/>
        <v>30000000</v>
      </c>
      <c r="Q37" s="222">
        <f t="shared" ref="Q37:Q40" si="10">SUM(R37:AU37)</f>
        <v>3000</v>
      </c>
      <c r="R37" s="223">
        <v>3000</v>
      </c>
      <c r="S37" s="224"/>
      <c r="T37" s="224"/>
      <c r="U37" s="224"/>
      <c r="V37" s="224"/>
      <c r="W37" s="224"/>
      <c r="X37" s="224"/>
      <c r="Y37" s="224"/>
      <c r="Z37" s="224"/>
      <c r="AA37" s="224"/>
      <c r="AB37" s="2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224"/>
      <c r="AO37" s="224"/>
      <c r="AP37" s="224"/>
      <c r="AQ37" s="224"/>
      <c r="AR37" s="224"/>
      <c r="AS37" s="224"/>
      <c r="AT37" s="224"/>
      <c r="AU37" s="224"/>
      <c r="AV37" s="225"/>
    </row>
    <row r="38" spans="2:48" ht="21.9" customHeight="1">
      <c r="B38" s="208" t="s">
        <v>629</v>
      </c>
      <c r="C38" s="228" t="s">
        <v>36</v>
      </c>
      <c r="D38" s="210" t="s">
        <v>630</v>
      </c>
      <c r="E38" s="211">
        <v>44655</v>
      </c>
      <c r="F38" s="212" t="str">
        <f>IFERROR(VLOOKUP($C38,[10]TTKH!$B$6:$J$200,2,0),0)</f>
        <v>WENZHOU JIATIAN TRADE CO., LTD</v>
      </c>
      <c r="G38" s="213" t="s">
        <v>435</v>
      </c>
      <c r="H38" s="229">
        <f>IFERROR(VLOOKUP($G38,'[10]TT SẢN PHẨM'!$B$6:$F$200,2,0),0)</f>
        <v>8803</v>
      </c>
      <c r="I38" s="215"/>
      <c r="J38" s="216">
        <f t="shared" si="9"/>
        <v>270000</v>
      </c>
      <c r="K38" s="217"/>
      <c r="L38" s="218">
        <v>22700</v>
      </c>
      <c r="M38" s="219">
        <v>0.35499999999999998</v>
      </c>
      <c r="N38" s="220">
        <f t="shared" si="3"/>
        <v>0</v>
      </c>
      <c r="O38" s="220">
        <f t="shared" si="4"/>
        <v>95850</v>
      </c>
      <c r="P38" s="221">
        <f t="shared" si="6"/>
        <v>2175795000</v>
      </c>
      <c r="Q38" s="222">
        <f t="shared" si="10"/>
        <v>270000</v>
      </c>
      <c r="R38" s="223">
        <v>270000</v>
      </c>
      <c r="S38" s="224"/>
      <c r="T38" s="224"/>
      <c r="U38" s="224"/>
      <c r="V38" s="224"/>
      <c r="W38" s="224"/>
      <c r="X38" s="224"/>
      <c r="Y38" s="224"/>
      <c r="Z38" s="224"/>
      <c r="AA38" s="224"/>
      <c r="AB38" s="224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224"/>
      <c r="AO38" s="224"/>
      <c r="AP38" s="224"/>
      <c r="AQ38" s="224"/>
      <c r="AR38" s="224"/>
      <c r="AS38" s="224"/>
      <c r="AT38" s="224"/>
      <c r="AU38" s="224"/>
      <c r="AV38" s="225"/>
    </row>
    <row r="39" spans="2:48" ht="21.9" customHeight="1">
      <c r="B39" s="208" t="s">
        <v>631</v>
      </c>
      <c r="C39" s="209" t="s">
        <v>360</v>
      </c>
      <c r="D39" s="210"/>
      <c r="E39" s="211">
        <v>44565</v>
      </c>
      <c r="F39" s="212" t="str">
        <f>IFERROR(VLOOKUP($C39,[10]TTKH!$B$6:$J$200,2,0),0)</f>
        <v>CÔNG TY TNHH TÂN THỊNH BIOPLASTIC</v>
      </c>
      <c r="G39" s="213">
        <v>8616</v>
      </c>
      <c r="H39" s="214">
        <f>IFERROR(VLOOKUP($G39,'[10]TT SẢN PHẨM'!$B$6:$F$200,2,0),0)</f>
        <v>0</v>
      </c>
      <c r="I39" s="215"/>
      <c r="J39" s="216">
        <f t="shared" si="9"/>
        <v>425</v>
      </c>
      <c r="K39" s="217">
        <v>7050</v>
      </c>
      <c r="L39" s="218"/>
      <c r="M39" s="219"/>
      <c r="N39" s="230">
        <f t="shared" si="3"/>
        <v>2996250</v>
      </c>
      <c r="O39" s="230">
        <f t="shared" si="4"/>
        <v>0</v>
      </c>
      <c r="P39" s="221">
        <f t="shared" si="6"/>
        <v>2996250</v>
      </c>
      <c r="Q39" s="231">
        <f t="shared" si="10"/>
        <v>425</v>
      </c>
      <c r="R39" s="232">
        <v>425</v>
      </c>
      <c r="S39" s="224"/>
      <c r="T39" s="224"/>
      <c r="U39" s="224"/>
      <c r="V39" s="224"/>
      <c r="W39" s="224"/>
      <c r="X39" s="224"/>
      <c r="Y39" s="224"/>
      <c r="Z39" s="224"/>
      <c r="AA39" s="224"/>
      <c r="AB39" s="2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224"/>
      <c r="AO39" s="224"/>
      <c r="AP39" s="224"/>
      <c r="AQ39" s="224"/>
      <c r="AR39" s="224"/>
      <c r="AS39" s="224"/>
      <c r="AT39" s="224"/>
      <c r="AU39" s="224"/>
      <c r="AV39" s="225"/>
    </row>
    <row r="40" spans="2:48" ht="21.9" customHeight="1">
      <c r="B40" s="208" t="s">
        <v>632</v>
      </c>
      <c r="C40" s="209" t="s">
        <v>276</v>
      </c>
      <c r="D40" s="210"/>
      <c r="E40" s="211">
        <v>44685</v>
      </c>
      <c r="F40" s="212" t="str">
        <f>IFERROR(VLOOKUP($C40,[10]TTKH!$B$6:$J$200,2,0),0)</f>
        <v>ĐỒNG XUÂN LAN</v>
      </c>
      <c r="G40" s="213" t="s">
        <v>633</v>
      </c>
      <c r="H40" s="214">
        <f>IFERROR(VLOOKUP($G40,'[10]TT SẢN PHẨM'!$B$6:$F$200,2,0),0)</f>
        <v>0</v>
      </c>
      <c r="I40" s="215"/>
      <c r="J40" s="216">
        <f t="shared" si="9"/>
        <v>1700</v>
      </c>
      <c r="K40" s="217">
        <v>6000</v>
      </c>
      <c r="L40" s="218"/>
      <c r="M40" s="219"/>
      <c r="N40" s="230">
        <f t="shared" si="3"/>
        <v>10200000</v>
      </c>
      <c r="O40" s="230">
        <f t="shared" si="4"/>
        <v>0</v>
      </c>
      <c r="P40" s="221">
        <f t="shared" si="6"/>
        <v>10200000</v>
      </c>
      <c r="Q40" s="231">
        <f t="shared" si="10"/>
        <v>1700</v>
      </c>
      <c r="R40" s="232">
        <v>1700</v>
      </c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4"/>
      <c r="AQ40" s="224"/>
      <c r="AR40" s="224"/>
      <c r="AS40" s="224"/>
      <c r="AT40" s="224"/>
      <c r="AU40" s="224"/>
      <c r="AV40" s="225"/>
    </row>
    <row r="41" spans="2:48" ht="21.9" customHeight="1">
      <c r="B41" s="208" t="s">
        <v>492</v>
      </c>
      <c r="C41" s="209" t="s">
        <v>138</v>
      </c>
      <c r="D41" s="233" t="s">
        <v>634</v>
      </c>
      <c r="E41" s="234">
        <v>44807</v>
      </c>
      <c r="F41" s="212" t="str">
        <f>IFERROR(VLOOKUP($C41,[10]TTKH!$B$6:$J$200,2,0),0)</f>
        <v>REHMAN CHEMICALS</v>
      </c>
      <c r="G41" s="213" t="s">
        <v>635</v>
      </c>
      <c r="H41" s="214">
        <f>IFERROR(VLOOKUP($G41,'[10]TT SẢN PHẨM'!$B$6:$F$200,2,0),0)</f>
        <v>0</v>
      </c>
      <c r="I41" s="235"/>
      <c r="J41" s="220">
        <f>Q41</f>
        <v>56000</v>
      </c>
      <c r="K41" s="236"/>
      <c r="L41" s="218">
        <v>22700</v>
      </c>
      <c r="M41" s="237">
        <v>0.37885999999999997</v>
      </c>
      <c r="N41" s="220">
        <f t="shared" si="3"/>
        <v>0</v>
      </c>
      <c r="O41" s="220">
        <f t="shared" si="4"/>
        <v>21216.16</v>
      </c>
      <c r="P41" s="221">
        <f t="shared" si="6"/>
        <v>481606832</v>
      </c>
      <c r="Q41" s="238">
        <f>SUM(R41:AU41)</f>
        <v>56000</v>
      </c>
      <c r="R41" s="239">
        <v>56000</v>
      </c>
      <c r="S41" s="224"/>
      <c r="T41" s="224"/>
      <c r="U41" s="224"/>
      <c r="V41" s="224"/>
      <c r="W41" s="224"/>
      <c r="X41" s="224"/>
      <c r="Y41" s="224"/>
      <c r="Z41" s="224"/>
      <c r="AA41" s="224"/>
      <c r="AB41" s="224"/>
      <c r="AC41" s="224"/>
      <c r="AD41" s="224"/>
      <c r="AE41" s="224"/>
      <c r="AF41" s="224"/>
      <c r="AG41" s="224"/>
      <c r="AH41" s="224"/>
      <c r="AI41" s="224"/>
      <c r="AJ41" s="224"/>
      <c r="AK41" s="224"/>
      <c r="AL41" s="224"/>
      <c r="AM41" s="224"/>
      <c r="AN41" s="224"/>
      <c r="AO41" s="224"/>
      <c r="AP41" s="224"/>
      <c r="AQ41" s="224"/>
      <c r="AR41" s="224"/>
      <c r="AS41" s="224"/>
      <c r="AT41" s="224"/>
      <c r="AU41" s="224"/>
      <c r="AV41" s="225"/>
    </row>
    <row r="42" spans="2:48" ht="21.9" customHeight="1">
      <c r="B42" s="208" t="s">
        <v>636</v>
      </c>
      <c r="C42" s="209" t="s">
        <v>239</v>
      </c>
      <c r="D42" s="233" t="s">
        <v>637</v>
      </c>
      <c r="E42" s="234">
        <v>44746</v>
      </c>
      <c r="F42" s="212" t="str">
        <f>IFERROR(VLOOKUP($C42,[10]TTKH!$B$6:$J$200,2,0),0)</f>
        <v>CÔNG TY TNHH SẢN XUẤT THƯƠNG MẠI NHỰA VIỆT ÚC</v>
      </c>
      <c r="G42" s="213" t="s">
        <v>638</v>
      </c>
      <c r="H42" s="214">
        <f>IFERROR(VLOOKUP($G42,'[10]TT SẢN PHẨM'!$B$6:$F$200,2,0),0)</f>
        <v>0</v>
      </c>
      <c r="I42" s="235"/>
      <c r="J42" s="220">
        <f>Q42</f>
        <v>3000</v>
      </c>
      <c r="K42" s="236">
        <f>32000/1.1</f>
        <v>29090.909090909088</v>
      </c>
      <c r="L42" s="240"/>
      <c r="M42" s="237"/>
      <c r="N42" s="220">
        <f t="shared" si="3"/>
        <v>87272727.272727266</v>
      </c>
      <c r="O42" s="220">
        <f t="shared" si="4"/>
        <v>0</v>
      </c>
      <c r="P42" s="221">
        <f t="shared" si="6"/>
        <v>87272727.272727266</v>
      </c>
      <c r="Q42" s="238">
        <f>SUM(R42:AU42)</f>
        <v>3000</v>
      </c>
      <c r="R42" s="239">
        <v>3000</v>
      </c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24"/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5"/>
    </row>
    <row r="43" spans="2:48" ht="21.9" customHeight="1">
      <c r="B43" s="208" t="s">
        <v>639</v>
      </c>
      <c r="C43" s="209" t="s">
        <v>239</v>
      </c>
      <c r="D43" s="233" t="s">
        <v>637</v>
      </c>
      <c r="E43" s="234">
        <v>44777</v>
      </c>
      <c r="F43" s="212" t="str">
        <f>IFERROR(VLOOKUP($C43,[10]TTKH!$B$6:$J$200,2,0),0)</f>
        <v>CÔNG TY TNHH SẢN XUẤT THƯƠNG MẠI NHỰA VIỆT ÚC</v>
      </c>
      <c r="G43" s="213" t="s">
        <v>640</v>
      </c>
      <c r="H43" s="214">
        <f>IFERROR(VLOOKUP($G43,'[10]TT SẢN PHẨM'!$B$6:$F$200,2,0),0)</f>
        <v>0</v>
      </c>
      <c r="I43" s="235"/>
      <c r="J43" s="220">
        <f>Q43</f>
        <v>10000</v>
      </c>
      <c r="K43" s="236">
        <f>7800/1.1</f>
        <v>7090.9090909090901</v>
      </c>
      <c r="L43" s="240"/>
      <c r="M43" s="237"/>
      <c r="N43" s="220">
        <f t="shared" si="3"/>
        <v>70909090.909090906</v>
      </c>
      <c r="O43" s="220">
        <f t="shared" si="4"/>
        <v>0</v>
      </c>
      <c r="P43" s="221">
        <f t="shared" si="6"/>
        <v>70909090.909090906</v>
      </c>
      <c r="Q43" s="238">
        <f>SUM(R43:AU43)</f>
        <v>10000</v>
      </c>
      <c r="R43" s="239">
        <v>10000</v>
      </c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24"/>
      <c r="AG43" s="224"/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225"/>
    </row>
    <row r="44" spans="2:48" ht="21.9" customHeight="1">
      <c r="B44" s="208" t="s">
        <v>641</v>
      </c>
      <c r="C44" s="209" t="s">
        <v>366</v>
      </c>
      <c r="D44" s="233" t="s">
        <v>642</v>
      </c>
      <c r="E44" s="234">
        <v>44716</v>
      </c>
      <c r="F44" s="212" t="str">
        <f>IFERROR(VLOOKUP($C44,[10]TTKH!$B$6:$J$200,2,0),0)</f>
        <v>HTX BÌNH MINH</v>
      </c>
      <c r="G44" s="213">
        <v>8318</v>
      </c>
      <c r="H44" s="214">
        <f>IFERROR(VLOOKUP($G44,'[10]TT SẢN PHẨM'!$B$6:$F$200,2,0),0)</f>
        <v>0</v>
      </c>
      <c r="I44" s="235"/>
      <c r="J44" s="220">
        <f>Q44</f>
        <v>5000</v>
      </c>
      <c r="K44" s="236">
        <f>6900/1.1</f>
        <v>6272.7272727272721</v>
      </c>
      <c r="L44" s="240"/>
      <c r="M44" s="237"/>
      <c r="N44" s="220">
        <f t="shared" si="3"/>
        <v>31363636.36363636</v>
      </c>
      <c r="O44" s="220">
        <f t="shared" si="4"/>
        <v>0</v>
      </c>
      <c r="P44" s="221">
        <f t="shared" si="6"/>
        <v>31363636.36363636</v>
      </c>
      <c r="Q44" s="238">
        <f>SUM(R44:AU44)</f>
        <v>5000</v>
      </c>
      <c r="R44" s="239">
        <v>5000</v>
      </c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5"/>
    </row>
    <row r="45" spans="2:48" ht="21.9" customHeight="1">
      <c r="B45" s="208" t="s">
        <v>643</v>
      </c>
      <c r="C45" s="209" t="s">
        <v>141</v>
      </c>
      <c r="D45" s="233" t="s">
        <v>644</v>
      </c>
      <c r="E45" s="234">
        <v>44655</v>
      </c>
      <c r="F45" s="212" t="str">
        <f>IFERROR(VLOOKUP($C45,[10]TTKH!$B$6:$J$200,2,0),0)</f>
        <v>PT. BERKAT UTAMA</v>
      </c>
      <c r="G45" s="213" t="s">
        <v>645</v>
      </c>
      <c r="H45" s="214">
        <f>IFERROR(VLOOKUP($G45,'[10]TT SẢN PHẨM'!$B$6:$F$200,2,0),0)</f>
        <v>0</v>
      </c>
      <c r="I45" s="235"/>
      <c r="J45" s="220">
        <f t="shared" ref="J45:J54" si="11">Q45</f>
        <v>54000</v>
      </c>
      <c r="K45" s="236"/>
      <c r="L45" s="218">
        <v>22700</v>
      </c>
      <c r="M45" s="237">
        <v>0.35599999999999998</v>
      </c>
      <c r="N45" s="220">
        <f t="shared" si="3"/>
        <v>0</v>
      </c>
      <c r="O45" s="220">
        <f t="shared" si="4"/>
        <v>19224</v>
      </c>
      <c r="P45" s="221">
        <f t="shared" si="6"/>
        <v>436384800</v>
      </c>
      <c r="Q45" s="238">
        <f t="shared" ref="Q45:Q54" si="12">SUM(R45:AU45)</f>
        <v>54000</v>
      </c>
      <c r="R45" s="239">
        <v>54000</v>
      </c>
      <c r="S45" s="224"/>
      <c r="T45" s="224"/>
      <c r="U45" s="224"/>
      <c r="V45" s="224"/>
      <c r="W45" s="224"/>
      <c r="X45" s="224"/>
      <c r="Y45" s="224"/>
      <c r="Z45" s="224"/>
      <c r="AA45" s="224"/>
      <c r="AB45" s="224"/>
      <c r="AC45" s="224"/>
      <c r="AD45" s="224"/>
      <c r="AE45" s="224"/>
      <c r="AF45" s="224"/>
      <c r="AG45" s="224"/>
      <c r="AH45" s="224"/>
      <c r="AI45" s="224"/>
      <c r="AJ45" s="224"/>
      <c r="AK45" s="224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225"/>
    </row>
    <row r="46" spans="2:48" ht="21.9" customHeight="1">
      <c r="B46" s="208" t="s">
        <v>646</v>
      </c>
      <c r="C46" s="209" t="s">
        <v>36</v>
      </c>
      <c r="D46" s="233" t="s">
        <v>647</v>
      </c>
      <c r="E46" s="234">
        <v>44777</v>
      </c>
      <c r="F46" s="212" t="str">
        <f>IFERROR(VLOOKUP($C46,[10]TTKH!$B$6:$J$200,2,0),0)</f>
        <v>WENZHOU JIATIAN TRADE CO., LTD</v>
      </c>
      <c r="G46" s="213" t="s">
        <v>648</v>
      </c>
      <c r="H46" s="214">
        <f>IFERROR(VLOOKUP($G46,'[10]TT SẢN PHẨM'!$B$6:$F$200,2,0),0)</f>
        <v>0</v>
      </c>
      <c r="I46" s="235"/>
      <c r="J46" s="220">
        <f t="shared" si="11"/>
        <v>270000</v>
      </c>
      <c r="K46" s="236"/>
      <c r="L46" s="218">
        <v>22700</v>
      </c>
      <c r="M46" s="237">
        <v>0.35499999999999998</v>
      </c>
      <c r="N46" s="220">
        <f t="shared" si="3"/>
        <v>0</v>
      </c>
      <c r="O46" s="220">
        <f t="shared" si="4"/>
        <v>95850</v>
      </c>
      <c r="P46" s="221">
        <f t="shared" si="6"/>
        <v>2175795000</v>
      </c>
      <c r="Q46" s="238">
        <f t="shared" si="12"/>
        <v>270000</v>
      </c>
      <c r="R46" s="239">
        <v>270000</v>
      </c>
      <c r="S46" s="224"/>
      <c r="T46" s="224"/>
      <c r="U46" s="224"/>
      <c r="V46" s="224"/>
      <c r="W46" s="224"/>
      <c r="X46" s="224"/>
      <c r="Y46" s="224"/>
      <c r="Z46" s="224"/>
      <c r="AA46" s="224"/>
      <c r="AB46" s="224"/>
      <c r="AC46" s="224"/>
      <c r="AD46" s="224"/>
      <c r="AE46" s="224"/>
      <c r="AF46" s="224"/>
      <c r="AG46" s="224"/>
      <c r="AH46" s="224"/>
      <c r="AI46" s="224"/>
      <c r="AJ46" s="224"/>
      <c r="AK46" s="224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225"/>
    </row>
    <row r="47" spans="2:48" ht="21.9" customHeight="1">
      <c r="B47" s="208" t="s">
        <v>499</v>
      </c>
      <c r="C47" s="209" t="s">
        <v>381</v>
      </c>
      <c r="D47" s="233" t="s">
        <v>649</v>
      </c>
      <c r="E47" s="234">
        <v>44899</v>
      </c>
      <c r="F47" s="212" t="str">
        <f>IFERROR(VLOOKUP($C47,[10]TTKH!$B$6:$J$200,2,0),0)</f>
        <v>CÔNG TY CỔ PHẦN BAO BÌ TAM DƯƠNG</v>
      </c>
      <c r="G47" s="213">
        <v>8805</v>
      </c>
      <c r="H47" s="214">
        <f>IFERROR(VLOOKUP($G47,'[10]TT SẢN PHẨM'!$B$6:$F$200,2,0),0)</f>
        <v>0</v>
      </c>
      <c r="I47" s="235"/>
      <c r="J47" s="220">
        <f t="shared" si="11"/>
        <v>10000</v>
      </c>
      <c r="K47" s="236">
        <f>8450/1.1</f>
        <v>7681.8181818181811</v>
      </c>
      <c r="L47" s="240"/>
      <c r="M47" s="237"/>
      <c r="N47" s="220">
        <f t="shared" si="3"/>
        <v>76818181.818181813</v>
      </c>
      <c r="O47" s="220">
        <f t="shared" si="4"/>
        <v>0</v>
      </c>
      <c r="P47" s="221">
        <f t="shared" si="6"/>
        <v>76818181.818181813</v>
      </c>
      <c r="Q47" s="238">
        <f t="shared" si="12"/>
        <v>10000</v>
      </c>
      <c r="R47" s="239">
        <v>10000</v>
      </c>
      <c r="S47" s="224"/>
      <c r="T47" s="224"/>
      <c r="U47" s="224"/>
      <c r="V47" s="224"/>
      <c r="W47" s="224"/>
      <c r="X47" s="224"/>
      <c r="Y47" s="224"/>
      <c r="Z47" s="224"/>
      <c r="AA47" s="224"/>
      <c r="AB47" s="224"/>
      <c r="AC47" s="224"/>
      <c r="AD47" s="224"/>
      <c r="AE47" s="224"/>
      <c r="AF47" s="224"/>
      <c r="AG47" s="224"/>
      <c r="AH47" s="224"/>
      <c r="AI47" s="224"/>
      <c r="AJ47" s="224"/>
      <c r="AK47" s="224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225"/>
    </row>
    <row r="48" spans="2:48" ht="21.9" customHeight="1">
      <c r="B48" s="208" t="s">
        <v>650</v>
      </c>
      <c r="C48" s="209" t="s">
        <v>354</v>
      </c>
      <c r="D48" s="233" t="s">
        <v>651</v>
      </c>
      <c r="E48" s="234">
        <v>44899</v>
      </c>
      <c r="F48" s="212" t="str">
        <f>IFERROR(VLOOKUP($C48,[10]TTKH!$B$6:$J$200,2,0),0)</f>
        <v>CÔNG TY TNHH SXTM VÀ DL ĐỨC LONG</v>
      </c>
      <c r="G48" s="213">
        <v>8619</v>
      </c>
      <c r="H48" s="214">
        <f>IFERROR(VLOOKUP($G48,'[10]TT SẢN PHẨM'!$B$6:$F$200,2,0),0)</f>
        <v>0</v>
      </c>
      <c r="I48" s="235"/>
      <c r="J48" s="220">
        <f t="shared" si="11"/>
        <v>6000</v>
      </c>
      <c r="K48" s="236">
        <v>6500</v>
      </c>
      <c r="L48" s="240"/>
      <c r="M48" s="237"/>
      <c r="N48" s="220">
        <f t="shared" si="3"/>
        <v>39000000</v>
      </c>
      <c r="O48" s="220">
        <f t="shared" si="4"/>
        <v>0</v>
      </c>
      <c r="P48" s="221">
        <f t="shared" si="6"/>
        <v>39000000</v>
      </c>
      <c r="Q48" s="238">
        <f t="shared" si="12"/>
        <v>6000</v>
      </c>
      <c r="R48" s="239">
        <v>6000</v>
      </c>
      <c r="S48" s="224"/>
      <c r="T48" s="224"/>
      <c r="U48" s="224"/>
      <c r="V48" s="224"/>
      <c r="W48" s="224"/>
      <c r="X48" s="224"/>
      <c r="Y48" s="224"/>
      <c r="Z48" s="224"/>
      <c r="AA48" s="224"/>
      <c r="AB48" s="224"/>
      <c r="AC48" s="224"/>
      <c r="AD48" s="224"/>
      <c r="AE48" s="224"/>
      <c r="AF48" s="224"/>
      <c r="AG48" s="224"/>
      <c r="AH48" s="224"/>
      <c r="AI48" s="224"/>
      <c r="AJ48" s="224"/>
      <c r="AK48" s="224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225"/>
    </row>
    <row r="49" spans="2:48" ht="21.9" customHeight="1">
      <c r="B49" s="208" t="s">
        <v>652</v>
      </c>
      <c r="C49" s="209" t="s">
        <v>354</v>
      </c>
      <c r="D49" s="233" t="s">
        <v>651</v>
      </c>
      <c r="E49" s="234">
        <v>44899</v>
      </c>
      <c r="F49" s="212" t="str">
        <f>IFERROR(VLOOKUP($C49,[10]TTKH!$B$6:$J$200,2,0),0)</f>
        <v>CÔNG TY TNHH SXTM VÀ DL ĐỨC LONG</v>
      </c>
      <c r="G49" s="213" t="s">
        <v>486</v>
      </c>
      <c r="H49" s="214">
        <f>IFERROR(VLOOKUP($G49,'[10]TT SẢN PHẨM'!$B$6:$F$200,2,0),0)</f>
        <v>0</v>
      </c>
      <c r="I49" s="235"/>
      <c r="J49" s="220">
        <f t="shared" si="11"/>
        <v>6000</v>
      </c>
      <c r="K49" s="236">
        <v>6700</v>
      </c>
      <c r="L49" s="240"/>
      <c r="M49" s="237"/>
      <c r="N49" s="220">
        <f t="shared" si="3"/>
        <v>40200000</v>
      </c>
      <c r="O49" s="220">
        <f t="shared" si="4"/>
        <v>0</v>
      </c>
      <c r="P49" s="221">
        <f t="shared" si="6"/>
        <v>40200000</v>
      </c>
      <c r="Q49" s="238">
        <f t="shared" si="12"/>
        <v>6000</v>
      </c>
      <c r="R49" s="239">
        <v>6000</v>
      </c>
      <c r="S49" s="224"/>
      <c r="T49" s="224"/>
      <c r="U49" s="224"/>
      <c r="V49" s="224"/>
      <c r="W49" s="224"/>
      <c r="X49" s="224"/>
      <c r="Y49" s="224"/>
      <c r="Z49" s="224"/>
      <c r="AA49" s="224"/>
      <c r="AB49" s="224"/>
      <c r="AC49" s="224"/>
      <c r="AD49" s="224"/>
      <c r="AE49" s="224"/>
      <c r="AF49" s="224"/>
      <c r="AG49" s="224"/>
      <c r="AH49" s="224"/>
      <c r="AI49" s="224"/>
      <c r="AJ49" s="224"/>
      <c r="AK49" s="224"/>
      <c r="AL49" s="224"/>
      <c r="AM49" s="224"/>
      <c r="AN49" s="224"/>
      <c r="AO49" s="224"/>
      <c r="AP49" s="224"/>
      <c r="AQ49" s="224"/>
      <c r="AR49" s="224"/>
      <c r="AS49" s="224"/>
      <c r="AT49" s="224"/>
      <c r="AU49" s="224"/>
      <c r="AV49" s="225"/>
    </row>
    <row r="50" spans="2:48" ht="21.9" customHeight="1">
      <c r="B50" s="208" t="s">
        <v>653</v>
      </c>
      <c r="C50" s="209" t="s">
        <v>239</v>
      </c>
      <c r="D50" s="233" t="s">
        <v>654</v>
      </c>
      <c r="E50" s="234">
        <v>44899</v>
      </c>
      <c r="F50" s="212" t="str">
        <f>IFERROR(VLOOKUP($C50,[10]TTKH!$B$6:$J$200,2,0),0)</f>
        <v>CÔNG TY TNHH SẢN XUẤT THƯƠNG MẠI NHỰA VIỆT ÚC</v>
      </c>
      <c r="G50" s="213" t="s">
        <v>655</v>
      </c>
      <c r="H50" s="214">
        <f>IFERROR(VLOOKUP($G50,'[10]TT SẢN PHẨM'!$B$6:$F$200,2,0),0)</f>
        <v>0</v>
      </c>
      <c r="I50" s="235"/>
      <c r="J50" s="220">
        <f t="shared" si="11"/>
        <v>1000</v>
      </c>
      <c r="K50" s="236">
        <f>32000/1.1</f>
        <v>29090.909090909088</v>
      </c>
      <c r="L50" s="240"/>
      <c r="M50" s="237"/>
      <c r="N50" s="220">
        <f t="shared" si="3"/>
        <v>29090909.09090909</v>
      </c>
      <c r="O50" s="220">
        <f t="shared" si="4"/>
        <v>0</v>
      </c>
      <c r="P50" s="221">
        <f t="shared" si="6"/>
        <v>29090909.09090909</v>
      </c>
      <c r="Q50" s="238">
        <f t="shared" si="12"/>
        <v>1000</v>
      </c>
      <c r="R50" s="239">
        <v>1000</v>
      </c>
      <c r="S50" s="224"/>
      <c r="T50" s="224"/>
      <c r="U50" s="224"/>
      <c r="V50" s="224"/>
      <c r="W50" s="224"/>
      <c r="X50" s="224"/>
      <c r="Y50" s="224"/>
      <c r="Z50" s="224"/>
      <c r="AA50" s="224"/>
      <c r="AB50" s="224"/>
      <c r="AC50" s="224"/>
      <c r="AD50" s="224"/>
      <c r="AE50" s="224"/>
      <c r="AF50" s="224"/>
      <c r="AG50" s="224"/>
      <c r="AH50" s="224"/>
      <c r="AI50" s="224"/>
      <c r="AJ50" s="224"/>
      <c r="AK50" s="224"/>
      <c r="AL50" s="224"/>
      <c r="AM50" s="224"/>
      <c r="AN50" s="224"/>
      <c r="AO50" s="224"/>
      <c r="AP50" s="224"/>
      <c r="AQ50" s="224"/>
      <c r="AR50" s="224"/>
      <c r="AS50" s="224"/>
      <c r="AT50" s="224"/>
      <c r="AU50" s="224"/>
      <c r="AV50" s="225"/>
    </row>
    <row r="51" spans="2:48" ht="21.9" customHeight="1">
      <c r="B51" s="208" t="s">
        <v>656</v>
      </c>
      <c r="C51" s="209" t="s">
        <v>36</v>
      </c>
      <c r="D51" s="233" t="s">
        <v>657</v>
      </c>
      <c r="E51" s="234">
        <v>44899</v>
      </c>
      <c r="F51" s="212" t="str">
        <f>IFERROR(VLOOKUP($C51,[10]TTKH!$B$6:$J$200,2,0),0)</f>
        <v>WENZHOU JIATIAN TRADE CO., LTD</v>
      </c>
      <c r="G51" s="213" t="s">
        <v>435</v>
      </c>
      <c r="H51" s="229">
        <f>IFERROR(VLOOKUP($G51,'[10]TT SẢN PHẨM'!$B$6:$F$200,2,0),0)</f>
        <v>8803</v>
      </c>
      <c r="I51" s="235"/>
      <c r="J51" s="220">
        <f t="shared" si="11"/>
        <v>162000</v>
      </c>
      <c r="K51" s="236"/>
      <c r="L51" s="218">
        <v>22700</v>
      </c>
      <c r="M51" s="237">
        <v>0.35499999999999998</v>
      </c>
      <c r="N51" s="220">
        <f t="shared" si="3"/>
        <v>0</v>
      </c>
      <c r="O51" s="220">
        <f t="shared" si="4"/>
        <v>57510</v>
      </c>
      <c r="P51" s="221">
        <f t="shared" si="6"/>
        <v>1305477000</v>
      </c>
      <c r="Q51" s="238">
        <f t="shared" si="12"/>
        <v>162000</v>
      </c>
      <c r="R51" s="239">
        <v>162000</v>
      </c>
      <c r="S51" s="224"/>
      <c r="T51" s="224"/>
      <c r="U51" s="224"/>
      <c r="V51" s="224"/>
      <c r="W51" s="224"/>
      <c r="X51" s="224"/>
      <c r="Y51" s="224"/>
      <c r="Z51" s="224"/>
      <c r="AA51" s="224"/>
      <c r="AB51" s="224"/>
      <c r="AC51" s="224"/>
      <c r="AD51" s="224"/>
      <c r="AE51" s="224"/>
      <c r="AF51" s="224"/>
      <c r="AG51" s="224"/>
      <c r="AH51" s="224"/>
      <c r="AI51" s="224"/>
      <c r="AJ51" s="224"/>
      <c r="AK51" s="224"/>
      <c r="AL51" s="224"/>
      <c r="AM51" s="224"/>
      <c r="AN51" s="224"/>
      <c r="AO51" s="224"/>
      <c r="AP51" s="224"/>
      <c r="AQ51" s="224"/>
      <c r="AR51" s="224"/>
      <c r="AS51" s="224"/>
      <c r="AT51" s="224"/>
      <c r="AU51" s="224"/>
      <c r="AV51" s="225"/>
    </row>
    <row r="52" spans="2:48" ht="21.9" customHeight="1">
      <c r="B52" s="208" t="s">
        <v>658</v>
      </c>
      <c r="C52" s="209" t="s">
        <v>379</v>
      </c>
      <c r="D52" s="233" t="s">
        <v>659</v>
      </c>
      <c r="E52" s="234" t="s">
        <v>660</v>
      </c>
      <c r="F52" s="212" t="str">
        <f>IFERROR(VLOOKUP($C52,[10]TTKH!$B$6:$J$200,2,0),0)</f>
        <v>CÔNG TY CỔ PHẦN AN TIẾN  INDUSTRIES</v>
      </c>
      <c r="G52" s="213" t="s">
        <v>661</v>
      </c>
      <c r="H52" s="214">
        <f>IFERROR(VLOOKUP($G52,'[10]TT SẢN PHẨM'!$B$6:$F$200,2,0),0)</f>
        <v>0</v>
      </c>
      <c r="I52" s="235"/>
      <c r="J52" s="220">
        <f>Q52</f>
        <v>2000</v>
      </c>
      <c r="K52" s="236">
        <f>39500/1.1</f>
        <v>35909.090909090904</v>
      </c>
      <c r="L52" s="240"/>
      <c r="M52" s="237"/>
      <c r="N52" s="220">
        <f t="shared" si="3"/>
        <v>71818181.818181813</v>
      </c>
      <c r="O52" s="220">
        <f t="shared" si="4"/>
        <v>0</v>
      </c>
      <c r="P52" s="221">
        <f t="shared" si="6"/>
        <v>71818181.818181813</v>
      </c>
      <c r="Q52" s="238">
        <f>SUM(R52:AU52)</f>
        <v>2000</v>
      </c>
      <c r="R52" s="239">
        <v>2000</v>
      </c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5"/>
    </row>
    <row r="53" spans="2:48" ht="21.9" customHeight="1">
      <c r="B53" s="208" t="s">
        <v>662</v>
      </c>
      <c r="C53" s="209" t="s">
        <v>222</v>
      </c>
      <c r="D53" s="233" t="s">
        <v>591</v>
      </c>
      <c r="E53" s="234" t="s">
        <v>663</v>
      </c>
      <c r="F53" s="212" t="str">
        <f>IFERROR(VLOOKUP($C53,[10]TTKH!$B$6:$J$200,2,0),0)</f>
        <v>TMB CO.,LTD</v>
      </c>
      <c r="G53" s="213" t="s">
        <v>664</v>
      </c>
      <c r="H53" s="214">
        <f>IFERROR(VLOOKUP($G53,'[10]TT SẢN PHẨM'!$B$6:$F$200,2,0),0)</f>
        <v>0</v>
      </c>
      <c r="I53" s="235"/>
      <c r="J53" s="220">
        <f t="shared" si="11"/>
        <v>2000</v>
      </c>
      <c r="K53" s="236"/>
      <c r="L53" s="240"/>
      <c r="M53" s="237"/>
      <c r="N53" s="220">
        <f t="shared" si="3"/>
        <v>0</v>
      </c>
      <c r="O53" s="220">
        <f t="shared" si="4"/>
        <v>0</v>
      </c>
      <c r="P53" s="221">
        <f t="shared" si="6"/>
        <v>0</v>
      </c>
      <c r="Q53" s="238">
        <f t="shared" si="12"/>
        <v>2000</v>
      </c>
      <c r="R53" s="239">
        <v>2000</v>
      </c>
      <c r="S53" s="224"/>
      <c r="T53" s="224"/>
      <c r="U53" s="224"/>
      <c r="V53" s="224"/>
      <c r="W53" s="224"/>
      <c r="X53" s="224"/>
      <c r="Y53" s="224"/>
      <c r="Z53" s="224"/>
      <c r="AA53" s="224"/>
      <c r="AB53" s="224"/>
      <c r="AC53" s="224"/>
      <c r="AD53" s="224"/>
      <c r="AE53" s="224"/>
      <c r="AF53" s="224"/>
      <c r="AG53" s="224"/>
      <c r="AH53" s="224"/>
      <c r="AI53" s="224"/>
      <c r="AJ53" s="224"/>
      <c r="AK53" s="224"/>
      <c r="AL53" s="224"/>
      <c r="AM53" s="224"/>
      <c r="AN53" s="224"/>
      <c r="AO53" s="224"/>
      <c r="AP53" s="224"/>
      <c r="AQ53" s="224"/>
      <c r="AR53" s="224"/>
      <c r="AS53" s="224"/>
      <c r="AT53" s="224"/>
      <c r="AU53" s="224"/>
      <c r="AV53" s="225"/>
    </row>
    <row r="54" spans="2:48" ht="21.9" customHeight="1">
      <c r="B54" s="208" t="s">
        <v>665</v>
      </c>
      <c r="C54" s="209" t="s">
        <v>231</v>
      </c>
      <c r="D54" s="233" t="s">
        <v>666</v>
      </c>
      <c r="E54" s="234" t="s">
        <v>667</v>
      </c>
      <c r="F54" s="212" t="str">
        <f>IFERROR(VLOOKUP($C54,[10]TTKH!$B$6:$J$200,2,0),0)</f>
        <v>CÔNG TY CỔ PHẦN KHOÁNG SẢN REDSTONE</v>
      </c>
      <c r="G54" s="213" t="s">
        <v>505</v>
      </c>
      <c r="H54" s="214">
        <f>IFERROR(VLOOKUP($G54,'[10]TT SẢN PHẨM'!$B$6:$F$200,2,0),0)</f>
        <v>0</v>
      </c>
      <c r="I54" s="235"/>
      <c r="J54" s="220">
        <f t="shared" si="11"/>
        <v>500</v>
      </c>
      <c r="K54" s="236">
        <f>31000/1.1</f>
        <v>28181.81818181818</v>
      </c>
      <c r="L54" s="240"/>
      <c r="M54" s="237"/>
      <c r="N54" s="220">
        <f t="shared" si="3"/>
        <v>14090909.09090909</v>
      </c>
      <c r="O54" s="220">
        <f t="shared" si="4"/>
        <v>0</v>
      </c>
      <c r="P54" s="221">
        <f t="shared" si="6"/>
        <v>14090909.09090909</v>
      </c>
      <c r="Q54" s="238">
        <f t="shared" si="12"/>
        <v>500</v>
      </c>
      <c r="R54" s="239">
        <v>500</v>
      </c>
      <c r="S54" s="224"/>
      <c r="T54" s="224"/>
      <c r="U54" s="224"/>
      <c r="V54" s="224"/>
      <c r="W54" s="224"/>
      <c r="X54" s="224"/>
      <c r="Y54" s="224"/>
      <c r="Z54" s="224"/>
      <c r="AA54" s="224"/>
      <c r="AB54" s="224"/>
      <c r="AC54" s="224"/>
      <c r="AD54" s="224"/>
      <c r="AE54" s="224"/>
      <c r="AF54" s="224"/>
      <c r="AG54" s="224"/>
      <c r="AH54" s="224"/>
      <c r="AI54" s="224"/>
      <c r="AJ54" s="224"/>
      <c r="AK54" s="224"/>
      <c r="AL54" s="224"/>
      <c r="AM54" s="224"/>
      <c r="AN54" s="224"/>
      <c r="AO54" s="224"/>
      <c r="AP54" s="224"/>
      <c r="AQ54" s="224"/>
      <c r="AR54" s="224"/>
      <c r="AS54" s="224"/>
      <c r="AT54" s="224"/>
      <c r="AU54" s="224"/>
      <c r="AV54" s="225"/>
    </row>
    <row r="55" spans="2:48" ht="21.9" customHeight="1">
      <c r="B55" s="208" t="s">
        <v>668</v>
      </c>
      <c r="C55" s="209" t="s">
        <v>63</v>
      </c>
      <c r="D55" s="233" t="s">
        <v>669</v>
      </c>
      <c r="E55" s="234">
        <v>44899</v>
      </c>
      <c r="F55" s="212" t="str">
        <f>IFERROR(VLOOKUP($C55,[10]TTKH!$B$6:$J$200,2,0),0)</f>
        <v>AUROMEERA INDUSTRIES (U) LTD</v>
      </c>
      <c r="G55" s="213" t="s">
        <v>670</v>
      </c>
      <c r="H55" s="214">
        <f>IFERROR(VLOOKUP($G55,'[10]TT SẢN PHẨM'!$B$6:$F$200,2,0),0)</f>
        <v>0</v>
      </c>
      <c r="I55" s="235"/>
      <c r="J55" s="220">
        <f>Q55</f>
        <v>84000</v>
      </c>
      <c r="K55" s="236"/>
      <c r="L55" s="218">
        <v>22700</v>
      </c>
      <c r="M55" s="237">
        <v>0.52700000000000002</v>
      </c>
      <c r="N55" s="220">
        <f t="shared" si="3"/>
        <v>0</v>
      </c>
      <c r="O55" s="220">
        <f t="shared" si="4"/>
        <v>44268</v>
      </c>
      <c r="P55" s="221">
        <f t="shared" si="6"/>
        <v>1004883600</v>
      </c>
      <c r="Q55" s="238">
        <f>SUM(R55:AU55)</f>
        <v>84000</v>
      </c>
      <c r="R55" s="239">
        <v>84000</v>
      </c>
      <c r="S55" s="224"/>
      <c r="T55" s="224"/>
      <c r="U55" s="224"/>
      <c r="V55" s="224"/>
      <c r="W55" s="224"/>
      <c r="X55" s="224"/>
      <c r="Y55" s="224"/>
      <c r="Z55" s="224"/>
      <c r="AA55" s="224"/>
      <c r="AB55" s="224"/>
      <c r="AC55" s="224"/>
      <c r="AD55" s="224"/>
      <c r="AE55" s="224"/>
      <c r="AF55" s="224"/>
      <c r="AG55" s="224"/>
      <c r="AH55" s="224"/>
      <c r="AI55" s="224"/>
      <c r="AJ55" s="224"/>
      <c r="AK55" s="224"/>
      <c r="AL55" s="224"/>
      <c r="AM55" s="224"/>
      <c r="AN55" s="224"/>
      <c r="AO55" s="224"/>
      <c r="AP55" s="224"/>
      <c r="AQ55" s="224"/>
      <c r="AR55" s="224"/>
      <c r="AS55" s="224"/>
      <c r="AT55" s="224"/>
      <c r="AU55" s="224"/>
      <c r="AV55" s="225"/>
    </row>
    <row r="56" spans="2:48" ht="21.9" customHeight="1">
      <c r="B56" s="208" t="s">
        <v>671</v>
      </c>
      <c r="C56" s="209" t="s">
        <v>383</v>
      </c>
      <c r="D56" s="233" t="s">
        <v>672</v>
      </c>
      <c r="E56" s="234" t="s">
        <v>667</v>
      </c>
      <c r="F56" s="212" t="str">
        <f>IFERROR(VLOOKUP($C56,[10]TTKH!$B$6:$J$200,2,0),0)</f>
        <v>CÔNG TY CỔ PHẦN SẢN XUẤT THƯƠNG MẠI BAO BÌ HẢI NAM</v>
      </c>
      <c r="G56" s="213" t="s">
        <v>465</v>
      </c>
      <c r="H56" s="214">
        <f>IFERROR(VLOOKUP($G56,'[10]TT SẢN PHẨM'!$B$6:$F$200,2,0),0)</f>
        <v>0</v>
      </c>
      <c r="I56" s="235"/>
      <c r="J56" s="220">
        <f t="shared" ref="J56:J57" si="13">Q56</f>
        <v>5000</v>
      </c>
      <c r="K56" s="236">
        <f>8500/1.1</f>
        <v>7727.272727272727</v>
      </c>
      <c r="L56" s="240"/>
      <c r="M56" s="237"/>
      <c r="N56" s="220">
        <f t="shared" si="3"/>
        <v>38636363.636363633</v>
      </c>
      <c r="O56" s="220">
        <f t="shared" si="4"/>
        <v>0</v>
      </c>
      <c r="P56" s="221">
        <f t="shared" si="6"/>
        <v>38636363.636363633</v>
      </c>
      <c r="Q56" s="238">
        <f t="shared" ref="Q56:Q57" si="14">SUM(R56:AU56)</f>
        <v>5000</v>
      </c>
      <c r="R56" s="239">
        <v>5000</v>
      </c>
      <c r="S56" s="224"/>
      <c r="T56" s="224"/>
      <c r="U56" s="224"/>
      <c r="V56" s="224"/>
      <c r="W56" s="224"/>
      <c r="X56" s="224"/>
      <c r="Y56" s="224"/>
      <c r="Z56" s="224"/>
      <c r="AA56" s="224"/>
      <c r="AB56" s="224"/>
      <c r="AC56" s="224"/>
      <c r="AD56" s="224"/>
      <c r="AE56" s="224"/>
      <c r="AF56" s="224"/>
      <c r="AG56" s="224"/>
      <c r="AH56" s="224"/>
      <c r="AI56" s="224"/>
      <c r="AJ56" s="224"/>
      <c r="AK56" s="224"/>
      <c r="AL56" s="224"/>
      <c r="AM56" s="224"/>
      <c r="AN56" s="224"/>
      <c r="AO56" s="224"/>
      <c r="AP56" s="224"/>
      <c r="AQ56" s="224"/>
      <c r="AR56" s="224"/>
      <c r="AS56" s="224"/>
      <c r="AT56" s="224"/>
      <c r="AU56" s="224"/>
      <c r="AV56" s="225"/>
    </row>
    <row r="57" spans="2:48" ht="21.9" customHeight="1">
      <c r="B57" s="208" t="s">
        <v>673</v>
      </c>
      <c r="C57" s="209" t="s">
        <v>246</v>
      </c>
      <c r="D57" s="233" t="s">
        <v>674</v>
      </c>
      <c r="E57" s="234" t="s">
        <v>675</v>
      </c>
      <c r="F57" s="212" t="str">
        <f>IFERROR(VLOOKUP($C57,[10]TTKH!$B$6:$J$200,2,0),0)</f>
        <v>CÔNG TY TNHH NHỰA HUY HOÀN</v>
      </c>
      <c r="G57" s="213">
        <v>8616</v>
      </c>
      <c r="H57" s="214">
        <f>IFERROR(VLOOKUP($G57,'[10]TT SẢN PHẨM'!$B$6:$F$200,2,0),0)</f>
        <v>0</v>
      </c>
      <c r="I57" s="235"/>
      <c r="J57" s="220">
        <f t="shared" si="13"/>
        <v>5000</v>
      </c>
      <c r="K57" s="236">
        <f>7700/1.1</f>
        <v>6999.9999999999991</v>
      </c>
      <c r="L57" s="240"/>
      <c r="M57" s="237"/>
      <c r="N57" s="220">
        <f t="shared" si="3"/>
        <v>34999999.999999993</v>
      </c>
      <c r="O57" s="220">
        <f t="shared" si="4"/>
        <v>0</v>
      </c>
      <c r="P57" s="221">
        <f t="shared" si="6"/>
        <v>34999999.999999993</v>
      </c>
      <c r="Q57" s="238">
        <f t="shared" si="14"/>
        <v>5000</v>
      </c>
      <c r="R57" s="239">
        <v>5000</v>
      </c>
      <c r="S57" s="224"/>
      <c r="T57" s="224"/>
      <c r="U57" s="224"/>
      <c r="V57" s="224"/>
      <c r="W57" s="224"/>
      <c r="X57" s="224"/>
      <c r="Y57" s="224"/>
      <c r="Z57" s="224"/>
      <c r="AA57" s="224"/>
      <c r="AB57" s="224"/>
      <c r="AC57" s="224"/>
      <c r="AD57" s="224"/>
      <c r="AE57" s="224"/>
      <c r="AF57" s="224"/>
      <c r="AG57" s="224"/>
      <c r="AH57" s="224"/>
      <c r="AI57" s="224"/>
      <c r="AJ57" s="224"/>
      <c r="AK57" s="224"/>
      <c r="AL57" s="224"/>
      <c r="AM57" s="224"/>
      <c r="AN57" s="224"/>
      <c r="AO57" s="224"/>
      <c r="AP57" s="224"/>
      <c r="AQ57" s="224"/>
      <c r="AR57" s="224"/>
      <c r="AS57" s="224"/>
      <c r="AT57" s="224"/>
      <c r="AU57" s="224"/>
      <c r="AV57" s="225"/>
    </row>
    <row r="58" spans="2:48" ht="21.9" customHeight="1">
      <c r="B58" s="208" t="s">
        <v>676</v>
      </c>
      <c r="C58" s="227" t="s">
        <v>267</v>
      </c>
      <c r="D58" s="233" t="s">
        <v>677</v>
      </c>
      <c r="E58" s="234" t="s">
        <v>678</v>
      </c>
      <c r="F58" s="212" t="str">
        <f>IFERROR(VLOOKUP($C58,[10]TTKH!$B$6:$J$200,2,0),0)</f>
        <v>A HINH</v>
      </c>
      <c r="G58" s="213" t="s">
        <v>472</v>
      </c>
      <c r="H58" s="214">
        <f>IFERROR(VLOOKUP($G58,'[10]TT SẢN PHẨM'!$B$6:$F$200,2,0),0)</f>
        <v>0</v>
      </c>
      <c r="I58" s="235"/>
      <c r="J58" s="220">
        <f>Q58</f>
        <v>24000</v>
      </c>
      <c r="K58" s="236">
        <v>6600</v>
      </c>
      <c r="L58" s="240"/>
      <c r="M58" s="237"/>
      <c r="N58" s="220">
        <f t="shared" si="3"/>
        <v>158400000</v>
      </c>
      <c r="O58" s="220">
        <f t="shared" si="4"/>
        <v>0</v>
      </c>
      <c r="P58" s="221">
        <f t="shared" si="6"/>
        <v>158400000</v>
      </c>
      <c r="Q58" s="238">
        <f>SUM(R58:AU58)</f>
        <v>24000</v>
      </c>
      <c r="R58" s="239">
        <v>24000</v>
      </c>
      <c r="S58" s="224"/>
      <c r="T58" s="224"/>
      <c r="U58" s="224"/>
      <c r="V58" s="224"/>
      <c r="W58" s="224"/>
      <c r="X58" s="224"/>
      <c r="Y58" s="224"/>
      <c r="Z58" s="224"/>
      <c r="AA58" s="224"/>
      <c r="AB58" s="224"/>
      <c r="AC58" s="224"/>
      <c r="AD58" s="224"/>
      <c r="AE58" s="224"/>
      <c r="AF58" s="224"/>
      <c r="AG58" s="224"/>
      <c r="AH58" s="224"/>
      <c r="AI58" s="224"/>
      <c r="AJ58" s="224"/>
      <c r="AK58" s="224"/>
      <c r="AL58" s="224"/>
      <c r="AM58" s="224"/>
      <c r="AN58" s="224"/>
      <c r="AO58" s="224"/>
      <c r="AP58" s="224"/>
      <c r="AQ58" s="224"/>
      <c r="AR58" s="224"/>
      <c r="AS58" s="224"/>
      <c r="AT58" s="224"/>
      <c r="AU58" s="224"/>
      <c r="AV58" s="225"/>
    </row>
    <row r="59" spans="2:48" ht="21.9" customHeight="1">
      <c r="B59" s="208" t="s">
        <v>679</v>
      </c>
      <c r="C59" s="227" t="s">
        <v>301</v>
      </c>
      <c r="D59" s="233" t="s">
        <v>680</v>
      </c>
      <c r="E59" s="234" t="s">
        <v>681</v>
      </c>
      <c r="F59" s="212" t="str">
        <f>IFERROR(VLOOKUP($C59,[10]TTKH!$B$6:$J$200,2,0),0)</f>
        <v>CÔNG TY TNHH TARPIA VINA</v>
      </c>
      <c r="G59" s="213">
        <v>8805</v>
      </c>
      <c r="H59" s="214">
        <f>IFERROR(VLOOKUP($G59,'[10]TT SẢN PHẨM'!$B$6:$F$200,2,0),0)</f>
        <v>0</v>
      </c>
      <c r="I59" s="235"/>
      <c r="J59" s="220">
        <f t="shared" ref="J59:J77" si="15">Q59</f>
        <v>30000</v>
      </c>
      <c r="K59" s="236">
        <f>9200/1.1</f>
        <v>8363.6363636363621</v>
      </c>
      <c r="L59" s="240"/>
      <c r="M59" s="237"/>
      <c r="N59" s="220">
        <f t="shared" si="3"/>
        <v>250909090.90909088</v>
      </c>
      <c r="O59" s="220">
        <f t="shared" si="4"/>
        <v>0</v>
      </c>
      <c r="P59" s="221">
        <f t="shared" si="6"/>
        <v>250909090.90909088</v>
      </c>
      <c r="Q59" s="238">
        <f t="shared" ref="Q59:Q77" si="16">SUM(R59:AU59)</f>
        <v>30000</v>
      </c>
      <c r="R59" s="239">
        <v>30000</v>
      </c>
      <c r="S59" s="224"/>
      <c r="T59" s="224"/>
      <c r="U59" s="224"/>
      <c r="V59" s="224"/>
      <c r="W59" s="224"/>
      <c r="X59" s="224"/>
      <c r="Y59" s="224"/>
      <c r="Z59" s="224"/>
      <c r="AA59" s="224"/>
      <c r="AB59" s="224"/>
      <c r="AC59" s="224"/>
      <c r="AD59" s="224"/>
      <c r="AE59" s="224"/>
      <c r="AF59" s="224"/>
      <c r="AG59" s="224"/>
      <c r="AH59" s="224"/>
      <c r="AI59" s="224"/>
      <c r="AJ59" s="224"/>
      <c r="AK59" s="224"/>
      <c r="AL59" s="224"/>
      <c r="AM59" s="224"/>
      <c r="AN59" s="224"/>
      <c r="AO59" s="224"/>
      <c r="AP59" s="224"/>
      <c r="AQ59" s="224"/>
      <c r="AR59" s="224"/>
      <c r="AS59" s="224"/>
      <c r="AT59" s="224"/>
      <c r="AU59" s="224"/>
      <c r="AV59" s="225"/>
    </row>
    <row r="60" spans="2:48" ht="21.9" customHeight="1">
      <c r="B60" s="208" t="s">
        <v>682</v>
      </c>
      <c r="C60" s="227" t="s">
        <v>99</v>
      </c>
      <c r="D60" s="233" t="s">
        <v>683</v>
      </c>
      <c r="E60" s="234" t="s">
        <v>684</v>
      </c>
      <c r="F60" s="212" t="str">
        <f>IFERROR(VLOOKUP($C60,[10]TTKH!$B$6:$J$200,2,0),0)</f>
        <v>BEDEKO EUROPE LTD LP.</v>
      </c>
      <c r="G60" s="213" t="s">
        <v>685</v>
      </c>
      <c r="H60" s="214">
        <f>IFERROR(VLOOKUP($G60,'[10]TT SẢN PHẨM'!$B$6:$F$200,2,0),0)</f>
        <v>0</v>
      </c>
      <c r="I60" s="235"/>
      <c r="J60" s="220">
        <f t="shared" si="15"/>
        <v>216000</v>
      </c>
      <c r="K60" s="236"/>
      <c r="L60" s="240">
        <v>22700</v>
      </c>
      <c r="M60" s="237">
        <v>0.28499999999999998</v>
      </c>
      <c r="N60" s="220">
        <f t="shared" si="3"/>
        <v>0</v>
      </c>
      <c r="O60" s="220">
        <f t="shared" si="4"/>
        <v>61559.999999999993</v>
      </c>
      <c r="P60" s="221">
        <f t="shared" si="6"/>
        <v>1397411999.9999998</v>
      </c>
      <c r="Q60" s="238">
        <f t="shared" si="16"/>
        <v>216000</v>
      </c>
      <c r="R60" s="239">
        <v>216000</v>
      </c>
      <c r="S60" s="224"/>
      <c r="T60" s="224"/>
      <c r="U60" s="224"/>
      <c r="V60" s="224"/>
      <c r="W60" s="224"/>
      <c r="X60" s="224"/>
      <c r="Y60" s="224"/>
      <c r="Z60" s="224"/>
      <c r="AA60" s="224"/>
      <c r="AB60" s="224"/>
      <c r="AC60" s="224"/>
      <c r="AD60" s="224"/>
      <c r="AE60" s="224"/>
      <c r="AF60" s="224"/>
      <c r="AG60" s="224"/>
      <c r="AH60" s="224"/>
      <c r="AI60" s="224"/>
      <c r="AJ60" s="224"/>
      <c r="AK60" s="224"/>
      <c r="AL60" s="224"/>
      <c r="AM60" s="224"/>
      <c r="AN60" s="224"/>
      <c r="AO60" s="224"/>
      <c r="AP60" s="224"/>
      <c r="AQ60" s="224"/>
      <c r="AR60" s="224"/>
      <c r="AS60" s="224"/>
      <c r="AT60" s="224"/>
      <c r="AU60" s="224"/>
      <c r="AV60" s="225"/>
    </row>
    <row r="61" spans="2:48" ht="21.9" customHeight="1">
      <c r="B61" s="208" t="s">
        <v>686</v>
      </c>
      <c r="C61" s="227" t="s">
        <v>99</v>
      </c>
      <c r="D61" s="233" t="s">
        <v>687</v>
      </c>
      <c r="E61" s="234" t="s">
        <v>684</v>
      </c>
      <c r="F61" s="212" t="str">
        <f>IFERROR(VLOOKUP($C61,[10]TTKH!$B$6:$J$200,2,0),0)</f>
        <v>BEDEKO EUROPE LTD LP.</v>
      </c>
      <c r="G61" s="213" t="s">
        <v>685</v>
      </c>
      <c r="H61" s="214">
        <f>IFERROR(VLOOKUP($G61,'[10]TT SẢN PHẨM'!$B$6:$F$200,2,0),0)</f>
        <v>0</v>
      </c>
      <c r="I61" s="235"/>
      <c r="J61" s="220">
        <f t="shared" si="15"/>
        <v>189000</v>
      </c>
      <c r="K61" s="236"/>
      <c r="L61" s="240">
        <v>22700</v>
      </c>
      <c r="M61" s="237">
        <v>0.28499999999999998</v>
      </c>
      <c r="N61" s="220">
        <f t="shared" si="3"/>
        <v>0</v>
      </c>
      <c r="O61" s="220">
        <f t="shared" si="4"/>
        <v>53864.999999999993</v>
      </c>
      <c r="P61" s="221">
        <f t="shared" si="6"/>
        <v>1222735499.9999998</v>
      </c>
      <c r="Q61" s="238">
        <f t="shared" si="16"/>
        <v>189000</v>
      </c>
      <c r="R61" s="239">
        <v>189000</v>
      </c>
      <c r="S61" s="224"/>
      <c r="T61" s="224"/>
      <c r="U61" s="224"/>
      <c r="V61" s="224"/>
      <c r="W61" s="224"/>
      <c r="X61" s="224"/>
      <c r="Y61" s="224"/>
      <c r="Z61" s="224"/>
      <c r="AA61" s="224"/>
      <c r="AB61" s="224"/>
      <c r="AC61" s="224"/>
      <c r="AD61" s="224"/>
      <c r="AE61" s="224"/>
      <c r="AF61" s="224"/>
      <c r="AG61" s="224"/>
      <c r="AH61" s="224"/>
      <c r="AI61" s="224"/>
      <c r="AJ61" s="224"/>
      <c r="AK61" s="224"/>
      <c r="AL61" s="224"/>
      <c r="AM61" s="224"/>
      <c r="AN61" s="224"/>
      <c r="AO61" s="224"/>
      <c r="AP61" s="224"/>
      <c r="AQ61" s="224"/>
      <c r="AR61" s="224"/>
      <c r="AS61" s="224"/>
      <c r="AT61" s="224"/>
      <c r="AU61" s="224"/>
      <c r="AV61" s="225"/>
    </row>
    <row r="62" spans="2:48" ht="21.9" customHeight="1">
      <c r="B62" s="208" t="s">
        <v>688</v>
      </c>
      <c r="C62" s="227" t="s">
        <v>99</v>
      </c>
      <c r="D62" s="233" t="s">
        <v>687</v>
      </c>
      <c r="E62" s="234" t="s">
        <v>684</v>
      </c>
      <c r="F62" s="212" t="str">
        <f>IFERROR(VLOOKUP($C62,[10]TTKH!$B$6:$J$200,2,0),0)</f>
        <v>BEDEKO EUROPE LTD LP.</v>
      </c>
      <c r="G62" s="213" t="s">
        <v>689</v>
      </c>
      <c r="H62" s="214">
        <f>IFERROR(VLOOKUP($G62,'[10]TT SẢN PHẨM'!$B$6:$F$200,2,0),0)</f>
        <v>0</v>
      </c>
      <c r="I62" s="235"/>
      <c r="J62" s="220">
        <f t="shared" si="15"/>
        <v>54000</v>
      </c>
      <c r="K62" s="236"/>
      <c r="L62" s="240">
        <v>22700</v>
      </c>
      <c r="M62" s="237">
        <v>0.28499999999999998</v>
      </c>
      <c r="N62" s="220">
        <f t="shared" si="3"/>
        <v>0</v>
      </c>
      <c r="O62" s="220">
        <f t="shared" si="4"/>
        <v>15389.999999999998</v>
      </c>
      <c r="P62" s="221">
        <f t="shared" si="6"/>
        <v>349352999.99999994</v>
      </c>
      <c r="Q62" s="238">
        <f t="shared" si="16"/>
        <v>54000</v>
      </c>
      <c r="R62" s="239">
        <v>54000</v>
      </c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/>
      <c r="AM62" s="224"/>
      <c r="AN62" s="224"/>
      <c r="AO62" s="224"/>
      <c r="AP62" s="224"/>
      <c r="AQ62" s="224"/>
      <c r="AR62" s="224"/>
      <c r="AS62" s="224"/>
      <c r="AT62" s="224"/>
      <c r="AU62" s="224"/>
      <c r="AV62" s="225"/>
    </row>
    <row r="63" spans="2:48" ht="27.75" customHeight="1">
      <c r="B63" s="208" t="s">
        <v>690</v>
      </c>
      <c r="C63" s="227" t="s">
        <v>99</v>
      </c>
      <c r="D63" s="233" t="s">
        <v>687</v>
      </c>
      <c r="E63" s="234" t="s">
        <v>684</v>
      </c>
      <c r="F63" s="212" t="str">
        <f>IFERROR(VLOOKUP($C63,[10]TTKH!$B$6:$J$200,2,0),0)</f>
        <v>BEDEKO EUROPE LTD LP.</v>
      </c>
      <c r="G63" s="241" t="s">
        <v>691</v>
      </c>
      <c r="H63" s="214">
        <f>IFERROR(VLOOKUP($G63,'[10]TT SẢN PHẨM'!$B$6:$F$200,2,0),0)</f>
        <v>0</v>
      </c>
      <c r="I63" s="235"/>
      <c r="J63" s="220">
        <f t="shared" si="15"/>
        <v>81000</v>
      </c>
      <c r="K63" s="236"/>
      <c r="L63" s="240">
        <v>22700</v>
      </c>
      <c r="M63" s="237">
        <v>0.28499999999999998</v>
      </c>
      <c r="N63" s="220">
        <f t="shared" si="3"/>
        <v>0</v>
      </c>
      <c r="O63" s="220">
        <f t="shared" si="4"/>
        <v>23084.999999999996</v>
      </c>
      <c r="P63" s="221">
        <f t="shared" si="6"/>
        <v>524029499.99999994</v>
      </c>
      <c r="Q63" s="238">
        <f t="shared" si="16"/>
        <v>81000</v>
      </c>
      <c r="R63" s="239">
        <v>81000</v>
      </c>
      <c r="S63" s="224"/>
      <c r="T63" s="224"/>
      <c r="U63" s="224"/>
      <c r="V63" s="224"/>
      <c r="W63" s="224"/>
      <c r="X63" s="224"/>
      <c r="Y63" s="224"/>
      <c r="Z63" s="224"/>
      <c r="AA63" s="224"/>
      <c r="AB63" s="224"/>
      <c r="AC63" s="224"/>
      <c r="AD63" s="224"/>
      <c r="AE63" s="224"/>
      <c r="AF63" s="224"/>
      <c r="AG63" s="224"/>
      <c r="AH63" s="224"/>
      <c r="AI63" s="224"/>
      <c r="AJ63" s="224"/>
      <c r="AK63" s="224"/>
      <c r="AL63" s="224"/>
      <c r="AM63" s="224"/>
      <c r="AN63" s="224"/>
      <c r="AO63" s="224"/>
      <c r="AP63" s="224"/>
      <c r="AQ63" s="224"/>
      <c r="AR63" s="224"/>
      <c r="AS63" s="224"/>
      <c r="AT63" s="224"/>
      <c r="AU63" s="224"/>
      <c r="AV63" s="225"/>
    </row>
    <row r="64" spans="2:48" ht="21.9" customHeight="1">
      <c r="B64" s="208" t="s">
        <v>692</v>
      </c>
      <c r="C64" s="227" t="s">
        <v>99</v>
      </c>
      <c r="D64" s="233" t="s">
        <v>693</v>
      </c>
      <c r="E64" s="234" t="s">
        <v>684</v>
      </c>
      <c r="F64" s="212" t="str">
        <f>IFERROR(VLOOKUP($C64,[10]TTKH!$B$6:$J$200,2,0),0)</f>
        <v>BEDEKO EUROPE LTD LP.</v>
      </c>
      <c r="G64" s="213" t="s">
        <v>685</v>
      </c>
      <c r="H64" s="214">
        <f>IFERROR(VLOOKUP($G64,'[10]TT SẢN PHẨM'!$B$6:$F$200,2,0),0)</f>
        <v>0</v>
      </c>
      <c r="I64" s="235"/>
      <c r="J64" s="220">
        <f t="shared" si="15"/>
        <v>243000</v>
      </c>
      <c r="K64" s="236"/>
      <c r="L64" s="240">
        <v>27000</v>
      </c>
      <c r="M64" s="237">
        <v>0.28499999999999998</v>
      </c>
      <c r="N64" s="220">
        <f t="shared" si="3"/>
        <v>0</v>
      </c>
      <c r="O64" s="220">
        <f t="shared" si="4"/>
        <v>69255</v>
      </c>
      <c r="P64" s="221">
        <f t="shared" si="6"/>
        <v>1869885000</v>
      </c>
      <c r="Q64" s="238">
        <f t="shared" si="16"/>
        <v>243000</v>
      </c>
      <c r="R64" s="239">
        <v>243000</v>
      </c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224"/>
      <c r="AI64" s="224"/>
      <c r="AJ64" s="224"/>
      <c r="AK64" s="224"/>
      <c r="AL64" s="224"/>
      <c r="AM64" s="224"/>
      <c r="AN64" s="224"/>
      <c r="AO64" s="224"/>
      <c r="AP64" s="224"/>
      <c r="AQ64" s="224"/>
      <c r="AR64" s="224"/>
      <c r="AS64" s="224"/>
      <c r="AT64" s="224"/>
      <c r="AU64" s="224"/>
      <c r="AV64" s="225"/>
    </row>
    <row r="65" spans="2:48" ht="21.9" customHeight="1">
      <c r="B65" s="208" t="s">
        <v>694</v>
      </c>
      <c r="C65" s="227" t="s">
        <v>99</v>
      </c>
      <c r="D65" s="233" t="s">
        <v>693</v>
      </c>
      <c r="E65" s="234" t="s">
        <v>684</v>
      </c>
      <c r="F65" s="212" t="str">
        <f>IFERROR(VLOOKUP($C65,[10]TTKH!$B$6:$J$200,2,0),0)</f>
        <v>BEDEKO EUROPE LTD LP.</v>
      </c>
      <c r="G65" s="213" t="s">
        <v>689</v>
      </c>
      <c r="H65" s="214">
        <f>IFERROR(VLOOKUP($G65,'[10]TT SẢN PHẨM'!$B$6:$F$200,2,0),0)</f>
        <v>0</v>
      </c>
      <c r="I65" s="235"/>
      <c r="J65" s="220">
        <f t="shared" si="15"/>
        <v>27000</v>
      </c>
      <c r="K65" s="236"/>
      <c r="L65" s="240">
        <v>27000</v>
      </c>
      <c r="M65" s="237">
        <v>0.28499999999999998</v>
      </c>
      <c r="N65" s="220">
        <f t="shared" si="3"/>
        <v>0</v>
      </c>
      <c r="O65" s="220">
        <f t="shared" si="4"/>
        <v>7694.9999999999991</v>
      </c>
      <c r="P65" s="221">
        <f t="shared" si="6"/>
        <v>207764999.99999997</v>
      </c>
      <c r="Q65" s="238">
        <f t="shared" si="16"/>
        <v>27000</v>
      </c>
      <c r="R65" s="239">
        <v>27000</v>
      </c>
      <c r="S65" s="224"/>
      <c r="T65" s="224"/>
      <c r="U65" s="224"/>
      <c r="V65" s="224"/>
      <c r="W65" s="224"/>
      <c r="X65" s="224"/>
      <c r="Y65" s="224"/>
      <c r="Z65" s="224"/>
      <c r="AA65" s="224"/>
      <c r="AB65" s="224"/>
      <c r="AC65" s="224"/>
      <c r="AD65" s="224"/>
      <c r="AE65" s="224"/>
      <c r="AF65" s="224"/>
      <c r="AG65" s="224"/>
      <c r="AH65" s="224"/>
      <c r="AI65" s="224"/>
      <c r="AJ65" s="224"/>
      <c r="AK65" s="224"/>
      <c r="AL65" s="224"/>
      <c r="AM65" s="224"/>
      <c r="AN65" s="224"/>
      <c r="AO65" s="224"/>
      <c r="AP65" s="224"/>
      <c r="AQ65" s="224"/>
      <c r="AR65" s="224"/>
      <c r="AS65" s="224"/>
      <c r="AT65" s="224"/>
      <c r="AU65" s="224"/>
      <c r="AV65" s="225"/>
    </row>
    <row r="66" spans="2:48" ht="21.9" customHeight="1">
      <c r="B66" s="208" t="s">
        <v>695</v>
      </c>
      <c r="C66" s="227" t="s">
        <v>219</v>
      </c>
      <c r="D66" s="233" t="s">
        <v>696</v>
      </c>
      <c r="E66" s="234" t="s">
        <v>681</v>
      </c>
      <c r="F66" s="212" t="str">
        <f>IFERROR(VLOOKUP($C66,[10]TTKH!$B$6:$J$200,2,0),0)</f>
        <v>COLORSTAR CHEMICAL INDUSTRIAL CORPORATION</v>
      </c>
      <c r="G66" s="213">
        <v>2024</v>
      </c>
      <c r="H66" s="214">
        <f>IFERROR(VLOOKUP($G66,'[10]TT SẢN PHẨM'!$B$6:$F$200,2,0),0)</f>
        <v>0</v>
      </c>
      <c r="I66" s="235"/>
      <c r="J66" s="220">
        <f t="shared" si="15"/>
        <v>51000</v>
      </c>
      <c r="K66" s="236"/>
      <c r="L66" s="240">
        <v>27000</v>
      </c>
      <c r="M66" s="237">
        <v>0.35</v>
      </c>
      <c r="N66" s="220">
        <f t="shared" si="3"/>
        <v>0</v>
      </c>
      <c r="O66" s="220">
        <f t="shared" si="4"/>
        <v>17850</v>
      </c>
      <c r="P66" s="221">
        <f t="shared" si="6"/>
        <v>481950000</v>
      </c>
      <c r="Q66" s="238">
        <f t="shared" si="16"/>
        <v>51000</v>
      </c>
      <c r="R66" s="239">
        <v>51000</v>
      </c>
      <c r="S66" s="224"/>
      <c r="T66" s="224"/>
      <c r="U66" s="224"/>
      <c r="V66" s="224"/>
      <c r="W66" s="224"/>
      <c r="X66" s="224"/>
      <c r="Y66" s="224"/>
      <c r="Z66" s="224"/>
      <c r="AA66" s="224"/>
      <c r="AB66" s="224"/>
      <c r="AC66" s="224"/>
      <c r="AD66" s="224"/>
      <c r="AE66" s="224"/>
      <c r="AF66" s="224"/>
      <c r="AG66" s="224"/>
      <c r="AH66" s="224"/>
      <c r="AI66" s="224"/>
      <c r="AJ66" s="224"/>
      <c r="AK66" s="224"/>
      <c r="AL66" s="224"/>
      <c r="AM66" s="224"/>
      <c r="AN66" s="224"/>
      <c r="AO66" s="224"/>
      <c r="AP66" s="224"/>
      <c r="AQ66" s="224"/>
      <c r="AR66" s="224"/>
      <c r="AS66" s="224"/>
      <c r="AT66" s="224"/>
      <c r="AU66" s="224"/>
      <c r="AV66" s="225"/>
    </row>
    <row r="67" spans="2:48" ht="21.9" customHeight="1">
      <c r="B67" s="208" t="s">
        <v>697</v>
      </c>
      <c r="C67" s="227" t="s">
        <v>183</v>
      </c>
      <c r="D67" s="233" t="s">
        <v>698</v>
      </c>
      <c r="E67" s="234" t="s">
        <v>684</v>
      </c>
      <c r="F67" s="212" t="str">
        <f>IFERROR(VLOOKUP($C67,[10]TTKH!$B$6:$J$200,2,0),0)</f>
        <v>GRAND SUMMIT PACKAGING CORP</v>
      </c>
      <c r="G67" s="213" t="s">
        <v>443</v>
      </c>
      <c r="H67" s="214" t="str">
        <f>IFERROR(VLOOKUP($G67,'[10]TT SẢN PHẨM'!$B$6:$F$200,2,0),0)</f>
        <v>8804S</v>
      </c>
      <c r="I67" s="235"/>
      <c r="J67" s="220">
        <f t="shared" si="15"/>
        <v>81000</v>
      </c>
      <c r="K67" s="236"/>
      <c r="L67" s="240">
        <v>27000</v>
      </c>
      <c r="M67" s="237">
        <v>0.36299999999999999</v>
      </c>
      <c r="N67" s="220">
        <f t="shared" si="3"/>
        <v>0</v>
      </c>
      <c r="O67" s="220">
        <f t="shared" si="4"/>
        <v>29403</v>
      </c>
      <c r="P67" s="221">
        <f t="shared" si="6"/>
        <v>793881000</v>
      </c>
      <c r="Q67" s="238">
        <f t="shared" si="16"/>
        <v>81000</v>
      </c>
      <c r="R67" s="239">
        <v>81000</v>
      </c>
      <c r="S67" s="224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224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5"/>
    </row>
    <row r="68" spans="2:48" ht="21.9" customHeight="1">
      <c r="B68" s="208" t="s">
        <v>699</v>
      </c>
      <c r="C68" s="228" t="s">
        <v>69</v>
      </c>
      <c r="D68" s="233" t="s">
        <v>700</v>
      </c>
      <c r="E68" s="234" t="s">
        <v>701</v>
      </c>
      <c r="F68" s="212" t="str">
        <f>IFERROR(VLOOKUP($C68,[10]TTKH!$B$6:$J$200,2,0),0)</f>
        <v>KUTSAIRA PLASTIC PLUS CO.LTD</v>
      </c>
      <c r="G68" s="213" t="s">
        <v>474</v>
      </c>
      <c r="H68" s="214" t="str">
        <f>IFERROR(VLOOKUP($G68,'[10]TT SẢN PHẨM'!$B$6:$F$200,2,0),0)</f>
        <v>8514HD</v>
      </c>
      <c r="I68" s="235"/>
      <c r="J68" s="220">
        <f t="shared" si="15"/>
        <v>165000</v>
      </c>
      <c r="K68" s="236"/>
      <c r="L68" s="240">
        <v>27000</v>
      </c>
      <c r="M68" s="237">
        <v>0.34</v>
      </c>
      <c r="N68" s="220">
        <f t="shared" si="3"/>
        <v>0</v>
      </c>
      <c r="O68" s="220">
        <f t="shared" si="4"/>
        <v>56100.000000000007</v>
      </c>
      <c r="P68" s="221">
        <f t="shared" si="6"/>
        <v>1514700000.0000002</v>
      </c>
      <c r="Q68" s="238">
        <f t="shared" si="16"/>
        <v>165000</v>
      </c>
      <c r="R68" s="239">
        <v>165000</v>
      </c>
      <c r="S68" s="224"/>
      <c r="T68" s="224"/>
      <c r="U68" s="224"/>
      <c r="V68" s="224"/>
      <c r="W68" s="224"/>
      <c r="X68" s="224"/>
      <c r="Y68" s="224"/>
      <c r="Z68" s="224"/>
      <c r="AA68" s="224"/>
      <c r="AB68" s="224"/>
      <c r="AC68" s="224"/>
      <c r="AD68" s="224"/>
      <c r="AE68" s="224"/>
      <c r="AF68" s="224"/>
      <c r="AG68" s="224"/>
      <c r="AH68" s="224"/>
      <c r="AI68" s="224"/>
      <c r="AJ68" s="224"/>
      <c r="AK68" s="224"/>
      <c r="AL68" s="224"/>
      <c r="AM68" s="224"/>
      <c r="AN68" s="224"/>
      <c r="AO68" s="224"/>
      <c r="AP68" s="224"/>
      <c r="AQ68" s="224"/>
      <c r="AR68" s="224"/>
      <c r="AS68" s="224"/>
      <c r="AT68" s="224"/>
      <c r="AU68" s="224"/>
      <c r="AV68" s="225"/>
    </row>
    <row r="69" spans="2:48" ht="21.9" customHeight="1">
      <c r="B69" s="208" t="s">
        <v>702</v>
      </c>
      <c r="C69" s="228" t="s">
        <v>205</v>
      </c>
      <c r="D69" s="233" t="s">
        <v>703</v>
      </c>
      <c r="E69" s="234" t="s">
        <v>701</v>
      </c>
      <c r="F69" s="212" t="str">
        <f>IFERROR(VLOOKUP($C69,[10]TTKH!$B$6:$J$200,2,0),0)</f>
        <v>TSONG KAI ENTERPRISES COMPANY LTD</v>
      </c>
      <c r="G69" s="213" t="s">
        <v>474</v>
      </c>
      <c r="H69" s="214" t="str">
        <f>IFERROR(VLOOKUP($G69,'[10]TT SẢN PHẨM'!$B$6:$F$200,2,0),0)</f>
        <v>8514HD</v>
      </c>
      <c r="I69" s="235"/>
      <c r="J69" s="220">
        <f t="shared" si="15"/>
        <v>165000</v>
      </c>
      <c r="K69" s="236"/>
      <c r="L69" s="240">
        <v>27000</v>
      </c>
      <c r="M69" s="237">
        <v>0.34</v>
      </c>
      <c r="N69" s="220">
        <f t="shared" si="3"/>
        <v>0</v>
      </c>
      <c r="O69" s="220">
        <f t="shared" si="4"/>
        <v>56100.000000000007</v>
      </c>
      <c r="P69" s="221">
        <f t="shared" si="6"/>
        <v>1514700000.0000002</v>
      </c>
      <c r="Q69" s="238">
        <f t="shared" si="16"/>
        <v>165000</v>
      </c>
      <c r="R69" s="239">
        <v>165000</v>
      </c>
      <c r="S69" s="224"/>
      <c r="T69" s="224"/>
      <c r="U69" s="224"/>
      <c r="V69" s="224"/>
      <c r="W69" s="224"/>
      <c r="X69" s="224"/>
      <c r="Y69" s="224"/>
      <c r="Z69" s="224"/>
      <c r="AA69" s="224"/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24"/>
      <c r="AV69" s="225"/>
    </row>
    <row r="70" spans="2:48" ht="21.9" customHeight="1">
      <c r="B70" s="208" t="s">
        <v>704</v>
      </c>
      <c r="C70" s="227" t="s">
        <v>389</v>
      </c>
      <c r="D70" s="233" t="s">
        <v>591</v>
      </c>
      <c r="E70" s="234"/>
      <c r="F70" s="212" t="str">
        <f>IFERROR(VLOOKUP($C70,[10]TTKH!$B$6:$J$200,2,0),0)</f>
        <v>Mr. Hùng</v>
      </c>
      <c r="G70" s="213">
        <v>8519</v>
      </c>
      <c r="H70" s="214">
        <f>IFERROR(VLOOKUP($G70,'[10]TT SẢN PHẨM'!$B$6:$F$200,2,0),0)</f>
        <v>0</v>
      </c>
      <c r="I70" s="235"/>
      <c r="J70" s="220">
        <f t="shared" si="15"/>
        <v>25</v>
      </c>
      <c r="K70" s="236"/>
      <c r="L70" s="240"/>
      <c r="M70" s="237"/>
      <c r="N70" s="220">
        <f t="shared" si="3"/>
        <v>0</v>
      </c>
      <c r="O70" s="220">
        <f t="shared" si="4"/>
        <v>0</v>
      </c>
      <c r="P70" s="221">
        <f t="shared" si="6"/>
        <v>0</v>
      </c>
      <c r="Q70" s="238">
        <f t="shared" si="16"/>
        <v>25</v>
      </c>
      <c r="R70" s="239">
        <v>25</v>
      </c>
      <c r="S70" s="224"/>
      <c r="T70" s="224"/>
      <c r="U70" s="224"/>
      <c r="V70" s="224"/>
      <c r="W70" s="224"/>
      <c r="X70" s="224"/>
      <c r="Y70" s="224"/>
      <c r="Z70" s="224"/>
      <c r="AA70" s="224"/>
      <c r="AB70" s="224"/>
      <c r="AC70" s="224"/>
      <c r="AD70" s="224"/>
      <c r="AE70" s="224"/>
      <c r="AF70" s="224"/>
      <c r="AG70" s="224"/>
      <c r="AH70" s="224"/>
      <c r="AI70" s="224"/>
      <c r="AJ70" s="224"/>
      <c r="AK70" s="224"/>
      <c r="AL70" s="224"/>
      <c r="AM70" s="224"/>
      <c r="AN70" s="224"/>
      <c r="AO70" s="224"/>
      <c r="AP70" s="224"/>
      <c r="AQ70" s="224"/>
      <c r="AR70" s="224"/>
      <c r="AS70" s="224"/>
      <c r="AT70" s="224"/>
      <c r="AU70" s="224"/>
      <c r="AV70" s="225"/>
    </row>
    <row r="71" spans="2:48" ht="21.9" customHeight="1">
      <c r="B71" s="208" t="s">
        <v>705</v>
      </c>
      <c r="C71" s="227" t="s">
        <v>283</v>
      </c>
      <c r="D71" s="233" t="s">
        <v>706</v>
      </c>
      <c r="E71" s="234" t="s">
        <v>707</v>
      </c>
      <c r="F71" s="212" t="str">
        <f>IFERROR(VLOOKUP($C71,[10]TTKH!$B$6:$J$200,2,0),0)</f>
        <v>CÔNG TY TNHH HẢI ĐĂNG - KB</v>
      </c>
      <c r="G71" s="213" t="s">
        <v>708</v>
      </c>
      <c r="H71" s="214">
        <f>IFERROR(VLOOKUP($G71,'[10]TT SẢN PHẨM'!$B$6:$F$200,2,0),0)</f>
        <v>0</v>
      </c>
      <c r="I71" s="235"/>
      <c r="J71" s="220">
        <f t="shared" si="15"/>
        <v>2000</v>
      </c>
      <c r="K71" s="236">
        <f>7920/1.1</f>
        <v>7199.9999999999991</v>
      </c>
      <c r="L71" s="240"/>
      <c r="M71" s="237"/>
      <c r="N71" s="220">
        <f t="shared" ref="N71:N126" si="17">K71*J71</f>
        <v>14399999.999999998</v>
      </c>
      <c r="O71" s="220">
        <f t="shared" ref="O71:O126" si="18">M71*J71</f>
        <v>0</v>
      </c>
      <c r="P71" s="221">
        <f t="shared" si="6"/>
        <v>14399999.999999998</v>
      </c>
      <c r="Q71" s="238">
        <f t="shared" si="16"/>
        <v>2000</v>
      </c>
      <c r="R71" s="239">
        <v>2000</v>
      </c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/>
      <c r="AG71" s="224"/>
      <c r="AH71" s="224"/>
      <c r="AI71" s="224"/>
      <c r="AJ71" s="224"/>
      <c r="AK71" s="224"/>
      <c r="AL71" s="224"/>
      <c r="AM71" s="224"/>
      <c r="AN71" s="224"/>
      <c r="AO71" s="224"/>
      <c r="AP71" s="224"/>
      <c r="AQ71" s="224"/>
      <c r="AR71" s="224"/>
      <c r="AS71" s="224"/>
      <c r="AT71" s="224"/>
      <c r="AU71" s="224"/>
      <c r="AV71" s="225"/>
    </row>
    <row r="72" spans="2:48" ht="21.9" customHeight="1">
      <c r="B72" s="208" t="s">
        <v>709</v>
      </c>
      <c r="C72" s="227" t="s">
        <v>283</v>
      </c>
      <c r="D72" s="233" t="s">
        <v>706</v>
      </c>
      <c r="E72" s="234" t="s">
        <v>707</v>
      </c>
      <c r="F72" s="212" t="str">
        <f>IFERROR(VLOOKUP($C72,[10]TTKH!$B$6:$J$200,2,0),0)</f>
        <v>CÔNG TY TNHH HẢI ĐĂNG - KB</v>
      </c>
      <c r="G72" s="213" t="s">
        <v>428</v>
      </c>
      <c r="H72" s="214">
        <f>IFERROR(VLOOKUP($G72,'[10]TT SẢN PHẨM'!$B$6:$F$200,2,0),0)</f>
        <v>0</v>
      </c>
      <c r="I72" s="235"/>
      <c r="J72" s="220">
        <f t="shared" si="15"/>
        <v>5000</v>
      </c>
      <c r="K72" s="236">
        <f>14190/1.1</f>
        <v>12899.999999999998</v>
      </c>
      <c r="L72" s="240"/>
      <c r="M72" s="237"/>
      <c r="N72" s="220">
        <f t="shared" si="17"/>
        <v>64499999.999999993</v>
      </c>
      <c r="O72" s="220">
        <f t="shared" si="18"/>
        <v>0</v>
      </c>
      <c r="P72" s="221">
        <f t="shared" ref="P72:P90" si="19">N72+(O72*L72)</f>
        <v>64499999.999999993</v>
      </c>
      <c r="Q72" s="238">
        <f t="shared" si="16"/>
        <v>5000</v>
      </c>
      <c r="R72" s="239">
        <v>5000</v>
      </c>
      <c r="S72" s="224"/>
      <c r="T72" s="224"/>
      <c r="U72" s="224"/>
      <c r="V72" s="224"/>
      <c r="W72" s="224"/>
      <c r="X72" s="224"/>
      <c r="Y72" s="224"/>
      <c r="Z72" s="224"/>
      <c r="AA72" s="224"/>
      <c r="AB72" s="224"/>
      <c r="AC72" s="224"/>
      <c r="AD72" s="224"/>
      <c r="AE72" s="224"/>
      <c r="AF72" s="224"/>
      <c r="AG72" s="224"/>
      <c r="AH72" s="224"/>
      <c r="AI72" s="224"/>
      <c r="AJ72" s="224"/>
      <c r="AK72" s="224"/>
      <c r="AL72" s="224"/>
      <c r="AM72" s="224"/>
      <c r="AN72" s="224"/>
      <c r="AO72" s="224"/>
      <c r="AP72" s="224"/>
      <c r="AQ72" s="224"/>
      <c r="AR72" s="224"/>
      <c r="AS72" s="224"/>
      <c r="AT72" s="224"/>
      <c r="AU72" s="224"/>
      <c r="AV72" s="225"/>
    </row>
    <row r="73" spans="2:48" ht="21.9" customHeight="1">
      <c r="B73" s="208" t="s">
        <v>710</v>
      </c>
      <c r="C73" s="209" t="s">
        <v>295</v>
      </c>
      <c r="D73" s="233" t="s">
        <v>711</v>
      </c>
      <c r="E73" s="234" t="s">
        <v>707</v>
      </c>
      <c r="F73" s="212" t="str">
        <f>IFERROR(VLOOKUP($C73,[10]TTKH!$B$6:$J$200,2,0),0)</f>
        <v>CÔNG TY MAI PHƯƠNG</v>
      </c>
      <c r="G73" s="213" t="s">
        <v>465</v>
      </c>
      <c r="H73" s="214">
        <f>IFERROR(VLOOKUP($G73,'[10]TT SẢN PHẨM'!$B$6:$F$200,2,0),0)</f>
        <v>0</v>
      </c>
      <c r="I73" s="235"/>
      <c r="J73" s="220">
        <f t="shared" si="15"/>
        <v>50000</v>
      </c>
      <c r="K73" s="236">
        <f>9570/1.1</f>
        <v>8700</v>
      </c>
      <c r="L73" s="240"/>
      <c r="M73" s="237"/>
      <c r="N73" s="220">
        <f t="shared" si="17"/>
        <v>435000000</v>
      </c>
      <c r="O73" s="220">
        <f t="shared" si="18"/>
        <v>0</v>
      </c>
      <c r="P73" s="221">
        <f t="shared" si="19"/>
        <v>435000000</v>
      </c>
      <c r="Q73" s="238">
        <f t="shared" si="16"/>
        <v>50000</v>
      </c>
      <c r="R73" s="239">
        <v>50000</v>
      </c>
      <c r="S73" s="224"/>
      <c r="T73" s="224"/>
      <c r="U73" s="224"/>
      <c r="V73" s="224"/>
      <c r="W73" s="224"/>
      <c r="X73" s="224"/>
      <c r="Y73" s="224"/>
      <c r="Z73" s="224"/>
      <c r="AA73" s="224"/>
      <c r="AB73" s="224"/>
      <c r="AC73" s="224"/>
      <c r="AD73" s="224"/>
      <c r="AE73" s="224"/>
      <c r="AF73" s="224"/>
      <c r="AG73" s="224"/>
      <c r="AH73" s="224"/>
      <c r="AI73" s="224"/>
      <c r="AJ73" s="224"/>
      <c r="AK73" s="224"/>
      <c r="AL73" s="224"/>
      <c r="AM73" s="224"/>
      <c r="AN73" s="224"/>
      <c r="AO73" s="224"/>
      <c r="AP73" s="224"/>
      <c r="AQ73" s="224"/>
      <c r="AR73" s="224"/>
      <c r="AS73" s="224"/>
      <c r="AT73" s="224"/>
      <c r="AU73" s="224"/>
      <c r="AV73" s="225"/>
    </row>
    <row r="74" spans="2:48" ht="21.9" customHeight="1">
      <c r="B74" s="208" t="s">
        <v>712</v>
      </c>
      <c r="C74" s="209" t="s">
        <v>239</v>
      </c>
      <c r="D74" s="233" t="s">
        <v>713</v>
      </c>
      <c r="E74" s="234" t="s">
        <v>707</v>
      </c>
      <c r="F74" s="212" t="str">
        <f>IFERROR(VLOOKUP($C74,[10]TTKH!$B$6:$J$200,2,0),0)</f>
        <v>CÔNG TY TNHH SẢN XUẤT THƯƠNG MẠI NHỰA VIỆT ÚC</v>
      </c>
      <c r="G74" s="213" t="s">
        <v>640</v>
      </c>
      <c r="H74" s="214">
        <f>IFERROR(VLOOKUP($G74,'[10]TT SẢN PHẨM'!$B$6:$F$200,2,0),0)</f>
        <v>0</v>
      </c>
      <c r="I74" s="235"/>
      <c r="J74" s="220">
        <f t="shared" si="15"/>
        <v>10000</v>
      </c>
      <c r="K74" s="236">
        <f>7800/1.1</f>
        <v>7090.9090909090901</v>
      </c>
      <c r="L74" s="240"/>
      <c r="M74" s="237"/>
      <c r="N74" s="220">
        <f t="shared" si="17"/>
        <v>70909090.909090906</v>
      </c>
      <c r="O74" s="220">
        <f t="shared" si="18"/>
        <v>0</v>
      </c>
      <c r="P74" s="221">
        <f t="shared" si="19"/>
        <v>70909090.909090906</v>
      </c>
      <c r="Q74" s="238">
        <f t="shared" si="16"/>
        <v>10000</v>
      </c>
      <c r="R74" s="239">
        <v>10000</v>
      </c>
      <c r="S74" s="224"/>
      <c r="T74" s="224"/>
      <c r="U74" s="224"/>
      <c r="V74" s="224"/>
      <c r="W74" s="224"/>
      <c r="X74" s="224"/>
      <c r="Y74" s="224"/>
      <c r="Z74" s="224"/>
      <c r="AA74" s="224"/>
      <c r="AB74" s="224"/>
      <c r="AC74" s="224"/>
      <c r="AD74" s="224"/>
      <c r="AE74" s="224"/>
      <c r="AF74" s="224"/>
      <c r="AG74" s="224"/>
      <c r="AH74" s="224"/>
      <c r="AI74" s="224"/>
      <c r="AJ74" s="224"/>
      <c r="AK74" s="224"/>
      <c r="AL74" s="224"/>
      <c r="AM74" s="224"/>
      <c r="AN74" s="224"/>
      <c r="AO74" s="224"/>
      <c r="AP74" s="224"/>
      <c r="AQ74" s="224"/>
      <c r="AR74" s="224"/>
      <c r="AS74" s="224"/>
      <c r="AT74" s="224"/>
      <c r="AU74" s="224"/>
      <c r="AV74" s="225"/>
    </row>
    <row r="75" spans="2:48" ht="21.9" customHeight="1">
      <c r="B75" s="208" t="s">
        <v>714</v>
      </c>
      <c r="C75" s="227" t="s">
        <v>289</v>
      </c>
      <c r="D75" s="233" t="s">
        <v>715</v>
      </c>
      <c r="E75" s="234" t="s">
        <v>707</v>
      </c>
      <c r="F75" s="212" t="str">
        <f>IFERROR(VLOOKUP($C75,[10]TTKH!$B$6:$J$200,2,0),0)</f>
        <v>Công Ty TNHH Thương Mại Và Đầu Tư ITVN</v>
      </c>
      <c r="G75" s="213">
        <v>8806</v>
      </c>
      <c r="H75" s="214">
        <f>IFERROR(VLOOKUP($G75,'[10]TT SẢN PHẨM'!$B$6:$F$200,2,0),0)</f>
        <v>0</v>
      </c>
      <c r="I75" s="235"/>
      <c r="J75" s="220">
        <f t="shared" si="15"/>
        <v>10000</v>
      </c>
      <c r="K75" s="236">
        <f>7700/1.1</f>
        <v>6999.9999999999991</v>
      </c>
      <c r="L75" s="240"/>
      <c r="M75" s="237"/>
      <c r="N75" s="220">
        <f t="shared" si="17"/>
        <v>69999999.999999985</v>
      </c>
      <c r="O75" s="220">
        <f t="shared" si="18"/>
        <v>0</v>
      </c>
      <c r="P75" s="221">
        <f t="shared" si="19"/>
        <v>69999999.999999985</v>
      </c>
      <c r="Q75" s="238">
        <f t="shared" si="16"/>
        <v>10000</v>
      </c>
      <c r="R75" s="239">
        <v>10000</v>
      </c>
      <c r="S75" s="224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5"/>
    </row>
    <row r="76" spans="2:48" ht="21.9" customHeight="1">
      <c r="B76" s="208" t="s">
        <v>716</v>
      </c>
      <c r="C76" s="227" t="s">
        <v>349</v>
      </c>
      <c r="D76" s="233" t="s">
        <v>717</v>
      </c>
      <c r="E76" s="234" t="s">
        <v>718</v>
      </c>
      <c r="F76" s="212" t="str">
        <f>IFERROR(VLOOKUP($C76,[10]TTKH!$B$6:$J$200,2,0),0)</f>
        <v>CÔNG TY TNHH VIỆT THỊNH PLASTIC</v>
      </c>
      <c r="G76" s="213" t="s">
        <v>719</v>
      </c>
      <c r="H76" s="214">
        <f>IFERROR(VLOOKUP($G76,'[10]TT SẢN PHẨM'!$B$6:$F$200,2,0),0)</f>
        <v>0</v>
      </c>
      <c r="I76" s="235"/>
      <c r="J76" s="220">
        <f t="shared" si="15"/>
        <v>15000</v>
      </c>
      <c r="K76" s="236">
        <f>7500/1.1</f>
        <v>6818.181818181818</v>
      </c>
      <c r="L76" s="240"/>
      <c r="M76" s="237"/>
      <c r="N76" s="220">
        <f t="shared" si="17"/>
        <v>102272727.27272727</v>
      </c>
      <c r="O76" s="220">
        <f t="shared" si="18"/>
        <v>0</v>
      </c>
      <c r="P76" s="221">
        <f t="shared" si="19"/>
        <v>102272727.27272727</v>
      </c>
      <c r="Q76" s="238">
        <f t="shared" si="16"/>
        <v>15000</v>
      </c>
      <c r="R76" s="239">
        <v>15000</v>
      </c>
      <c r="S76" s="224"/>
      <c r="T76" s="224"/>
      <c r="U76" s="224"/>
      <c r="V76" s="224"/>
      <c r="W76" s="224"/>
      <c r="X76" s="224"/>
      <c r="Y76" s="224"/>
      <c r="Z76" s="224"/>
      <c r="AA76" s="224"/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/>
      <c r="AV76" s="225"/>
    </row>
    <row r="77" spans="2:48" ht="21.9" customHeight="1">
      <c r="B77" s="208" t="s">
        <v>720</v>
      </c>
      <c r="C77" s="227" t="s">
        <v>36</v>
      </c>
      <c r="D77" s="233" t="s">
        <v>721</v>
      </c>
      <c r="E77" s="234" t="s">
        <v>718</v>
      </c>
      <c r="F77" s="212" t="str">
        <f>IFERROR(VLOOKUP($C77,[10]TTKH!$B$6:$J$200,2,0),0)</f>
        <v>WENZHOU JIATIAN TRADE CO., LTD</v>
      </c>
      <c r="G77" s="213" t="s">
        <v>435</v>
      </c>
      <c r="H77" s="229">
        <f>IFERROR(VLOOKUP($G77,'[10]TT SẢN PHẨM'!$B$6:$F$200,2,0),0)</f>
        <v>8803</v>
      </c>
      <c r="I77" s="235"/>
      <c r="J77" s="220">
        <f t="shared" si="15"/>
        <v>270000</v>
      </c>
      <c r="K77" s="236"/>
      <c r="L77" s="240">
        <v>27000</v>
      </c>
      <c r="M77" s="237">
        <v>0.35499999999999998</v>
      </c>
      <c r="N77" s="220">
        <f t="shared" si="17"/>
        <v>0</v>
      </c>
      <c r="O77" s="220">
        <f t="shared" si="18"/>
        <v>95850</v>
      </c>
      <c r="P77" s="221">
        <f t="shared" si="19"/>
        <v>2587950000</v>
      </c>
      <c r="Q77" s="238">
        <f t="shared" si="16"/>
        <v>270000</v>
      </c>
      <c r="R77" s="239">
        <v>270000</v>
      </c>
      <c r="S77" s="224"/>
      <c r="T77" s="224"/>
      <c r="U77" s="224"/>
      <c r="V77" s="224"/>
      <c r="W77" s="224"/>
      <c r="X77" s="224"/>
      <c r="Y77" s="224"/>
      <c r="Z77" s="224"/>
      <c r="AA77" s="224"/>
      <c r="AB77" s="224"/>
      <c r="AC77" s="224"/>
      <c r="AD77" s="224"/>
      <c r="AE77" s="224"/>
      <c r="AF77" s="224"/>
      <c r="AG77" s="224"/>
      <c r="AH77" s="224"/>
      <c r="AI77" s="224"/>
      <c r="AJ77" s="224"/>
      <c r="AK77" s="224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5"/>
    </row>
    <row r="78" spans="2:48" ht="21.9" customHeight="1">
      <c r="B78" s="208" t="s">
        <v>722</v>
      </c>
      <c r="C78" s="227" t="s">
        <v>352</v>
      </c>
      <c r="D78" s="233" t="s">
        <v>723</v>
      </c>
      <c r="E78" s="234" t="s">
        <v>707</v>
      </c>
      <c r="F78" s="212" t="str">
        <f>IFERROR(VLOOKUP($C78,[10]TTKH!$B$6:$J$200,2,0),0)</f>
        <v>CÔNG TY SÔNG CÔNG</v>
      </c>
      <c r="G78" s="213" t="s">
        <v>626</v>
      </c>
      <c r="H78" s="214">
        <f>IFERROR(VLOOKUP($G78,'[10]TT SẢN PHẨM'!$B$6:$F$200,2,0),0)</f>
        <v>0</v>
      </c>
      <c r="I78" s="235"/>
      <c r="J78" s="220">
        <f>Q78</f>
        <v>10000</v>
      </c>
      <c r="K78" s="236">
        <f>10700/1.1</f>
        <v>9727.2727272727261</v>
      </c>
      <c r="L78" s="240"/>
      <c r="M78" s="237"/>
      <c r="N78" s="220">
        <f t="shared" si="17"/>
        <v>97272727.272727266</v>
      </c>
      <c r="O78" s="220">
        <f t="shared" si="18"/>
        <v>0</v>
      </c>
      <c r="P78" s="221">
        <f t="shared" si="19"/>
        <v>97272727.272727266</v>
      </c>
      <c r="Q78" s="238">
        <f>SUM(R78:AU78)</f>
        <v>10000</v>
      </c>
      <c r="R78" s="239">
        <v>10000</v>
      </c>
      <c r="S78" s="224"/>
      <c r="T78" s="224"/>
      <c r="U78" s="224"/>
      <c r="V78" s="224"/>
      <c r="W78" s="224"/>
      <c r="X78" s="224"/>
      <c r="Y78" s="224"/>
      <c r="Z78" s="224"/>
      <c r="AA78" s="224"/>
      <c r="AB78" s="224"/>
      <c r="AC78" s="224"/>
      <c r="AD78" s="224"/>
      <c r="AE78" s="224"/>
      <c r="AF78" s="224"/>
      <c r="AG78" s="224"/>
      <c r="AH78" s="224"/>
      <c r="AI78" s="224"/>
      <c r="AJ78" s="224"/>
      <c r="AK78" s="224"/>
      <c r="AL78" s="224"/>
      <c r="AM78" s="224"/>
      <c r="AN78" s="224"/>
      <c r="AO78" s="224"/>
      <c r="AP78" s="224"/>
      <c r="AQ78" s="224"/>
      <c r="AR78" s="224"/>
      <c r="AS78" s="224"/>
      <c r="AT78" s="224"/>
      <c r="AU78" s="224"/>
      <c r="AV78" s="225"/>
    </row>
    <row r="79" spans="2:48" ht="21.9" customHeight="1">
      <c r="B79" s="208" t="s">
        <v>724</v>
      </c>
      <c r="C79" s="209" t="s">
        <v>246</v>
      </c>
      <c r="D79" s="233" t="s">
        <v>725</v>
      </c>
      <c r="E79" s="234" t="s">
        <v>726</v>
      </c>
      <c r="F79" s="212" t="str">
        <f>IFERROR(VLOOKUP($C79,[10]TTKH!$B$6:$J$200,2,0),0)</f>
        <v>CÔNG TY TNHH NHỰA HUY HOÀN</v>
      </c>
      <c r="G79" s="213">
        <v>8514</v>
      </c>
      <c r="H79" s="214">
        <f>IFERROR(VLOOKUP($G79,'[10]TT SẢN PHẨM'!$B$6:$F$200,2,0),0)</f>
        <v>0</v>
      </c>
      <c r="I79" s="235"/>
      <c r="J79" s="220">
        <f t="shared" ref="J79:J126" si="20">Q79</f>
        <v>24000</v>
      </c>
      <c r="K79" s="236">
        <v>7800</v>
      </c>
      <c r="L79" s="240"/>
      <c r="M79" s="237"/>
      <c r="N79" s="220">
        <f t="shared" si="17"/>
        <v>187200000</v>
      </c>
      <c r="O79" s="220">
        <f t="shared" si="18"/>
        <v>0</v>
      </c>
      <c r="P79" s="221">
        <f t="shared" si="19"/>
        <v>187200000</v>
      </c>
      <c r="Q79" s="238">
        <f t="shared" ref="Q79:Q90" si="21">SUM(R79:AU79)</f>
        <v>24000</v>
      </c>
      <c r="R79" s="239">
        <v>24000</v>
      </c>
      <c r="S79" s="224"/>
      <c r="T79" s="224"/>
      <c r="U79" s="224"/>
      <c r="V79" s="224"/>
      <c r="W79" s="224"/>
      <c r="X79" s="224"/>
      <c r="Y79" s="224"/>
      <c r="Z79" s="224"/>
      <c r="AA79" s="224"/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224"/>
      <c r="AQ79" s="224"/>
      <c r="AR79" s="224"/>
      <c r="AS79" s="224"/>
      <c r="AT79" s="224"/>
      <c r="AU79" s="224"/>
      <c r="AV79" s="225"/>
    </row>
    <row r="80" spans="2:48" ht="21.9" customHeight="1">
      <c r="B80" s="208" t="s">
        <v>727</v>
      </c>
      <c r="C80" s="227" t="s">
        <v>385</v>
      </c>
      <c r="D80" s="233" t="s">
        <v>728</v>
      </c>
      <c r="E80" s="234" t="s">
        <v>684</v>
      </c>
      <c r="F80" s="212" t="str">
        <f>IFERROR(VLOOKUP($C80,[10]TTKH!$B$6:$J$200,2,0),0)</f>
        <v>AL-KARAM PACKAGES (PVT)LIMITED</v>
      </c>
      <c r="G80" s="213" t="s">
        <v>444</v>
      </c>
      <c r="H80" s="214">
        <f>IFERROR(VLOOKUP($G80,'[10]TT SẢN PHẨM'!$B$6:$F$200,2,0),0)</f>
        <v>0</v>
      </c>
      <c r="I80" s="235"/>
      <c r="J80" s="220">
        <f t="shared" si="20"/>
        <v>25000</v>
      </c>
      <c r="K80" s="236"/>
      <c r="L80" s="240">
        <v>27000</v>
      </c>
      <c r="M80" s="237">
        <v>0.41499999999999998</v>
      </c>
      <c r="N80" s="220">
        <f t="shared" si="17"/>
        <v>0</v>
      </c>
      <c r="O80" s="220">
        <f t="shared" si="18"/>
        <v>10375</v>
      </c>
      <c r="P80" s="221">
        <f t="shared" si="19"/>
        <v>280125000</v>
      </c>
      <c r="Q80" s="238">
        <f t="shared" si="21"/>
        <v>25000</v>
      </c>
      <c r="R80" s="239">
        <v>25000</v>
      </c>
      <c r="S80" s="224"/>
      <c r="T80" s="224"/>
      <c r="U80" s="224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24"/>
      <c r="AQ80" s="224"/>
      <c r="AR80" s="224"/>
      <c r="AS80" s="224"/>
      <c r="AT80" s="224"/>
      <c r="AU80" s="224"/>
      <c r="AV80" s="225"/>
    </row>
    <row r="81" spans="2:48" ht="21.9" customHeight="1">
      <c r="B81" s="208" t="s">
        <v>729</v>
      </c>
      <c r="C81" s="227" t="s">
        <v>262</v>
      </c>
      <c r="D81" s="233" t="s">
        <v>730</v>
      </c>
      <c r="E81" s="234" t="s">
        <v>731</v>
      </c>
      <c r="F81" s="212" t="str">
        <f>IFERROR(VLOOKUP($C81,[10]TTKH!$B$6:$J$200,2,0),0)</f>
        <v>CÔNG TY TNHH QUAN CHÂU</v>
      </c>
      <c r="G81" s="213" t="s">
        <v>432</v>
      </c>
      <c r="H81" s="214" t="str">
        <f>IFERROR(VLOOKUP($G81,'[10]TT SẢN PHẨM'!$B$6:$F$200,2,0),0)</f>
        <v>8803QC</v>
      </c>
      <c r="I81" s="235"/>
      <c r="J81" s="220">
        <f t="shared" si="20"/>
        <v>14700</v>
      </c>
      <c r="K81" s="236">
        <v>8000</v>
      </c>
      <c r="L81" s="240"/>
      <c r="M81" s="237"/>
      <c r="N81" s="220">
        <f t="shared" si="17"/>
        <v>117600000</v>
      </c>
      <c r="O81" s="220">
        <f t="shared" si="18"/>
        <v>0</v>
      </c>
      <c r="P81" s="221">
        <f t="shared" si="19"/>
        <v>117600000</v>
      </c>
      <c r="Q81" s="238">
        <f t="shared" si="21"/>
        <v>14700</v>
      </c>
      <c r="R81" s="239">
        <v>14700</v>
      </c>
      <c r="S81" s="224"/>
      <c r="T81" s="224"/>
      <c r="U81" s="224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224"/>
      <c r="AJ81" s="224"/>
      <c r="AK81" s="224"/>
      <c r="AL81" s="224"/>
      <c r="AM81" s="224"/>
      <c r="AN81" s="224"/>
      <c r="AO81" s="224"/>
      <c r="AP81" s="224"/>
      <c r="AQ81" s="224"/>
      <c r="AR81" s="224"/>
      <c r="AS81" s="224"/>
      <c r="AT81" s="224"/>
      <c r="AU81" s="224"/>
      <c r="AV81" s="225"/>
    </row>
    <row r="82" spans="2:48" ht="21.9" customHeight="1">
      <c r="B82" s="208" t="s">
        <v>732</v>
      </c>
      <c r="C82" s="227" t="s">
        <v>262</v>
      </c>
      <c r="D82" s="233" t="s">
        <v>730</v>
      </c>
      <c r="E82" s="234" t="s">
        <v>731</v>
      </c>
      <c r="F82" s="212" t="str">
        <f>IFERROR(VLOOKUP($C82,[10]TTKH!$B$6:$J$200,2,0),0)</f>
        <v>CÔNG TY TNHH QUAN CHÂU</v>
      </c>
      <c r="G82" s="213" t="s">
        <v>428</v>
      </c>
      <c r="H82" s="214">
        <f>IFERROR(VLOOKUP($G82,'[10]TT SẢN PHẨM'!$B$6:$F$200,2,0),0)</f>
        <v>0</v>
      </c>
      <c r="I82" s="235"/>
      <c r="J82" s="220">
        <f t="shared" si="20"/>
        <v>12300</v>
      </c>
      <c r="K82" s="236">
        <v>10750</v>
      </c>
      <c r="L82" s="240"/>
      <c r="M82" s="237"/>
      <c r="N82" s="220">
        <f t="shared" si="17"/>
        <v>132225000</v>
      </c>
      <c r="O82" s="220">
        <f t="shared" si="18"/>
        <v>0</v>
      </c>
      <c r="P82" s="221">
        <f t="shared" si="19"/>
        <v>132225000</v>
      </c>
      <c r="Q82" s="238">
        <f t="shared" si="21"/>
        <v>12300</v>
      </c>
      <c r="R82" s="239">
        <v>12300</v>
      </c>
      <c r="S82" s="224"/>
      <c r="T82" s="224"/>
      <c r="U82" s="224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224"/>
      <c r="AJ82" s="224"/>
      <c r="AK82" s="224"/>
      <c r="AL82" s="224"/>
      <c r="AM82" s="224"/>
      <c r="AN82" s="224"/>
      <c r="AO82" s="224"/>
      <c r="AP82" s="224"/>
      <c r="AQ82" s="224"/>
      <c r="AR82" s="224"/>
      <c r="AS82" s="224"/>
      <c r="AT82" s="224"/>
      <c r="AU82" s="224"/>
      <c r="AV82" s="225"/>
    </row>
    <row r="83" spans="2:48" ht="21.9" customHeight="1">
      <c r="B83" s="208" t="s">
        <v>733</v>
      </c>
      <c r="C83" s="227" t="s">
        <v>387</v>
      </c>
      <c r="D83" s="233" t="s">
        <v>734</v>
      </c>
      <c r="E83" s="234" t="s">
        <v>731</v>
      </c>
      <c r="F83" s="212" t="str">
        <f>IFERROR(VLOOKUP($C83,[10]TTKH!$B$6:$J$200,2,0),0)</f>
        <v>CÔNG TY CỔ PHẦN HOKI TECH VIỆT NAM</v>
      </c>
      <c r="G83" s="213">
        <v>8515</v>
      </c>
      <c r="H83" s="214">
        <f>IFERROR(VLOOKUP($G83,'[10]TT SẢN PHẨM'!$B$6:$F$200,2,0),0)</f>
        <v>0</v>
      </c>
      <c r="I83" s="235"/>
      <c r="J83" s="220">
        <f t="shared" si="20"/>
        <v>5000</v>
      </c>
      <c r="K83" s="236">
        <f>8200/1.1</f>
        <v>7454.545454545454</v>
      </c>
      <c r="L83" s="240"/>
      <c r="M83" s="237"/>
      <c r="N83" s="220">
        <f t="shared" si="17"/>
        <v>37272727.272727273</v>
      </c>
      <c r="O83" s="220">
        <f t="shared" si="18"/>
        <v>0</v>
      </c>
      <c r="P83" s="221">
        <f t="shared" si="19"/>
        <v>37272727.272727273</v>
      </c>
      <c r="Q83" s="238">
        <f t="shared" si="21"/>
        <v>5000</v>
      </c>
      <c r="R83" s="239">
        <v>5000</v>
      </c>
      <c r="S83" s="224"/>
      <c r="T83" s="224"/>
      <c r="U83" s="224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224"/>
      <c r="AJ83" s="224"/>
      <c r="AK83" s="224"/>
      <c r="AL83" s="224"/>
      <c r="AM83" s="224"/>
      <c r="AN83" s="224"/>
      <c r="AO83" s="224"/>
      <c r="AP83" s="224"/>
      <c r="AQ83" s="224"/>
      <c r="AR83" s="224"/>
      <c r="AS83" s="224"/>
      <c r="AT83" s="224"/>
      <c r="AU83" s="224"/>
      <c r="AV83" s="225"/>
    </row>
    <row r="84" spans="2:48" ht="21.9" customHeight="1">
      <c r="B84" s="208" t="s">
        <v>735</v>
      </c>
      <c r="C84" s="227" t="s">
        <v>389</v>
      </c>
      <c r="D84" s="233" t="s">
        <v>609</v>
      </c>
      <c r="E84" s="234" t="s">
        <v>726</v>
      </c>
      <c r="F84" s="212" t="str">
        <f>IFERROR(VLOOKUP($C84,[10]TTKH!$B$6:$J$200,2,0),0)</f>
        <v>Mr. Hùng</v>
      </c>
      <c r="G84" s="213">
        <v>8616</v>
      </c>
      <c r="H84" s="214">
        <f>IFERROR(VLOOKUP($G84,'[10]TT SẢN PHẨM'!$B$6:$F$200,2,0),0)</f>
        <v>0</v>
      </c>
      <c r="I84" s="235"/>
      <c r="J84" s="220">
        <f t="shared" si="20"/>
        <v>25</v>
      </c>
      <c r="K84" s="236"/>
      <c r="L84" s="240"/>
      <c r="M84" s="237"/>
      <c r="N84" s="220">
        <f t="shared" si="17"/>
        <v>0</v>
      </c>
      <c r="O84" s="220">
        <f t="shared" si="18"/>
        <v>0</v>
      </c>
      <c r="P84" s="221">
        <f t="shared" si="19"/>
        <v>0</v>
      </c>
      <c r="Q84" s="238">
        <f t="shared" si="21"/>
        <v>25</v>
      </c>
      <c r="R84" s="239">
        <v>25</v>
      </c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5"/>
    </row>
    <row r="85" spans="2:48" ht="21.9" customHeight="1">
      <c r="B85" s="208" t="s">
        <v>736</v>
      </c>
      <c r="C85" s="227" t="s">
        <v>276</v>
      </c>
      <c r="D85" s="233"/>
      <c r="E85" s="234" t="s">
        <v>737</v>
      </c>
      <c r="F85" s="212" t="str">
        <f>IFERROR(VLOOKUP($C85,[10]TTKH!$B$6:$J$200,2,0),0)</f>
        <v>ĐỒNG XUÂN LAN</v>
      </c>
      <c r="G85" s="213" t="s">
        <v>738</v>
      </c>
      <c r="H85" s="214">
        <f>IFERROR(VLOOKUP($G85,'[10]TT SẢN PHẨM'!$B$6:$F$200,2,0),0)</f>
        <v>0</v>
      </c>
      <c r="I85" s="235"/>
      <c r="J85" s="220">
        <f t="shared" si="20"/>
        <v>25</v>
      </c>
      <c r="K85" s="236">
        <v>75000</v>
      </c>
      <c r="L85" s="240"/>
      <c r="M85" s="237"/>
      <c r="N85" s="220">
        <f t="shared" si="17"/>
        <v>1875000</v>
      </c>
      <c r="O85" s="220">
        <f t="shared" si="18"/>
        <v>0</v>
      </c>
      <c r="P85" s="221">
        <f t="shared" si="19"/>
        <v>1875000</v>
      </c>
      <c r="Q85" s="238">
        <f t="shared" si="21"/>
        <v>25</v>
      </c>
      <c r="R85" s="239">
        <v>25</v>
      </c>
      <c r="S85" s="224"/>
      <c r="T85" s="224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4"/>
      <c r="AI85" s="224"/>
      <c r="AJ85" s="224"/>
      <c r="AK85" s="224"/>
      <c r="AL85" s="224"/>
      <c r="AM85" s="224"/>
      <c r="AN85" s="224"/>
      <c r="AO85" s="224"/>
      <c r="AP85" s="224"/>
      <c r="AQ85" s="224"/>
      <c r="AR85" s="224"/>
      <c r="AS85" s="224"/>
      <c r="AT85" s="224"/>
      <c r="AU85" s="224"/>
      <c r="AV85" s="225"/>
    </row>
    <row r="86" spans="2:48" ht="30" customHeight="1">
      <c r="B86" s="208" t="s">
        <v>739</v>
      </c>
      <c r="C86" s="227" t="s">
        <v>96</v>
      </c>
      <c r="D86" s="233" t="s">
        <v>740</v>
      </c>
      <c r="E86" s="234" t="s">
        <v>726</v>
      </c>
      <c r="F86" s="212" t="s">
        <v>741</v>
      </c>
      <c r="G86" s="241" t="s">
        <v>742</v>
      </c>
      <c r="H86" s="214" t="s">
        <v>743</v>
      </c>
      <c r="I86" s="235"/>
      <c r="J86" s="220">
        <v>105300</v>
      </c>
      <c r="K86" s="224"/>
      <c r="L86" s="240">
        <v>27000</v>
      </c>
      <c r="M86" s="242">
        <v>0.5</v>
      </c>
      <c r="N86" s="220" t="s">
        <v>744</v>
      </c>
      <c r="O86" s="220">
        <v>52650</v>
      </c>
      <c r="P86" s="221">
        <v>1421550000</v>
      </c>
      <c r="Q86" s="238">
        <v>103300</v>
      </c>
      <c r="R86" s="239">
        <v>103300</v>
      </c>
      <c r="S86" s="224"/>
      <c r="T86" s="224"/>
      <c r="U86" s="224"/>
      <c r="V86" s="224"/>
      <c r="W86" s="224"/>
      <c r="X86" s="224"/>
      <c r="Y86" s="224"/>
      <c r="Z86" s="224"/>
      <c r="AA86" s="224"/>
      <c r="AB86" s="224"/>
      <c r="AC86" s="224"/>
      <c r="AD86" s="224"/>
      <c r="AE86" s="224"/>
      <c r="AF86" s="224"/>
      <c r="AG86" s="224"/>
      <c r="AH86" s="224"/>
      <c r="AI86" s="224"/>
      <c r="AJ86" s="224"/>
      <c r="AK86" s="224"/>
      <c r="AL86" s="224"/>
      <c r="AM86" s="224"/>
      <c r="AN86" s="224"/>
      <c r="AO86" s="224"/>
      <c r="AP86" s="224"/>
      <c r="AQ86" s="224"/>
      <c r="AR86" s="224"/>
      <c r="AS86" s="224"/>
      <c r="AT86" s="224"/>
      <c r="AU86" s="224"/>
      <c r="AV86" s="225"/>
    </row>
    <row r="87" spans="2:48" ht="30" customHeight="1">
      <c r="B87" s="208" t="s">
        <v>745</v>
      </c>
      <c r="C87" s="227" t="s">
        <v>96</v>
      </c>
      <c r="D87" s="233" t="s">
        <v>740</v>
      </c>
      <c r="E87" s="234" t="s">
        <v>726</v>
      </c>
      <c r="F87" s="212" t="s">
        <v>741</v>
      </c>
      <c r="G87" s="241" t="s">
        <v>746</v>
      </c>
      <c r="H87" s="214" t="s">
        <v>743</v>
      </c>
      <c r="I87" s="235"/>
      <c r="J87" s="220">
        <v>1350</v>
      </c>
      <c r="K87" s="224"/>
      <c r="L87" s="240">
        <v>27000</v>
      </c>
      <c r="M87" s="242">
        <v>2.7</v>
      </c>
      <c r="N87" s="220" t="s">
        <v>744</v>
      </c>
      <c r="O87" s="220">
        <v>3645</v>
      </c>
      <c r="P87" s="221">
        <v>98415000</v>
      </c>
      <c r="Q87" s="238">
        <v>1350</v>
      </c>
      <c r="R87" s="239">
        <v>1350</v>
      </c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5"/>
    </row>
    <row r="88" spans="2:48" ht="30" customHeight="1">
      <c r="B88" s="208" t="s">
        <v>747</v>
      </c>
      <c r="C88" s="227" t="s">
        <v>96</v>
      </c>
      <c r="D88" s="233" t="s">
        <v>740</v>
      </c>
      <c r="E88" s="234" t="s">
        <v>726</v>
      </c>
      <c r="F88" s="212" t="s">
        <v>741</v>
      </c>
      <c r="G88" s="241" t="s">
        <v>748</v>
      </c>
      <c r="H88" s="214" t="s">
        <v>743</v>
      </c>
      <c r="I88" s="235"/>
      <c r="J88" s="220">
        <v>1350</v>
      </c>
      <c r="K88" s="224"/>
      <c r="L88" s="240">
        <v>27000</v>
      </c>
      <c r="M88" s="242">
        <v>2.85</v>
      </c>
      <c r="N88" s="220" t="s">
        <v>744</v>
      </c>
      <c r="O88" s="220">
        <v>3847.5</v>
      </c>
      <c r="P88" s="221">
        <v>103882500</v>
      </c>
      <c r="Q88" s="238">
        <v>1350</v>
      </c>
      <c r="R88" s="239">
        <v>1350</v>
      </c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224"/>
      <c r="AK88" s="224"/>
      <c r="AL88" s="224"/>
      <c r="AM88" s="224"/>
      <c r="AN88" s="224"/>
      <c r="AO88" s="224"/>
      <c r="AP88" s="224"/>
      <c r="AQ88" s="224"/>
      <c r="AR88" s="224"/>
      <c r="AS88" s="224"/>
      <c r="AT88" s="224"/>
      <c r="AU88" s="224"/>
      <c r="AV88" s="225"/>
    </row>
    <row r="89" spans="2:48" ht="21.9" customHeight="1">
      <c r="B89" s="208">
        <v>83</v>
      </c>
      <c r="C89" s="227" t="s">
        <v>36</v>
      </c>
      <c r="D89" s="233" t="s">
        <v>749</v>
      </c>
      <c r="E89" s="234" t="s">
        <v>726</v>
      </c>
      <c r="F89" s="212" t="s">
        <v>750</v>
      </c>
      <c r="G89" s="213" t="s">
        <v>435</v>
      </c>
      <c r="H89" s="214">
        <v>8803</v>
      </c>
      <c r="I89" s="235"/>
      <c r="J89" s="220">
        <v>54000</v>
      </c>
      <c r="K89" s="224"/>
      <c r="L89" s="240">
        <v>27000</v>
      </c>
      <c r="M89" s="242">
        <v>0.35499999999999998</v>
      </c>
      <c r="N89" s="220" t="s">
        <v>744</v>
      </c>
      <c r="O89" s="220">
        <v>19170</v>
      </c>
      <c r="P89" s="221">
        <v>517590000</v>
      </c>
      <c r="Q89" s="238">
        <v>54000</v>
      </c>
      <c r="R89" s="239">
        <v>54000</v>
      </c>
      <c r="S89" s="224"/>
      <c r="T89" s="224"/>
      <c r="U89" s="224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224"/>
      <c r="AJ89" s="224"/>
      <c r="AK89" s="224"/>
      <c r="AL89" s="224"/>
      <c r="AM89" s="224"/>
      <c r="AN89" s="224"/>
      <c r="AO89" s="224"/>
      <c r="AP89" s="224"/>
      <c r="AQ89" s="224"/>
      <c r="AR89" s="224"/>
      <c r="AS89" s="224"/>
      <c r="AT89" s="224"/>
      <c r="AU89" s="224"/>
      <c r="AV89" s="225"/>
    </row>
    <row r="90" spans="2:48" ht="21.9" customHeight="1">
      <c r="B90" s="208">
        <v>84</v>
      </c>
      <c r="C90" s="243"/>
      <c r="D90" s="244"/>
      <c r="E90" s="245"/>
      <c r="F90" s="212">
        <f>IFERROR(VLOOKUP($C90,[10]TTKH!$B$6:$J$200,2,0),0)</f>
        <v>0</v>
      </c>
      <c r="G90" s="246"/>
      <c r="H90" s="214">
        <f>IFERROR(VLOOKUP($G90,'[10]TT SẢN PHẨM'!$B$6:$F$200,2,0),0)</f>
        <v>0</v>
      </c>
      <c r="I90" s="247"/>
      <c r="J90" s="248">
        <f t="shared" si="20"/>
        <v>0</v>
      </c>
      <c r="K90" s="249"/>
      <c r="L90" s="250"/>
      <c r="M90" s="251"/>
      <c r="N90" s="248">
        <f t="shared" si="17"/>
        <v>0</v>
      </c>
      <c r="O90" s="248">
        <f t="shared" si="18"/>
        <v>0</v>
      </c>
      <c r="P90" s="221">
        <f t="shared" si="19"/>
        <v>0</v>
      </c>
      <c r="Q90" s="252">
        <f t="shared" si="21"/>
        <v>0</v>
      </c>
      <c r="R90" s="239"/>
      <c r="S90" s="249"/>
      <c r="T90" s="249"/>
      <c r="U90" s="249"/>
      <c r="V90" s="249"/>
      <c r="W90" s="249"/>
      <c r="X90" s="249"/>
      <c r="Y90" s="249"/>
      <c r="Z90" s="249"/>
      <c r="AA90" s="249"/>
      <c r="AB90" s="249"/>
      <c r="AC90" s="249"/>
      <c r="AD90" s="249"/>
      <c r="AE90" s="249"/>
      <c r="AF90" s="249"/>
      <c r="AG90" s="249"/>
      <c r="AH90" s="249"/>
      <c r="AI90" s="249"/>
      <c r="AJ90" s="249"/>
      <c r="AK90" s="249"/>
      <c r="AL90" s="249"/>
      <c r="AM90" s="249"/>
      <c r="AN90" s="249"/>
      <c r="AO90" s="249"/>
      <c r="AP90" s="249"/>
      <c r="AQ90" s="249"/>
      <c r="AR90" s="249"/>
      <c r="AS90" s="249"/>
      <c r="AT90" s="249"/>
      <c r="AU90" s="249"/>
      <c r="AV90" s="225"/>
    </row>
    <row r="91" spans="2:48" ht="21.9" customHeight="1">
      <c r="B91" s="208">
        <v>85</v>
      </c>
      <c r="C91" s="225"/>
      <c r="D91" s="225"/>
      <c r="E91" s="253"/>
      <c r="F91" s="212">
        <f>IFERROR(VLOOKUP($C91,[10]TTKH!$B$6:$J$200,2,0),0)</f>
        <v>0</v>
      </c>
      <c r="G91" s="254"/>
      <c r="H91" s="214">
        <f>IFERROR(VLOOKUP($G91,'[10]TT SẢN PHẨM'!$B$6:$F$200,2,0),0)</f>
        <v>0</v>
      </c>
      <c r="I91" s="225"/>
      <c r="J91" s="248">
        <f t="shared" si="20"/>
        <v>0</v>
      </c>
      <c r="K91" s="249"/>
      <c r="L91" s="250"/>
      <c r="M91" s="251"/>
      <c r="N91" s="248">
        <f t="shared" si="17"/>
        <v>0</v>
      </c>
      <c r="O91" s="248">
        <f t="shared" si="18"/>
        <v>0</v>
      </c>
      <c r="P91" s="221">
        <f>N91+(O91*L91)</f>
        <v>0</v>
      </c>
      <c r="Q91" s="255"/>
      <c r="R91" s="239"/>
      <c r="S91" s="225"/>
      <c r="T91" s="225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5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</row>
    <row r="92" spans="2:48" ht="21.9" customHeight="1">
      <c r="B92" s="208">
        <v>86</v>
      </c>
      <c r="C92" s="225"/>
      <c r="D92" s="225"/>
      <c r="E92" s="253"/>
      <c r="F92" s="212">
        <f>IFERROR(VLOOKUP($C92,[10]TTKH!$B$6:$J$200,2,0),0)</f>
        <v>0</v>
      </c>
      <c r="G92" s="254"/>
      <c r="H92" s="214">
        <f>IFERROR(VLOOKUP($G92,'[10]TT SẢN PHẨM'!$B$6:$F$200,2,0),0)</f>
        <v>0</v>
      </c>
      <c r="I92" s="225"/>
      <c r="J92" s="248">
        <f t="shared" si="20"/>
        <v>0</v>
      </c>
      <c r="K92" s="249"/>
      <c r="L92" s="250"/>
      <c r="M92" s="251"/>
      <c r="N92" s="248">
        <f t="shared" si="17"/>
        <v>0</v>
      </c>
      <c r="O92" s="248">
        <f t="shared" si="18"/>
        <v>0</v>
      </c>
      <c r="P92" s="221">
        <f t="shared" ref="P92:P126" si="22">N92+(O92*L92)</f>
        <v>0</v>
      </c>
      <c r="Q92" s="255"/>
      <c r="R92" s="239"/>
      <c r="S92" s="225"/>
      <c r="T92" s="225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225"/>
      <c r="AI92" s="225"/>
      <c r="AJ92" s="225"/>
      <c r="AK92" s="225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</row>
    <row r="93" spans="2:48" ht="21.9" customHeight="1">
      <c r="B93" s="208">
        <v>87</v>
      </c>
      <c r="C93" s="225"/>
      <c r="D93" s="225"/>
      <c r="E93" s="253"/>
      <c r="F93" s="212">
        <f>IFERROR(VLOOKUP($C93,[10]TTKH!$B$6:$J$200,2,0),0)</f>
        <v>0</v>
      </c>
      <c r="G93" s="254"/>
      <c r="H93" s="214">
        <f>IFERROR(VLOOKUP($G93,'[10]TT SẢN PHẨM'!$B$6:$F$200,2,0),0)</f>
        <v>0</v>
      </c>
      <c r="I93" s="225"/>
      <c r="J93" s="248">
        <f t="shared" si="20"/>
        <v>0</v>
      </c>
      <c r="K93" s="249"/>
      <c r="L93" s="250"/>
      <c r="M93" s="251"/>
      <c r="N93" s="248">
        <f t="shared" si="17"/>
        <v>0</v>
      </c>
      <c r="O93" s="248">
        <f t="shared" si="18"/>
        <v>0</v>
      </c>
      <c r="P93" s="221">
        <f t="shared" si="22"/>
        <v>0</v>
      </c>
      <c r="Q93" s="255"/>
      <c r="R93" s="239"/>
      <c r="S93" s="225"/>
      <c r="T93" s="225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5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</row>
    <row r="94" spans="2:48" ht="21.9" customHeight="1">
      <c r="B94" s="208">
        <v>88</v>
      </c>
      <c r="C94" s="225"/>
      <c r="D94" s="225"/>
      <c r="E94" s="253"/>
      <c r="F94" s="212">
        <f>IFERROR(VLOOKUP($C94,[10]TTKH!$B$6:$J$200,2,0),0)</f>
        <v>0</v>
      </c>
      <c r="G94" s="254"/>
      <c r="H94" s="214">
        <f>IFERROR(VLOOKUP($G94,'[10]TT SẢN PHẨM'!$B$6:$F$200,2,0),0)</f>
        <v>0</v>
      </c>
      <c r="I94" s="225"/>
      <c r="J94" s="248">
        <f t="shared" si="20"/>
        <v>0</v>
      </c>
      <c r="K94" s="249"/>
      <c r="L94" s="250"/>
      <c r="M94" s="251"/>
      <c r="N94" s="248">
        <f t="shared" si="17"/>
        <v>0</v>
      </c>
      <c r="O94" s="248">
        <f t="shared" si="18"/>
        <v>0</v>
      </c>
      <c r="P94" s="221">
        <f t="shared" si="22"/>
        <v>0</v>
      </c>
      <c r="Q94" s="255"/>
      <c r="R94" s="239"/>
      <c r="S94" s="225"/>
      <c r="T94" s="225"/>
      <c r="U94" s="225"/>
      <c r="V94" s="225"/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/>
      <c r="AK94" s="225"/>
      <c r="AL94" s="225"/>
      <c r="AM94" s="225"/>
      <c r="AN94" s="225"/>
      <c r="AO94" s="225"/>
      <c r="AP94" s="225"/>
      <c r="AQ94" s="225"/>
      <c r="AR94" s="225"/>
      <c r="AS94" s="225"/>
      <c r="AT94" s="225"/>
      <c r="AU94" s="225"/>
      <c r="AV94" s="225"/>
    </row>
    <row r="95" spans="2:48" ht="21.9" customHeight="1">
      <c r="B95" s="208">
        <v>89</v>
      </c>
      <c r="C95" s="225"/>
      <c r="D95" s="225"/>
      <c r="E95" s="253"/>
      <c r="F95" s="212">
        <f>IFERROR(VLOOKUP($C95,[10]TTKH!$B$6:$J$200,2,0),0)</f>
        <v>0</v>
      </c>
      <c r="G95" s="254"/>
      <c r="H95" s="214">
        <f>IFERROR(VLOOKUP($G95,'[10]TT SẢN PHẨM'!$B$6:$F$200,2,0),0)</f>
        <v>0</v>
      </c>
      <c r="I95" s="225"/>
      <c r="J95" s="248">
        <f t="shared" si="20"/>
        <v>0</v>
      </c>
      <c r="K95" s="249"/>
      <c r="L95" s="250"/>
      <c r="M95" s="251"/>
      <c r="N95" s="248">
        <f t="shared" si="17"/>
        <v>0</v>
      </c>
      <c r="O95" s="248">
        <f t="shared" si="18"/>
        <v>0</v>
      </c>
      <c r="P95" s="221">
        <f t="shared" si="22"/>
        <v>0</v>
      </c>
      <c r="Q95" s="255"/>
      <c r="R95" s="239"/>
      <c r="S95" s="225"/>
      <c r="T95" s="225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5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</row>
    <row r="96" spans="2:48" ht="21.9" customHeight="1">
      <c r="B96" s="208">
        <v>90</v>
      </c>
      <c r="C96" s="225"/>
      <c r="D96" s="225"/>
      <c r="E96" s="253"/>
      <c r="F96" s="212">
        <f>IFERROR(VLOOKUP($C96,[10]TTKH!$B$6:$J$200,2,0),0)</f>
        <v>0</v>
      </c>
      <c r="G96" s="254"/>
      <c r="H96" s="214">
        <f>IFERROR(VLOOKUP($G96,'[10]TT SẢN PHẨM'!$B$6:$F$200,2,0),0)</f>
        <v>0</v>
      </c>
      <c r="I96" s="225"/>
      <c r="J96" s="248">
        <f t="shared" si="20"/>
        <v>0</v>
      </c>
      <c r="K96" s="249"/>
      <c r="L96" s="250"/>
      <c r="M96" s="251"/>
      <c r="N96" s="248">
        <f t="shared" si="17"/>
        <v>0</v>
      </c>
      <c r="O96" s="248">
        <f t="shared" si="18"/>
        <v>0</v>
      </c>
      <c r="P96" s="221">
        <f t="shared" si="22"/>
        <v>0</v>
      </c>
      <c r="Q96" s="255"/>
      <c r="R96" s="239"/>
      <c r="S96" s="225"/>
      <c r="T96" s="225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</row>
    <row r="97" spans="2:48" ht="21.9" customHeight="1">
      <c r="B97" s="208">
        <v>91</v>
      </c>
      <c r="C97" s="225"/>
      <c r="D97" s="225"/>
      <c r="E97" s="253"/>
      <c r="F97" s="212">
        <f>IFERROR(VLOOKUP($C97,[10]TTKH!$B$6:$J$200,2,0),0)</f>
        <v>0</v>
      </c>
      <c r="G97" s="254"/>
      <c r="H97" s="214">
        <f>IFERROR(VLOOKUP($G97,'[10]TT SẢN PHẨM'!$B$6:$F$200,2,0),0)</f>
        <v>0</v>
      </c>
      <c r="I97" s="225"/>
      <c r="J97" s="248">
        <f t="shared" si="20"/>
        <v>0</v>
      </c>
      <c r="K97" s="249"/>
      <c r="L97" s="250"/>
      <c r="M97" s="251"/>
      <c r="N97" s="248">
        <f t="shared" si="17"/>
        <v>0</v>
      </c>
      <c r="O97" s="248">
        <f t="shared" si="18"/>
        <v>0</v>
      </c>
      <c r="P97" s="221">
        <f t="shared" si="22"/>
        <v>0</v>
      </c>
      <c r="Q97" s="255"/>
      <c r="R97" s="239"/>
      <c r="S97" s="225"/>
      <c r="T97" s="225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5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</row>
    <row r="98" spans="2:48" ht="21.9" customHeight="1">
      <c r="B98" s="208">
        <v>92</v>
      </c>
      <c r="C98" s="225"/>
      <c r="D98" s="225"/>
      <c r="E98" s="253"/>
      <c r="F98" s="212">
        <f>IFERROR(VLOOKUP($C98,[10]TTKH!$B$6:$J$200,2,0),0)</f>
        <v>0</v>
      </c>
      <c r="G98" s="254"/>
      <c r="H98" s="214">
        <f>IFERROR(VLOOKUP($G98,'[10]TT SẢN PHẨM'!$B$6:$F$200,2,0),0)</f>
        <v>0</v>
      </c>
      <c r="I98" s="225"/>
      <c r="J98" s="248">
        <f t="shared" si="20"/>
        <v>0</v>
      </c>
      <c r="K98" s="249"/>
      <c r="L98" s="250"/>
      <c r="M98" s="251"/>
      <c r="N98" s="248">
        <f t="shared" si="17"/>
        <v>0</v>
      </c>
      <c r="O98" s="248">
        <f t="shared" si="18"/>
        <v>0</v>
      </c>
      <c r="P98" s="221">
        <f t="shared" si="22"/>
        <v>0</v>
      </c>
      <c r="Q98" s="255"/>
      <c r="R98" s="225"/>
      <c r="S98" s="225"/>
      <c r="T98" s="225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/>
      <c r="AJ98" s="225"/>
      <c r="AK98" s="225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</row>
    <row r="99" spans="2:48" ht="21.9" customHeight="1">
      <c r="B99" s="208">
        <v>93</v>
      </c>
      <c r="C99" s="225"/>
      <c r="D99" s="225"/>
      <c r="E99" s="253"/>
      <c r="F99" s="212">
        <f>IFERROR(VLOOKUP($C99,[10]TTKH!$B$6:$J$200,2,0),0)</f>
        <v>0</v>
      </c>
      <c r="G99" s="254"/>
      <c r="H99" s="214">
        <f>IFERROR(VLOOKUP($G99,'[10]TT SẢN PHẨM'!$B$6:$F$200,2,0),0)</f>
        <v>0</v>
      </c>
      <c r="I99" s="225"/>
      <c r="J99" s="248">
        <f t="shared" si="20"/>
        <v>0</v>
      </c>
      <c r="K99" s="249"/>
      <c r="L99" s="250"/>
      <c r="M99" s="251"/>
      <c r="N99" s="248">
        <f t="shared" si="17"/>
        <v>0</v>
      </c>
      <c r="O99" s="248">
        <f t="shared" si="18"/>
        <v>0</v>
      </c>
      <c r="P99" s="221">
        <f t="shared" si="22"/>
        <v>0</v>
      </c>
      <c r="Q99" s="255"/>
      <c r="R99" s="225"/>
      <c r="S99" s="225"/>
      <c r="T99" s="225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5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</row>
    <row r="100" spans="2:48" ht="21.9" customHeight="1">
      <c r="B100" s="208">
        <v>94</v>
      </c>
      <c r="C100" s="225"/>
      <c r="D100" s="225"/>
      <c r="E100" s="253"/>
      <c r="F100" s="212">
        <f>IFERROR(VLOOKUP($C100,[10]TTKH!$B$6:$J$200,2,0),0)</f>
        <v>0</v>
      </c>
      <c r="G100" s="254"/>
      <c r="H100" s="214">
        <f>IFERROR(VLOOKUP($G100,'[10]TT SẢN PHẨM'!$B$6:$F$200,2,0),0)</f>
        <v>0</v>
      </c>
      <c r="I100" s="225"/>
      <c r="J100" s="248">
        <f t="shared" si="20"/>
        <v>0</v>
      </c>
      <c r="K100" s="249"/>
      <c r="L100" s="250"/>
      <c r="M100" s="251"/>
      <c r="N100" s="248">
        <f t="shared" si="17"/>
        <v>0</v>
      </c>
      <c r="O100" s="248">
        <f t="shared" si="18"/>
        <v>0</v>
      </c>
      <c r="P100" s="221">
        <f t="shared" si="22"/>
        <v>0</v>
      </c>
      <c r="Q100" s="255"/>
      <c r="R100" s="225"/>
      <c r="S100" s="225"/>
      <c r="T100" s="225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225"/>
      <c r="AI100" s="225"/>
      <c r="AJ100" s="225"/>
      <c r="AK100" s="225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</row>
    <row r="101" spans="2:48" ht="21.9" customHeight="1">
      <c r="B101" s="208">
        <v>95</v>
      </c>
      <c r="C101" s="225"/>
      <c r="D101" s="225"/>
      <c r="E101" s="253"/>
      <c r="F101" s="212">
        <f>IFERROR(VLOOKUP($C101,[10]TTKH!$B$6:$J$200,2,0),0)</f>
        <v>0</v>
      </c>
      <c r="G101" s="254"/>
      <c r="H101" s="214">
        <f>IFERROR(VLOOKUP($G101,'[10]TT SẢN PHẨM'!$B$6:$F$200,2,0),0)</f>
        <v>0</v>
      </c>
      <c r="I101" s="225"/>
      <c r="J101" s="248">
        <f t="shared" si="20"/>
        <v>0</v>
      </c>
      <c r="K101" s="249"/>
      <c r="L101" s="250"/>
      <c r="M101" s="251"/>
      <c r="N101" s="248">
        <f t="shared" si="17"/>
        <v>0</v>
      </c>
      <c r="O101" s="248">
        <f t="shared" si="18"/>
        <v>0</v>
      </c>
      <c r="P101" s="221">
        <f t="shared" si="22"/>
        <v>0</v>
      </c>
      <c r="Q101" s="255"/>
      <c r="R101" s="225"/>
      <c r="S101" s="225"/>
      <c r="T101" s="225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5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</row>
    <row r="102" spans="2:48" ht="21.9" customHeight="1">
      <c r="B102" s="208">
        <v>96</v>
      </c>
      <c r="C102" s="225"/>
      <c r="D102" s="225"/>
      <c r="E102" s="253"/>
      <c r="F102" s="212">
        <f>IFERROR(VLOOKUP($C102,[10]TTKH!$B$6:$J$200,2,0),0)</f>
        <v>0</v>
      </c>
      <c r="G102" s="254"/>
      <c r="H102" s="214">
        <f>IFERROR(VLOOKUP($G102,'[10]TT SẢN PHẨM'!$B$6:$F$200,2,0),0)</f>
        <v>0</v>
      </c>
      <c r="I102" s="225"/>
      <c r="J102" s="248">
        <f t="shared" si="20"/>
        <v>0</v>
      </c>
      <c r="K102" s="249"/>
      <c r="L102" s="250"/>
      <c r="M102" s="251"/>
      <c r="N102" s="248">
        <f t="shared" si="17"/>
        <v>0</v>
      </c>
      <c r="O102" s="248">
        <f t="shared" si="18"/>
        <v>0</v>
      </c>
      <c r="P102" s="221">
        <f t="shared" si="22"/>
        <v>0</v>
      </c>
      <c r="Q102" s="255"/>
      <c r="R102" s="225"/>
      <c r="S102" s="225"/>
      <c r="T102" s="225"/>
      <c r="U102" s="225"/>
      <c r="V102" s="225"/>
      <c r="W102" s="225"/>
      <c r="X102" s="225"/>
      <c r="Y102" s="225"/>
      <c r="Z102" s="225"/>
      <c r="AA102" s="225"/>
      <c r="AB102" s="225"/>
      <c r="AC102" s="225"/>
      <c r="AD102" s="225"/>
      <c r="AE102" s="225"/>
      <c r="AF102" s="225"/>
      <c r="AG102" s="225"/>
      <c r="AH102" s="225"/>
      <c r="AI102" s="225"/>
      <c r="AJ102" s="225"/>
      <c r="AK102" s="225"/>
      <c r="AL102" s="225"/>
      <c r="AM102" s="225"/>
      <c r="AN102" s="225"/>
      <c r="AO102" s="225"/>
      <c r="AP102" s="225"/>
      <c r="AQ102" s="225"/>
      <c r="AR102" s="225"/>
      <c r="AS102" s="225"/>
      <c r="AT102" s="225"/>
      <c r="AU102" s="225"/>
      <c r="AV102" s="225"/>
    </row>
    <row r="103" spans="2:48" ht="21.9" customHeight="1">
      <c r="B103" s="208">
        <v>97</v>
      </c>
      <c r="C103" s="225"/>
      <c r="D103" s="225"/>
      <c r="E103" s="253"/>
      <c r="F103" s="212">
        <f>IFERROR(VLOOKUP($C103,[10]TTKH!$B$6:$J$200,2,0),0)</f>
        <v>0</v>
      </c>
      <c r="G103" s="254"/>
      <c r="H103" s="214">
        <f>IFERROR(VLOOKUP($G103,'[10]TT SẢN PHẨM'!$B$6:$F$200,2,0),0)</f>
        <v>0</v>
      </c>
      <c r="I103" s="225"/>
      <c r="J103" s="248">
        <f t="shared" si="20"/>
        <v>0</v>
      </c>
      <c r="K103" s="249"/>
      <c r="L103" s="250"/>
      <c r="M103" s="251"/>
      <c r="N103" s="248">
        <f t="shared" si="17"/>
        <v>0</v>
      </c>
      <c r="O103" s="248">
        <f t="shared" si="18"/>
        <v>0</v>
      </c>
      <c r="P103" s="221">
        <f t="shared" si="22"/>
        <v>0</v>
      </c>
      <c r="Q103" s="255"/>
      <c r="R103" s="225"/>
      <c r="S103" s="225"/>
      <c r="T103" s="225"/>
      <c r="U103" s="225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5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</row>
    <row r="104" spans="2:48" ht="21.9" customHeight="1">
      <c r="B104" s="208">
        <v>98</v>
      </c>
      <c r="C104" s="225"/>
      <c r="D104" s="225"/>
      <c r="E104" s="253"/>
      <c r="F104" s="212">
        <f>IFERROR(VLOOKUP($C104,[10]TTKH!$B$6:$J$200,2,0),0)</f>
        <v>0</v>
      </c>
      <c r="G104" s="254"/>
      <c r="H104" s="214">
        <f>IFERROR(VLOOKUP($G104,'[10]TT SẢN PHẨM'!$B$6:$F$200,2,0),0)</f>
        <v>0</v>
      </c>
      <c r="I104" s="225"/>
      <c r="J104" s="248">
        <f t="shared" si="20"/>
        <v>0</v>
      </c>
      <c r="K104" s="249"/>
      <c r="L104" s="250"/>
      <c r="M104" s="251"/>
      <c r="N104" s="248">
        <f t="shared" si="17"/>
        <v>0</v>
      </c>
      <c r="O104" s="248">
        <f t="shared" si="18"/>
        <v>0</v>
      </c>
      <c r="P104" s="221">
        <f t="shared" si="22"/>
        <v>0</v>
      </c>
      <c r="Q104" s="255"/>
      <c r="R104" s="225"/>
      <c r="S104" s="225"/>
      <c r="T104" s="225"/>
      <c r="U104" s="225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25"/>
      <c r="AI104" s="225"/>
      <c r="AJ104" s="225"/>
      <c r="AK104" s="225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</row>
    <row r="105" spans="2:48" ht="21.9" customHeight="1">
      <c r="B105" s="208">
        <v>99</v>
      </c>
      <c r="C105" s="225"/>
      <c r="D105" s="225"/>
      <c r="E105" s="253"/>
      <c r="F105" s="212">
        <f>IFERROR(VLOOKUP($C105,[10]TTKH!$B$6:$J$200,2,0),0)</f>
        <v>0</v>
      </c>
      <c r="G105" s="254"/>
      <c r="H105" s="214">
        <f>IFERROR(VLOOKUP($G105,'[10]TT SẢN PHẨM'!$B$6:$F$200,2,0),0)</f>
        <v>0</v>
      </c>
      <c r="I105" s="225"/>
      <c r="J105" s="248">
        <f t="shared" si="20"/>
        <v>0</v>
      </c>
      <c r="K105" s="249"/>
      <c r="L105" s="250"/>
      <c r="M105" s="251"/>
      <c r="N105" s="248">
        <f t="shared" si="17"/>
        <v>0</v>
      </c>
      <c r="O105" s="248">
        <f t="shared" si="18"/>
        <v>0</v>
      </c>
      <c r="P105" s="221">
        <f t="shared" si="22"/>
        <v>0</v>
      </c>
      <c r="Q105" s="255"/>
      <c r="R105" s="225"/>
      <c r="S105" s="225"/>
      <c r="T105" s="225"/>
      <c r="U105" s="225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5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</row>
    <row r="106" spans="2:48" ht="21.9" customHeight="1">
      <c r="B106" s="208">
        <v>100</v>
      </c>
      <c r="C106" s="225"/>
      <c r="D106" s="225"/>
      <c r="E106" s="253"/>
      <c r="F106" s="212">
        <f>IFERROR(VLOOKUP($C106,[10]TTKH!$B$6:$J$200,2,0),0)</f>
        <v>0</v>
      </c>
      <c r="G106" s="254"/>
      <c r="H106" s="214">
        <f>IFERROR(VLOOKUP($G106,'[10]TT SẢN PHẨM'!$B$6:$F$200,2,0),0)</f>
        <v>0</v>
      </c>
      <c r="I106" s="225"/>
      <c r="J106" s="248">
        <f t="shared" si="20"/>
        <v>0</v>
      </c>
      <c r="K106" s="249"/>
      <c r="L106" s="250"/>
      <c r="M106" s="251"/>
      <c r="N106" s="248">
        <f t="shared" si="17"/>
        <v>0</v>
      </c>
      <c r="O106" s="248">
        <f t="shared" si="18"/>
        <v>0</v>
      </c>
      <c r="P106" s="221">
        <f t="shared" si="22"/>
        <v>0</v>
      </c>
      <c r="Q106" s="255"/>
      <c r="R106" s="225"/>
      <c r="S106" s="225"/>
      <c r="T106" s="225"/>
      <c r="U106" s="225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25"/>
      <c r="AI106" s="225"/>
      <c r="AJ106" s="225"/>
      <c r="AK106" s="225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</row>
    <row r="107" spans="2:48" ht="21.9" customHeight="1">
      <c r="B107" s="208">
        <v>101</v>
      </c>
      <c r="C107" s="225"/>
      <c r="D107" s="225"/>
      <c r="E107" s="253"/>
      <c r="F107" s="212">
        <f>IFERROR(VLOOKUP($C107,[10]TTKH!$B$6:$J$200,2,0),0)</f>
        <v>0</v>
      </c>
      <c r="G107" s="254"/>
      <c r="H107" s="214">
        <f>IFERROR(VLOOKUP($G107,'[10]TT SẢN PHẨM'!$B$6:$F$200,2,0),0)</f>
        <v>0</v>
      </c>
      <c r="I107" s="225"/>
      <c r="J107" s="248">
        <f t="shared" si="20"/>
        <v>0</v>
      </c>
      <c r="K107" s="249"/>
      <c r="L107" s="250"/>
      <c r="M107" s="251"/>
      <c r="N107" s="248">
        <f t="shared" si="17"/>
        <v>0</v>
      </c>
      <c r="O107" s="248">
        <f t="shared" si="18"/>
        <v>0</v>
      </c>
      <c r="P107" s="221">
        <f t="shared" si="22"/>
        <v>0</v>
      </c>
      <c r="Q107" s="255"/>
      <c r="R107" s="225"/>
      <c r="S107" s="225"/>
      <c r="T107" s="225"/>
      <c r="U107" s="225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5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</row>
    <row r="108" spans="2:48" ht="21.9" customHeight="1">
      <c r="B108" s="208">
        <v>102</v>
      </c>
      <c r="C108" s="225"/>
      <c r="D108" s="225"/>
      <c r="E108" s="253"/>
      <c r="F108" s="212">
        <f>IFERROR(VLOOKUP($C108,[10]TTKH!$B$6:$J$200,2,0),0)</f>
        <v>0</v>
      </c>
      <c r="G108" s="254"/>
      <c r="H108" s="214">
        <f>IFERROR(VLOOKUP($G108,'[10]TT SẢN PHẨM'!$B$6:$F$200,2,0),0)</f>
        <v>0</v>
      </c>
      <c r="I108" s="225"/>
      <c r="J108" s="248">
        <f t="shared" si="20"/>
        <v>0</v>
      </c>
      <c r="K108" s="249"/>
      <c r="L108" s="250"/>
      <c r="M108" s="251"/>
      <c r="N108" s="248">
        <f t="shared" si="17"/>
        <v>0</v>
      </c>
      <c r="O108" s="248">
        <f t="shared" si="18"/>
        <v>0</v>
      </c>
      <c r="P108" s="221">
        <f t="shared" si="22"/>
        <v>0</v>
      </c>
      <c r="Q108" s="255"/>
      <c r="R108" s="225"/>
      <c r="S108" s="225"/>
      <c r="T108" s="225"/>
      <c r="U108" s="225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25"/>
      <c r="AI108" s="225"/>
      <c r="AJ108" s="225"/>
      <c r="AK108" s="225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</row>
    <row r="109" spans="2:48" ht="21.9" customHeight="1">
      <c r="B109" s="208">
        <v>103</v>
      </c>
      <c r="C109" s="225"/>
      <c r="D109" s="225"/>
      <c r="E109" s="253"/>
      <c r="F109" s="212">
        <f>IFERROR(VLOOKUP($C109,[10]TTKH!$B$6:$J$200,2,0),0)</f>
        <v>0</v>
      </c>
      <c r="G109" s="254"/>
      <c r="H109" s="214">
        <f>IFERROR(VLOOKUP($G109,'[10]TT SẢN PHẨM'!$B$6:$F$200,2,0),0)</f>
        <v>0</v>
      </c>
      <c r="I109" s="225"/>
      <c r="J109" s="248">
        <f t="shared" si="20"/>
        <v>0</v>
      </c>
      <c r="K109" s="249"/>
      <c r="L109" s="250"/>
      <c r="M109" s="251"/>
      <c r="N109" s="248">
        <f t="shared" si="17"/>
        <v>0</v>
      </c>
      <c r="O109" s="248">
        <f t="shared" si="18"/>
        <v>0</v>
      </c>
      <c r="P109" s="221">
        <f t="shared" si="22"/>
        <v>0</v>
      </c>
      <c r="Q109" s="255"/>
      <c r="R109" s="225"/>
      <c r="S109" s="225"/>
      <c r="T109" s="225"/>
      <c r="U109" s="225"/>
      <c r="V109" s="225"/>
      <c r="W109" s="225"/>
      <c r="X109" s="225"/>
      <c r="Y109" s="225"/>
      <c r="Z109" s="225"/>
      <c r="AA109" s="225"/>
      <c r="AB109" s="225"/>
      <c r="AC109" s="225"/>
      <c r="AD109" s="225"/>
      <c r="AE109" s="225"/>
      <c r="AF109" s="225"/>
      <c r="AG109" s="225"/>
      <c r="AH109" s="225"/>
      <c r="AI109" s="225"/>
      <c r="AJ109" s="225"/>
      <c r="AK109" s="225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</row>
    <row r="110" spans="2:48" ht="21.9" customHeight="1">
      <c r="B110" s="208">
        <v>104</v>
      </c>
      <c r="C110" s="225"/>
      <c r="D110" s="225"/>
      <c r="E110" s="253"/>
      <c r="F110" s="212">
        <f>IFERROR(VLOOKUP($C110,[10]TTKH!$B$6:$J$200,2,0),0)</f>
        <v>0</v>
      </c>
      <c r="G110" s="254"/>
      <c r="H110" s="214">
        <f>IFERROR(VLOOKUP($G110,'[10]TT SẢN PHẨM'!$B$6:$F$200,2,0),0)</f>
        <v>0</v>
      </c>
      <c r="I110" s="225"/>
      <c r="J110" s="248">
        <f t="shared" si="20"/>
        <v>0</v>
      </c>
      <c r="K110" s="249"/>
      <c r="L110" s="250"/>
      <c r="M110" s="251"/>
      <c r="N110" s="248">
        <f t="shared" si="17"/>
        <v>0</v>
      </c>
      <c r="O110" s="248">
        <f t="shared" si="18"/>
        <v>0</v>
      </c>
      <c r="P110" s="221">
        <f t="shared" si="22"/>
        <v>0</v>
      </c>
      <c r="Q110" s="255"/>
      <c r="R110" s="225"/>
      <c r="S110" s="225"/>
      <c r="T110" s="225"/>
      <c r="U110" s="225"/>
      <c r="V110" s="225"/>
      <c r="W110" s="225"/>
      <c r="X110" s="225"/>
      <c r="Y110" s="225"/>
      <c r="Z110" s="225"/>
      <c r="AA110" s="225"/>
      <c r="AB110" s="225"/>
      <c r="AC110" s="225"/>
      <c r="AD110" s="225"/>
      <c r="AE110" s="225"/>
      <c r="AF110" s="225"/>
      <c r="AG110" s="225"/>
      <c r="AH110" s="225"/>
      <c r="AI110" s="225"/>
      <c r="AJ110" s="225"/>
      <c r="AK110" s="225"/>
      <c r="AL110" s="225"/>
      <c r="AM110" s="225"/>
      <c r="AN110" s="225"/>
      <c r="AO110" s="225"/>
      <c r="AP110" s="225"/>
      <c r="AQ110" s="225"/>
      <c r="AR110" s="225"/>
      <c r="AS110" s="225"/>
      <c r="AT110" s="225"/>
      <c r="AU110" s="225"/>
      <c r="AV110" s="225"/>
    </row>
    <row r="111" spans="2:48" ht="21.9" customHeight="1">
      <c r="B111" s="208">
        <v>105</v>
      </c>
      <c r="C111" s="225"/>
      <c r="D111" s="225"/>
      <c r="E111" s="253"/>
      <c r="F111" s="212">
        <f>IFERROR(VLOOKUP($C111,[10]TTKH!$B$6:$J$200,2,0),0)</f>
        <v>0</v>
      </c>
      <c r="G111" s="254"/>
      <c r="H111" s="214">
        <f>IFERROR(VLOOKUP($G111,'[10]TT SẢN PHẨM'!$B$6:$F$200,2,0),0)</f>
        <v>0</v>
      </c>
      <c r="I111" s="225"/>
      <c r="J111" s="248">
        <f t="shared" si="20"/>
        <v>0</v>
      </c>
      <c r="K111" s="249"/>
      <c r="L111" s="250"/>
      <c r="M111" s="251"/>
      <c r="N111" s="248">
        <f t="shared" si="17"/>
        <v>0</v>
      </c>
      <c r="O111" s="248">
        <f t="shared" si="18"/>
        <v>0</v>
      </c>
      <c r="P111" s="221">
        <f t="shared" si="22"/>
        <v>0</v>
      </c>
      <c r="Q111" s="255"/>
      <c r="R111" s="225"/>
      <c r="S111" s="225"/>
      <c r="T111" s="225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5"/>
      <c r="AI111" s="225"/>
      <c r="AJ111" s="225"/>
      <c r="AK111" s="225"/>
      <c r="AL111" s="225"/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</row>
    <row r="112" spans="2:48" ht="21.9" customHeight="1">
      <c r="B112" s="208">
        <v>106</v>
      </c>
      <c r="C112" s="225"/>
      <c r="D112" s="225"/>
      <c r="E112" s="253"/>
      <c r="F112" s="212">
        <f>IFERROR(VLOOKUP($C112,[10]TTKH!$B$6:$J$200,2,0),0)</f>
        <v>0</v>
      </c>
      <c r="G112" s="254"/>
      <c r="H112" s="214">
        <f>IFERROR(VLOOKUP($G112,'[10]TT SẢN PHẨM'!$B$6:$F$200,2,0),0)</f>
        <v>0</v>
      </c>
      <c r="I112" s="225"/>
      <c r="J112" s="248">
        <f t="shared" si="20"/>
        <v>0</v>
      </c>
      <c r="K112" s="249"/>
      <c r="L112" s="250"/>
      <c r="M112" s="251"/>
      <c r="N112" s="248">
        <f t="shared" si="17"/>
        <v>0</v>
      </c>
      <c r="O112" s="248">
        <f t="shared" si="18"/>
        <v>0</v>
      </c>
      <c r="P112" s="221">
        <f t="shared" si="22"/>
        <v>0</v>
      </c>
      <c r="Q112" s="255"/>
      <c r="R112" s="225"/>
      <c r="S112" s="225"/>
      <c r="T112" s="225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225"/>
      <c r="AI112" s="225"/>
      <c r="AJ112" s="225"/>
      <c r="AK112" s="225"/>
      <c r="AL112" s="225"/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</row>
    <row r="113" spans="2:48" ht="21.9" customHeight="1">
      <c r="B113" s="208">
        <v>107</v>
      </c>
      <c r="C113" s="225"/>
      <c r="D113" s="225"/>
      <c r="E113" s="253"/>
      <c r="F113" s="212">
        <f>IFERROR(VLOOKUP($C113,[10]TTKH!$B$6:$J$200,2,0),0)</f>
        <v>0</v>
      </c>
      <c r="G113" s="254"/>
      <c r="H113" s="214">
        <f>IFERROR(VLOOKUP($G113,'[10]TT SẢN PHẨM'!$B$6:$F$200,2,0),0)</f>
        <v>0</v>
      </c>
      <c r="I113" s="225"/>
      <c r="J113" s="248">
        <f t="shared" si="20"/>
        <v>0</v>
      </c>
      <c r="K113" s="249"/>
      <c r="L113" s="250"/>
      <c r="M113" s="251"/>
      <c r="N113" s="248">
        <f t="shared" si="17"/>
        <v>0</v>
      </c>
      <c r="O113" s="248">
        <f t="shared" si="18"/>
        <v>0</v>
      </c>
      <c r="P113" s="221">
        <f t="shared" si="22"/>
        <v>0</v>
      </c>
      <c r="Q113" s="255"/>
      <c r="R113" s="225"/>
      <c r="S113" s="225"/>
      <c r="T113" s="225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225"/>
      <c r="AI113" s="225"/>
      <c r="AJ113" s="225"/>
      <c r="AK113" s="225"/>
      <c r="AL113" s="225"/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</row>
    <row r="114" spans="2:48" ht="21.9" customHeight="1">
      <c r="B114" s="208">
        <v>108</v>
      </c>
      <c r="C114" s="225"/>
      <c r="D114" s="225"/>
      <c r="E114" s="253"/>
      <c r="F114" s="212">
        <f>IFERROR(VLOOKUP($C114,[10]TTKH!$B$6:$J$200,2,0),0)</f>
        <v>0</v>
      </c>
      <c r="G114" s="254"/>
      <c r="H114" s="214">
        <f>IFERROR(VLOOKUP($G114,'[10]TT SẢN PHẨM'!$B$6:$F$200,2,0),0)</f>
        <v>0</v>
      </c>
      <c r="I114" s="225"/>
      <c r="J114" s="248">
        <f t="shared" si="20"/>
        <v>0</v>
      </c>
      <c r="K114" s="249"/>
      <c r="L114" s="250"/>
      <c r="M114" s="251"/>
      <c r="N114" s="248">
        <f t="shared" si="17"/>
        <v>0</v>
      </c>
      <c r="O114" s="248">
        <f t="shared" si="18"/>
        <v>0</v>
      </c>
      <c r="P114" s="221">
        <f t="shared" si="22"/>
        <v>0</v>
      </c>
      <c r="Q114" s="25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225"/>
      <c r="AI114" s="225"/>
      <c r="AJ114" s="225"/>
      <c r="AK114" s="225"/>
      <c r="AL114" s="225"/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</row>
    <row r="115" spans="2:48" ht="21.9" customHeight="1">
      <c r="B115" s="208">
        <v>109</v>
      </c>
      <c r="C115" s="225"/>
      <c r="D115" s="225"/>
      <c r="E115" s="253"/>
      <c r="F115" s="212">
        <f>IFERROR(VLOOKUP($C115,[10]TTKH!$B$6:$J$200,2,0),0)</f>
        <v>0</v>
      </c>
      <c r="G115" s="254"/>
      <c r="H115" s="214">
        <f>IFERROR(VLOOKUP($G115,'[10]TT SẢN PHẨM'!$B$6:$F$200,2,0),0)</f>
        <v>0</v>
      </c>
      <c r="I115" s="225"/>
      <c r="J115" s="248">
        <f t="shared" si="20"/>
        <v>0</v>
      </c>
      <c r="K115" s="249"/>
      <c r="L115" s="250"/>
      <c r="M115" s="251"/>
      <c r="N115" s="248">
        <f t="shared" si="17"/>
        <v>0</v>
      </c>
      <c r="O115" s="248">
        <f t="shared" si="18"/>
        <v>0</v>
      </c>
      <c r="P115" s="221">
        <f t="shared" si="22"/>
        <v>0</v>
      </c>
      <c r="Q115" s="255"/>
      <c r="R115" s="225"/>
      <c r="S115" s="225"/>
      <c r="T115" s="225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225"/>
      <c r="AI115" s="225"/>
      <c r="AJ115" s="225"/>
      <c r="AK115" s="225"/>
      <c r="AL115" s="225"/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</row>
    <row r="116" spans="2:48" ht="21.9" customHeight="1">
      <c r="B116" s="208">
        <v>110</v>
      </c>
      <c r="C116" s="225"/>
      <c r="D116" s="225"/>
      <c r="E116" s="253"/>
      <c r="F116" s="212">
        <f>IFERROR(VLOOKUP($C116,[10]TTKH!$B$6:$J$200,2,0),0)</f>
        <v>0</v>
      </c>
      <c r="G116" s="254"/>
      <c r="H116" s="214">
        <f>IFERROR(VLOOKUP($G116,'[10]TT SẢN PHẨM'!$B$6:$F$200,2,0),0)</f>
        <v>0</v>
      </c>
      <c r="I116" s="225"/>
      <c r="J116" s="248">
        <f t="shared" si="20"/>
        <v>0</v>
      </c>
      <c r="K116" s="249"/>
      <c r="L116" s="250"/>
      <c r="M116" s="251"/>
      <c r="N116" s="248">
        <f t="shared" si="17"/>
        <v>0</v>
      </c>
      <c r="O116" s="248">
        <f t="shared" si="18"/>
        <v>0</v>
      </c>
      <c r="P116" s="221">
        <f t="shared" si="22"/>
        <v>0</v>
      </c>
      <c r="Q116" s="25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225"/>
      <c r="AI116" s="225"/>
      <c r="AJ116" s="225"/>
      <c r="AK116" s="225"/>
      <c r="AL116" s="225"/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</row>
    <row r="117" spans="2:48" ht="21.9" customHeight="1">
      <c r="B117" s="208">
        <v>111</v>
      </c>
      <c r="C117" s="225"/>
      <c r="D117" s="225"/>
      <c r="E117" s="253"/>
      <c r="F117" s="212">
        <f>IFERROR(VLOOKUP($C117,[10]TTKH!$B$6:$J$200,2,0),0)</f>
        <v>0</v>
      </c>
      <c r="G117" s="254"/>
      <c r="H117" s="214">
        <f>IFERROR(VLOOKUP($G117,'[10]TT SẢN PHẨM'!$B$6:$F$200,2,0),0)</f>
        <v>0</v>
      </c>
      <c r="I117" s="225"/>
      <c r="J117" s="248">
        <f t="shared" si="20"/>
        <v>0</v>
      </c>
      <c r="K117" s="249"/>
      <c r="L117" s="250"/>
      <c r="M117" s="251"/>
      <c r="N117" s="248">
        <f t="shared" si="17"/>
        <v>0</v>
      </c>
      <c r="O117" s="248">
        <f t="shared" si="18"/>
        <v>0</v>
      </c>
      <c r="P117" s="221">
        <f t="shared" si="22"/>
        <v>0</v>
      </c>
      <c r="Q117" s="255"/>
      <c r="R117" s="225"/>
      <c r="S117" s="225"/>
      <c r="T117" s="225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5"/>
      <c r="AI117" s="225"/>
      <c r="AJ117" s="225"/>
      <c r="AK117" s="225"/>
      <c r="AL117" s="225"/>
      <c r="AM117" s="225"/>
      <c r="AN117" s="225"/>
      <c r="AO117" s="225"/>
      <c r="AP117" s="225"/>
      <c r="AQ117" s="225"/>
      <c r="AR117" s="225"/>
      <c r="AS117" s="225"/>
      <c r="AT117" s="225"/>
      <c r="AU117" s="225"/>
      <c r="AV117" s="225"/>
    </row>
    <row r="118" spans="2:48" ht="21.9" customHeight="1">
      <c r="B118" s="208">
        <v>112</v>
      </c>
      <c r="C118" s="225"/>
      <c r="D118" s="225"/>
      <c r="E118" s="253"/>
      <c r="F118" s="212">
        <f>IFERROR(VLOOKUP($C118,[10]TTKH!$B$6:$J$200,2,0),0)</f>
        <v>0</v>
      </c>
      <c r="G118" s="254"/>
      <c r="H118" s="214">
        <f>IFERROR(VLOOKUP($G118,'[10]TT SẢN PHẨM'!$B$6:$F$200,2,0),0)</f>
        <v>0</v>
      </c>
      <c r="I118" s="225"/>
      <c r="J118" s="248">
        <f t="shared" si="20"/>
        <v>0</v>
      </c>
      <c r="K118" s="249"/>
      <c r="L118" s="250"/>
      <c r="M118" s="251"/>
      <c r="N118" s="248">
        <f t="shared" si="17"/>
        <v>0</v>
      </c>
      <c r="O118" s="248">
        <f t="shared" si="18"/>
        <v>0</v>
      </c>
      <c r="P118" s="221">
        <f t="shared" si="22"/>
        <v>0</v>
      </c>
      <c r="Q118" s="255"/>
      <c r="R118" s="225"/>
      <c r="S118" s="225"/>
      <c r="T118" s="225"/>
      <c r="U118" s="225"/>
      <c r="V118" s="225"/>
      <c r="W118" s="225"/>
      <c r="X118" s="225"/>
      <c r="Y118" s="225"/>
      <c r="Z118" s="225"/>
      <c r="AA118" s="225"/>
      <c r="AB118" s="225"/>
      <c r="AC118" s="225"/>
      <c r="AD118" s="225"/>
      <c r="AE118" s="225"/>
      <c r="AF118" s="225"/>
      <c r="AG118" s="225"/>
      <c r="AH118" s="225"/>
      <c r="AI118" s="225"/>
      <c r="AJ118" s="225"/>
      <c r="AK118" s="225"/>
      <c r="AL118" s="225"/>
      <c r="AM118" s="225"/>
      <c r="AN118" s="225"/>
      <c r="AO118" s="225"/>
      <c r="AP118" s="225"/>
      <c r="AQ118" s="225"/>
      <c r="AR118" s="225"/>
      <c r="AS118" s="225"/>
      <c r="AT118" s="225"/>
      <c r="AU118" s="225"/>
      <c r="AV118" s="225"/>
    </row>
    <row r="119" spans="2:48" ht="21.9" customHeight="1">
      <c r="B119" s="208">
        <v>113</v>
      </c>
      <c r="C119" s="225"/>
      <c r="D119" s="225"/>
      <c r="E119" s="253"/>
      <c r="F119" s="212">
        <f>IFERROR(VLOOKUP($C119,[10]TTKH!$B$6:$J$200,2,0),0)</f>
        <v>0</v>
      </c>
      <c r="G119" s="254"/>
      <c r="H119" s="214">
        <f>IFERROR(VLOOKUP($G119,'[10]TT SẢN PHẨM'!$B$6:$F$200,2,0),0)</f>
        <v>0</v>
      </c>
      <c r="I119" s="225"/>
      <c r="J119" s="248">
        <f t="shared" si="20"/>
        <v>0</v>
      </c>
      <c r="K119" s="249"/>
      <c r="L119" s="250"/>
      <c r="M119" s="251"/>
      <c r="N119" s="248">
        <f t="shared" si="17"/>
        <v>0</v>
      </c>
      <c r="O119" s="248">
        <f t="shared" si="18"/>
        <v>0</v>
      </c>
      <c r="P119" s="221">
        <f t="shared" si="22"/>
        <v>0</v>
      </c>
      <c r="Q119" s="255"/>
      <c r="R119" s="225"/>
      <c r="S119" s="225"/>
      <c r="T119" s="225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5"/>
      <c r="AI119" s="225"/>
      <c r="AJ119" s="225"/>
      <c r="AK119" s="225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</row>
    <row r="120" spans="2:48" ht="21.9" customHeight="1">
      <c r="B120" s="208">
        <v>114</v>
      </c>
      <c r="C120" s="225"/>
      <c r="D120" s="225"/>
      <c r="E120" s="253"/>
      <c r="F120" s="212">
        <f>IFERROR(VLOOKUP($C120,[10]TTKH!$B$6:$J$200,2,0),0)</f>
        <v>0</v>
      </c>
      <c r="G120" s="254"/>
      <c r="H120" s="214">
        <f>IFERROR(VLOOKUP($G120,'[10]TT SẢN PHẨM'!$B$6:$F$200,2,0),0)</f>
        <v>0</v>
      </c>
      <c r="I120" s="225"/>
      <c r="J120" s="248">
        <f t="shared" si="20"/>
        <v>0</v>
      </c>
      <c r="K120" s="249"/>
      <c r="L120" s="250"/>
      <c r="M120" s="251"/>
      <c r="N120" s="248">
        <f t="shared" si="17"/>
        <v>0</v>
      </c>
      <c r="O120" s="248">
        <f t="shared" si="18"/>
        <v>0</v>
      </c>
      <c r="P120" s="221">
        <f t="shared" si="22"/>
        <v>0</v>
      </c>
      <c r="Q120" s="255"/>
      <c r="R120" s="225"/>
      <c r="S120" s="225"/>
      <c r="T120" s="225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225"/>
      <c r="AI120" s="225"/>
      <c r="AJ120" s="225"/>
      <c r="AK120" s="225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</row>
    <row r="121" spans="2:48" ht="21.9" customHeight="1">
      <c r="B121" s="208">
        <v>115</v>
      </c>
      <c r="C121" s="225"/>
      <c r="D121" s="225"/>
      <c r="E121" s="253"/>
      <c r="F121" s="212">
        <f>IFERROR(VLOOKUP($C121,[10]TTKH!$B$6:$J$200,2,0),0)</f>
        <v>0</v>
      </c>
      <c r="G121" s="254"/>
      <c r="H121" s="214">
        <f>IFERROR(VLOOKUP($G121,'[10]TT SẢN PHẨM'!$B$6:$F$200,2,0),0)</f>
        <v>0</v>
      </c>
      <c r="I121" s="225"/>
      <c r="J121" s="248">
        <f t="shared" si="20"/>
        <v>0</v>
      </c>
      <c r="K121" s="249"/>
      <c r="L121" s="250"/>
      <c r="M121" s="251"/>
      <c r="N121" s="248">
        <f t="shared" si="17"/>
        <v>0</v>
      </c>
      <c r="O121" s="248">
        <f t="shared" si="18"/>
        <v>0</v>
      </c>
      <c r="P121" s="221">
        <f t="shared" si="22"/>
        <v>0</v>
      </c>
      <c r="Q121" s="255"/>
      <c r="R121" s="225"/>
      <c r="S121" s="225"/>
      <c r="T121" s="225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5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</row>
    <row r="122" spans="2:48" ht="21.9" customHeight="1">
      <c r="B122" s="208">
        <v>116</v>
      </c>
      <c r="C122" s="225"/>
      <c r="D122" s="225"/>
      <c r="E122" s="253"/>
      <c r="F122" s="212">
        <f>IFERROR(VLOOKUP($C122,[10]TTKH!$B$6:$J$200,2,0),0)</f>
        <v>0</v>
      </c>
      <c r="G122" s="254"/>
      <c r="H122" s="214">
        <f>IFERROR(VLOOKUP($G122,'[10]TT SẢN PHẨM'!$B$6:$F$200,2,0),0)</f>
        <v>0</v>
      </c>
      <c r="I122" s="225"/>
      <c r="J122" s="248">
        <f t="shared" si="20"/>
        <v>0</v>
      </c>
      <c r="K122" s="249"/>
      <c r="L122" s="250"/>
      <c r="M122" s="251"/>
      <c r="N122" s="248">
        <f t="shared" si="17"/>
        <v>0</v>
      </c>
      <c r="O122" s="248">
        <f t="shared" si="18"/>
        <v>0</v>
      </c>
      <c r="P122" s="221">
        <f t="shared" si="22"/>
        <v>0</v>
      </c>
      <c r="Q122" s="255"/>
      <c r="R122" s="225"/>
      <c r="S122" s="225"/>
      <c r="T122" s="225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225"/>
      <c r="AI122" s="225"/>
      <c r="AJ122" s="225"/>
      <c r="AK122" s="225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</row>
    <row r="123" spans="2:48" ht="21.9" customHeight="1">
      <c r="B123" s="208">
        <v>117</v>
      </c>
      <c r="C123" s="225"/>
      <c r="D123" s="225"/>
      <c r="E123" s="253"/>
      <c r="F123" s="212">
        <f>IFERROR(VLOOKUP($C123,[10]TTKH!$B$6:$J$200,2,0),0)</f>
        <v>0</v>
      </c>
      <c r="G123" s="254"/>
      <c r="H123" s="214">
        <f>IFERROR(VLOOKUP($G123,'[10]TT SẢN PHẨM'!$B$6:$F$200,2,0),0)</f>
        <v>0</v>
      </c>
      <c r="I123" s="225"/>
      <c r="J123" s="248">
        <f t="shared" si="20"/>
        <v>0</v>
      </c>
      <c r="K123" s="249"/>
      <c r="L123" s="250"/>
      <c r="M123" s="251"/>
      <c r="N123" s="248">
        <f t="shared" si="17"/>
        <v>0</v>
      </c>
      <c r="O123" s="248">
        <f t="shared" si="18"/>
        <v>0</v>
      </c>
      <c r="P123" s="221">
        <f t="shared" si="22"/>
        <v>0</v>
      </c>
      <c r="Q123" s="255"/>
      <c r="R123" s="225"/>
      <c r="S123" s="225"/>
      <c r="T123" s="225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225"/>
      <c r="AI123" s="225"/>
      <c r="AJ123" s="225"/>
      <c r="AK123" s="225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</row>
    <row r="124" spans="2:48" ht="21.9" customHeight="1">
      <c r="B124" s="208">
        <v>118</v>
      </c>
      <c r="C124" s="225"/>
      <c r="D124" s="225"/>
      <c r="E124" s="253"/>
      <c r="F124" s="212">
        <f>IFERROR(VLOOKUP($C124,[10]TTKH!$B$6:$J$200,2,0),0)</f>
        <v>0</v>
      </c>
      <c r="G124" s="254"/>
      <c r="H124" s="214">
        <f>IFERROR(VLOOKUP($G124,'[10]TT SẢN PHẨM'!$B$6:$F$200,2,0),0)</f>
        <v>0</v>
      </c>
      <c r="I124" s="225"/>
      <c r="J124" s="248">
        <f t="shared" si="20"/>
        <v>0</v>
      </c>
      <c r="K124" s="249"/>
      <c r="L124" s="250"/>
      <c r="M124" s="251"/>
      <c r="N124" s="248">
        <f t="shared" si="17"/>
        <v>0</v>
      </c>
      <c r="O124" s="248">
        <f t="shared" si="18"/>
        <v>0</v>
      </c>
      <c r="P124" s="221">
        <f t="shared" si="22"/>
        <v>0</v>
      </c>
      <c r="Q124" s="255"/>
      <c r="R124" s="225"/>
      <c r="S124" s="225"/>
      <c r="T124" s="225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225"/>
      <c r="AI124" s="225"/>
      <c r="AJ124" s="225"/>
      <c r="AK124" s="225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</row>
    <row r="125" spans="2:48" ht="21.9" customHeight="1">
      <c r="B125" s="208">
        <v>119</v>
      </c>
      <c r="C125" s="225"/>
      <c r="D125" s="225"/>
      <c r="E125" s="253"/>
      <c r="F125" s="212">
        <f>IFERROR(VLOOKUP($C125,[10]TTKH!$B$6:$J$200,2,0),0)</f>
        <v>0</v>
      </c>
      <c r="G125" s="254"/>
      <c r="H125" s="214">
        <f>IFERROR(VLOOKUP($G125,'[10]TT SẢN PHẨM'!$B$6:$F$200,2,0),0)</f>
        <v>0</v>
      </c>
      <c r="I125" s="225"/>
      <c r="J125" s="248">
        <f t="shared" si="20"/>
        <v>0</v>
      </c>
      <c r="K125" s="249"/>
      <c r="L125" s="250"/>
      <c r="M125" s="251"/>
      <c r="N125" s="248">
        <f t="shared" si="17"/>
        <v>0</v>
      </c>
      <c r="O125" s="248">
        <f t="shared" si="18"/>
        <v>0</v>
      </c>
      <c r="P125" s="221">
        <f t="shared" si="22"/>
        <v>0</v>
      </c>
      <c r="Q125" s="255"/>
      <c r="R125" s="225"/>
      <c r="S125" s="225"/>
      <c r="T125" s="225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5"/>
      <c r="AI125" s="225"/>
      <c r="AJ125" s="225"/>
      <c r="AK125" s="225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</row>
    <row r="126" spans="2:48" ht="21.9" customHeight="1">
      <c r="B126" s="208">
        <v>120</v>
      </c>
      <c r="C126" s="225"/>
      <c r="D126" s="225"/>
      <c r="E126" s="253"/>
      <c r="F126" s="212">
        <f>IFERROR(VLOOKUP($C126,[10]TTKH!$B$6:$J$200,2,0),0)</f>
        <v>0</v>
      </c>
      <c r="G126" s="254"/>
      <c r="H126" s="214">
        <f>IFERROR(VLOOKUP($G126,'[10]TT SẢN PHẨM'!$B$6:$F$200,2,0),0)</f>
        <v>0</v>
      </c>
      <c r="I126" s="225"/>
      <c r="J126" s="248">
        <f t="shared" si="20"/>
        <v>0</v>
      </c>
      <c r="K126" s="249"/>
      <c r="L126" s="250"/>
      <c r="M126" s="251"/>
      <c r="N126" s="248">
        <f t="shared" si="17"/>
        <v>0</v>
      </c>
      <c r="O126" s="248">
        <f t="shared" si="18"/>
        <v>0</v>
      </c>
      <c r="P126" s="221">
        <f t="shared" si="22"/>
        <v>0</v>
      </c>
      <c r="Q126" s="255"/>
      <c r="R126" s="225"/>
      <c r="S126" s="225"/>
      <c r="T126" s="225"/>
      <c r="U126" s="225"/>
      <c r="V126" s="225"/>
      <c r="W126" s="225"/>
      <c r="X126" s="225"/>
      <c r="Y126" s="225"/>
      <c r="Z126" s="225"/>
      <c r="AA126" s="225"/>
      <c r="AB126" s="225"/>
      <c r="AC126" s="225"/>
      <c r="AD126" s="225"/>
      <c r="AE126" s="225"/>
      <c r="AF126" s="225"/>
      <c r="AG126" s="225"/>
      <c r="AH126" s="225"/>
      <c r="AI126" s="225"/>
      <c r="AJ126" s="225"/>
      <c r="AK126" s="225"/>
      <c r="AL126" s="225"/>
      <c r="AM126" s="225"/>
      <c r="AN126" s="225"/>
      <c r="AO126" s="225"/>
      <c r="AP126" s="225"/>
      <c r="AQ126" s="225"/>
      <c r="AR126" s="225"/>
      <c r="AS126" s="225"/>
      <c r="AT126" s="225"/>
      <c r="AU126" s="225"/>
      <c r="AV126" s="225"/>
    </row>
  </sheetData>
  <sheetProtection formatColumns="0" autoFilter="0"/>
  <autoFilter ref="B2:AU91">
    <filterColumn colId="0" showButton="0"/>
    <filterColumn colId="1" hiddenButton="1" showButton="0"/>
    <filterColumn colId="2" hiddenButton="1" showButton="0"/>
    <filterColumn colId="3" hiddenButton="1" showButton="0"/>
    <filterColumn colId="4" hiddenButton="1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hiddenButton="1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</autoFilter>
  <mergeCells count="3">
    <mergeCell ref="B4:B5"/>
    <mergeCell ref="R4:AV4"/>
    <mergeCell ref="K5:M5"/>
  </mergeCells>
  <conditionalFormatting sqref="Q7:Q41 Q43:Q63 Q78:Q90">
    <cfRule type="cellIs" dxfId="9" priority="4" operator="greaterThan">
      <formula>0</formula>
    </cfRule>
  </conditionalFormatting>
  <conditionalFormatting sqref="R7:AU7 R8:R40 S8:AU90">
    <cfRule type="cellIs" dxfId="8" priority="3" operator="equal">
      <formula>0</formula>
    </cfRule>
  </conditionalFormatting>
  <conditionalFormatting sqref="Q42">
    <cfRule type="cellIs" dxfId="7" priority="2" operator="greaterThan">
      <formula>0</formula>
    </cfRule>
  </conditionalFormatting>
  <conditionalFormatting sqref="Q64:Q77">
    <cfRule type="cellIs" dxfId="6" priority="1" operator="greaterThan">
      <formula>0</formula>
    </cfRule>
  </conditionalFormatting>
  <pageMargins left="0.05" right="0" top="0.75" bottom="0.75" header="0.3" footer="0.3"/>
  <pageSetup paperSize="9" scale="66" fitToHeight="0" orientation="landscape" blackAndWhite="1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AV156"/>
  <sheetViews>
    <sheetView view="pageBreakPreview" topLeftCell="C1" zoomScale="90" zoomScaleNormal="100" zoomScaleSheetLayoutView="90" workbookViewId="0">
      <selection activeCell="G17" sqref="G17"/>
    </sheetView>
  </sheetViews>
  <sheetFormatPr defaultColWidth="8.88671875" defaultRowHeight="17.399999999999999"/>
  <cols>
    <col min="1" max="1" width="4.109375" style="96" hidden="1" customWidth="1"/>
    <col min="2" max="2" width="5" style="96" customWidth="1"/>
    <col min="3" max="3" width="13.88671875" style="96" bestFit="1" customWidth="1"/>
    <col min="4" max="4" width="19.44140625" style="97" bestFit="1" customWidth="1"/>
    <col min="5" max="5" width="15.6640625" style="96" customWidth="1"/>
    <col min="6" max="6" width="43.6640625" style="96" customWidth="1"/>
    <col min="7" max="7" width="14" style="98" customWidth="1"/>
    <col min="8" max="8" width="34.6640625" style="99" customWidth="1"/>
    <col min="9" max="9" width="19.5546875" style="100" customWidth="1"/>
    <col min="10" max="10" width="9.33203125" style="96" customWidth="1"/>
    <col min="11" max="11" width="9.88671875" style="96" customWidth="1"/>
    <col min="12" max="12" width="8.5546875" style="96" customWidth="1"/>
    <col min="13" max="13" width="17.5546875" style="101" customWidth="1"/>
    <col min="14" max="14" width="12.44140625" style="96" customWidth="1"/>
    <col min="15" max="15" width="21.88671875" style="96" customWidth="1"/>
    <col min="16" max="16" width="15.33203125" style="96" bestFit="1" customWidth="1"/>
    <col min="17" max="17" width="16" style="96" customWidth="1"/>
    <col min="18" max="18" width="11.109375" style="96" customWidth="1"/>
    <col min="19" max="19" width="11.109375" style="96" bestFit="1" customWidth="1"/>
    <col min="20" max="20" width="13.33203125" style="96" customWidth="1"/>
    <col min="21" max="21" width="12.88671875" style="96" customWidth="1"/>
    <col min="22" max="22" width="11.33203125" style="96" customWidth="1"/>
    <col min="23" max="23" width="10.88671875" style="96" bestFit="1" customWidth="1"/>
    <col min="24" max="24" width="11.109375" style="96" bestFit="1" customWidth="1"/>
    <col min="25" max="26" width="10.6640625" style="96" customWidth="1"/>
    <col min="27" max="27" width="9.88671875" style="96" customWidth="1"/>
    <col min="28" max="29" width="11.5546875" style="96" bestFit="1" customWidth="1"/>
    <col min="30" max="30" width="10.6640625" style="96" customWidth="1"/>
    <col min="31" max="32" width="11.109375" style="96" bestFit="1" customWidth="1"/>
    <col min="33" max="33" width="12" style="96" customWidth="1"/>
    <col min="34" max="34" width="11.109375" style="96" customWidth="1"/>
    <col min="35" max="36" width="10.88671875" style="96" customWidth="1"/>
    <col min="37" max="37" width="11.109375" style="96" customWidth="1"/>
    <col min="38" max="38" width="10.44140625" style="96" customWidth="1"/>
    <col min="39" max="39" width="9.88671875" style="96" customWidth="1"/>
    <col min="40" max="40" width="10.44140625" style="96" customWidth="1"/>
    <col min="41" max="41" width="10.6640625" style="96" customWidth="1"/>
    <col min="42" max="42" width="10.88671875" style="96" bestFit="1" customWidth="1"/>
    <col min="43" max="43" width="11.109375" style="96" bestFit="1" customWidth="1"/>
    <col min="44" max="44" width="11.5546875" style="96" bestFit="1" customWidth="1"/>
    <col min="45" max="45" width="11.6640625" style="96" customWidth="1"/>
    <col min="46" max="46" width="11.44140625" style="96" customWidth="1"/>
    <col min="47" max="47" width="10.5546875" style="96" customWidth="1"/>
    <col min="48" max="48" width="11.109375" style="96" customWidth="1"/>
    <col min="49" max="16384" width="8.88671875" style="96"/>
  </cols>
  <sheetData>
    <row r="1" spans="2:48" ht="0.9" customHeight="1"/>
    <row r="2" spans="2:48" ht="51" customHeight="1">
      <c r="B2" s="102" t="s">
        <v>539</v>
      </c>
      <c r="C2" s="102"/>
      <c r="D2" s="103"/>
      <c r="E2" s="102"/>
      <c r="F2" s="102"/>
      <c r="G2" s="102"/>
      <c r="H2" s="102"/>
      <c r="I2" s="104"/>
      <c r="J2" s="102"/>
      <c r="K2" s="102"/>
      <c r="L2" s="105"/>
      <c r="M2" s="106"/>
      <c r="N2" s="105"/>
      <c r="O2" s="105"/>
      <c r="P2" s="105"/>
      <c r="Q2" s="105"/>
      <c r="R2" s="105"/>
      <c r="S2" s="105"/>
      <c r="T2" s="105"/>
      <c r="U2" s="107"/>
      <c r="V2" s="105"/>
      <c r="W2" s="1608" t="s">
        <v>540</v>
      </c>
      <c r="X2" s="1608"/>
      <c r="Y2" s="1608"/>
      <c r="Z2" s="1608"/>
    </row>
    <row r="3" spans="2:48" s="113" customFormat="1" ht="22.5" customHeight="1">
      <c r="B3" s="108"/>
      <c r="C3" s="108"/>
      <c r="D3" s="109"/>
      <c r="E3" s="108"/>
      <c r="F3" s="108" t="s">
        <v>541</v>
      </c>
      <c r="G3" s="110"/>
      <c r="H3" s="108"/>
      <c r="I3" s="111">
        <v>4</v>
      </c>
      <c r="J3" s="108" t="s">
        <v>542</v>
      </c>
      <c r="K3" s="108">
        <v>2022</v>
      </c>
      <c r="L3" s="108"/>
      <c r="M3" s="112"/>
      <c r="N3" s="108"/>
      <c r="O3" s="108"/>
      <c r="P3" s="108"/>
      <c r="Q3" s="108"/>
      <c r="R3" s="1609" t="s">
        <v>543</v>
      </c>
      <c r="S3" s="1609"/>
      <c r="T3" s="1609"/>
      <c r="U3" s="1609"/>
      <c r="V3" s="1609"/>
      <c r="W3" s="1609"/>
      <c r="X3" s="1609"/>
      <c r="Y3" s="1609"/>
      <c r="Z3" s="1609"/>
      <c r="AA3" s="1609"/>
      <c r="AB3" s="1609"/>
      <c r="AC3" s="1609"/>
    </row>
    <row r="4" spans="2:48" s="124" customFormat="1" ht="22.5" customHeight="1">
      <c r="B4" s="114"/>
      <c r="C4" s="115" t="s">
        <v>0</v>
      </c>
      <c r="D4" s="116"/>
      <c r="E4" s="117"/>
      <c r="F4" s="118"/>
      <c r="G4" s="119" t="s">
        <v>544</v>
      </c>
      <c r="H4" s="118"/>
      <c r="I4" s="120" t="s">
        <v>545</v>
      </c>
      <c r="J4" s="117"/>
      <c r="K4" s="117"/>
      <c r="L4" s="117"/>
      <c r="M4" s="121"/>
      <c r="N4" s="117"/>
      <c r="O4" s="118"/>
      <c r="P4" s="122"/>
      <c r="Q4" s="122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</row>
    <row r="5" spans="2:48" s="137" customFormat="1" ht="54" customHeight="1">
      <c r="B5" s="125" t="s">
        <v>398</v>
      </c>
      <c r="C5" s="126" t="s">
        <v>527</v>
      </c>
      <c r="D5" s="127" t="s">
        <v>528</v>
      </c>
      <c r="E5" s="127" t="s">
        <v>529</v>
      </c>
      <c r="F5" s="126" t="s">
        <v>530</v>
      </c>
      <c r="G5" s="128" t="s">
        <v>546</v>
      </c>
      <c r="H5" s="129" t="s">
        <v>404</v>
      </c>
      <c r="I5" s="130" t="s">
        <v>547</v>
      </c>
      <c r="J5" s="1610" t="s">
        <v>548</v>
      </c>
      <c r="K5" s="1610"/>
      <c r="L5" s="1610"/>
      <c r="M5" s="131" t="s">
        <v>535</v>
      </c>
      <c r="N5" s="132"/>
      <c r="O5" s="133" t="s">
        <v>549</v>
      </c>
      <c r="P5" s="134" t="s">
        <v>550</v>
      </c>
      <c r="Q5" s="135" t="s">
        <v>551</v>
      </c>
      <c r="R5" s="136">
        <v>44652</v>
      </c>
      <c r="S5" s="136">
        <v>44653</v>
      </c>
      <c r="T5" s="136">
        <v>44654</v>
      </c>
      <c r="U5" s="136">
        <v>44655</v>
      </c>
      <c r="V5" s="136">
        <v>44656</v>
      </c>
      <c r="W5" s="136">
        <v>44657</v>
      </c>
      <c r="X5" s="136">
        <v>44658</v>
      </c>
      <c r="Y5" s="136">
        <v>44659</v>
      </c>
      <c r="Z5" s="136">
        <v>44660</v>
      </c>
      <c r="AA5" s="136">
        <v>44661</v>
      </c>
      <c r="AB5" s="136">
        <v>44662</v>
      </c>
      <c r="AC5" s="136">
        <v>44663</v>
      </c>
      <c r="AD5" s="136">
        <v>44664</v>
      </c>
      <c r="AE5" s="136">
        <v>44665</v>
      </c>
      <c r="AF5" s="136">
        <v>44666</v>
      </c>
      <c r="AG5" s="136">
        <v>44667</v>
      </c>
      <c r="AH5" s="136">
        <v>44668</v>
      </c>
      <c r="AI5" s="136">
        <v>44669</v>
      </c>
      <c r="AJ5" s="136">
        <v>44670</v>
      </c>
      <c r="AK5" s="136">
        <v>44671</v>
      </c>
      <c r="AL5" s="136">
        <v>44672</v>
      </c>
      <c r="AM5" s="136">
        <v>44673</v>
      </c>
      <c r="AN5" s="136">
        <v>44674</v>
      </c>
      <c r="AO5" s="136">
        <v>44675</v>
      </c>
      <c r="AP5" s="136">
        <v>44676</v>
      </c>
      <c r="AQ5" s="136">
        <v>44677</v>
      </c>
      <c r="AR5" s="136">
        <v>44678</v>
      </c>
      <c r="AS5" s="136">
        <v>44679</v>
      </c>
      <c r="AT5" s="136">
        <v>44680</v>
      </c>
      <c r="AU5" s="136">
        <v>44681</v>
      </c>
      <c r="AV5" s="136"/>
    </row>
    <row r="6" spans="2:48" s="137" customFormat="1" ht="20.100000000000001" customHeight="1">
      <c r="B6" s="125"/>
      <c r="C6" s="125"/>
      <c r="D6" s="138"/>
      <c r="E6" s="125"/>
      <c r="F6" s="125"/>
      <c r="G6" s="139"/>
      <c r="H6" s="125"/>
      <c r="I6" s="140">
        <f>SUBTOTAL(9,I7:I200)</f>
        <v>2678675</v>
      </c>
      <c r="J6" s="125" t="s">
        <v>552</v>
      </c>
      <c r="K6" s="125" t="s">
        <v>553</v>
      </c>
      <c r="L6" s="125" t="s">
        <v>538</v>
      </c>
      <c r="M6" s="141">
        <f>SUBTOTAL(9,M7:M200)</f>
        <v>5364141704.545455</v>
      </c>
      <c r="N6" s="141">
        <f>SUBTOTAL(9,N7:N200)</f>
        <v>720360.15999999992</v>
      </c>
      <c r="O6" s="142">
        <f>SUBTOTAL(9,O7:O200)</f>
        <v>22205347736.545456</v>
      </c>
      <c r="P6" s="143">
        <f>SUBTOTAL(9,P7:P200)</f>
        <v>2678675</v>
      </c>
      <c r="Q6" s="144"/>
      <c r="R6" s="145">
        <f t="shared" ref="R6:AV6" si="0">SUM(R7:R156)</f>
        <v>157425</v>
      </c>
      <c r="S6" s="145">
        <f t="shared" si="0"/>
        <v>98000</v>
      </c>
      <c r="T6" s="145">
        <f t="shared" si="0"/>
        <v>0</v>
      </c>
      <c r="U6" s="145">
        <f t="shared" si="0"/>
        <v>24000</v>
      </c>
      <c r="V6" s="145">
        <f t="shared" si="0"/>
        <v>51925</v>
      </c>
      <c r="W6" s="145">
        <f t="shared" si="0"/>
        <v>36000</v>
      </c>
      <c r="X6" s="145">
        <f t="shared" si="0"/>
        <v>64000</v>
      </c>
      <c r="Y6" s="145">
        <f t="shared" si="0"/>
        <v>1700</v>
      </c>
      <c r="Z6" s="145">
        <f t="shared" si="0"/>
        <v>119000</v>
      </c>
      <c r="AA6" s="145">
        <f t="shared" si="0"/>
        <v>0</v>
      </c>
      <c r="AB6" s="145">
        <f t="shared" si="0"/>
        <v>150000</v>
      </c>
      <c r="AC6" s="145">
        <f t="shared" si="0"/>
        <v>156000</v>
      </c>
      <c r="AD6" s="145">
        <f t="shared" si="0"/>
        <v>110000</v>
      </c>
      <c r="AE6" s="145">
        <f t="shared" si="0"/>
        <v>88300</v>
      </c>
      <c r="AF6" s="145">
        <f t="shared" si="0"/>
        <v>16000</v>
      </c>
      <c r="AG6" s="145">
        <f t="shared" si="0"/>
        <v>108300</v>
      </c>
      <c r="AH6" s="145">
        <f t="shared" si="0"/>
        <v>54000</v>
      </c>
      <c r="AI6" s="145">
        <f t="shared" si="0"/>
        <v>0</v>
      </c>
      <c r="AJ6" s="145">
        <f t="shared" si="0"/>
        <v>155000</v>
      </c>
      <c r="AK6" s="145">
        <f t="shared" si="0"/>
        <v>137000</v>
      </c>
      <c r="AL6" s="145">
        <f t="shared" si="0"/>
        <v>55000</v>
      </c>
      <c r="AM6" s="145">
        <f t="shared" si="0"/>
        <v>65000</v>
      </c>
      <c r="AN6" s="145">
        <f t="shared" si="0"/>
        <v>5000</v>
      </c>
      <c r="AO6" s="145">
        <f t="shared" si="0"/>
        <v>0</v>
      </c>
      <c r="AP6" s="145">
        <f t="shared" si="0"/>
        <v>30000</v>
      </c>
      <c r="AQ6" s="145">
        <f t="shared" si="0"/>
        <v>54000</v>
      </c>
      <c r="AR6" s="145">
        <f t="shared" si="0"/>
        <v>240000</v>
      </c>
      <c r="AS6" s="145">
        <f t="shared" si="0"/>
        <v>181025</v>
      </c>
      <c r="AT6" s="145">
        <f t="shared" si="0"/>
        <v>281000</v>
      </c>
      <c r="AU6" s="145">
        <f t="shared" si="0"/>
        <v>241000</v>
      </c>
      <c r="AV6" s="145">
        <f t="shared" si="0"/>
        <v>0</v>
      </c>
    </row>
    <row r="7" spans="2:48" ht="24.9" customHeight="1">
      <c r="B7" s="146">
        <v>1</v>
      </c>
      <c r="C7" s="147" t="str">
        <f>'[10]Hợp đồng'!C7</f>
        <v>NĐ-TMHP</v>
      </c>
      <c r="D7" s="148" t="str">
        <f>'[10]Hợp đồng'!D7</f>
        <v>01/HP-FL</v>
      </c>
      <c r="E7" s="149" t="str">
        <f>IFERROR('[10]Hợp đồng'!E7,0)</f>
        <v>23/02/2022</v>
      </c>
      <c r="F7" s="150" t="str">
        <f>IFERROR(VLOOKUP($C7,[10]TTKH!$B$6:$J$200,2,0),0)</f>
        <v>CÔNG TY TNHH SX TM HÒA PHƯƠNG</v>
      </c>
      <c r="G7" s="151">
        <f>'[10]Hợp đồng'!G7</f>
        <v>7702</v>
      </c>
      <c r="H7" s="152">
        <f>'[10]Hợp đồng'!H7</f>
        <v>0</v>
      </c>
      <c r="I7" s="153">
        <f>P7</f>
        <v>54000</v>
      </c>
      <c r="J7" s="154">
        <f>'[10]Hợp đồng'!K7</f>
        <v>7849.9999999999991</v>
      </c>
      <c r="K7" s="155">
        <f>'[10]Hợp đồng'!L7</f>
        <v>0</v>
      </c>
      <c r="L7" s="156">
        <f>'[10]Hợp đồng'!M7</f>
        <v>0</v>
      </c>
      <c r="M7" s="157">
        <f>I7*J7</f>
        <v>423899999.99999994</v>
      </c>
      <c r="N7" s="157">
        <f>I7*L7</f>
        <v>0</v>
      </c>
      <c r="O7" s="155">
        <f>M7+(N7*K7)</f>
        <v>423899999.99999994</v>
      </c>
      <c r="P7" s="143">
        <f>SUM(R7:AV7)</f>
        <v>54000</v>
      </c>
      <c r="Q7" s="144"/>
      <c r="R7" s="158"/>
      <c r="S7" s="158"/>
      <c r="T7" s="158"/>
      <c r="U7" s="158"/>
      <c r="V7" s="158"/>
      <c r="W7" s="158">
        <v>27000</v>
      </c>
      <c r="X7" s="158"/>
      <c r="Y7" s="158"/>
      <c r="Z7" s="158"/>
      <c r="AA7" s="158"/>
      <c r="AB7" s="158"/>
      <c r="AC7" s="158"/>
      <c r="AD7" s="158"/>
      <c r="AE7" s="158"/>
      <c r="AF7" s="158"/>
      <c r="AG7" s="158"/>
      <c r="AH7" s="158"/>
      <c r="AI7" s="158"/>
      <c r="AJ7" s="158"/>
      <c r="AK7" s="158">
        <v>27000</v>
      </c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</row>
    <row r="8" spans="2:48" ht="24.9" customHeight="1">
      <c r="B8" s="159">
        <v>2</v>
      </c>
      <c r="C8" s="147" t="str">
        <f>'[10]Hợp đồng'!C8</f>
        <v>NĐ-TMHP</v>
      </c>
      <c r="D8" s="148" t="str">
        <f>'[10]Hợp đồng'!D8</f>
        <v>01/HP-FL</v>
      </c>
      <c r="E8" s="149" t="str">
        <f>IFERROR('[10]Hợp đồng'!E8,0)</f>
        <v>23/02/2022</v>
      </c>
      <c r="F8" s="150" t="str">
        <f>IFERROR(VLOOKUP($C8,[10]TTKH!$B$6:$J$200,2,0),0)</f>
        <v>CÔNG TY TNHH SX TM HÒA PHƯƠNG</v>
      </c>
      <c r="G8" s="151" t="str">
        <f>'[10]Hợp đồng'!G8</f>
        <v>8M</v>
      </c>
      <c r="H8" s="152">
        <f>'[10]Hợp đồng'!H8</f>
        <v>0</v>
      </c>
      <c r="I8" s="153">
        <f t="shared" ref="I8:I71" si="1">P8</f>
        <v>27000</v>
      </c>
      <c r="J8" s="154">
        <f>'[10]Hợp đồng'!K8</f>
        <v>8045.454545454545</v>
      </c>
      <c r="K8" s="155">
        <f>'[10]Hợp đồng'!L8</f>
        <v>0</v>
      </c>
      <c r="L8" s="156">
        <f>'[10]Hợp đồng'!M8</f>
        <v>0</v>
      </c>
      <c r="M8" s="157">
        <f t="shared" ref="M8:M71" si="2">I8*J8</f>
        <v>217227272.72727272</v>
      </c>
      <c r="N8" s="157">
        <f t="shared" ref="N8:N71" si="3">I8*L8</f>
        <v>0</v>
      </c>
      <c r="O8" s="155">
        <f t="shared" ref="O8:O71" si="4">M8+(N8*K8)</f>
        <v>217227272.72727272</v>
      </c>
      <c r="P8" s="143">
        <f>SUM(R8:AV8)</f>
        <v>27000</v>
      </c>
      <c r="Q8" s="144"/>
      <c r="R8" s="158"/>
      <c r="S8" s="158"/>
      <c r="T8" s="158"/>
      <c r="U8" s="158"/>
      <c r="V8" s="158">
        <v>27000</v>
      </c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</row>
    <row r="9" spans="2:48" ht="24.9" customHeight="1">
      <c r="B9" s="159">
        <v>3</v>
      </c>
      <c r="C9" s="147" t="str">
        <f>'[10]Hợp đồng'!C9</f>
        <v>NĐ-BO</v>
      </c>
      <c r="D9" s="148" t="str">
        <f>'[10]Hợp đồng'!D9</f>
        <v>05/TT-FL</v>
      </c>
      <c r="E9" s="149">
        <f>IFERROR('[10]Hợp đồng'!E9,0)</f>
        <v>44807</v>
      </c>
      <c r="F9" s="150" t="str">
        <f>IFERROR(VLOOKUP($C9,[10]TTKH!$B$6:$J$200,2,0),0)</f>
        <v>CÔNG TY TNHH TÂN THỊNH BIOPLASTIC</v>
      </c>
      <c r="G9" s="151">
        <f>'[10]Hợp đồng'!G9</f>
        <v>8518</v>
      </c>
      <c r="H9" s="152">
        <f>'[10]Hợp đồng'!H9</f>
        <v>0</v>
      </c>
      <c r="I9" s="153">
        <f t="shared" si="1"/>
        <v>13000</v>
      </c>
      <c r="J9" s="154">
        <f>'[10]Hợp đồng'!K9</f>
        <v>7300</v>
      </c>
      <c r="K9" s="155">
        <f>'[10]Hợp đồng'!L9</f>
        <v>0</v>
      </c>
      <c r="L9" s="156">
        <f>'[10]Hợp đồng'!M9</f>
        <v>0</v>
      </c>
      <c r="M9" s="157">
        <f t="shared" si="2"/>
        <v>94900000</v>
      </c>
      <c r="N9" s="157">
        <f t="shared" si="3"/>
        <v>0</v>
      </c>
      <c r="O9" s="155">
        <f t="shared" si="4"/>
        <v>94900000</v>
      </c>
      <c r="P9" s="143">
        <f>SUM(Q9:AV9)</f>
        <v>13000</v>
      </c>
      <c r="Q9" s="144"/>
      <c r="R9" s="158"/>
      <c r="S9" s="158"/>
      <c r="T9" s="158"/>
      <c r="U9" s="158"/>
      <c r="V9" s="158">
        <v>8000</v>
      </c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>
        <v>5000</v>
      </c>
      <c r="AN9" s="158"/>
      <c r="AO9" s="158"/>
      <c r="AP9" s="158"/>
      <c r="AQ9" s="158"/>
      <c r="AR9" s="158"/>
      <c r="AS9" s="158"/>
      <c r="AT9" s="158"/>
      <c r="AU9" s="158"/>
      <c r="AV9" s="158"/>
    </row>
    <row r="10" spans="2:48" ht="24.9" customHeight="1">
      <c r="B10" s="146">
        <v>4</v>
      </c>
      <c r="C10" s="147" t="str">
        <f>'[10]Hợp đồng'!C10</f>
        <v>NĐ-MP</v>
      </c>
      <c r="D10" s="148" t="str">
        <f>'[10]Hợp đồng'!D10</f>
        <v>02/MP-FL</v>
      </c>
      <c r="E10" s="149" t="str">
        <f>IFERROR('[10]Hợp đồng'!E10,0)</f>
        <v>16/3/2022</v>
      </c>
      <c r="F10" s="150" t="str">
        <f>IFERROR(VLOOKUP($C10,[10]TTKH!$B$6:$J$200,2,0),0)</f>
        <v>CÔNG TY MAI PHƯƠNG</v>
      </c>
      <c r="G10" s="151" t="str">
        <f>'[10]Hợp đồng'!G10</f>
        <v>PE80</v>
      </c>
      <c r="H10" s="152">
        <f>'[10]Hợp đồng'!H10</f>
        <v>0</v>
      </c>
      <c r="I10" s="153">
        <f t="shared" si="1"/>
        <v>14225</v>
      </c>
      <c r="J10" s="154">
        <f>'[10]Hợp đồng'!K10</f>
        <v>8700</v>
      </c>
      <c r="K10" s="155">
        <f>'[10]Hợp đồng'!L10</f>
        <v>0</v>
      </c>
      <c r="L10" s="156">
        <f>'[10]Hợp đồng'!M10</f>
        <v>0</v>
      </c>
      <c r="M10" s="157">
        <f t="shared" si="2"/>
        <v>123757500</v>
      </c>
      <c r="N10" s="157">
        <f t="shared" si="3"/>
        <v>0</v>
      </c>
      <c r="O10" s="155">
        <f t="shared" si="4"/>
        <v>123757500</v>
      </c>
      <c r="P10" s="143">
        <f t="shared" ref="P10:P17" si="5">SUM(Q10:AV10)</f>
        <v>14225</v>
      </c>
      <c r="Q10" s="144"/>
      <c r="R10" s="158"/>
      <c r="S10" s="158"/>
      <c r="T10" s="158"/>
      <c r="U10" s="158"/>
      <c r="V10" s="158">
        <v>12000</v>
      </c>
      <c r="W10" s="158"/>
      <c r="X10" s="158"/>
      <c r="Y10" s="158"/>
      <c r="Z10" s="158"/>
      <c r="AA10" s="158"/>
      <c r="AB10" s="158"/>
      <c r="AC10" s="158">
        <v>2225</v>
      </c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</row>
    <row r="11" spans="2:48" ht="24.9" customHeight="1">
      <c r="B11" s="159">
        <v>5</v>
      </c>
      <c r="C11" s="147" t="str">
        <f>'[10]Hợp đồng'!C11</f>
        <v>NĐ-HH</v>
      </c>
      <c r="D11" s="148" t="str">
        <f>'[10]Hợp đồng'!D11</f>
        <v>05/HH-FL</v>
      </c>
      <c r="E11" s="149" t="str">
        <f>IFERROR('[10]Hợp đồng'!E11,0)</f>
        <v>16/3/2022</v>
      </c>
      <c r="F11" s="150" t="str">
        <f>IFERROR(VLOOKUP($C11,[10]TTKH!$B$6:$J$200,2,0),0)</f>
        <v>CÔNG TY TNHH NHỰA HUY HOÀN</v>
      </c>
      <c r="G11" s="151">
        <f>'[10]Hợp đồng'!G11</f>
        <v>8514</v>
      </c>
      <c r="H11" s="152">
        <f>'[10]Hợp đồng'!H11</f>
        <v>0</v>
      </c>
      <c r="I11" s="153">
        <f t="shared" si="1"/>
        <v>45000</v>
      </c>
      <c r="J11" s="154">
        <f>'[10]Hợp đồng'!K11</f>
        <v>7181.8181818181811</v>
      </c>
      <c r="K11" s="155">
        <f>'[10]Hợp đồng'!L11</f>
        <v>0</v>
      </c>
      <c r="L11" s="156">
        <f>'[10]Hợp đồng'!M11</f>
        <v>0</v>
      </c>
      <c r="M11" s="157">
        <f t="shared" si="2"/>
        <v>323181818.18181813</v>
      </c>
      <c r="N11" s="157">
        <f t="shared" si="3"/>
        <v>0</v>
      </c>
      <c r="O11" s="155">
        <f t="shared" si="4"/>
        <v>323181818.18181813</v>
      </c>
      <c r="P11" s="143">
        <f t="shared" si="5"/>
        <v>45000</v>
      </c>
      <c r="Q11" s="144"/>
      <c r="R11" s="158"/>
      <c r="S11" s="158"/>
      <c r="T11" s="158"/>
      <c r="U11" s="158">
        <v>24000</v>
      </c>
      <c r="V11" s="158"/>
      <c r="W11" s="158"/>
      <c r="X11" s="158"/>
      <c r="Y11" s="158"/>
      <c r="Z11" s="158"/>
      <c r="AA11" s="158"/>
      <c r="AB11" s="158"/>
      <c r="AC11" s="158"/>
      <c r="AD11" s="158"/>
      <c r="AE11" s="158">
        <v>21000</v>
      </c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</row>
    <row r="12" spans="2:48" ht="24.9" customHeight="1">
      <c r="B12" s="159">
        <v>6</v>
      </c>
      <c r="C12" s="147" t="str">
        <f>'[10]Hợp đồng'!C12</f>
        <v>NĐ-QC</v>
      </c>
      <c r="D12" s="148" t="str">
        <f>'[10]Hợp đồng'!D12</f>
        <v>21032022/FL-QC</v>
      </c>
      <c r="E12" s="149" t="str">
        <f>IFERROR('[10]Hợp đồng'!E12,0)</f>
        <v>21/3/2022</v>
      </c>
      <c r="F12" s="150" t="str">
        <f>IFERROR(VLOOKUP($C12,[10]TTKH!$B$6:$J$200,2,0),0)</f>
        <v>CÔNG TY TNHH QUAN CHÂU</v>
      </c>
      <c r="G12" s="151" t="str">
        <f>'[10]Hợp đồng'!G12</f>
        <v xml:space="preserve"> Filler JT30</v>
      </c>
      <c r="H12" s="152" t="str">
        <f>'[10]Hợp đồng'!H12</f>
        <v>8803QC</v>
      </c>
      <c r="I12" s="153">
        <f t="shared" si="1"/>
        <v>27000</v>
      </c>
      <c r="J12" s="154">
        <f>'[10]Hợp đồng'!K12</f>
        <v>8000</v>
      </c>
      <c r="K12" s="155">
        <f>'[10]Hợp đồng'!L12</f>
        <v>0</v>
      </c>
      <c r="L12" s="156">
        <f>'[10]Hợp đồng'!M12</f>
        <v>0</v>
      </c>
      <c r="M12" s="157">
        <f t="shared" si="2"/>
        <v>216000000</v>
      </c>
      <c r="N12" s="157">
        <f t="shared" si="3"/>
        <v>0</v>
      </c>
      <c r="O12" s="155">
        <f t="shared" si="4"/>
        <v>216000000</v>
      </c>
      <c r="P12" s="143">
        <f t="shared" si="5"/>
        <v>27000</v>
      </c>
      <c r="Q12" s="144"/>
      <c r="R12" s="158">
        <v>27000</v>
      </c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</row>
    <row r="13" spans="2:48" ht="24.9" customHeight="1">
      <c r="B13" s="146">
        <v>7</v>
      </c>
      <c r="C13" s="147" t="str">
        <f>'[10]Hợp đồng'!C13</f>
        <v>NĐ-AH</v>
      </c>
      <c r="D13" s="148" t="str">
        <f>'[10]Hợp đồng'!D13</f>
        <v>09/AH-FL</v>
      </c>
      <c r="E13" s="149" t="str">
        <f>IFERROR('[10]Hợp đồng'!E13,0)</f>
        <v>21/3/2022</v>
      </c>
      <c r="F13" s="150" t="str">
        <f>IFERROR(VLOOKUP($C13,[10]TTKH!$B$6:$J$200,2,0),0)</f>
        <v>A HINH</v>
      </c>
      <c r="G13" s="151" t="str">
        <f>'[10]Hợp đồng'!G13</f>
        <v>8518R2</v>
      </c>
      <c r="H13" s="152">
        <f>'[10]Hợp đồng'!H13</f>
        <v>0</v>
      </c>
      <c r="I13" s="153">
        <f t="shared" si="1"/>
        <v>10000</v>
      </c>
      <c r="J13" s="154">
        <f>'[10]Hợp đồng'!K13</f>
        <v>6200</v>
      </c>
      <c r="K13" s="155">
        <f>'[10]Hợp đồng'!L13</f>
        <v>0</v>
      </c>
      <c r="L13" s="156">
        <f>'[10]Hợp đồng'!M13</f>
        <v>0</v>
      </c>
      <c r="M13" s="157">
        <f t="shared" si="2"/>
        <v>62000000</v>
      </c>
      <c r="N13" s="157">
        <f t="shared" si="3"/>
        <v>0</v>
      </c>
      <c r="O13" s="155">
        <f t="shared" si="4"/>
        <v>62000000</v>
      </c>
      <c r="P13" s="143">
        <f t="shared" si="5"/>
        <v>10000</v>
      </c>
      <c r="Q13" s="144"/>
      <c r="R13" s="158"/>
      <c r="S13" s="158">
        <v>10000</v>
      </c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</row>
    <row r="14" spans="2:48" ht="24.9" customHeight="1">
      <c r="B14" s="159">
        <v>8</v>
      </c>
      <c r="C14" s="147" t="str">
        <f>'[10]Hợp đồng'!C14</f>
        <v>NĐ-TV</v>
      </c>
      <c r="D14" s="148" t="str">
        <f>'[10]Hợp đồng'!D14</f>
        <v>03/TV-FL</v>
      </c>
      <c r="E14" s="149" t="str">
        <f>IFERROR('[10]Hợp đồng'!E14,0)</f>
        <v>21/3/2022</v>
      </c>
      <c r="F14" s="150" t="str">
        <f>IFERROR(VLOOKUP($C14,[10]TTKH!$B$6:$J$200,2,0),0)</f>
        <v>CÔNG TY TNHH TARPIA VINA</v>
      </c>
      <c r="G14" s="151">
        <f>'[10]Hợp đồng'!G14</f>
        <v>8805</v>
      </c>
      <c r="H14" s="152">
        <f>'[10]Hợp đồng'!H14</f>
        <v>0</v>
      </c>
      <c r="I14" s="153">
        <f t="shared" si="1"/>
        <v>20000</v>
      </c>
      <c r="J14" s="154">
        <f>'[10]Hợp đồng'!K14</f>
        <v>8363.6363636363621</v>
      </c>
      <c r="K14" s="155">
        <f>'[10]Hợp đồng'!L14</f>
        <v>0</v>
      </c>
      <c r="L14" s="156">
        <f>'[10]Hợp đồng'!M14</f>
        <v>0</v>
      </c>
      <c r="M14" s="157">
        <f t="shared" si="2"/>
        <v>167272727.27272725</v>
      </c>
      <c r="N14" s="157">
        <f t="shared" si="3"/>
        <v>0</v>
      </c>
      <c r="O14" s="155">
        <f t="shared" si="4"/>
        <v>167272727.27272725</v>
      </c>
      <c r="P14" s="143">
        <f t="shared" si="5"/>
        <v>20000</v>
      </c>
      <c r="Q14" s="144"/>
      <c r="R14" s="158">
        <v>20000</v>
      </c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</row>
    <row r="15" spans="2:48" ht="24.9" customHeight="1">
      <c r="B15" s="159">
        <v>9</v>
      </c>
      <c r="C15" s="147" t="str">
        <f>'[10]Hợp đồng'!C15</f>
        <v>NĐ-QC</v>
      </c>
      <c r="D15" s="148" t="str">
        <f>'[10]Hợp đồng'!D15</f>
        <v>230322/FL-QC</v>
      </c>
      <c r="E15" s="149" t="str">
        <f>IFERROR('[10]Hợp đồng'!E15,0)</f>
        <v>23/03/2022</v>
      </c>
      <c r="F15" s="150" t="str">
        <f>IFERROR(VLOOKUP($C15,[10]TTKH!$B$6:$J$200,2,0),0)</f>
        <v>CÔNG TY TNHH QUAN CHÂU</v>
      </c>
      <c r="G15" s="151" t="str">
        <f>'[10]Hợp đồng'!G15</f>
        <v xml:space="preserve"> Filler JT30</v>
      </c>
      <c r="H15" s="152" t="str">
        <f>'[10]Hợp đồng'!H15</f>
        <v>8803QC</v>
      </c>
      <c r="I15" s="153">
        <f t="shared" si="1"/>
        <v>135000</v>
      </c>
      <c r="J15" s="154">
        <f>'[10]Hợp đồng'!K15</f>
        <v>8000</v>
      </c>
      <c r="K15" s="155">
        <f>'[10]Hợp đồng'!L15</f>
        <v>0</v>
      </c>
      <c r="L15" s="156">
        <f>'[10]Hợp đồng'!M15</f>
        <v>0</v>
      </c>
      <c r="M15" s="157">
        <f t="shared" si="2"/>
        <v>1080000000</v>
      </c>
      <c r="N15" s="157">
        <f t="shared" si="3"/>
        <v>0</v>
      </c>
      <c r="O15" s="155">
        <f t="shared" si="4"/>
        <v>1080000000</v>
      </c>
      <c r="P15" s="143">
        <f t="shared" si="5"/>
        <v>135000</v>
      </c>
      <c r="Q15" s="144"/>
      <c r="R15" s="158"/>
      <c r="S15" s="158">
        <v>54000</v>
      </c>
      <c r="T15" s="158"/>
      <c r="U15" s="158"/>
      <c r="V15" s="158"/>
      <c r="W15" s="158"/>
      <c r="X15" s="158"/>
      <c r="Y15" s="158"/>
      <c r="Z15" s="158">
        <v>54000</v>
      </c>
      <c r="AA15" s="158"/>
      <c r="AB15" s="158"/>
      <c r="AC15" s="158">
        <v>27000</v>
      </c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</row>
    <row r="16" spans="2:48" ht="24.9" customHeight="1">
      <c r="B16" s="146">
        <v>10</v>
      </c>
      <c r="C16" s="147" t="str">
        <f>'[10]Hợp đồng'!C16</f>
        <v>NĐ-QC</v>
      </c>
      <c r="D16" s="148" t="str">
        <f>'[10]Hợp đồng'!D16</f>
        <v>230322/FL-QC</v>
      </c>
      <c r="E16" s="149" t="str">
        <f>IFERROR('[10]Hợp đồng'!E16,0)</f>
        <v>23/03/2022</v>
      </c>
      <c r="F16" s="150" t="str">
        <f>IFERROR(VLOOKUP($C16,[10]TTKH!$B$6:$J$200,2,0),0)</f>
        <v>CÔNG TY TNHH QUAN CHÂU</v>
      </c>
      <c r="G16" s="151" t="str">
        <f>'[10]Hợp đồng'!G16</f>
        <v>8802SCR</v>
      </c>
      <c r="H16" s="152">
        <f>'[10]Hợp đồng'!H16</f>
        <v>0</v>
      </c>
      <c r="I16" s="153">
        <f t="shared" si="1"/>
        <v>0</v>
      </c>
      <c r="J16" s="154">
        <f>'[10]Hợp đồng'!K16</f>
        <v>10750</v>
      </c>
      <c r="K16" s="155">
        <f>'[10]Hợp đồng'!L16</f>
        <v>0</v>
      </c>
      <c r="L16" s="156">
        <f>'[10]Hợp đồng'!M16</f>
        <v>0</v>
      </c>
      <c r="M16" s="157">
        <f t="shared" si="2"/>
        <v>0</v>
      </c>
      <c r="N16" s="157">
        <f t="shared" si="3"/>
        <v>0</v>
      </c>
      <c r="O16" s="155">
        <f t="shared" si="4"/>
        <v>0</v>
      </c>
      <c r="P16" s="143">
        <f t="shared" si="5"/>
        <v>0</v>
      </c>
      <c r="Q16" s="144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</row>
    <row r="17" spans="2:48" ht="24.9" customHeight="1">
      <c r="B17" s="159">
        <v>11</v>
      </c>
      <c r="C17" s="147" t="str">
        <f>'[10]Hợp đồng'!C17</f>
        <v>PH-KP</v>
      </c>
      <c r="D17" s="148" t="str">
        <f>'[10]Hợp đồng'!D17</f>
        <v>VTM01202287</v>
      </c>
      <c r="E17" s="149" t="str">
        <f>IFERROR('[10]Hợp đồng'!E17,0)</f>
        <v>16/3/2022</v>
      </c>
      <c r="F17" s="150" t="str">
        <f>IFERROR(VLOOKUP($C17,[10]TTKH!$B$6:$J$200,2,0),0)</f>
        <v>KUTSAIRA PLASTIC PLUS CO.LTD</v>
      </c>
      <c r="G17" s="151" t="str">
        <f>'[10]Hợp đồng'!G17</f>
        <v>HD</v>
      </c>
      <c r="H17" s="152" t="str">
        <f>'[10]Hợp đồng'!H17</f>
        <v>8514HD</v>
      </c>
      <c r="I17" s="153">
        <f t="shared" si="1"/>
        <v>110000</v>
      </c>
      <c r="J17" s="154">
        <f>'[10]Hợp đồng'!K17</f>
        <v>0</v>
      </c>
      <c r="K17" s="155">
        <f>'[10]Hợp đồng'!L17</f>
        <v>22700</v>
      </c>
      <c r="L17" s="156">
        <f>'[10]Hợp đồng'!M17</f>
        <v>0.34</v>
      </c>
      <c r="M17" s="157">
        <f t="shared" si="2"/>
        <v>0</v>
      </c>
      <c r="N17" s="157">
        <f t="shared" si="3"/>
        <v>37400</v>
      </c>
      <c r="O17" s="155">
        <f t="shared" si="4"/>
        <v>848980000</v>
      </c>
      <c r="P17" s="143">
        <f t="shared" si="5"/>
        <v>110000</v>
      </c>
      <c r="Q17" s="144"/>
      <c r="R17" s="158">
        <v>110000</v>
      </c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</row>
    <row r="18" spans="2:48" ht="24.9" customHeight="1">
      <c r="B18" s="159">
        <v>12</v>
      </c>
      <c r="C18" s="147" t="str">
        <f>'[10]Hợp đồng'!C18</f>
        <v>PH-KP</v>
      </c>
      <c r="D18" s="148" t="str">
        <f>'[10]Hợp đồng'!D18</f>
        <v>VTM01202288</v>
      </c>
      <c r="E18" s="149" t="str">
        <f>IFERROR('[10]Hợp đồng'!E18,0)</f>
        <v>16/3/2022</v>
      </c>
      <c r="F18" s="150" t="str">
        <f>IFERROR(VLOOKUP($C18,[10]TTKH!$B$6:$J$200,2,0),0)</f>
        <v>KUTSAIRA PLASTIC PLUS CO.LTD</v>
      </c>
      <c r="G18" s="151" t="str">
        <f>'[10]Hợp đồng'!G18</f>
        <v>HD</v>
      </c>
      <c r="H18" s="152" t="str">
        <f>'[10]Hợp đồng'!H18</f>
        <v>8514HD</v>
      </c>
      <c r="I18" s="153">
        <f t="shared" si="1"/>
        <v>220000</v>
      </c>
      <c r="J18" s="154">
        <f>'[10]Hợp đồng'!K18</f>
        <v>0</v>
      </c>
      <c r="K18" s="155">
        <f>'[10]Hợp đồng'!L18</f>
        <v>22700</v>
      </c>
      <c r="L18" s="156">
        <f>'[10]Hợp đồng'!M18</f>
        <v>0.34</v>
      </c>
      <c r="M18" s="157">
        <f t="shared" si="2"/>
        <v>0</v>
      </c>
      <c r="N18" s="157">
        <f t="shared" si="3"/>
        <v>74800</v>
      </c>
      <c r="O18" s="155">
        <f t="shared" si="4"/>
        <v>1697960000</v>
      </c>
      <c r="P18" s="143">
        <f t="shared" ref="P18:P32" si="6">SUM(R18:AV18)</f>
        <v>220000</v>
      </c>
      <c r="Q18" s="144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>
        <v>110000</v>
      </c>
      <c r="AL18" s="158">
        <v>55000</v>
      </c>
      <c r="AM18" s="158">
        <v>55000</v>
      </c>
      <c r="AN18" s="158"/>
      <c r="AO18" s="158"/>
      <c r="AP18" s="158"/>
      <c r="AQ18" s="158"/>
      <c r="AR18" s="158"/>
      <c r="AS18" s="158"/>
      <c r="AT18" s="158"/>
      <c r="AU18" s="158"/>
      <c r="AV18" s="158"/>
    </row>
    <row r="19" spans="2:48" ht="24.9" customHeight="1">
      <c r="B19" s="146">
        <v>13</v>
      </c>
      <c r="C19" s="147" t="str">
        <f>'[10]Hợp đồng'!C19</f>
        <v>PL-GSP</v>
      </c>
      <c r="D19" s="148" t="str">
        <f>'[10]Hợp đồng'!D19</f>
        <v>VTM01202286</v>
      </c>
      <c r="E19" s="149" t="str">
        <f>IFERROR('[10]Hợp đồng'!E19,0)</f>
        <v>11//03/2022</v>
      </c>
      <c r="F19" s="150" t="str">
        <f>IFERROR(VLOOKUP($C19,[10]TTKH!$B$6:$J$200,2,0),0)</f>
        <v>GRAND SUMMIT PACKAGING CORP</v>
      </c>
      <c r="G19" s="151" t="str">
        <f>'[10]Hợp đồng'!G19</f>
        <v>VTP-202</v>
      </c>
      <c r="H19" s="152" t="str">
        <f>'[10]Hợp đồng'!H19</f>
        <v>8804S</v>
      </c>
      <c r="I19" s="153">
        <f t="shared" si="1"/>
        <v>108000</v>
      </c>
      <c r="J19" s="154">
        <f>'[10]Hợp đồng'!K19</f>
        <v>0</v>
      </c>
      <c r="K19" s="155">
        <f>'[10]Hợp đồng'!L19</f>
        <v>22700</v>
      </c>
      <c r="L19" s="156">
        <f>'[10]Hợp đồng'!M19</f>
        <v>0.36299999999999999</v>
      </c>
      <c r="M19" s="157">
        <f t="shared" si="2"/>
        <v>0</v>
      </c>
      <c r="N19" s="157">
        <f t="shared" si="3"/>
        <v>39204</v>
      </c>
      <c r="O19" s="155">
        <f t="shared" si="4"/>
        <v>889930800</v>
      </c>
      <c r="P19" s="143">
        <f t="shared" si="6"/>
        <v>108000</v>
      </c>
      <c r="Q19" s="144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>
        <v>108000</v>
      </c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</row>
    <row r="20" spans="2:48" ht="24.9" customHeight="1">
      <c r="B20" s="159">
        <v>14</v>
      </c>
      <c r="C20" s="147" t="str">
        <f>'[10]Hợp đồng'!C20</f>
        <v>NĐ-TK</v>
      </c>
      <c r="D20" s="148" t="str">
        <f>'[10]Hợp đồng'!D20</f>
        <v>hàng mẫu</v>
      </c>
      <c r="E20" s="149" t="str">
        <f>IFERROR('[10]Hợp đồng'!E20,0)</f>
        <v>24/3/2022</v>
      </c>
      <c r="F20" s="150" t="str">
        <f>IFERROR(VLOOKUP($C20,[10]TTKH!$B$6:$J$200,2,0),0)</f>
        <v>CÔNG TY CỔ PHẦN TRUNG KIÊN</v>
      </c>
      <c r="G20" s="151">
        <f>'[10]Hợp đồng'!G20</f>
        <v>8804</v>
      </c>
      <c r="H20" s="152">
        <f>'[10]Hợp đồng'!H20</f>
        <v>0</v>
      </c>
      <c r="I20" s="153">
        <f t="shared" si="1"/>
        <v>100</v>
      </c>
      <c r="J20" s="154">
        <f>'[10]Hợp đồng'!K20</f>
        <v>0</v>
      </c>
      <c r="K20" s="155">
        <f>'[10]Hợp đồng'!L20</f>
        <v>0</v>
      </c>
      <c r="L20" s="156">
        <f>'[10]Hợp đồng'!M20</f>
        <v>0</v>
      </c>
      <c r="M20" s="157">
        <f t="shared" si="2"/>
        <v>0</v>
      </c>
      <c r="N20" s="157">
        <f t="shared" si="3"/>
        <v>0</v>
      </c>
      <c r="O20" s="155">
        <f t="shared" si="4"/>
        <v>0</v>
      </c>
      <c r="P20" s="143">
        <f t="shared" si="6"/>
        <v>100</v>
      </c>
      <c r="Q20" s="144"/>
      <c r="R20" s="158"/>
      <c r="S20" s="158"/>
      <c r="T20" s="158"/>
      <c r="U20" s="158"/>
      <c r="V20" s="158">
        <v>100</v>
      </c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</row>
    <row r="21" spans="2:48" ht="24.9" customHeight="1">
      <c r="B21" s="159">
        <v>15</v>
      </c>
      <c r="C21" s="147" t="str">
        <f>'[10]Hợp đồng'!C21</f>
        <v>NĐ-KMTT</v>
      </c>
      <c r="D21" s="148" t="str">
        <f>'[10]Hợp đồng'!D21</f>
        <v>hàng mẫu</v>
      </c>
      <c r="E21" s="149" t="str">
        <f>IFERROR('[10]Hợp đồng'!E21,0)</f>
        <v>24/3/2022</v>
      </c>
      <c r="F21" s="150" t="str">
        <f>IFERROR(VLOOKUP($C21,[10]TTKH!$B$6:$J$200,2,0),0)</f>
        <v>CÔNG TY TNHH KMTT</v>
      </c>
      <c r="G21" s="151">
        <f>'[10]Hợp đồng'!G21</f>
        <v>8805</v>
      </c>
      <c r="H21" s="152">
        <f>'[10]Hợp đồng'!H21</f>
        <v>0</v>
      </c>
      <c r="I21" s="153">
        <f t="shared" si="1"/>
        <v>50</v>
      </c>
      <c r="J21" s="154">
        <f>'[10]Hợp đồng'!K21</f>
        <v>0</v>
      </c>
      <c r="K21" s="155">
        <f>'[10]Hợp đồng'!L21</f>
        <v>0</v>
      </c>
      <c r="L21" s="156">
        <f>'[10]Hợp đồng'!M21</f>
        <v>0</v>
      </c>
      <c r="M21" s="157">
        <f t="shared" si="2"/>
        <v>0</v>
      </c>
      <c r="N21" s="157">
        <f t="shared" si="3"/>
        <v>0</v>
      </c>
      <c r="O21" s="155">
        <f t="shared" si="4"/>
        <v>0</v>
      </c>
      <c r="P21" s="143">
        <f t="shared" si="6"/>
        <v>50</v>
      </c>
      <c r="Q21" s="144"/>
      <c r="R21" s="158"/>
      <c r="S21" s="158"/>
      <c r="T21" s="158"/>
      <c r="U21" s="158"/>
      <c r="V21" s="158">
        <v>50</v>
      </c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</row>
    <row r="22" spans="2:48" ht="24.9" customHeight="1">
      <c r="B22" s="146">
        <v>16</v>
      </c>
      <c r="C22" s="147" t="str">
        <f>'[10]Hợp đồng'!C22</f>
        <v>IN-SP</v>
      </c>
      <c r="D22" s="148" t="str">
        <f>'[10]Hợp đồng'!D22</f>
        <v>FM/SP-1803/02</v>
      </c>
      <c r="E22" s="149" t="str">
        <f>IFERROR('[10]Hợp đồng'!E22,0)</f>
        <v>24/3/2022</v>
      </c>
      <c r="F22" s="150" t="str">
        <f>IFERROR(VLOOKUP($C22,[10]TTKH!$B$6:$J$200,2,0),0)</f>
        <v>SUPRIYA PACKERS</v>
      </c>
      <c r="G22" s="151" t="str">
        <f>'[10]Hợp đồng'!G22</f>
        <v>SE150</v>
      </c>
      <c r="H22" s="152">
        <f>'[10]Hợp đồng'!H22</f>
        <v>0</v>
      </c>
      <c r="I22" s="153">
        <f t="shared" si="1"/>
        <v>28000</v>
      </c>
      <c r="J22" s="154">
        <f>'[10]Hợp đồng'!K22</f>
        <v>0</v>
      </c>
      <c r="K22" s="155">
        <f>'[10]Hợp đồng'!L22</f>
        <v>22700</v>
      </c>
      <c r="L22" s="156">
        <f>'[10]Hợp đồng'!M22</f>
        <v>0.36499999999999999</v>
      </c>
      <c r="M22" s="157">
        <f t="shared" si="2"/>
        <v>0</v>
      </c>
      <c r="N22" s="157">
        <f t="shared" si="3"/>
        <v>10220</v>
      </c>
      <c r="O22" s="155">
        <f t="shared" si="4"/>
        <v>231994000</v>
      </c>
      <c r="P22" s="143">
        <f t="shared" si="6"/>
        <v>28000</v>
      </c>
      <c r="Q22" s="144"/>
      <c r="R22" s="158"/>
      <c r="S22" s="158"/>
      <c r="T22" s="158"/>
      <c r="U22" s="158"/>
      <c r="V22" s="158"/>
      <c r="W22" s="158"/>
      <c r="X22" s="158"/>
      <c r="Y22" s="158"/>
      <c r="Z22" s="158">
        <v>28000</v>
      </c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</row>
    <row r="23" spans="2:48" ht="24.9" customHeight="1">
      <c r="B23" s="159">
        <v>17</v>
      </c>
      <c r="C23" s="147" t="str">
        <f>'[10]Hợp đồng'!C23</f>
        <v>NĐ-AH</v>
      </c>
      <c r="D23" s="148" t="str">
        <f>'[10]Hợp đồng'!D23</f>
        <v>09/AH-FL</v>
      </c>
      <c r="E23" s="149" t="str">
        <f>IFERROR('[10]Hợp đồng'!E23,0)</f>
        <v>25/3/2022</v>
      </c>
      <c r="F23" s="150" t="str">
        <f>IFERROR(VLOOKUP($C23,[10]TTKH!$B$6:$J$200,2,0),0)</f>
        <v>A HINH</v>
      </c>
      <c r="G23" s="151" t="str">
        <f>'[10]Hợp đồng'!G23</f>
        <v>8518R2</v>
      </c>
      <c r="H23" s="152">
        <f>'[10]Hợp đồng'!H23</f>
        <v>0</v>
      </c>
      <c r="I23" s="153">
        <f t="shared" si="1"/>
        <v>10500</v>
      </c>
      <c r="J23" s="154">
        <f>'[10]Hợp đồng'!K23</f>
        <v>6200</v>
      </c>
      <c r="K23" s="155">
        <f>'[10]Hợp đồng'!L23</f>
        <v>0</v>
      </c>
      <c r="L23" s="156">
        <f>'[10]Hợp đồng'!M23</f>
        <v>0</v>
      </c>
      <c r="M23" s="157">
        <f t="shared" si="2"/>
        <v>65100000</v>
      </c>
      <c r="N23" s="157">
        <f t="shared" si="3"/>
        <v>0</v>
      </c>
      <c r="O23" s="155">
        <f t="shared" si="4"/>
        <v>65100000</v>
      </c>
      <c r="P23" s="143">
        <f>SUM(R23:AV23)</f>
        <v>10500</v>
      </c>
      <c r="Q23" s="144"/>
      <c r="R23" s="158"/>
      <c r="S23" s="158">
        <v>10500</v>
      </c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</row>
    <row r="24" spans="2:48" ht="24.9" customHeight="1">
      <c r="B24" s="159">
        <v>18</v>
      </c>
      <c r="C24" s="147" t="str">
        <f>'[10]Hợp đồng'!C24</f>
        <v>NĐ-AH</v>
      </c>
      <c r="D24" s="148" t="str">
        <f>'[10]Hợp đồng'!D24</f>
        <v>09/AH-FL</v>
      </c>
      <c r="E24" s="149" t="str">
        <f>IFERROR('[10]Hợp đồng'!E24,0)</f>
        <v>25/3/2022</v>
      </c>
      <c r="F24" s="150" t="str">
        <f>IFERROR(VLOOKUP($C24,[10]TTKH!$B$6:$J$200,2,0),0)</f>
        <v>A HINH</v>
      </c>
      <c r="G24" s="151" t="str">
        <f>'[10]Hợp đồng'!G24</f>
        <v>8514R</v>
      </c>
      <c r="H24" s="152">
        <f>'[10]Hợp đồng'!H24</f>
        <v>0</v>
      </c>
      <c r="I24" s="153">
        <f t="shared" si="1"/>
        <v>13500</v>
      </c>
      <c r="J24" s="154">
        <f>'[10]Hợp đồng'!K24</f>
        <v>6600</v>
      </c>
      <c r="K24" s="155">
        <f>'[10]Hợp đồng'!L24</f>
        <v>0</v>
      </c>
      <c r="L24" s="156">
        <f>'[10]Hợp đồng'!M24</f>
        <v>0</v>
      </c>
      <c r="M24" s="157">
        <f t="shared" si="2"/>
        <v>89100000</v>
      </c>
      <c r="N24" s="157">
        <f t="shared" si="3"/>
        <v>0</v>
      </c>
      <c r="O24" s="155">
        <f t="shared" si="4"/>
        <v>89100000</v>
      </c>
      <c r="P24" s="143">
        <f t="shared" si="6"/>
        <v>13500</v>
      </c>
      <c r="Q24" s="144"/>
      <c r="R24" s="158"/>
      <c r="S24" s="158">
        <v>13500</v>
      </c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</row>
    <row r="25" spans="2:48" ht="24.9" customHeight="1">
      <c r="B25" s="146">
        <v>19</v>
      </c>
      <c r="C25" s="147" t="str">
        <f>'[10]Hợp đồng'!C25</f>
        <v>IN-RDB</v>
      </c>
      <c r="D25" s="148" t="str">
        <f>'[10]Hợp đồng'!D25</f>
        <v>0203/FMB-RDB</v>
      </c>
      <c r="E25" s="149">
        <f>IFERROR('[10]Hợp đồng'!E25,0)</f>
        <v>44595</v>
      </c>
      <c r="F25" s="150" t="str">
        <f>IFERROR(VLOOKUP($C25,[10]TTKH!$B$6:$J$200,2,0),0)</f>
        <v>RDB RASAYANS LTD</v>
      </c>
      <c r="G25" s="151" t="str">
        <f>'[10]Hợp đồng'!G25</f>
        <v>F-CMP80</v>
      </c>
      <c r="H25" s="152">
        <f>'[10]Hợp đồng'!H25</f>
        <v>0</v>
      </c>
      <c r="I25" s="153">
        <f t="shared" si="1"/>
        <v>39000</v>
      </c>
      <c r="J25" s="154">
        <f>'[10]Hợp đồng'!K25</f>
        <v>0</v>
      </c>
      <c r="K25" s="155">
        <f>'[10]Hợp đồng'!L25</f>
        <v>22700</v>
      </c>
      <c r="L25" s="156">
        <f>'[10]Hợp đồng'!M25</f>
        <v>0.41</v>
      </c>
      <c r="M25" s="157">
        <f t="shared" si="2"/>
        <v>0</v>
      </c>
      <c r="N25" s="157">
        <f t="shared" si="3"/>
        <v>15989.999999999998</v>
      </c>
      <c r="O25" s="155">
        <f t="shared" si="4"/>
        <v>362972999.99999994</v>
      </c>
      <c r="P25" s="143">
        <f t="shared" si="6"/>
        <v>39000</v>
      </c>
      <c r="Q25" s="144"/>
      <c r="R25" s="158"/>
      <c r="S25" s="158"/>
      <c r="T25" s="158"/>
      <c r="U25" s="158"/>
      <c r="V25" s="158"/>
      <c r="W25" s="158"/>
      <c r="X25" s="158"/>
      <c r="Y25" s="158"/>
      <c r="Z25" s="158">
        <v>27000</v>
      </c>
      <c r="AA25" s="158"/>
      <c r="AB25" s="158">
        <v>12000</v>
      </c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</row>
    <row r="26" spans="2:48" ht="24.9" customHeight="1">
      <c r="B26" s="159">
        <v>20</v>
      </c>
      <c r="C26" s="147" t="str">
        <f>'[10]Hợp đồng'!C26</f>
        <v>IN-RDB</v>
      </c>
      <c r="D26" s="148" t="str">
        <f>'[10]Hợp đồng'!D26</f>
        <v>0203/FMB-RDB</v>
      </c>
      <c r="E26" s="149">
        <f>IFERROR('[10]Hợp đồng'!E26,0)</f>
        <v>44595</v>
      </c>
      <c r="F26" s="150" t="str">
        <f>IFERROR(VLOOKUP($C26,[10]TTKH!$B$6:$J$200,2,0),0)</f>
        <v>RDB RASAYANS LTD</v>
      </c>
      <c r="G26" s="151" t="str">
        <f>'[10]Hợp đồng'!G26</f>
        <v>F-CMP782EC</v>
      </c>
      <c r="H26" s="152">
        <f>'[10]Hợp đồng'!H26</f>
        <v>0</v>
      </c>
      <c r="I26" s="153">
        <f t="shared" si="1"/>
        <v>15000</v>
      </c>
      <c r="J26" s="154">
        <f>'[10]Hợp đồng'!K26</f>
        <v>0</v>
      </c>
      <c r="K26" s="155">
        <f>'[10]Hợp đồng'!L26</f>
        <v>22700</v>
      </c>
      <c r="L26" s="156">
        <f>'[10]Hợp đồng'!M26</f>
        <v>0.49</v>
      </c>
      <c r="M26" s="157">
        <f t="shared" si="2"/>
        <v>0</v>
      </c>
      <c r="N26" s="157">
        <f t="shared" si="3"/>
        <v>7350</v>
      </c>
      <c r="O26" s="155">
        <f t="shared" si="4"/>
        <v>166845000</v>
      </c>
      <c r="P26" s="143">
        <f t="shared" si="6"/>
        <v>15000</v>
      </c>
      <c r="Q26" s="144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>
        <v>15000</v>
      </c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</row>
    <row r="27" spans="2:48" ht="24.9" customHeight="1">
      <c r="B27" s="159">
        <v>21</v>
      </c>
      <c r="C27" s="147" t="str">
        <f>'[10]Hợp đồng'!C27</f>
        <v>NĐ-BĐL</v>
      </c>
      <c r="D27" s="148" t="str">
        <f>'[10]Hợp đồng'!D27</f>
        <v>310322/BĐL-FL</v>
      </c>
      <c r="E27" s="149" t="str">
        <f>IFERROR('[10]Hợp đồng'!E27,0)</f>
        <v>31/3/2022</v>
      </c>
      <c r="F27" s="150" t="str">
        <f>IFERROR(VLOOKUP($C27,[10]TTKH!$B$6:$J$200,2,0),0)</f>
        <v>CÔNG TY TNHH BÁCH ĐẶC LỢI</v>
      </c>
      <c r="G27" s="151" t="str">
        <f>'[10]Hợp đồng'!G27</f>
        <v>8808R</v>
      </c>
      <c r="H27" s="152">
        <f>'[10]Hợp đồng'!H27</f>
        <v>0</v>
      </c>
      <c r="I27" s="153">
        <f t="shared" si="1"/>
        <v>15000</v>
      </c>
      <c r="J27" s="154">
        <f>'[10]Hợp đồng'!K27</f>
        <v>6272.7272727272721</v>
      </c>
      <c r="K27" s="155">
        <f>'[10]Hợp đồng'!L27</f>
        <v>0</v>
      </c>
      <c r="L27" s="156">
        <f>'[10]Hợp đồng'!M27</f>
        <v>0</v>
      </c>
      <c r="M27" s="157">
        <f t="shared" si="2"/>
        <v>94090909.090909079</v>
      </c>
      <c r="N27" s="157">
        <f t="shared" si="3"/>
        <v>0</v>
      </c>
      <c r="O27" s="155">
        <f t="shared" si="4"/>
        <v>94090909.090909079</v>
      </c>
      <c r="P27" s="143">
        <f t="shared" si="6"/>
        <v>15000</v>
      </c>
      <c r="Q27" s="144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>
        <v>15000</v>
      </c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</row>
    <row r="28" spans="2:48" ht="24.9" customHeight="1">
      <c r="B28" s="146">
        <v>22</v>
      </c>
      <c r="C28" s="147" t="str">
        <f>'[10]Hợp đồng'!C28</f>
        <v>NĐ-BA</v>
      </c>
      <c r="D28" s="148" t="str">
        <f>'[10]Hợp đồng'!D28</f>
        <v>Hàng mẫu</v>
      </c>
      <c r="E28" s="149" t="str">
        <f>IFERROR('[10]Hợp đồng'!E28,0)</f>
        <v>31/3/2022</v>
      </c>
      <c r="F28" s="150" t="str">
        <f>IFERROR(VLOOKUP($C28,[10]TTKH!$B$6:$J$200,2,0),0)</f>
        <v>CÔNG TY TNHH Y TẾ BÌNH AN</v>
      </c>
      <c r="G28" s="151" t="str">
        <f>'[10]Hợp đồng'!G28</f>
        <v>8804S</v>
      </c>
      <c r="H28" s="152">
        <f>'[10]Hợp đồng'!H28</f>
        <v>0</v>
      </c>
      <c r="I28" s="153">
        <f t="shared" si="1"/>
        <v>50</v>
      </c>
      <c r="J28" s="154">
        <f>'[10]Hợp đồng'!K28</f>
        <v>0</v>
      </c>
      <c r="K28" s="155">
        <f>'[10]Hợp đồng'!L28</f>
        <v>0</v>
      </c>
      <c r="L28" s="156">
        <f>'[10]Hợp đồng'!M28</f>
        <v>0</v>
      </c>
      <c r="M28" s="157">
        <f t="shared" si="2"/>
        <v>0</v>
      </c>
      <c r="N28" s="157">
        <f t="shared" si="3"/>
        <v>0</v>
      </c>
      <c r="O28" s="155">
        <f t="shared" si="4"/>
        <v>0</v>
      </c>
      <c r="P28" s="143">
        <f t="shared" si="6"/>
        <v>50</v>
      </c>
      <c r="Q28" s="144"/>
      <c r="R28" s="158"/>
      <c r="S28" s="158"/>
      <c r="T28" s="158"/>
      <c r="U28" s="158"/>
      <c r="V28" s="158">
        <v>50</v>
      </c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</row>
    <row r="29" spans="2:48" ht="24.9" customHeight="1">
      <c r="B29" s="159">
        <v>23</v>
      </c>
      <c r="C29" s="147" t="str">
        <f>'[10]Hợp đồng'!C29</f>
        <v>NĐ-MP</v>
      </c>
      <c r="D29" s="148" t="str">
        <f>'[10]Hợp đồng'!D29</f>
        <v>03/MP-FL</v>
      </c>
      <c r="E29" s="149">
        <f>IFERROR('[10]Hợp đồng'!E29,0)</f>
        <v>44565</v>
      </c>
      <c r="F29" s="150" t="str">
        <f>IFERROR(VLOOKUP($C29,[10]TTKH!$B$6:$J$200,2,0),0)</f>
        <v>CÔNG TY MAI PHƯƠNG</v>
      </c>
      <c r="G29" s="151" t="str">
        <f>'[10]Hợp đồng'!G29</f>
        <v>PE80</v>
      </c>
      <c r="H29" s="152">
        <f>'[10]Hợp đồng'!H29</f>
        <v>0</v>
      </c>
      <c r="I29" s="153">
        <f t="shared" si="1"/>
        <v>50000</v>
      </c>
      <c r="J29" s="154">
        <f>'[10]Hợp đồng'!K29</f>
        <v>8700</v>
      </c>
      <c r="K29" s="155">
        <f>'[10]Hợp đồng'!L29</f>
        <v>0</v>
      </c>
      <c r="L29" s="156">
        <f>'[10]Hợp đồng'!M29</f>
        <v>0</v>
      </c>
      <c r="M29" s="157">
        <f t="shared" si="2"/>
        <v>435000000</v>
      </c>
      <c r="N29" s="157">
        <f t="shared" si="3"/>
        <v>0</v>
      </c>
      <c r="O29" s="155">
        <f t="shared" si="4"/>
        <v>435000000</v>
      </c>
      <c r="P29" s="143">
        <f t="shared" si="6"/>
        <v>50000</v>
      </c>
      <c r="Q29" s="144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>
        <v>18775</v>
      </c>
      <c r="AD29" s="158"/>
      <c r="AE29" s="158"/>
      <c r="AF29" s="158"/>
      <c r="AG29" s="158"/>
      <c r="AH29" s="158"/>
      <c r="AI29" s="158"/>
      <c r="AJ29" s="158">
        <v>21000</v>
      </c>
      <c r="AK29" s="158"/>
      <c r="AL29" s="158"/>
      <c r="AM29" s="158"/>
      <c r="AN29" s="158"/>
      <c r="AO29" s="158"/>
      <c r="AP29" s="158"/>
      <c r="AQ29" s="158"/>
      <c r="AR29" s="158">
        <v>10225</v>
      </c>
      <c r="AS29" s="158"/>
      <c r="AT29" s="158"/>
      <c r="AU29" s="158"/>
      <c r="AV29" s="158"/>
    </row>
    <row r="30" spans="2:48" ht="24.9" customHeight="1">
      <c r="B30" s="159">
        <v>24</v>
      </c>
      <c r="C30" s="147" t="str">
        <f>'[10]Hợp đồng'!C30</f>
        <v>NĐ-ĐL</v>
      </c>
      <c r="D30" s="148" t="str">
        <f>'[10]Hợp đồng'!D30</f>
        <v>0204/DDL-FM</v>
      </c>
      <c r="E30" s="149">
        <f>IFERROR('[10]Hợp đồng'!E30,0)</f>
        <v>44596</v>
      </c>
      <c r="F30" s="150" t="str">
        <f>IFERROR(VLOOKUP($C30,[10]TTKH!$B$6:$J$200,2,0),0)</f>
        <v>CÔNG TY TNHH SXTM VÀ DL ĐỨC LONG</v>
      </c>
      <c r="G30" s="151">
        <f>'[10]Hợp đồng'!G30</f>
        <v>8619</v>
      </c>
      <c r="H30" s="152">
        <f>'[10]Hợp đồng'!H30</f>
        <v>0</v>
      </c>
      <c r="I30" s="153">
        <f t="shared" si="1"/>
        <v>3000</v>
      </c>
      <c r="J30" s="154">
        <f>'[10]Hợp đồng'!K30</f>
        <v>6500</v>
      </c>
      <c r="K30" s="155">
        <f>'[10]Hợp đồng'!L30</f>
        <v>0</v>
      </c>
      <c r="L30" s="156">
        <f>'[10]Hợp đồng'!M30</f>
        <v>0</v>
      </c>
      <c r="M30" s="157">
        <f t="shared" si="2"/>
        <v>19500000</v>
      </c>
      <c r="N30" s="157">
        <f t="shared" si="3"/>
        <v>0</v>
      </c>
      <c r="O30" s="155">
        <f t="shared" si="4"/>
        <v>19500000</v>
      </c>
      <c r="P30" s="143">
        <f t="shared" si="6"/>
        <v>3000</v>
      </c>
      <c r="Q30" s="144"/>
      <c r="R30" s="158"/>
      <c r="S30" s="158"/>
      <c r="T30" s="158"/>
      <c r="U30" s="158"/>
      <c r="V30" s="158"/>
      <c r="W30" s="158">
        <v>3000</v>
      </c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</row>
    <row r="31" spans="2:48" ht="24.9" customHeight="1">
      <c r="B31" s="146">
        <v>25</v>
      </c>
      <c r="C31" s="147" t="str">
        <f>'[10]Hợp đồng'!C31</f>
        <v>NĐ-ĐL</v>
      </c>
      <c r="D31" s="148" t="str">
        <f>'[10]Hợp đồng'!D31</f>
        <v>0204/DDL-FM</v>
      </c>
      <c r="E31" s="149">
        <f>IFERROR('[10]Hợp đồng'!E31,0)</f>
        <v>44596</v>
      </c>
      <c r="F31" s="150" t="str">
        <f>IFERROR(VLOOKUP($C31,[10]TTKH!$B$6:$J$200,2,0),0)</f>
        <v>CÔNG TY TNHH SXTM VÀ DL ĐỨC LONG</v>
      </c>
      <c r="G31" s="151" t="str">
        <f>'[10]Hợp đồng'!G31</f>
        <v>8619R</v>
      </c>
      <c r="H31" s="152">
        <f>'[10]Hợp đồng'!H31</f>
        <v>0</v>
      </c>
      <c r="I31" s="153">
        <f t="shared" si="1"/>
        <v>3000</v>
      </c>
      <c r="J31" s="154">
        <f>'[10]Hợp đồng'!K31</f>
        <v>6700</v>
      </c>
      <c r="K31" s="155">
        <f>'[10]Hợp đồng'!L31</f>
        <v>0</v>
      </c>
      <c r="L31" s="156">
        <f>'[10]Hợp đồng'!M31</f>
        <v>0</v>
      </c>
      <c r="M31" s="157">
        <f t="shared" si="2"/>
        <v>20100000</v>
      </c>
      <c r="N31" s="157">
        <f t="shared" si="3"/>
        <v>0</v>
      </c>
      <c r="O31" s="155">
        <f t="shared" si="4"/>
        <v>20100000</v>
      </c>
      <c r="P31" s="143">
        <f t="shared" si="6"/>
        <v>3000</v>
      </c>
      <c r="Q31" s="144"/>
      <c r="R31" s="158"/>
      <c r="S31" s="158"/>
      <c r="T31" s="158"/>
      <c r="U31" s="158"/>
      <c r="V31" s="158"/>
      <c r="W31" s="158">
        <v>3000</v>
      </c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</row>
    <row r="32" spans="2:48" ht="24.9" customHeight="1">
      <c r="B32" s="159">
        <v>26</v>
      </c>
      <c r="C32" s="147" t="str">
        <f>'[10]Hợp đồng'!C32</f>
        <v>NĐ-HH</v>
      </c>
      <c r="D32" s="148" t="str">
        <f>'[10]Hợp đồng'!D32</f>
        <v>06/HH-FM</v>
      </c>
      <c r="E32" s="149">
        <f>IFERROR('[10]Hợp đồng'!E32,0)</f>
        <v>44596</v>
      </c>
      <c r="F32" s="150" t="str">
        <f>IFERROR(VLOOKUP($C32,[10]TTKH!$B$6:$J$200,2,0),0)</f>
        <v>CÔNG TY TNHH NHỰA HUY HOÀN</v>
      </c>
      <c r="G32" s="151">
        <f>'[10]Hợp đồng'!G32</f>
        <v>8616</v>
      </c>
      <c r="H32" s="152">
        <f>'[10]Hợp đồng'!H32</f>
        <v>0</v>
      </c>
      <c r="I32" s="153">
        <f t="shared" si="1"/>
        <v>3000</v>
      </c>
      <c r="J32" s="154">
        <f>'[10]Hợp đồng'!K32</f>
        <v>6999.9999999999991</v>
      </c>
      <c r="K32" s="155">
        <f>'[10]Hợp đồng'!L32</f>
        <v>0</v>
      </c>
      <c r="L32" s="156">
        <f>'[10]Hợp đồng'!M32</f>
        <v>0</v>
      </c>
      <c r="M32" s="157">
        <f t="shared" si="2"/>
        <v>20999999.999999996</v>
      </c>
      <c r="N32" s="157">
        <f t="shared" si="3"/>
        <v>0</v>
      </c>
      <c r="O32" s="155">
        <f t="shared" si="4"/>
        <v>20999999.999999996</v>
      </c>
      <c r="P32" s="143">
        <f t="shared" si="6"/>
        <v>3000</v>
      </c>
      <c r="Q32" s="144"/>
      <c r="R32" s="158"/>
      <c r="S32" s="158"/>
      <c r="T32" s="158"/>
      <c r="U32" s="158"/>
      <c r="V32" s="158"/>
      <c r="W32" s="158">
        <v>3000</v>
      </c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</row>
    <row r="33" spans="2:48" ht="24.9" customHeight="1">
      <c r="B33" s="159">
        <v>27</v>
      </c>
      <c r="C33" s="147" t="str">
        <f>'[10]Hợp đồng'!C33</f>
        <v>NĐ-ITVN</v>
      </c>
      <c r="D33" s="148" t="str">
        <f>'[10]Hợp đồng'!D33</f>
        <v>11/ITVN-FL</v>
      </c>
      <c r="E33" s="149">
        <f>IFERROR('[10]Hợp đồng'!E33,0)</f>
        <v>44655</v>
      </c>
      <c r="F33" s="150" t="str">
        <f>IFERROR(VLOOKUP($C33,[10]TTKH!$B$6:$J$200,2,0),0)</f>
        <v>Công Ty TNHH Thương Mại Và Đầu Tư ITVN</v>
      </c>
      <c r="G33" s="151">
        <f>'[10]Hợp đồng'!G33</f>
        <v>8806</v>
      </c>
      <c r="H33" s="152">
        <f>'[10]Hợp đồng'!H33</f>
        <v>0</v>
      </c>
      <c r="I33" s="153">
        <f t="shared" si="1"/>
        <v>10000</v>
      </c>
      <c r="J33" s="154">
        <f>'[10]Hợp đồng'!K33</f>
        <v>6999.9999999999991</v>
      </c>
      <c r="K33" s="155">
        <f>'[10]Hợp đồng'!L33</f>
        <v>0</v>
      </c>
      <c r="L33" s="156">
        <f>'[10]Hợp đồng'!M33</f>
        <v>0</v>
      </c>
      <c r="M33" s="157">
        <f t="shared" si="2"/>
        <v>69999999.999999985</v>
      </c>
      <c r="N33" s="157">
        <f t="shared" si="3"/>
        <v>0</v>
      </c>
      <c r="O33" s="155">
        <f t="shared" si="4"/>
        <v>69999999.999999985</v>
      </c>
      <c r="P33" s="143">
        <f>SUM(R33:AV33)</f>
        <v>10000</v>
      </c>
      <c r="Q33" s="144"/>
      <c r="R33" s="158"/>
      <c r="S33" s="158"/>
      <c r="T33" s="158"/>
      <c r="U33" s="158"/>
      <c r="V33" s="158"/>
      <c r="W33" s="158"/>
      <c r="X33" s="158">
        <v>10000</v>
      </c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</row>
    <row r="34" spans="2:48" ht="24.9" customHeight="1">
      <c r="B34" s="146">
        <v>28</v>
      </c>
      <c r="C34" s="147" t="str">
        <f>'[10]Hợp đồng'!C34</f>
        <v>ID-RAJA</v>
      </c>
      <c r="D34" s="148" t="str">
        <f>'[10]Hợp đồng'!D34</f>
        <v>VTM01202289</v>
      </c>
      <c r="E34" s="149">
        <f>IFERROR('[10]Hợp đồng'!E34,0)</f>
        <v>44565</v>
      </c>
      <c r="F34" s="150" t="str">
        <f>IFERROR(VLOOKUP($C34,[10]TTKH!$B$6:$J$200,2,0),0)</f>
        <v>PT. RAJA ABDI PERKASA</v>
      </c>
      <c r="G34" s="151" t="str">
        <f>'[10]Hợp đồng'!G34</f>
        <v>VTN-303</v>
      </c>
      <c r="H34" s="152">
        <f>'[10]Hợp đồng'!H34</f>
        <v>0</v>
      </c>
      <c r="I34" s="153">
        <f t="shared" si="1"/>
        <v>54000</v>
      </c>
      <c r="J34" s="154">
        <f>'[10]Hợp đồng'!K34</f>
        <v>0</v>
      </c>
      <c r="K34" s="155">
        <f>'[10]Hợp đồng'!L34</f>
        <v>22700</v>
      </c>
      <c r="L34" s="156">
        <f>'[10]Hợp đồng'!M34</f>
        <v>0.48499999999999999</v>
      </c>
      <c r="M34" s="157">
        <f t="shared" si="2"/>
        <v>0</v>
      </c>
      <c r="N34" s="157">
        <f t="shared" si="3"/>
        <v>26190</v>
      </c>
      <c r="O34" s="155">
        <f t="shared" si="4"/>
        <v>594513000</v>
      </c>
      <c r="P34" s="143">
        <f t="shared" ref="P34:P85" si="7">SUM(R34:AV34)</f>
        <v>54000</v>
      </c>
      <c r="Q34" s="144"/>
      <c r="R34" s="158"/>
      <c r="S34" s="158"/>
      <c r="T34" s="158"/>
      <c r="U34" s="158"/>
      <c r="V34" s="158"/>
      <c r="W34" s="158"/>
      <c r="X34" s="158">
        <v>54000</v>
      </c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</row>
    <row r="35" spans="2:48" ht="24.9" customHeight="1">
      <c r="B35" s="159">
        <v>29</v>
      </c>
      <c r="C35" s="147" t="str">
        <f>'[10]Hợp đồng'!C35</f>
        <v>NĐ-VIC</v>
      </c>
      <c r="D35" s="148" t="str">
        <f>'[10]Hợp đồng'!D35</f>
        <v>hàng mẫu</v>
      </c>
      <c r="E35" s="149" t="str">
        <f>IFERROR('[10]Hợp đồng'!E35,0)</f>
        <v>29/3/2022</v>
      </c>
      <c r="F35" s="150" t="str">
        <f>IFERROR(VLOOKUP($C35,[10]TTKH!$B$6:$J$200,2,0),0)</f>
        <v>VICOMIN</v>
      </c>
      <c r="G35" s="151">
        <f>'[10]Hợp đồng'!G35</f>
        <v>8515</v>
      </c>
      <c r="H35" s="152">
        <f>'[10]Hợp đồng'!H35</f>
        <v>0</v>
      </c>
      <c r="I35" s="153">
        <f t="shared" si="1"/>
        <v>25</v>
      </c>
      <c r="J35" s="154">
        <f>'[10]Hợp đồng'!K35</f>
        <v>0</v>
      </c>
      <c r="K35" s="155">
        <f>'[10]Hợp đồng'!L35</f>
        <v>0</v>
      </c>
      <c r="L35" s="156">
        <f>'[10]Hợp đồng'!M35</f>
        <v>0</v>
      </c>
      <c r="M35" s="157">
        <f t="shared" si="2"/>
        <v>0</v>
      </c>
      <c r="N35" s="157">
        <f t="shared" si="3"/>
        <v>0</v>
      </c>
      <c r="O35" s="155">
        <f t="shared" si="4"/>
        <v>0</v>
      </c>
      <c r="P35" s="143">
        <f t="shared" si="7"/>
        <v>25</v>
      </c>
      <c r="Q35" s="144"/>
      <c r="R35" s="158"/>
      <c r="S35" s="158"/>
      <c r="T35" s="158"/>
      <c r="U35" s="158"/>
      <c r="V35" s="158">
        <v>25</v>
      </c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</row>
    <row r="36" spans="2:48" ht="24.9" customHeight="1">
      <c r="B36" s="159">
        <v>30</v>
      </c>
      <c r="C36" s="147" t="str">
        <f>'[10]Hợp đồng'!C36</f>
        <v>NĐ-SC</v>
      </c>
      <c r="D36" s="148" t="str">
        <f>'[10]Hợp đồng'!D36</f>
        <v>020422/SC-FM</v>
      </c>
      <c r="E36" s="149">
        <f>IFERROR('[10]Hợp đồng'!E36,0)</f>
        <v>44596</v>
      </c>
      <c r="F36" s="150" t="str">
        <f>IFERROR(VLOOKUP($C36,[10]TTKH!$B$6:$J$200,2,0),0)</f>
        <v>CÔNG TY SÔNG CÔNG</v>
      </c>
      <c r="G36" s="151" t="str">
        <f>'[10]Hợp đồng'!G36</f>
        <v>8805SC</v>
      </c>
      <c r="H36" s="152">
        <f>'[10]Hợp đồng'!H36</f>
        <v>0</v>
      </c>
      <c r="I36" s="153">
        <f t="shared" si="1"/>
        <v>10000</v>
      </c>
      <c r="J36" s="154">
        <f>'[10]Hợp đồng'!K36</f>
        <v>9727.2727272727261</v>
      </c>
      <c r="K36" s="155">
        <f>'[10]Hợp đồng'!L36</f>
        <v>0</v>
      </c>
      <c r="L36" s="156">
        <f>'[10]Hợp đồng'!M36</f>
        <v>0</v>
      </c>
      <c r="M36" s="157">
        <f t="shared" si="2"/>
        <v>97272727.272727266</v>
      </c>
      <c r="N36" s="157">
        <f t="shared" si="3"/>
        <v>0</v>
      </c>
      <c r="O36" s="155">
        <f t="shared" si="4"/>
        <v>97272727.272727266</v>
      </c>
      <c r="P36" s="143">
        <f t="shared" si="7"/>
        <v>10000</v>
      </c>
      <c r="Q36" s="144"/>
      <c r="R36" s="158"/>
      <c r="S36" s="158">
        <v>10000</v>
      </c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</row>
    <row r="37" spans="2:48" ht="24.9" customHeight="1">
      <c r="B37" s="146">
        <v>31</v>
      </c>
      <c r="C37" s="147" t="str">
        <f>'[10]Hợp đồng'!C37</f>
        <v>NĐ-ĐH</v>
      </c>
      <c r="D37" s="148" t="str">
        <f>'[10]Hợp đồng'!D37</f>
        <v>050422/FL-ĐH</v>
      </c>
      <c r="E37" s="149">
        <f>IFERROR('[10]Hợp đồng'!E37,0)</f>
        <v>44685</v>
      </c>
      <c r="F37" s="150" t="str">
        <f>IFERROR(VLOOKUP($C37,[10]TTKH!$B$6:$J$200,2,0),0)</f>
        <v>CÔNG TY CỔ PHẦN ĐỨC HIẾU</v>
      </c>
      <c r="G37" s="151">
        <f>'[10]Hợp đồng'!G37</f>
        <v>8514</v>
      </c>
      <c r="H37" s="152">
        <f>'[10]Hợp đồng'!H37</f>
        <v>0</v>
      </c>
      <c r="I37" s="153">
        <f t="shared" si="1"/>
        <v>3000</v>
      </c>
      <c r="J37" s="154">
        <f>'[10]Hợp đồng'!K37</f>
        <v>10000</v>
      </c>
      <c r="K37" s="155">
        <f>'[10]Hợp đồng'!L37</f>
        <v>0</v>
      </c>
      <c r="L37" s="156">
        <f>'[10]Hợp đồng'!M37</f>
        <v>0</v>
      </c>
      <c r="M37" s="157">
        <f t="shared" si="2"/>
        <v>30000000</v>
      </c>
      <c r="N37" s="157">
        <f t="shared" si="3"/>
        <v>0</v>
      </c>
      <c r="O37" s="155">
        <f t="shared" si="4"/>
        <v>30000000</v>
      </c>
      <c r="P37" s="143">
        <f t="shared" si="7"/>
        <v>3000</v>
      </c>
      <c r="Q37" s="144"/>
      <c r="R37" s="158"/>
      <c r="S37" s="158"/>
      <c r="T37" s="158"/>
      <c r="U37" s="158"/>
      <c r="V37" s="158">
        <v>3000</v>
      </c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</row>
    <row r="38" spans="2:48" ht="24.9" customHeight="1">
      <c r="B38" s="159">
        <v>32</v>
      </c>
      <c r="C38" s="147" t="str">
        <f>'[10]Hợp đồng'!C38</f>
        <v>CN-WZ</v>
      </c>
      <c r="D38" s="148" t="str">
        <f>'[10]Hợp đồng'!D38</f>
        <v>FM/WJ040422-08</v>
      </c>
      <c r="E38" s="149">
        <f>IFERROR('[10]Hợp đồng'!E38,0)</f>
        <v>44655</v>
      </c>
      <c r="F38" s="150" t="str">
        <f>IFERROR(VLOOKUP($C38,[10]TTKH!$B$6:$J$200,2,0),0)</f>
        <v>WENZHOU JIATIAN TRADE CO., LTD</v>
      </c>
      <c r="G38" s="151" t="str">
        <f>'[10]Hợp đồng'!G38</f>
        <v xml:space="preserve"> JT30 đen</v>
      </c>
      <c r="H38" s="152">
        <f>'[10]Hợp đồng'!H38</f>
        <v>8803</v>
      </c>
      <c r="I38" s="153">
        <f t="shared" si="1"/>
        <v>270000</v>
      </c>
      <c r="J38" s="154">
        <f>'[10]Hợp đồng'!K38</f>
        <v>0</v>
      </c>
      <c r="K38" s="155">
        <f>'[10]Hợp đồng'!L38</f>
        <v>22700</v>
      </c>
      <c r="L38" s="156">
        <f>'[10]Hợp đồng'!M38</f>
        <v>0.35499999999999998</v>
      </c>
      <c r="M38" s="157">
        <f t="shared" si="2"/>
        <v>0</v>
      </c>
      <c r="N38" s="157">
        <f t="shared" si="3"/>
        <v>95850</v>
      </c>
      <c r="O38" s="155">
        <f t="shared" si="4"/>
        <v>2175795000</v>
      </c>
      <c r="P38" s="143">
        <f t="shared" si="7"/>
        <v>270000</v>
      </c>
      <c r="Q38" s="144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>
        <v>108000</v>
      </c>
      <c r="AD38" s="158">
        <v>108000</v>
      </c>
      <c r="AE38" s="158">
        <v>54000</v>
      </c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</row>
    <row r="39" spans="2:48" ht="24.9" customHeight="1">
      <c r="B39" s="159">
        <v>33</v>
      </c>
      <c r="C39" s="147" t="str">
        <f>'[10]Hợp đồng'!C39</f>
        <v>NĐ-BO</v>
      </c>
      <c r="D39" s="148">
        <f>'[10]Hợp đồng'!D39</f>
        <v>0</v>
      </c>
      <c r="E39" s="149">
        <f>IFERROR('[10]Hợp đồng'!E39,0)</f>
        <v>44565</v>
      </c>
      <c r="F39" s="150" t="str">
        <f>IFERROR(VLOOKUP($C39,[10]TTKH!$B$6:$J$200,2,0),0)</f>
        <v>CÔNG TY TNHH TÂN THỊNH BIOPLASTIC</v>
      </c>
      <c r="G39" s="151">
        <f>'[10]Hợp đồng'!G39</f>
        <v>8616</v>
      </c>
      <c r="H39" s="152">
        <f>'[10]Hợp đồng'!H39</f>
        <v>0</v>
      </c>
      <c r="I39" s="153">
        <f t="shared" si="1"/>
        <v>425</v>
      </c>
      <c r="J39" s="154">
        <f>'[10]Hợp đồng'!K39</f>
        <v>7050</v>
      </c>
      <c r="K39" s="155">
        <f>'[10]Hợp đồng'!L39</f>
        <v>0</v>
      </c>
      <c r="L39" s="156">
        <f>'[10]Hợp đồng'!M39</f>
        <v>0</v>
      </c>
      <c r="M39" s="157">
        <f t="shared" si="2"/>
        <v>2996250</v>
      </c>
      <c r="N39" s="157">
        <f t="shared" si="3"/>
        <v>0</v>
      </c>
      <c r="O39" s="155">
        <f t="shared" si="4"/>
        <v>2996250</v>
      </c>
      <c r="P39" s="143">
        <f t="shared" si="7"/>
        <v>425</v>
      </c>
      <c r="Q39" s="144"/>
      <c r="R39" s="158">
        <v>425</v>
      </c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</row>
    <row r="40" spans="2:48" ht="24.9" customHeight="1">
      <c r="B40" s="146">
        <v>34</v>
      </c>
      <c r="C40" s="147" t="str">
        <f>'[10]Hợp đồng'!C40</f>
        <v>NĐ-AL</v>
      </c>
      <c r="D40" s="148">
        <f>'[10]Hợp đồng'!D40</f>
        <v>0</v>
      </c>
      <c r="E40" s="149">
        <f>IFERROR('[10]Hợp đồng'!E40,0)</f>
        <v>44685</v>
      </c>
      <c r="F40" s="150" t="str">
        <f>IFERROR(VLOOKUP($C40,[10]TTKH!$B$6:$J$200,2,0),0)</f>
        <v>ĐỒNG XUÂN LAN</v>
      </c>
      <c r="G40" s="151" t="str">
        <f>'[10]Hợp đồng'!G40</f>
        <v>Vỏ bao</v>
      </c>
      <c r="H40" s="152">
        <f>'[10]Hợp đồng'!H40</f>
        <v>0</v>
      </c>
      <c r="I40" s="153">
        <f t="shared" si="1"/>
        <v>1700</v>
      </c>
      <c r="J40" s="154">
        <f>'[10]Hợp đồng'!K40</f>
        <v>6000</v>
      </c>
      <c r="K40" s="155">
        <f>'[10]Hợp đồng'!L40</f>
        <v>0</v>
      </c>
      <c r="L40" s="156">
        <f>'[10]Hợp đồng'!M40</f>
        <v>0</v>
      </c>
      <c r="M40" s="157">
        <f t="shared" si="2"/>
        <v>10200000</v>
      </c>
      <c r="N40" s="157">
        <f t="shared" si="3"/>
        <v>0</v>
      </c>
      <c r="O40" s="155">
        <f t="shared" si="4"/>
        <v>10200000</v>
      </c>
      <c r="P40" s="143">
        <f t="shared" si="7"/>
        <v>1700</v>
      </c>
      <c r="Q40" s="144"/>
      <c r="R40" s="158"/>
      <c r="S40" s="158"/>
      <c r="T40" s="158"/>
      <c r="U40" s="158"/>
      <c r="V40" s="158">
        <v>1700</v>
      </c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</row>
    <row r="41" spans="2:48" ht="24.9" customHeight="1">
      <c r="B41" s="159">
        <v>35</v>
      </c>
      <c r="C41" s="147" t="str">
        <f>'[10]Hợp đồng'!C41</f>
        <v>PK-RC</v>
      </c>
      <c r="D41" s="148" t="str">
        <f>'[10]Hợp đồng'!D41</f>
        <v>FM/RC-090322/04</v>
      </c>
      <c r="E41" s="149">
        <f>IFERROR('[10]Hợp đồng'!E41,0)</f>
        <v>44807</v>
      </c>
      <c r="F41" s="150" t="str">
        <f>IFERROR(VLOOKUP($C41,[10]TTKH!$B$6:$J$200,2,0),0)</f>
        <v>REHMAN CHEMICALS</v>
      </c>
      <c r="G41" s="151" t="str">
        <f>'[10]Hợp đồng'!G41</f>
        <v>FCPP0184</v>
      </c>
      <c r="H41" s="152">
        <f>'[10]Hợp đồng'!H41</f>
        <v>0</v>
      </c>
      <c r="I41" s="153">
        <f t="shared" si="1"/>
        <v>56000</v>
      </c>
      <c r="J41" s="154">
        <f>'[10]Hợp đồng'!K41</f>
        <v>0</v>
      </c>
      <c r="K41" s="155">
        <f>'[10]Hợp đồng'!L41</f>
        <v>22700</v>
      </c>
      <c r="L41" s="156">
        <f>'[10]Hợp đồng'!M41</f>
        <v>0.37885999999999997</v>
      </c>
      <c r="M41" s="157">
        <f t="shared" si="2"/>
        <v>0</v>
      </c>
      <c r="N41" s="157">
        <f t="shared" si="3"/>
        <v>21216.16</v>
      </c>
      <c r="O41" s="155">
        <f t="shared" si="4"/>
        <v>481606832</v>
      </c>
      <c r="P41" s="143">
        <f t="shared" si="7"/>
        <v>56000</v>
      </c>
      <c r="Q41" s="144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>
        <v>56000</v>
      </c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</row>
    <row r="42" spans="2:48" ht="30.75" customHeight="1">
      <c r="B42" s="159">
        <v>36</v>
      </c>
      <c r="C42" s="147" t="str">
        <f>'[10]Hợp đồng'!C42</f>
        <v>NĐ-VU</v>
      </c>
      <c r="D42" s="148" t="str">
        <f>'[10]Hợp đồng'!D42</f>
        <v>07042022-VUHN23</v>
      </c>
      <c r="E42" s="149">
        <f>IFERROR('[10]Hợp đồng'!E42,0)</f>
        <v>44746</v>
      </c>
      <c r="F42" s="150" t="str">
        <f>IFERROR(VLOOKUP($C42,[10]TTKH!$B$6:$J$200,2,0),0)</f>
        <v>CÔNG TY TNHH SẢN XUẤT THƯƠNG MẠI NHỰA VIỆT ÚC</v>
      </c>
      <c r="G42" s="151" t="str">
        <f>'[10]Hợp đồng'!G42</f>
        <v>WL1372</v>
      </c>
      <c r="H42" s="152">
        <f>'[10]Hợp đồng'!H42</f>
        <v>0</v>
      </c>
      <c r="I42" s="153">
        <f t="shared" si="1"/>
        <v>3000</v>
      </c>
      <c r="J42" s="154">
        <f>'[10]Hợp đồng'!K42</f>
        <v>29090.909090909088</v>
      </c>
      <c r="K42" s="155">
        <f>'[10]Hợp đồng'!L42</f>
        <v>0</v>
      </c>
      <c r="L42" s="156">
        <f>'[10]Hợp đồng'!M42</f>
        <v>0</v>
      </c>
      <c r="M42" s="157">
        <f t="shared" si="2"/>
        <v>87272727.272727266</v>
      </c>
      <c r="N42" s="157">
        <f t="shared" si="3"/>
        <v>0</v>
      </c>
      <c r="O42" s="155">
        <f t="shared" si="4"/>
        <v>87272727.272727266</v>
      </c>
      <c r="P42" s="143">
        <f t="shared" si="7"/>
        <v>3000</v>
      </c>
      <c r="Q42" s="144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>
        <v>3000</v>
      </c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</row>
    <row r="43" spans="2:48" ht="27.75" customHeight="1">
      <c r="B43" s="146">
        <v>37</v>
      </c>
      <c r="C43" s="147" t="str">
        <f>'[10]Hợp đồng'!C43</f>
        <v>NĐ-VU</v>
      </c>
      <c r="D43" s="148" t="str">
        <f>'[10]Hợp đồng'!D43</f>
        <v>07042022-VUHN23</v>
      </c>
      <c r="E43" s="149">
        <f>IFERROR('[10]Hợp đồng'!E43,0)</f>
        <v>44777</v>
      </c>
      <c r="F43" s="150" t="str">
        <f>IFERROR(VLOOKUP($C43,[10]TTKH!$B$6:$J$200,2,0),0)</f>
        <v>CÔNG TY TNHH SẢN XUẤT THƯƠNG MẠI NHỰA VIỆT ÚC</v>
      </c>
      <c r="G43" s="151" t="str">
        <f>'[10]Hợp đồng'!G43</f>
        <v>PP02</v>
      </c>
      <c r="H43" s="152">
        <f>'[10]Hợp đồng'!H43</f>
        <v>0</v>
      </c>
      <c r="I43" s="153">
        <f t="shared" si="1"/>
        <v>10000</v>
      </c>
      <c r="J43" s="154">
        <f>'[10]Hợp đồng'!K43</f>
        <v>7090.9090909090901</v>
      </c>
      <c r="K43" s="155">
        <f>'[10]Hợp đồng'!L43</f>
        <v>0</v>
      </c>
      <c r="L43" s="156">
        <f>'[10]Hợp đồng'!M43</f>
        <v>0</v>
      </c>
      <c r="M43" s="157">
        <f t="shared" si="2"/>
        <v>70909090.909090906</v>
      </c>
      <c r="N43" s="157">
        <f t="shared" si="3"/>
        <v>0</v>
      </c>
      <c r="O43" s="155">
        <f t="shared" si="4"/>
        <v>70909090.909090906</v>
      </c>
      <c r="P43" s="143">
        <f t="shared" si="7"/>
        <v>10000</v>
      </c>
      <c r="Q43" s="144"/>
      <c r="R43" s="158"/>
      <c r="S43" s="158"/>
      <c r="T43" s="158"/>
      <c r="U43" s="158"/>
      <c r="V43" s="158"/>
      <c r="W43" s="158"/>
      <c r="X43" s="158"/>
      <c r="Y43" s="158"/>
      <c r="Z43" s="158">
        <v>10000</v>
      </c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</row>
    <row r="44" spans="2:48" ht="24.9" customHeight="1">
      <c r="B44" s="159">
        <v>38</v>
      </c>
      <c r="C44" s="147" t="str">
        <f>'[10]Hợp đồng'!C44</f>
        <v>NĐ-HTX</v>
      </c>
      <c r="D44" s="148" t="str">
        <f>'[10]Hợp đồng'!D44</f>
        <v>060422/BM-FL</v>
      </c>
      <c r="E44" s="149">
        <f>IFERROR('[10]Hợp đồng'!E44,0)</f>
        <v>44716</v>
      </c>
      <c r="F44" s="150" t="str">
        <f>IFERROR(VLOOKUP($C44,[10]TTKH!$B$6:$J$200,2,0),0)</f>
        <v>HTX BÌNH MINH</v>
      </c>
      <c r="G44" s="151">
        <f>'[10]Hợp đồng'!G44</f>
        <v>8318</v>
      </c>
      <c r="H44" s="152">
        <f>'[10]Hợp đồng'!H44</f>
        <v>0</v>
      </c>
      <c r="I44" s="153">
        <f t="shared" si="1"/>
        <v>5000</v>
      </c>
      <c r="J44" s="154">
        <f>'[10]Hợp đồng'!K44</f>
        <v>6272.7272727272721</v>
      </c>
      <c r="K44" s="155">
        <f>'[10]Hợp đồng'!L44</f>
        <v>0</v>
      </c>
      <c r="L44" s="156">
        <f>'[10]Hợp đồng'!M44</f>
        <v>0</v>
      </c>
      <c r="M44" s="157">
        <f t="shared" si="2"/>
        <v>31363636.36363636</v>
      </c>
      <c r="N44" s="157">
        <f t="shared" si="3"/>
        <v>0</v>
      </c>
      <c r="O44" s="155">
        <f t="shared" si="4"/>
        <v>31363636.36363636</v>
      </c>
      <c r="P44" s="143">
        <f t="shared" si="7"/>
        <v>5000</v>
      </c>
      <c r="Q44" s="144"/>
      <c r="R44" s="158"/>
      <c r="S44" s="158"/>
      <c r="T44" s="158"/>
      <c r="U44" s="158"/>
      <c r="V44" s="158"/>
      <c r="W44" s="158"/>
      <c r="X44" s="158"/>
      <c r="Y44" s="158">
        <v>1700</v>
      </c>
      <c r="Z44" s="158"/>
      <c r="AA44" s="158"/>
      <c r="AB44" s="158"/>
      <c r="AC44" s="158"/>
      <c r="AD44" s="158"/>
      <c r="AE44" s="158">
        <v>3300</v>
      </c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</row>
    <row r="45" spans="2:48" ht="24.9" customHeight="1">
      <c r="B45" s="159">
        <v>39</v>
      </c>
      <c r="C45" s="147" t="str">
        <f>'[10]Hợp đồng'!C45</f>
        <v>IN-PT</v>
      </c>
      <c r="D45" s="148" t="str">
        <f>'[10]Hợp đồng'!D45</f>
        <v>VTM01202290</v>
      </c>
      <c r="E45" s="149">
        <f>IFERROR('[10]Hợp đồng'!E45,0)</f>
        <v>44655</v>
      </c>
      <c r="F45" s="150" t="str">
        <f>IFERROR(VLOOKUP($C45,[10]TTKH!$B$6:$J$200,2,0),0)</f>
        <v>PT. BERKAT UTAMA</v>
      </c>
      <c r="G45" s="151" t="str">
        <f>'[10]Hợp đồng'!G45</f>
        <v>BU 7701</v>
      </c>
      <c r="H45" s="152">
        <f>'[10]Hợp đồng'!H45</f>
        <v>0</v>
      </c>
      <c r="I45" s="153">
        <f t="shared" si="1"/>
        <v>54000</v>
      </c>
      <c r="J45" s="154">
        <f>'[10]Hợp đồng'!K45</f>
        <v>0</v>
      </c>
      <c r="K45" s="155">
        <f>'[10]Hợp đồng'!L45</f>
        <v>22700</v>
      </c>
      <c r="L45" s="156">
        <f>'[10]Hợp đồng'!M45</f>
        <v>0.35599999999999998</v>
      </c>
      <c r="M45" s="157">
        <f t="shared" si="2"/>
        <v>0</v>
      </c>
      <c r="N45" s="157">
        <f t="shared" si="3"/>
        <v>19224</v>
      </c>
      <c r="O45" s="155">
        <f t="shared" si="4"/>
        <v>436384800</v>
      </c>
      <c r="P45" s="143">
        <f t="shared" si="7"/>
        <v>54000</v>
      </c>
      <c r="Q45" s="144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>
        <v>54000</v>
      </c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</row>
    <row r="46" spans="2:48" ht="24.9" customHeight="1">
      <c r="B46" s="146">
        <v>40</v>
      </c>
      <c r="C46" s="147" t="str">
        <f>'[10]Hợp đồng'!C46</f>
        <v>CN-WZ</v>
      </c>
      <c r="D46" s="148" t="str">
        <f>'[10]Hợp đồng'!D46</f>
        <v>FM/WJ080422-09</v>
      </c>
      <c r="E46" s="149">
        <f>IFERROR('[10]Hợp đồng'!E46,0)</f>
        <v>44777</v>
      </c>
      <c r="F46" s="150" t="str">
        <f>IFERROR(VLOOKUP($C46,[10]TTKH!$B$6:$J$200,2,0),0)</f>
        <v>WENZHOU JIATIAN TRADE CO., LTD</v>
      </c>
      <c r="G46" s="151" t="str">
        <f>'[10]Hợp đồng'!G46</f>
        <v>JT30</v>
      </c>
      <c r="H46" s="152">
        <f>'[10]Hợp đồng'!H46</f>
        <v>0</v>
      </c>
      <c r="I46" s="153">
        <f t="shared" si="1"/>
        <v>270000</v>
      </c>
      <c r="J46" s="154">
        <f>'[10]Hợp đồng'!K46</f>
        <v>0</v>
      </c>
      <c r="K46" s="155">
        <f>'[10]Hợp đồng'!L46</f>
        <v>22700</v>
      </c>
      <c r="L46" s="156">
        <f>'[10]Hợp đồng'!M46</f>
        <v>0.35499999999999998</v>
      </c>
      <c r="M46" s="157">
        <f t="shared" si="2"/>
        <v>0</v>
      </c>
      <c r="N46" s="157">
        <f t="shared" si="3"/>
        <v>95850</v>
      </c>
      <c r="O46" s="155">
        <f t="shared" si="4"/>
        <v>2175795000</v>
      </c>
      <c r="P46" s="143">
        <f t="shared" si="7"/>
        <v>270000</v>
      </c>
      <c r="Q46" s="144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>
        <v>54000</v>
      </c>
      <c r="AS46" s="158">
        <v>135000</v>
      </c>
      <c r="AT46" s="158">
        <v>81000</v>
      </c>
      <c r="AU46" s="158"/>
      <c r="AV46" s="158"/>
    </row>
    <row r="47" spans="2:48" ht="24.9" customHeight="1">
      <c r="B47" s="159">
        <v>41</v>
      </c>
      <c r="C47" s="147" t="str">
        <f>'[10]Hợp đồng'!C47</f>
        <v>NĐ-TD</v>
      </c>
      <c r="D47" s="148" t="str">
        <f>'[10]Hợp đồng'!D47</f>
        <v>120422/AD-FM</v>
      </c>
      <c r="E47" s="149">
        <f>IFERROR('[10]Hợp đồng'!E47,0)</f>
        <v>44899</v>
      </c>
      <c r="F47" s="150" t="str">
        <f>IFERROR(VLOOKUP($C47,[10]TTKH!$B$6:$J$200,2,0),0)</f>
        <v>CÔNG TY CỔ PHẦN BAO BÌ TAM DƯƠNG</v>
      </c>
      <c r="G47" s="151">
        <f>'[10]Hợp đồng'!G47</f>
        <v>8805</v>
      </c>
      <c r="H47" s="152">
        <f>'[10]Hợp đồng'!H47</f>
        <v>0</v>
      </c>
      <c r="I47" s="153">
        <f t="shared" si="1"/>
        <v>10000</v>
      </c>
      <c r="J47" s="154">
        <f>'[10]Hợp đồng'!K47</f>
        <v>7681.8181818181811</v>
      </c>
      <c r="K47" s="155">
        <f>'[10]Hợp đồng'!L47</f>
        <v>0</v>
      </c>
      <c r="L47" s="156">
        <f>'[10]Hợp đồng'!M47</f>
        <v>0</v>
      </c>
      <c r="M47" s="157">
        <f t="shared" si="2"/>
        <v>76818181.818181813</v>
      </c>
      <c r="N47" s="157">
        <f t="shared" si="3"/>
        <v>0</v>
      </c>
      <c r="O47" s="155">
        <f t="shared" si="4"/>
        <v>76818181.818181813</v>
      </c>
      <c r="P47" s="143">
        <f t="shared" si="7"/>
        <v>10000</v>
      </c>
      <c r="Q47" s="144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>
        <v>10000</v>
      </c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</row>
    <row r="48" spans="2:48" ht="24.9" customHeight="1">
      <c r="B48" s="159">
        <v>42</v>
      </c>
      <c r="C48" s="147" t="str">
        <f>'[10]Hợp đồng'!C48</f>
        <v>NĐ-ĐL</v>
      </c>
      <c r="D48" s="148" t="str">
        <f>'[10]Hợp đồng'!D48</f>
        <v>120422/ĐL-FM</v>
      </c>
      <c r="E48" s="149">
        <f>IFERROR('[10]Hợp đồng'!E48,0)</f>
        <v>44899</v>
      </c>
      <c r="F48" s="150" t="str">
        <f>IFERROR(VLOOKUP($C48,[10]TTKH!$B$6:$J$200,2,0),0)</f>
        <v>CÔNG TY TNHH SXTM VÀ DL ĐỨC LONG</v>
      </c>
      <c r="G48" s="151">
        <f>'[10]Hợp đồng'!G48</f>
        <v>8619</v>
      </c>
      <c r="H48" s="152">
        <f>'[10]Hợp đồng'!H48</f>
        <v>0</v>
      </c>
      <c r="I48" s="153">
        <f t="shared" si="1"/>
        <v>6000</v>
      </c>
      <c r="J48" s="154">
        <f>'[10]Hợp đồng'!K48</f>
        <v>6500</v>
      </c>
      <c r="K48" s="155">
        <f>'[10]Hợp đồng'!L48</f>
        <v>0</v>
      </c>
      <c r="L48" s="156">
        <f>'[10]Hợp đồng'!M48</f>
        <v>0</v>
      </c>
      <c r="M48" s="157">
        <f t="shared" si="2"/>
        <v>39000000</v>
      </c>
      <c r="N48" s="157">
        <f t="shared" si="3"/>
        <v>0</v>
      </c>
      <c r="O48" s="155">
        <f t="shared" si="4"/>
        <v>39000000</v>
      </c>
      <c r="P48" s="143">
        <f t="shared" si="7"/>
        <v>6000</v>
      </c>
      <c r="Q48" s="144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>
        <v>6000</v>
      </c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</row>
    <row r="49" spans="2:48" ht="24.9" customHeight="1">
      <c r="B49" s="146">
        <v>43</v>
      </c>
      <c r="C49" s="147" t="str">
        <f>'[10]Hợp đồng'!C49</f>
        <v>NĐ-ĐL</v>
      </c>
      <c r="D49" s="148" t="str">
        <f>'[10]Hợp đồng'!D49</f>
        <v>120422/ĐL-FM</v>
      </c>
      <c r="E49" s="149">
        <f>IFERROR('[10]Hợp đồng'!E49,0)</f>
        <v>44899</v>
      </c>
      <c r="F49" s="150" t="str">
        <f>IFERROR(VLOOKUP($C49,[10]TTKH!$B$6:$J$200,2,0),0)</f>
        <v>CÔNG TY TNHH SXTM VÀ DL ĐỨC LONG</v>
      </c>
      <c r="G49" s="151" t="str">
        <f>'[10]Hợp đồng'!G49</f>
        <v>8519R</v>
      </c>
      <c r="H49" s="152">
        <f>'[10]Hợp đồng'!H49</f>
        <v>0</v>
      </c>
      <c r="I49" s="153">
        <f t="shared" si="1"/>
        <v>6000</v>
      </c>
      <c r="J49" s="154">
        <f>'[10]Hợp đồng'!K49</f>
        <v>6700</v>
      </c>
      <c r="K49" s="155">
        <f>'[10]Hợp đồng'!L49</f>
        <v>0</v>
      </c>
      <c r="L49" s="156">
        <f>'[10]Hợp đồng'!M49</f>
        <v>0</v>
      </c>
      <c r="M49" s="157">
        <f t="shared" si="2"/>
        <v>40200000</v>
      </c>
      <c r="N49" s="157">
        <f t="shared" si="3"/>
        <v>0</v>
      </c>
      <c r="O49" s="155">
        <f t="shared" si="4"/>
        <v>40200000</v>
      </c>
      <c r="P49" s="143">
        <f t="shared" si="7"/>
        <v>6000</v>
      </c>
      <c r="Q49" s="144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>
        <v>6000</v>
      </c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</row>
    <row r="50" spans="2:48" ht="27.75" customHeight="1">
      <c r="B50" s="159">
        <v>44</v>
      </c>
      <c r="C50" s="147" t="str">
        <f>'[10]Hợp đồng'!C50</f>
        <v>NĐ-VU</v>
      </c>
      <c r="D50" s="148" t="str">
        <f>'[10]Hợp đồng'!D50</f>
        <v>12042022-VUHN24</v>
      </c>
      <c r="E50" s="149">
        <f>IFERROR('[10]Hợp đồng'!E50,0)</f>
        <v>44899</v>
      </c>
      <c r="F50" s="150" t="str">
        <f>IFERROR(VLOOKUP($C50,[10]TTKH!$B$6:$J$200,2,0),0)</f>
        <v>CÔNG TY TNHH SẢN XUẤT THƯƠNG MẠI NHỰA VIỆT ÚC</v>
      </c>
      <c r="G50" s="151" t="str">
        <f>'[10]Hợp đồng'!G50</f>
        <v>WL07011</v>
      </c>
      <c r="H50" s="152">
        <f>'[10]Hợp đồng'!H50</f>
        <v>0</v>
      </c>
      <c r="I50" s="153">
        <f t="shared" si="1"/>
        <v>1000</v>
      </c>
      <c r="J50" s="154">
        <f>'[10]Hợp đồng'!K50</f>
        <v>29090.909090909088</v>
      </c>
      <c r="K50" s="155">
        <f>'[10]Hợp đồng'!L50</f>
        <v>0</v>
      </c>
      <c r="L50" s="156">
        <f>'[10]Hợp đồng'!M50</f>
        <v>0</v>
      </c>
      <c r="M50" s="157">
        <f t="shared" si="2"/>
        <v>29090909.09090909</v>
      </c>
      <c r="N50" s="157">
        <f t="shared" si="3"/>
        <v>0</v>
      </c>
      <c r="O50" s="155">
        <f t="shared" si="4"/>
        <v>29090909.09090909</v>
      </c>
      <c r="P50" s="143">
        <f t="shared" si="7"/>
        <v>1000</v>
      </c>
      <c r="Q50" s="144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>
        <v>1000</v>
      </c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</row>
    <row r="51" spans="2:48" ht="24.9" customHeight="1">
      <c r="B51" s="159">
        <v>45</v>
      </c>
      <c r="C51" s="147" t="str">
        <f>'[10]Hợp đồng'!C51</f>
        <v>CN-WZ</v>
      </c>
      <c r="D51" s="148" t="str">
        <f>'[10]Hợp đồng'!D51</f>
        <v>FM/WJ120422-10</v>
      </c>
      <c r="E51" s="149">
        <f>IFERROR('[10]Hợp đồng'!E51,0)</f>
        <v>44899</v>
      </c>
      <c r="F51" s="150" t="str">
        <f>IFERROR(VLOOKUP($C51,[10]TTKH!$B$6:$J$200,2,0),0)</f>
        <v>WENZHOU JIATIAN TRADE CO., LTD</v>
      </c>
      <c r="G51" s="151" t="str">
        <f>'[10]Hợp đồng'!G51</f>
        <v xml:space="preserve"> JT30 đen</v>
      </c>
      <c r="H51" s="152">
        <f>'[10]Hợp đồng'!H51</f>
        <v>8803</v>
      </c>
      <c r="I51" s="153">
        <f t="shared" si="1"/>
        <v>162000</v>
      </c>
      <c r="J51" s="154">
        <f>'[10]Hợp đồng'!K51</f>
        <v>0</v>
      </c>
      <c r="K51" s="155">
        <f>'[10]Hợp đồng'!L51</f>
        <v>22700</v>
      </c>
      <c r="L51" s="156">
        <f>'[10]Hợp đồng'!M51</f>
        <v>0.35499999999999998</v>
      </c>
      <c r="M51" s="157">
        <f t="shared" si="2"/>
        <v>0</v>
      </c>
      <c r="N51" s="157">
        <f t="shared" si="3"/>
        <v>57510</v>
      </c>
      <c r="O51" s="155">
        <f t="shared" si="4"/>
        <v>1305477000</v>
      </c>
      <c r="P51" s="143">
        <f t="shared" si="7"/>
        <v>162000</v>
      </c>
      <c r="Q51" s="144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>
        <v>108000</v>
      </c>
      <c r="AH51" s="158">
        <v>54000</v>
      </c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</row>
    <row r="52" spans="2:48" ht="24.9" customHeight="1">
      <c r="B52" s="146">
        <v>46</v>
      </c>
      <c r="C52" s="147" t="str">
        <f>'[10]Hợp đồng'!C52</f>
        <v>NĐ-AT</v>
      </c>
      <c r="D52" s="148" t="str">
        <f>'[10]Hợp đồng'!D52</f>
        <v>130422/AT-FM</v>
      </c>
      <c r="E52" s="149" t="str">
        <f>IFERROR('[10]Hợp đồng'!E52,0)</f>
        <v>13/4/2022</v>
      </c>
      <c r="F52" s="150" t="str">
        <f>IFERROR(VLOOKUP($C52,[10]TTKH!$B$6:$J$200,2,0),0)</f>
        <v>CÔNG TY CỔ PHẦN AN TIẾN  INDUSTRIES</v>
      </c>
      <c r="G52" s="151" t="str">
        <f>'[10]Hợp đồng'!G52</f>
        <v>PP VKD 3155E5</v>
      </c>
      <c r="H52" s="152">
        <f>'[10]Hợp đồng'!H52</f>
        <v>0</v>
      </c>
      <c r="I52" s="153">
        <f t="shared" si="1"/>
        <v>2000</v>
      </c>
      <c r="J52" s="154">
        <f>'[10]Hợp đồng'!K52</f>
        <v>35909.090909090904</v>
      </c>
      <c r="K52" s="155">
        <f>'[10]Hợp đồng'!L52</f>
        <v>0</v>
      </c>
      <c r="L52" s="156">
        <f>'[10]Hợp đồng'!M52</f>
        <v>0</v>
      </c>
      <c r="M52" s="157">
        <f t="shared" si="2"/>
        <v>71818181.818181813</v>
      </c>
      <c r="N52" s="157">
        <f t="shared" si="3"/>
        <v>0</v>
      </c>
      <c r="O52" s="155">
        <f t="shared" si="4"/>
        <v>71818181.818181813</v>
      </c>
      <c r="P52" s="143">
        <f t="shared" si="7"/>
        <v>2000</v>
      </c>
      <c r="Q52" s="144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>
        <v>2000</v>
      </c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</row>
    <row r="53" spans="2:48" ht="24.9" customHeight="1">
      <c r="B53" s="159">
        <v>47</v>
      </c>
      <c r="C53" s="147" t="str">
        <f>'[10]Hợp đồng'!C53</f>
        <v>TMB</v>
      </c>
      <c r="D53" s="148" t="str">
        <f>'[10]Hợp đồng'!D53</f>
        <v>hàng mẫu</v>
      </c>
      <c r="E53" s="149" t="str">
        <f>IFERROR('[10]Hợp đồng'!E53,0)</f>
        <v>14/4/2022</v>
      </c>
      <c r="F53" s="150" t="str">
        <f>IFERROR(VLOOKUP($C53,[10]TTKH!$B$6:$J$200,2,0),0)</f>
        <v>TMB CO.,LTD</v>
      </c>
      <c r="G53" s="151" t="str">
        <f>'[10]Hợp đồng'!G53</f>
        <v>TMB Compound 1</v>
      </c>
      <c r="H53" s="152">
        <f>'[10]Hợp đồng'!H53</f>
        <v>0</v>
      </c>
      <c r="I53" s="153">
        <f t="shared" si="1"/>
        <v>0</v>
      </c>
      <c r="J53" s="154">
        <f>'[10]Hợp đồng'!K53</f>
        <v>0</v>
      </c>
      <c r="K53" s="155">
        <f>'[10]Hợp đồng'!L53</f>
        <v>0</v>
      </c>
      <c r="L53" s="156">
        <f>'[10]Hợp đồng'!M53</f>
        <v>0</v>
      </c>
      <c r="M53" s="157">
        <f t="shared" si="2"/>
        <v>0</v>
      </c>
      <c r="N53" s="157">
        <f t="shared" si="3"/>
        <v>0</v>
      </c>
      <c r="O53" s="155">
        <f t="shared" si="4"/>
        <v>0</v>
      </c>
      <c r="P53" s="143">
        <f t="shared" si="7"/>
        <v>0</v>
      </c>
      <c r="Q53" s="144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</row>
    <row r="54" spans="2:48" ht="27.75" customHeight="1">
      <c r="B54" s="159">
        <v>48</v>
      </c>
      <c r="C54" s="147" t="str">
        <f>'[10]Hợp đồng'!C54</f>
        <v>NĐ-RS</v>
      </c>
      <c r="D54" s="148" t="str">
        <f>'[10]Hợp đồng'!D54</f>
        <v>150422/RS-FL</v>
      </c>
      <c r="E54" s="149" t="str">
        <f>IFERROR('[10]Hợp đồng'!E54,0)</f>
        <v>15/4/2022</v>
      </c>
      <c r="F54" s="150" t="str">
        <f>IFERROR(VLOOKUP($C54,[10]TTKH!$B$6:$J$200,2,0),0)</f>
        <v>CÔNG TY CỔ PHẦN KHOÁNG SẢN REDSTONE</v>
      </c>
      <c r="G54" s="151" t="str">
        <f>'[10]Hợp đồng'!G54</f>
        <v>W8327</v>
      </c>
      <c r="H54" s="152">
        <f>'[10]Hợp đồng'!H54</f>
        <v>0</v>
      </c>
      <c r="I54" s="153">
        <f t="shared" si="1"/>
        <v>300</v>
      </c>
      <c r="J54" s="154">
        <f>'[10]Hợp đồng'!K54</f>
        <v>28181.81818181818</v>
      </c>
      <c r="K54" s="155">
        <f>'[10]Hợp đồng'!L54</f>
        <v>0</v>
      </c>
      <c r="L54" s="156">
        <f>'[10]Hợp đồng'!M54</f>
        <v>0</v>
      </c>
      <c r="M54" s="157">
        <f t="shared" si="2"/>
        <v>8454545.4545454532</v>
      </c>
      <c r="N54" s="157">
        <f t="shared" si="3"/>
        <v>0</v>
      </c>
      <c r="O54" s="155">
        <f t="shared" si="4"/>
        <v>8454545.4545454532</v>
      </c>
      <c r="P54" s="143">
        <f t="shared" si="7"/>
        <v>300</v>
      </c>
      <c r="Q54" s="144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>
        <v>300</v>
      </c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</row>
    <row r="55" spans="2:48" ht="24.9" customHeight="1">
      <c r="B55" s="146">
        <v>49</v>
      </c>
      <c r="C55" s="147" t="str">
        <f>'[10]Hợp đồng'!C55</f>
        <v>UG-AI</v>
      </c>
      <c r="D55" s="148" t="str">
        <f>'[10]Hợp đồng'!D55</f>
        <v>VTM05202291</v>
      </c>
      <c r="E55" s="149">
        <f>IFERROR('[10]Hợp đồng'!E55,0)</f>
        <v>44899</v>
      </c>
      <c r="F55" s="150" t="str">
        <f>IFERROR(VLOOKUP($C55,[10]TTKH!$B$6:$J$200,2,0),0)</f>
        <v>AUROMEERA INDUSTRIES (U) LTD</v>
      </c>
      <c r="G55" s="151" t="str">
        <f>'[10]Hợp đồng'!G55</f>
        <v>VTP-204</v>
      </c>
      <c r="H55" s="152">
        <f>'[10]Hợp đồng'!H55</f>
        <v>0</v>
      </c>
      <c r="I55" s="153">
        <f t="shared" si="1"/>
        <v>84000</v>
      </c>
      <c r="J55" s="154">
        <f>'[10]Hợp đồng'!K55</f>
        <v>0</v>
      </c>
      <c r="K55" s="155">
        <f>'[10]Hợp đồng'!L55</f>
        <v>22700</v>
      </c>
      <c r="L55" s="156">
        <f>'[10]Hợp đồng'!M55</f>
        <v>0.52700000000000002</v>
      </c>
      <c r="M55" s="157">
        <f t="shared" si="2"/>
        <v>0</v>
      </c>
      <c r="N55" s="157">
        <f t="shared" si="3"/>
        <v>44268</v>
      </c>
      <c r="O55" s="155">
        <f t="shared" si="4"/>
        <v>1004883600</v>
      </c>
      <c r="P55" s="143">
        <f t="shared" si="7"/>
        <v>84000</v>
      </c>
      <c r="Q55" s="144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>
        <v>84000</v>
      </c>
      <c r="AU55" s="158"/>
      <c r="AV55" s="158"/>
    </row>
    <row r="56" spans="2:48" ht="29.25" customHeight="1">
      <c r="B56" s="159">
        <v>50</v>
      </c>
      <c r="C56" s="147" t="str">
        <f>'[10]Hợp đồng'!C56</f>
        <v>NĐ-HN</v>
      </c>
      <c r="D56" s="148" t="str">
        <f>'[10]Hợp đồng'!D56</f>
        <v>150422/HN-FM</v>
      </c>
      <c r="E56" s="149" t="str">
        <f>IFERROR('[10]Hợp đồng'!E56,0)</f>
        <v>15/4/2022</v>
      </c>
      <c r="F56" s="150" t="str">
        <f>IFERROR(VLOOKUP($C56,[10]TTKH!$B$6:$J$200,2,0),0)</f>
        <v>CÔNG TY CỔ PHẦN SẢN XUẤT THƯƠNG MẠI BAO BÌ HẢI NAM</v>
      </c>
      <c r="G56" s="151" t="str">
        <f>'[10]Hợp đồng'!G56</f>
        <v>PE80</v>
      </c>
      <c r="H56" s="152">
        <f>'[10]Hợp đồng'!H56</f>
        <v>0</v>
      </c>
      <c r="I56" s="153">
        <f t="shared" si="1"/>
        <v>5000</v>
      </c>
      <c r="J56" s="154">
        <f>'[10]Hợp đồng'!K56</f>
        <v>7727.272727272727</v>
      </c>
      <c r="K56" s="155">
        <f>'[10]Hợp đồng'!L56</f>
        <v>0</v>
      </c>
      <c r="L56" s="156">
        <f>'[10]Hợp đồng'!M56</f>
        <v>0</v>
      </c>
      <c r="M56" s="157">
        <f t="shared" si="2"/>
        <v>38636363.636363633</v>
      </c>
      <c r="N56" s="157">
        <f t="shared" si="3"/>
        <v>0</v>
      </c>
      <c r="O56" s="155">
        <f t="shared" si="4"/>
        <v>38636363.636363633</v>
      </c>
      <c r="P56" s="143">
        <f t="shared" si="7"/>
        <v>5000</v>
      </c>
      <c r="Q56" s="144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>
        <v>5000</v>
      </c>
      <c r="AO56" s="158"/>
      <c r="AP56" s="158"/>
      <c r="AQ56" s="158"/>
      <c r="AR56" s="158"/>
      <c r="AS56" s="158"/>
      <c r="AT56" s="158"/>
      <c r="AU56" s="158"/>
      <c r="AV56" s="158"/>
    </row>
    <row r="57" spans="2:48" ht="24.9" customHeight="1">
      <c r="B57" s="159">
        <v>51</v>
      </c>
      <c r="C57" s="147" t="str">
        <f>'[10]Hợp đồng'!C57</f>
        <v>NĐ-HH</v>
      </c>
      <c r="D57" s="148" t="str">
        <f>'[10]Hợp đồng'!D57</f>
        <v>07/HH-FM</v>
      </c>
      <c r="E57" s="149" t="str">
        <f>IFERROR('[10]Hợp đồng'!E57,0)</f>
        <v>16/4/2022</v>
      </c>
      <c r="F57" s="150" t="str">
        <f>IFERROR(VLOOKUP($C57,[10]TTKH!$B$6:$J$200,2,0),0)</f>
        <v>CÔNG TY TNHH NHỰA HUY HOÀN</v>
      </c>
      <c r="G57" s="151">
        <f>'[10]Hợp đồng'!G57</f>
        <v>8616</v>
      </c>
      <c r="H57" s="152">
        <f>'[10]Hợp đồng'!H57</f>
        <v>0</v>
      </c>
      <c r="I57" s="153">
        <f t="shared" si="1"/>
        <v>5000</v>
      </c>
      <c r="J57" s="154">
        <f>'[10]Hợp đồng'!K57</f>
        <v>6999.9999999999991</v>
      </c>
      <c r="K57" s="155">
        <f>'[10]Hợp đồng'!L57</f>
        <v>0</v>
      </c>
      <c r="L57" s="156">
        <f>'[10]Hợp đồng'!M57</f>
        <v>0</v>
      </c>
      <c r="M57" s="157">
        <f t="shared" si="2"/>
        <v>34999999.999999993</v>
      </c>
      <c r="N57" s="157">
        <f t="shared" si="3"/>
        <v>0</v>
      </c>
      <c r="O57" s="155">
        <f t="shared" si="4"/>
        <v>34999999.999999993</v>
      </c>
      <c r="P57" s="143">
        <f t="shared" si="7"/>
        <v>5000</v>
      </c>
      <c r="Q57" s="144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>
        <v>5000</v>
      </c>
      <c r="AN57" s="158"/>
      <c r="AO57" s="158"/>
      <c r="AP57" s="158"/>
      <c r="AQ57" s="158"/>
      <c r="AR57" s="158"/>
      <c r="AS57" s="158"/>
      <c r="AT57" s="158"/>
      <c r="AU57" s="158"/>
      <c r="AV57" s="158"/>
    </row>
    <row r="58" spans="2:48" ht="24.9" customHeight="1">
      <c r="B58" s="146">
        <v>52</v>
      </c>
      <c r="C58" s="147" t="str">
        <f>'[10]Hợp đồng'!C58</f>
        <v>NĐ-AH</v>
      </c>
      <c r="D58" s="148" t="str">
        <f>'[10]Hợp đồng'!D58</f>
        <v>10/AH-FL</v>
      </c>
      <c r="E58" s="149" t="str">
        <f>IFERROR('[10]Hợp đồng'!E58,0)</f>
        <v>18/4/2022</v>
      </c>
      <c r="F58" s="150" t="str">
        <f>IFERROR(VLOOKUP($C58,[10]TTKH!$B$6:$J$200,2,0),0)</f>
        <v>A HINH</v>
      </c>
      <c r="G58" s="151" t="str">
        <f>'[10]Hợp đồng'!G58</f>
        <v>8514R</v>
      </c>
      <c r="H58" s="152">
        <f>'[10]Hợp đồng'!H58</f>
        <v>0</v>
      </c>
      <c r="I58" s="153">
        <f t="shared" si="1"/>
        <v>24000</v>
      </c>
      <c r="J58" s="154">
        <f>'[10]Hợp đồng'!K58</f>
        <v>6600</v>
      </c>
      <c r="K58" s="155">
        <f>'[10]Hợp đồng'!L58</f>
        <v>0</v>
      </c>
      <c r="L58" s="156">
        <f>'[10]Hợp đồng'!M58</f>
        <v>0</v>
      </c>
      <c r="M58" s="157">
        <f t="shared" si="2"/>
        <v>158400000</v>
      </c>
      <c r="N58" s="157">
        <f t="shared" si="3"/>
        <v>0</v>
      </c>
      <c r="O58" s="155">
        <f t="shared" si="4"/>
        <v>158400000</v>
      </c>
      <c r="P58" s="143">
        <f t="shared" si="7"/>
        <v>24000</v>
      </c>
      <c r="Q58" s="144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>
        <v>24000</v>
      </c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</row>
    <row r="59" spans="2:48" ht="24.9" customHeight="1">
      <c r="B59" s="159">
        <v>53</v>
      </c>
      <c r="C59" s="147" t="str">
        <f>'[10]Hợp đồng'!C59</f>
        <v>NĐ-TV</v>
      </c>
      <c r="D59" s="148" t="str">
        <f>'[10]Hợp đồng'!D59</f>
        <v>04/TV-FL</v>
      </c>
      <c r="E59" s="149" t="str">
        <f>IFERROR('[10]Hợp đồng'!E59,0)</f>
        <v>20/4/2022</v>
      </c>
      <c r="F59" s="150" t="str">
        <f>IFERROR(VLOOKUP($C59,[10]TTKH!$B$6:$J$200,2,0),0)</f>
        <v>CÔNG TY TNHH TARPIA VINA</v>
      </c>
      <c r="G59" s="151">
        <f>'[10]Hợp đồng'!G59</f>
        <v>8805</v>
      </c>
      <c r="H59" s="152">
        <f>'[10]Hợp đồng'!H59</f>
        <v>0</v>
      </c>
      <c r="I59" s="153">
        <f t="shared" si="1"/>
        <v>30000</v>
      </c>
      <c r="J59" s="154">
        <f>'[10]Hợp đồng'!K59</f>
        <v>8363.6363636363621</v>
      </c>
      <c r="K59" s="155">
        <f>'[10]Hợp đồng'!L59</f>
        <v>0</v>
      </c>
      <c r="L59" s="156">
        <f>'[10]Hợp đồng'!M59</f>
        <v>0</v>
      </c>
      <c r="M59" s="157">
        <f t="shared" si="2"/>
        <v>250909090.90909088</v>
      </c>
      <c r="N59" s="157">
        <f t="shared" si="3"/>
        <v>0</v>
      </c>
      <c r="O59" s="155">
        <f t="shared" si="4"/>
        <v>250909090.90909088</v>
      </c>
      <c r="P59" s="143">
        <f t="shared" si="7"/>
        <v>30000</v>
      </c>
      <c r="Q59" s="144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>
        <v>30000</v>
      </c>
      <c r="AU59" s="158"/>
      <c r="AV59" s="158"/>
    </row>
    <row r="60" spans="2:48" ht="24.9" customHeight="1">
      <c r="B60" s="159">
        <v>54</v>
      </c>
      <c r="C60" s="147" t="str">
        <f>'[10]Hợp đồng'!C60</f>
        <v>PL-BE</v>
      </c>
      <c r="D60" s="148" t="str">
        <f>'[10]Hợp đồng'!D60</f>
        <v>ZD89/FM-BE</v>
      </c>
      <c r="E60" s="149" t="str">
        <f>IFERROR('[10]Hợp đồng'!E60,0)</f>
        <v>19/4/2022</v>
      </c>
      <c r="F60" s="150" t="str">
        <f>IFERROR(VLOOKUP($C60,[10]TTKH!$B$6:$J$200,2,0),0)</f>
        <v>BEDEKO EUROPE LTD LP.</v>
      </c>
      <c r="G60" s="151" t="str">
        <f>'[10]Hợp đồng'!G60</f>
        <v>FX85PE-F35</v>
      </c>
      <c r="H60" s="152">
        <f>'[10]Hợp đồng'!H60</f>
        <v>0</v>
      </c>
      <c r="I60" s="153">
        <f t="shared" si="1"/>
        <v>216000</v>
      </c>
      <c r="J60" s="154">
        <f>'[10]Hợp đồng'!K60</f>
        <v>0</v>
      </c>
      <c r="K60" s="155">
        <f>'[10]Hợp đồng'!L60</f>
        <v>22700</v>
      </c>
      <c r="L60" s="156">
        <f>'[10]Hợp đồng'!M60</f>
        <v>0.28499999999999998</v>
      </c>
      <c r="M60" s="157">
        <f t="shared" si="2"/>
        <v>0</v>
      </c>
      <c r="N60" s="157">
        <f t="shared" si="3"/>
        <v>61559.999999999993</v>
      </c>
      <c r="O60" s="155">
        <f t="shared" si="4"/>
        <v>1397411999.9999998</v>
      </c>
      <c r="P60" s="143">
        <f t="shared" si="7"/>
        <v>216000</v>
      </c>
      <c r="Q60" s="144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>
        <v>54000</v>
      </c>
      <c r="AR60" s="158">
        <v>162000</v>
      </c>
      <c r="AS60" s="158"/>
      <c r="AT60" s="158"/>
      <c r="AU60" s="158"/>
      <c r="AV60" s="158"/>
    </row>
    <row r="61" spans="2:48" ht="24.9" customHeight="1">
      <c r="B61" s="146">
        <v>55</v>
      </c>
      <c r="C61" s="147" t="str">
        <f>'[10]Hợp đồng'!C61</f>
        <v>PL-BE</v>
      </c>
      <c r="D61" s="148" t="str">
        <f>'[10]Hợp đồng'!D61</f>
        <v>ZD90/FM-BE</v>
      </c>
      <c r="E61" s="149" t="str">
        <f>IFERROR('[10]Hợp đồng'!E61,0)</f>
        <v>19/4/2022</v>
      </c>
      <c r="F61" s="150" t="str">
        <f>IFERROR(VLOOKUP($C61,[10]TTKH!$B$6:$J$200,2,0),0)</f>
        <v>BEDEKO EUROPE LTD LP.</v>
      </c>
      <c r="G61" s="151" t="str">
        <f>'[10]Hợp đồng'!G61</f>
        <v>FX85PE-F35</v>
      </c>
      <c r="H61" s="152">
        <f>'[10]Hợp đồng'!H61</f>
        <v>0</v>
      </c>
      <c r="I61" s="153">
        <f t="shared" si="1"/>
        <v>0</v>
      </c>
      <c r="J61" s="154">
        <f>'[10]Hợp đồng'!K61</f>
        <v>0</v>
      </c>
      <c r="K61" s="155">
        <f>'[10]Hợp đồng'!L61</f>
        <v>22700</v>
      </c>
      <c r="L61" s="156">
        <f>'[10]Hợp đồng'!M61</f>
        <v>0.28499999999999998</v>
      </c>
      <c r="M61" s="157">
        <f t="shared" si="2"/>
        <v>0</v>
      </c>
      <c r="N61" s="157">
        <f t="shared" si="3"/>
        <v>0</v>
      </c>
      <c r="O61" s="155">
        <f t="shared" si="4"/>
        <v>0</v>
      </c>
      <c r="P61" s="143">
        <f t="shared" si="7"/>
        <v>0</v>
      </c>
      <c r="Q61" s="144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</row>
    <row r="62" spans="2:48" ht="24.9" customHeight="1">
      <c r="B62" s="159">
        <v>56</v>
      </c>
      <c r="C62" s="147" t="str">
        <f>'[10]Hợp đồng'!C62</f>
        <v>PL-BE</v>
      </c>
      <c r="D62" s="148" t="str">
        <f>'[10]Hợp đồng'!D62</f>
        <v>ZD90/FM-BE</v>
      </c>
      <c r="E62" s="149" t="str">
        <f>IFERROR('[10]Hợp đồng'!E62,0)</f>
        <v>19/4/2022</v>
      </c>
      <c r="F62" s="150" t="str">
        <f>IFERROR(VLOOKUP($C62,[10]TTKH!$B$6:$J$200,2,0),0)</f>
        <v>BEDEKO EUROPE LTD LP.</v>
      </c>
      <c r="G62" s="151" t="str">
        <f>'[10]Hợp đồng'!G62</f>
        <v>FX85PP-F35</v>
      </c>
      <c r="H62" s="152">
        <f>'[10]Hợp đồng'!H62</f>
        <v>0</v>
      </c>
      <c r="I62" s="153">
        <f t="shared" si="1"/>
        <v>0</v>
      </c>
      <c r="J62" s="154">
        <f>'[10]Hợp đồng'!K62</f>
        <v>0</v>
      </c>
      <c r="K62" s="155">
        <f>'[10]Hợp đồng'!L62</f>
        <v>22700</v>
      </c>
      <c r="L62" s="156">
        <f>'[10]Hợp đồng'!M62</f>
        <v>0.28499999999999998</v>
      </c>
      <c r="M62" s="157">
        <f t="shared" si="2"/>
        <v>0</v>
      </c>
      <c r="N62" s="157">
        <f t="shared" si="3"/>
        <v>0</v>
      </c>
      <c r="O62" s="155">
        <f t="shared" si="4"/>
        <v>0</v>
      </c>
      <c r="P62" s="143">
        <f t="shared" si="7"/>
        <v>0</v>
      </c>
      <c r="Q62" s="144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</row>
    <row r="63" spans="2:48" ht="24.9" customHeight="1">
      <c r="B63" s="159">
        <v>57</v>
      </c>
      <c r="C63" s="147" t="str">
        <f>'[10]Hợp đồng'!C63</f>
        <v>PL-BE</v>
      </c>
      <c r="D63" s="148" t="str">
        <f>'[10]Hợp đồng'!D63</f>
        <v>ZD90/FM-BE</v>
      </c>
      <c r="E63" s="149" t="str">
        <f>IFERROR('[10]Hợp đồng'!E63,0)</f>
        <v>19/4/2022</v>
      </c>
      <c r="F63" s="150" t="str">
        <f>IFERROR(VLOOKUP($C63,[10]TTKH!$B$6:$J$200,2,0),0)</f>
        <v>BEDEKO EUROPE LTD LP.</v>
      </c>
      <c r="G63" s="151" t="str">
        <f>'[10]Hợp đồng'!G63</f>
        <v>FX85PE-F35 BIG BAG</v>
      </c>
      <c r="H63" s="152">
        <f>'[10]Hợp đồng'!H63</f>
        <v>0</v>
      </c>
      <c r="I63" s="153">
        <f t="shared" si="1"/>
        <v>0</v>
      </c>
      <c r="J63" s="154">
        <f>'[10]Hợp đồng'!K63</f>
        <v>0</v>
      </c>
      <c r="K63" s="155">
        <f>'[10]Hợp đồng'!L63</f>
        <v>22700</v>
      </c>
      <c r="L63" s="156">
        <f>'[10]Hợp đồng'!M63</f>
        <v>0.28499999999999998</v>
      </c>
      <c r="M63" s="157">
        <f t="shared" si="2"/>
        <v>0</v>
      </c>
      <c r="N63" s="157">
        <f t="shared" si="3"/>
        <v>0</v>
      </c>
      <c r="O63" s="155">
        <f t="shared" si="4"/>
        <v>0</v>
      </c>
      <c r="P63" s="143">
        <f t="shared" si="7"/>
        <v>0</v>
      </c>
      <c r="Q63" s="144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</row>
    <row r="64" spans="2:48" ht="24.9" customHeight="1">
      <c r="B64" s="146">
        <v>58</v>
      </c>
      <c r="C64" s="147" t="str">
        <f>'[10]Hợp đồng'!C64</f>
        <v>PL-BE</v>
      </c>
      <c r="D64" s="148" t="str">
        <f>'[10]Hợp đồng'!D64</f>
        <v>ZD91/FM-BE</v>
      </c>
      <c r="E64" s="149" t="str">
        <f>IFERROR('[10]Hợp đồng'!E64,0)</f>
        <v>19/4/2022</v>
      </c>
      <c r="F64" s="150" t="str">
        <f>IFERROR(VLOOKUP($C64,[10]TTKH!$B$6:$J$200,2,0),0)</f>
        <v>BEDEKO EUROPE LTD LP.</v>
      </c>
      <c r="G64" s="151" t="str">
        <f>'[10]Hợp đồng'!G64</f>
        <v>FX85PE-F35</v>
      </c>
      <c r="H64" s="152">
        <f>'[10]Hợp đồng'!H64</f>
        <v>0</v>
      </c>
      <c r="I64" s="153">
        <f t="shared" si="1"/>
        <v>0</v>
      </c>
      <c r="J64" s="154">
        <f>'[10]Hợp đồng'!K64</f>
        <v>0</v>
      </c>
      <c r="K64" s="155">
        <f>'[10]Hợp đồng'!L64</f>
        <v>27000</v>
      </c>
      <c r="L64" s="156">
        <f>'[10]Hợp đồng'!M64</f>
        <v>0.28499999999999998</v>
      </c>
      <c r="M64" s="157">
        <f t="shared" si="2"/>
        <v>0</v>
      </c>
      <c r="N64" s="157">
        <f t="shared" si="3"/>
        <v>0</v>
      </c>
      <c r="O64" s="155">
        <f t="shared" si="4"/>
        <v>0</v>
      </c>
      <c r="P64" s="143">
        <f t="shared" si="7"/>
        <v>0</v>
      </c>
      <c r="Q64" s="144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</row>
    <row r="65" spans="2:48" ht="24.9" customHeight="1">
      <c r="B65" s="159">
        <v>59</v>
      </c>
      <c r="C65" s="147" t="str">
        <f>'[10]Hợp đồng'!C65</f>
        <v>PL-BE</v>
      </c>
      <c r="D65" s="148" t="str">
        <f>'[10]Hợp đồng'!D65</f>
        <v>ZD91/FM-BE</v>
      </c>
      <c r="E65" s="149" t="str">
        <f>IFERROR('[10]Hợp đồng'!E65,0)</f>
        <v>19/4/2022</v>
      </c>
      <c r="F65" s="150" t="str">
        <f>IFERROR(VLOOKUP($C65,[10]TTKH!$B$6:$J$200,2,0),0)</f>
        <v>BEDEKO EUROPE LTD LP.</v>
      </c>
      <c r="G65" s="151" t="str">
        <f>'[10]Hợp đồng'!G65</f>
        <v>FX85PP-F35</v>
      </c>
      <c r="H65" s="152">
        <f>'[10]Hợp đồng'!H65</f>
        <v>0</v>
      </c>
      <c r="I65" s="153">
        <f t="shared" si="1"/>
        <v>0</v>
      </c>
      <c r="J65" s="154">
        <f>'[10]Hợp đồng'!K65</f>
        <v>0</v>
      </c>
      <c r="K65" s="155">
        <f>'[10]Hợp đồng'!L65</f>
        <v>27000</v>
      </c>
      <c r="L65" s="156">
        <f>'[10]Hợp đồng'!M65</f>
        <v>0.28499999999999998</v>
      </c>
      <c r="M65" s="157">
        <f t="shared" si="2"/>
        <v>0</v>
      </c>
      <c r="N65" s="157">
        <f t="shared" si="3"/>
        <v>0</v>
      </c>
      <c r="O65" s="155">
        <f t="shared" si="4"/>
        <v>0</v>
      </c>
      <c r="P65" s="143">
        <f t="shared" si="7"/>
        <v>0</v>
      </c>
      <c r="Q65" s="144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</row>
    <row r="66" spans="2:48" ht="29.25" customHeight="1">
      <c r="B66" s="159">
        <v>60</v>
      </c>
      <c r="C66" s="147" t="str">
        <f>'[10]Hợp đồng'!C66</f>
        <v>CCIC</v>
      </c>
      <c r="D66" s="148" t="str">
        <f>'[10]Hợp đồng'!D66</f>
        <v>VTM01202293</v>
      </c>
      <c r="E66" s="149" t="str">
        <f>IFERROR('[10]Hợp đồng'!E66,0)</f>
        <v>20/4/2022</v>
      </c>
      <c r="F66" s="150" t="str">
        <f>IFERROR(VLOOKUP($C66,[10]TTKH!$B$6:$J$200,2,0),0)</f>
        <v>COLORSTAR CHEMICAL INDUSTRIAL CORPORATION</v>
      </c>
      <c r="G66" s="151">
        <f>'[10]Hợp đồng'!G66</f>
        <v>2024</v>
      </c>
      <c r="H66" s="152">
        <f>'[10]Hợp đồng'!H66</f>
        <v>0</v>
      </c>
      <c r="I66" s="153">
        <f t="shared" si="1"/>
        <v>51000</v>
      </c>
      <c r="J66" s="154">
        <f>'[10]Hợp đồng'!K66</f>
        <v>0</v>
      </c>
      <c r="K66" s="155">
        <f>'[10]Hợp đồng'!L66</f>
        <v>27000</v>
      </c>
      <c r="L66" s="156">
        <f>'[10]Hợp đồng'!M66</f>
        <v>0.35</v>
      </c>
      <c r="M66" s="157">
        <f t="shared" si="2"/>
        <v>0</v>
      </c>
      <c r="N66" s="157">
        <f t="shared" si="3"/>
        <v>17850</v>
      </c>
      <c r="O66" s="155">
        <f t="shared" si="4"/>
        <v>481950000</v>
      </c>
      <c r="P66" s="143">
        <f t="shared" si="7"/>
        <v>51000</v>
      </c>
      <c r="Q66" s="144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>
        <v>51000</v>
      </c>
      <c r="AV66" s="158"/>
    </row>
    <row r="67" spans="2:48" ht="24.9" customHeight="1">
      <c r="B67" s="146">
        <v>61</v>
      </c>
      <c r="C67" s="147" t="str">
        <f>'[10]Hợp đồng'!C67</f>
        <v>PL-GSP</v>
      </c>
      <c r="D67" s="148" t="str">
        <f>'[10]Hợp đồng'!D67</f>
        <v>VTM01202292</v>
      </c>
      <c r="E67" s="149" t="str">
        <f>IFERROR('[10]Hợp đồng'!E67,0)</f>
        <v>19/4/2022</v>
      </c>
      <c r="F67" s="150" t="str">
        <f>IFERROR(VLOOKUP($C67,[10]TTKH!$B$6:$J$200,2,0),0)</f>
        <v>GRAND SUMMIT PACKAGING CORP</v>
      </c>
      <c r="G67" s="151" t="str">
        <f>'[10]Hợp đồng'!G67</f>
        <v>VTP-202</v>
      </c>
      <c r="H67" s="152" t="str">
        <f>'[10]Hợp đồng'!H67</f>
        <v>8804S</v>
      </c>
      <c r="I67" s="153">
        <f t="shared" si="1"/>
        <v>81000</v>
      </c>
      <c r="J67" s="154">
        <f>'[10]Hợp đồng'!K67</f>
        <v>0</v>
      </c>
      <c r="K67" s="155">
        <f>'[10]Hợp đồng'!L67</f>
        <v>27000</v>
      </c>
      <c r="L67" s="156">
        <f>'[10]Hợp đồng'!M67</f>
        <v>0.36299999999999999</v>
      </c>
      <c r="M67" s="157">
        <f t="shared" si="2"/>
        <v>0</v>
      </c>
      <c r="N67" s="157">
        <f t="shared" si="3"/>
        <v>29403</v>
      </c>
      <c r="O67" s="155">
        <f t="shared" si="4"/>
        <v>793881000</v>
      </c>
      <c r="P67" s="143">
        <f t="shared" si="7"/>
        <v>81000</v>
      </c>
      <c r="Q67" s="144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>
        <v>81000</v>
      </c>
      <c r="AU67" s="158"/>
      <c r="AV67" s="158"/>
    </row>
    <row r="68" spans="2:48" ht="24.9" customHeight="1">
      <c r="B68" s="159">
        <v>62</v>
      </c>
      <c r="C68" s="147" t="str">
        <f>'[10]Hợp đồng'!C68</f>
        <v>PH-KP</v>
      </c>
      <c r="D68" s="148" t="str">
        <f>'[10]Hợp đồng'!D68</f>
        <v>VTM01202294</v>
      </c>
      <c r="E68" s="149" t="str">
        <f>IFERROR('[10]Hợp đồng'!E68,0)</f>
        <v>21/4/2022</v>
      </c>
      <c r="F68" s="150" t="str">
        <f>IFERROR(VLOOKUP($C68,[10]TTKH!$B$6:$J$200,2,0),0)</f>
        <v>KUTSAIRA PLASTIC PLUS CO.LTD</v>
      </c>
      <c r="G68" s="151" t="str">
        <f>'[10]Hợp đồng'!G68</f>
        <v>HD</v>
      </c>
      <c r="H68" s="152" t="str">
        <f>'[10]Hợp đồng'!H68</f>
        <v>8514HD</v>
      </c>
      <c r="I68" s="153">
        <f t="shared" si="1"/>
        <v>165000</v>
      </c>
      <c r="J68" s="154">
        <f>'[10]Hợp đồng'!K68</f>
        <v>0</v>
      </c>
      <c r="K68" s="155">
        <f>'[10]Hợp đồng'!L68</f>
        <v>27000</v>
      </c>
      <c r="L68" s="156">
        <f>'[10]Hợp đồng'!M68</f>
        <v>0.34</v>
      </c>
      <c r="M68" s="157">
        <f t="shared" si="2"/>
        <v>0</v>
      </c>
      <c r="N68" s="157">
        <f t="shared" si="3"/>
        <v>56100.000000000007</v>
      </c>
      <c r="O68" s="155">
        <f t="shared" si="4"/>
        <v>1514700000.0000002</v>
      </c>
      <c r="P68" s="143">
        <f t="shared" si="7"/>
        <v>165000</v>
      </c>
      <c r="Q68" s="144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>
        <v>165000</v>
      </c>
      <c r="AV68" s="158"/>
    </row>
    <row r="69" spans="2:48" ht="24.9" customHeight="1">
      <c r="B69" s="159">
        <v>63</v>
      </c>
      <c r="C69" s="147" t="str">
        <f>'[10]Hợp đồng'!C69</f>
        <v>PN-TS</v>
      </c>
      <c r="D69" s="148" t="str">
        <f>'[10]Hợp đồng'!D69</f>
        <v>VTM01202295</v>
      </c>
      <c r="E69" s="149" t="str">
        <f>IFERROR('[10]Hợp đồng'!E69,0)</f>
        <v>21/4/2022</v>
      </c>
      <c r="F69" s="150" t="str">
        <f>IFERROR(VLOOKUP($C69,[10]TTKH!$B$6:$J$200,2,0),0)</f>
        <v>TSONG KAI ENTERPRISES COMPANY LTD</v>
      </c>
      <c r="G69" s="151" t="str">
        <f>'[10]Hợp đồng'!G69</f>
        <v>HD</v>
      </c>
      <c r="H69" s="152" t="str">
        <f>'[10]Hợp đồng'!H69</f>
        <v>8514HD</v>
      </c>
      <c r="I69" s="153">
        <f t="shared" si="1"/>
        <v>0</v>
      </c>
      <c r="J69" s="154">
        <f>'[10]Hợp đồng'!K69</f>
        <v>0</v>
      </c>
      <c r="K69" s="155">
        <f>'[10]Hợp đồng'!L69</f>
        <v>27000</v>
      </c>
      <c r="L69" s="156">
        <f>'[10]Hợp đồng'!M69</f>
        <v>0.34</v>
      </c>
      <c r="M69" s="157">
        <f t="shared" si="2"/>
        <v>0</v>
      </c>
      <c r="N69" s="157">
        <f t="shared" si="3"/>
        <v>0</v>
      </c>
      <c r="O69" s="155">
        <f t="shared" si="4"/>
        <v>0</v>
      </c>
      <c r="P69" s="143">
        <f t="shared" si="7"/>
        <v>0</v>
      </c>
      <c r="Q69" s="144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</row>
    <row r="70" spans="2:48" ht="24.9" customHeight="1">
      <c r="B70" s="146">
        <v>64</v>
      </c>
      <c r="C70" s="147" t="str">
        <f>'[10]Hợp đồng'!C70</f>
        <v>HM</v>
      </c>
      <c r="D70" s="148" t="str">
        <f>'[10]Hợp đồng'!D70</f>
        <v>hàng mẫu</v>
      </c>
      <c r="E70" s="149">
        <f>IFERROR('[10]Hợp đồng'!E70,0)</f>
        <v>0</v>
      </c>
      <c r="F70" s="150" t="str">
        <f>IFERROR(VLOOKUP($C70,[10]TTKH!$B$6:$J$200,2,0),0)</f>
        <v>Mr. Hùng</v>
      </c>
      <c r="G70" s="151">
        <f>'[10]Hợp đồng'!G70</f>
        <v>8519</v>
      </c>
      <c r="H70" s="152">
        <f>'[10]Hợp đồng'!H70</f>
        <v>0</v>
      </c>
      <c r="I70" s="153">
        <f t="shared" si="1"/>
        <v>0</v>
      </c>
      <c r="J70" s="154">
        <f>'[10]Hợp đồng'!K70</f>
        <v>0</v>
      </c>
      <c r="K70" s="155">
        <f>'[10]Hợp đồng'!L70</f>
        <v>0</v>
      </c>
      <c r="L70" s="156">
        <f>'[10]Hợp đồng'!M70</f>
        <v>0</v>
      </c>
      <c r="M70" s="157">
        <f t="shared" si="2"/>
        <v>0</v>
      </c>
      <c r="N70" s="157">
        <f t="shared" si="3"/>
        <v>0</v>
      </c>
      <c r="O70" s="155">
        <f t="shared" si="4"/>
        <v>0</v>
      </c>
      <c r="P70" s="143">
        <f t="shared" si="7"/>
        <v>0</v>
      </c>
      <c r="Q70" s="144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</row>
    <row r="71" spans="2:48" ht="24.9" customHeight="1">
      <c r="B71" s="159">
        <v>65</v>
      </c>
      <c r="C71" s="147" t="str">
        <f>'[10]Hợp đồng'!C71</f>
        <v>NĐ-HĐ</v>
      </c>
      <c r="D71" s="148" t="str">
        <f>'[10]Hợp đồng'!D71</f>
        <v>04/FL-HĐ</v>
      </c>
      <c r="E71" s="149" t="str">
        <f>IFERROR('[10]Hợp đồng'!E71,0)</f>
        <v>23/4/2022</v>
      </c>
      <c r="F71" s="150" t="str">
        <f>IFERROR(VLOOKUP($C71,[10]TTKH!$B$6:$J$200,2,0),0)</f>
        <v>CÔNG TY TNHH HẢI ĐĂNG - KB</v>
      </c>
      <c r="G71" s="151" t="str">
        <f>'[10]Hợp đồng'!G71</f>
        <v>PP02S</v>
      </c>
      <c r="H71" s="152">
        <f>'[10]Hợp đồng'!H71</f>
        <v>0</v>
      </c>
      <c r="I71" s="153">
        <f t="shared" si="1"/>
        <v>2000</v>
      </c>
      <c r="J71" s="154">
        <f>'[10]Hợp đồng'!K71</f>
        <v>7199.9999999999991</v>
      </c>
      <c r="K71" s="155">
        <f>'[10]Hợp đồng'!L71</f>
        <v>0</v>
      </c>
      <c r="L71" s="156">
        <f>'[10]Hợp đồng'!M71</f>
        <v>0</v>
      </c>
      <c r="M71" s="157">
        <f t="shared" si="2"/>
        <v>14399999.999999998</v>
      </c>
      <c r="N71" s="157">
        <f t="shared" si="3"/>
        <v>0</v>
      </c>
      <c r="O71" s="155">
        <f t="shared" si="4"/>
        <v>14399999.999999998</v>
      </c>
      <c r="P71" s="143">
        <f t="shared" si="7"/>
        <v>2000</v>
      </c>
      <c r="Q71" s="144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>
        <v>2000</v>
      </c>
      <c r="AT71" s="158"/>
      <c r="AU71" s="158"/>
      <c r="AV71" s="158"/>
    </row>
    <row r="72" spans="2:48" ht="24.9" customHeight="1">
      <c r="B72" s="159">
        <v>66</v>
      </c>
      <c r="C72" s="147" t="str">
        <f>'[10]Hợp đồng'!C72</f>
        <v>NĐ-HĐ</v>
      </c>
      <c r="D72" s="148" t="str">
        <f>'[10]Hợp đồng'!D72</f>
        <v>04/FL-HĐ</v>
      </c>
      <c r="E72" s="149" t="str">
        <f>IFERROR('[10]Hợp đồng'!E72,0)</f>
        <v>23/4/2022</v>
      </c>
      <c r="F72" s="150" t="str">
        <f>IFERROR(VLOOKUP($C72,[10]TTKH!$B$6:$J$200,2,0),0)</f>
        <v>CÔNG TY TNHH HẢI ĐĂNG - KB</v>
      </c>
      <c r="G72" s="151" t="str">
        <f>'[10]Hợp đồng'!G72</f>
        <v>8802SCR</v>
      </c>
      <c r="H72" s="152">
        <f>'[10]Hợp đồng'!H72</f>
        <v>0</v>
      </c>
      <c r="I72" s="153">
        <f t="shared" ref="I72:I135" si="8">P72</f>
        <v>5000</v>
      </c>
      <c r="J72" s="154">
        <f>'[10]Hợp đồng'!K72</f>
        <v>12899.999999999998</v>
      </c>
      <c r="K72" s="155">
        <f>'[10]Hợp đồng'!L72</f>
        <v>0</v>
      </c>
      <c r="L72" s="156">
        <f>'[10]Hợp đồng'!M72</f>
        <v>0</v>
      </c>
      <c r="M72" s="157">
        <f t="shared" ref="M72:M85" si="9">I72*J72</f>
        <v>64499999.999999993</v>
      </c>
      <c r="N72" s="157">
        <f t="shared" ref="N72:N85" si="10">I72*L72</f>
        <v>0</v>
      </c>
      <c r="O72" s="155">
        <f t="shared" ref="O72:O85" si="11">M72+(N72*K72)</f>
        <v>64499999.999999993</v>
      </c>
      <c r="P72" s="143">
        <f t="shared" si="7"/>
        <v>5000</v>
      </c>
      <c r="Q72" s="144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>
        <v>5000</v>
      </c>
      <c r="AT72" s="158"/>
      <c r="AU72" s="158"/>
      <c r="AV72" s="158"/>
    </row>
    <row r="73" spans="2:48" ht="24.9" customHeight="1">
      <c r="B73" s="146">
        <v>67</v>
      </c>
      <c r="C73" s="147" t="str">
        <f>'[10]Hợp đồng'!C73</f>
        <v>NĐ-MP</v>
      </c>
      <c r="D73" s="148" t="str">
        <f>'[10]Hợp đồng'!D73</f>
        <v>04/MP-FL</v>
      </c>
      <c r="E73" s="149" t="str">
        <f>IFERROR('[10]Hợp đồng'!E73,0)</f>
        <v>23/4/2022</v>
      </c>
      <c r="F73" s="150" t="str">
        <f>IFERROR(VLOOKUP($C73,[10]TTKH!$B$6:$J$200,2,0),0)</f>
        <v>CÔNG TY MAI PHƯƠNG</v>
      </c>
      <c r="G73" s="151" t="str">
        <f>'[10]Hợp đồng'!G73</f>
        <v>PE80</v>
      </c>
      <c r="H73" s="152">
        <f>'[10]Hợp đồng'!H73</f>
        <v>0</v>
      </c>
      <c r="I73" s="153">
        <f t="shared" si="8"/>
        <v>13775</v>
      </c>
      <c r="J73" s="154">
        <f>'[10]Hợp đồng'!K73</f>
        <v>8700</v>
      </c>
      <c r="K73" s="155">
        <f>'[10]Hợp đồng'!L73</f>
        <v>0</v>
      </c>
      <c r="L73" s="156">
        <f>'[10]Hợp đồng'!M73</f>
        <v>0</v>
      </c>
      <c r="M73" s="157">
        <f t="shared" si="9"/>
        <v>119842500</v>
      </c>
      <c r="N73" s="157">
        <f t="shared" si="10"/>
        <v>0</v>
      </c>
      <c r="O73" s="155">
        <f t="shared" si="11"/>
        <v>119842500</v>
      </c>
      <c r="P73" s="143">
        <f t="shared" si="7"/>
        <v>13775</v>
      </c>
      <c r="Q73" s="144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>
        <v>13775</v>
      </c>
      <c r="AS73" s="158"/>
      <c r="AT73" s="158"/>
      <c r="AU73" s="158"/>
      <c r="AV73" s="158"/>
    </row>
    <row r="74" spans="2:48" ht="30" customHeight="1">
      <c r="B74" s="159">
        <v>68</v>
      </c>
      <c r="C74" s="147" t="str">
        <f>'[10]Hợp đồng'!C74</f>
        <v>NĐ-VU</v>
      </c>
      <c r="D74" s="148" t="str">
        <f>'[10]Hợp đồng'!D74</f>
        <v>23042022-VUHN25</v>
      </c>
      <c r="E74" s="149" t="str">
        <f>IFERROR('[10]Hợp đồng'!E74,0)</f>
        <v>23/4/2022</v>
      </c>
      <c r="F74" s="150" t="str">
        <f>IFERROR(VLOOKUP($C74,[10]TTKH!$B$6:$J$200,2,0),0)</f>
        <v>CÔNG TY TNHH SẢN XUẤT THƯƠNG MẠI NHỰA VIỆT ÚC</v>
      </c>
      <c r="G74" s="151" t="str">
        <f>'[10]Hợp đồng'!G74</f>
        <v>PP02</v>
      </c>
      <c r="H74" s="152">
        <f>'[10]Hợp đồng'!H74</f>
        <v>0</v>
      </c>
      <c r="I74" s="153">
        <f t="shared" si="8"/>
        <v>10000</v>
      </c>
      <c r="J74" s="154">
        <f>'[10]Hợp đồng'!K74</f>
        <v>7090.9090909090901</v>
      </c>
      <c r="K74" s="155">
        <f>'[10]Hợp đồng'!L74</f>
        <v>0</v>
      </c>
      <c r="L74" s="156">
        <f>'[10]Hợp đồng'!M74</f>
        <v>0</v>
      </c>
      <c r="M74" s="157">
        <f t="shared" si="9"/>
        <v>70909090.909090906</v>
      </c>
      <c r="N74" s="157">
        <f t="shared" si="10"/>
        <v>0</v>
      </c>
      <c r="O74" s="155">
        <f t="shared" si="11"/>
        <v>70909090.909090906</v>
      </c>
      <c r="P74" s="143">
        <f t="shared" si="7"/>
        <v>10000</v>
      </c>
      <c r="Q74" s="144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>
        <v>10000</v>
      </c>
      <c r="AQ74" s="158"/>
      <c r="AR74" s="158"/>
      <c r="AS74" s="158"/>
      <c r="AT74" s="158"/>
      <c r="AU74" s="158"/>
      <c r="AV74" s="158"/>
    </row>
    <row r="75" spans="2:48" ht="24.9" customHeight="1">
      <c r="B75" s="159">
        <v>69</v>
      </c>
      <c r="C75" s="147" t="str">
        <f>'[10]Hợp đồng'!C75</f>
        <v>NĐ-ITVN</v>
      </c>
      <c r="D75" s="148" t="str">
        <f>'[10]Hợp đồng'!D75</f>
        <v>12/ITVN-FL</v>
      </c>
      <c r="E75" s="149" t="str">
        <f>IFERROR('[10]Hợp đồng'!E75,0)</f>
        <v>23/4/2022</v>
      </c>
      <c r="F75" s="150" t="str">
        <f>IFERROR(VLOOKUP($C75,[10]TTKH!$B$6:$J$200,2,0),0)</f>
        <v>Công Ty TNHH Thương Mại Và Đầu Tư ITVN</v>
      </c>
      <c r="G75" s="151">
        <f>'[10]Hợp đồng'!G75</f>
        <v>8806</v>
      </c>
      <c r="H75" s="152">
        <f>'[10]Hợp đồng'!H75</f>
        <v>0</v>
      </c>
      <c r="I75" s="153">
        <f t="shared" si="8"/>
        <v>10000</v>
      </c>
      <c r="J75" s="154">
        <f>'[10]Hợp đồng'!K75</f>
        <v>6999.9999999999991</v>
      </c>
      <c r="K75" s="155">
        <f>'[10]Hợp đồng'!L75</f>
        <v>0</v>
      </c>
      <c r="L75" s="156">
        <f>'[10]Hợp đồng'!M75</f>
        <v>0</v>
      </c>
      <c r="M75" s="157">
        <f t="shared" si="9"/>
        <v>69999999.999999985</v>
      </c>
      <c r="N75" s="157">
        <f t="shared" si="10"/>
        <v>0</v>
      </c>
      <c r="O75" s="155">
        <f t="shared" si="11"/>
        <v>69999999.999999985</v>
      </c>
      <c r="P75" s="143">
        <f t="shared" si="7"/>
        <v>10000</v>
      </c>
      <c r="Q75" s="144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>
        <v>10000</v>
      </c>
      <c r="AQ75" s="158"/>
      <c r="AR75" s="158"/>
      <c r="AS75" s="158"/>
      <c r="AT75" s="158"/>
      <c r="AU75" s="158"/>
      <c r="AV75" s="158"/>
    </row>
    <row r="76" spans="2:48" ht="24.9" customHeight="1">
      <c r="B76" s="146">
        <v>70</v>
      </c>
      <c r="C76" s="147" t="str">
        <f>'[10]Hợp đồng'!C76</f>
        <v>NĐ-VTP</v>
      </c>
      <c r="D76" s="148" t="str">
        <f>'[10]Hợp đồng'!D76</f>
        <v>2504/VT-FL</v>
      </c>
      <c r="E76" s="149" t="str">
        <f>IFERROR('[10]Hợp đồng'!E76,0)</f>
        <v>25/4/2022</v>
      </c>
      <c r="F76" s="150" t="str">
        <f>IFERROR(VLOOKUP($C76,[10]TTKH!$B$6:$J$200,2,0),0)</f>
        <v>CÔNG TY TNHH VIỆT THỊNH PLASTIC</v>
      </c>
      <c r="G76" s="151" t="str">
        <f>'[10]Hợp đồng'!G76</f>
        <v xml:space="preserve">Taical </v>
      </c>
      <c r="H76" s="152">
        <f>'[10]Hợp đồng'!H76</f>
        <v>0</v>
      </c>
      <c r="I76" s="153">
        <f t="shared" si="8"/>
        <v>15000</v>
      </c>
      <c r="J76" s="154">
        <f>'[10]Hợp đồng'!K76</f>
        <v>6818.181818181818</v>
      </c>
      <c r="K76" s="155">
        <f>'[10]Hợp đồng'!L76</f>
        <v>0</v>
      </c>
      <c r="L76" s="156">
        <f>'[10]Hợp đồng'!M76</f>
        <v>0</v>
      </c>
      <c r="M76" s="157">
        <f t="shared" si="9"/>
        <v>102272727.27272727</v>
      </c>
      <c r="N76" s="157">
        <f t="shared" si="10"/>
        <v>0</v>
      </c>
      <c r="O76" s="155">
        <f t="shared" si="11"/>
        <v>102272727.27272727</v>
      </c>
      <c r="P76" s="143">
        <f t="shared" si="7"/>
        <v>15000</v>
      </c>
      <c r="Q76" s="144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>
        <v>15000</v>
      </c>
      <c r="AT76" s="158"/>
      <c r="AU76" s="158"/>
      <c r="AV76" s="158"/>
    </row>
    <row r="77" spans="2:48" ht="24.9" customHeight="1">
      <c r="B77" s="159">
        <v>71</v>
      </c>
      <c r="C77" s="147" t="str">
        <f>'[10]Hợp đồng'!C77</f>
        <v>CN-WZ</v>
      </c>
      <c r="D77" s="148" t="str">
        <f>'[10]Hợp đồng'!D77</f>
        <v>FM/W250422-11</v>
      </c>
      <c r="E77" s="149" t="str">
        <f>IFERROR('[10]Hợp đồng'!E77,0)</f>
        <v>25/4/2022</v>
      </c>
      <c r="F77" s="150" t="str">
        <f>IFERROR(VLOOKUP($C77,[10]TTKH!$B$6:$J$200,2,0),0)</f>
        <v>WENZHOU JIATIAN TRADE CO., LTD</v>
      </c>
      <c r="G77" s="151" t="str">
        <f>'[10]Hợp đồng'!G77</f>
        <v xml:space="preserve"> JT30 đen</v>
      </c>
      <c r="H77" s="152">
        <f>'[10]Hợp đồng'!H77</f>
        <v>8803</v>
      </c>
      <c r="I77" s="153">
        <f t="shared" si="8"/>
        <v>0</v>
      </c>
      <c r="J77" s="154">
        <f>'[10]Hợp đồng'!K77</f>
        <v>0</v>
      </c>
      <c r="K77" s="155">
        <f>'[10]Hợp đồng'!L77</f>
        <v>27000</v>
      </c>
      <c r="L77" s="156">
        <f>'[10]Hợp đồng'!M77</f>
        <v>0.35499999999999998</v>
      </c>
      <c r="M77" s="157">
        <f t="shared" si="9"/>
        <v>0</v>
      </c>
      <c r="N77" s="157">
        <f t="shared" si="10"/>
        <v>0</v>
      </c>
      <c r="O77" s="155">
        <f t="shared" si="11"/>
        <v>0</v>
      </c>
      <c r="P77" s="143">
        <f t="shared" si="7"/>
        <v>0</v>
      </c>
      <c r="Q77" s="144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</row>
    <row r="78" spans="2:48" ht="24.9" customHeight="1">
      <c r="B78" s="159">
        <v>72</v>
      </c>
      <c r="C78" s="147" t="str">
        <f>'[10]Hợp đồng'!C78</f>
        <v>NĐ-SC</v>
      </c>
      <c r="D78" s="148" t="str">
        <f>'[10]Hợp đồng'!D78</f>
        <v>230422/SC-FM</v>
      </c>
      <c r="E78" s="149" t="str">
        <f>IFERROR('[10]Hợp đồng'!E78,0)</f>
        <v>23/4/2022</v>
      </c>
      <c r="F78" s="150" t="str">
        <f>IFERROR(VLOOKUP($C78,[10]TTKH!$B$6:$J$200,2,0),0)</f>
        <v>CÔNG TY SÔNG CÔNG</v>
      </c>
      <c r="G78" s="151" t="str">
        <f>'[10]Hợp đồng'!G78</f>
        <v>8805SC</v>
      </c>
      <c r="H78" s="152">
        <f>'[10]Hợp đồng'!H78</f>
        <v>0</v>
      </c>
      <c r="I78" s="153">
        <f t="shared" si="8"/>
        <v>10000</v>
      </c>
      <c r="J78" s="154">
        <f>'[10]Hợp đồng'!K78</f>
        <v>9727.2727272727261</v>
      </c>
      <c r="K78" s="155">
        <f>'[10]Hợp đồng'!L78</f>
        <v>0</v>
      </c>
      <c r="L78" s="156">
        <f>'[10]Hợp đồng'!M78</f>
        <v>0</v>
      </c>
      <c r="M78" s="157">
        <f t="shared" si="9"/>
        <v>97272727.272727266</v>
      </c>
      <c r="N78" s="157">
        <f t="shared" si="10"/>
        <v>0</v>
      </c>
      <c r="O78" s="155">
        <f t="shared" si="11"/>
        <v>97272727.272727266</v>
      </c>
      <c r="P78" s="143">
        <f t="shared" si="7"/>
        <v>10000</v>
      </c>
      <c r="Q78" s="144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>
        <v>10000</v>
      </c>
      <c r="AQ78" s="158"/>
      <c r="AR78" s="158"/>
      <c r="AS78" s="158"/>
      <c r="AT78" s="158"/>
      <c r="AU78" s="158"/>
      <c r="AV78" s="158"/>
    </row>
    <row r="79" spans="2:48" ht="24.9" customHeight="1">
      <c r="B79" s="146">
        <v>73</v>
      </c>
      <c r="C79" s="147" t="str">
        <f>'[10]Hợp đồng'!C79</f>
        <v>NĐ-HH</v>
      </c>
      <c r="D79" s="148" t="str">
        <f>'[10]Hợp đồng'!D79</f>
        <v>08/HH-FM</v>
      </c>
      <c r="E79" s="149" t="str">
        <f>IFERROR('[10]Hợp đồng'!E79,0)</f>
        <v>27/4/2022</v>
      </c>
      <c r="F79" s="150" t="str">
        <f>IFERROR(VLOOKUP($C79,[10]TTKH!$B$6:$J$200,2,0),0)</f>
        <v>CÔNG TY TNHH NHỰA HUY HOÀN</v>
      </c>
      <c r="G79" s="151">
        <f>'[10]Hợp đồng'!G79</f>
        <v>8514</v>
      </c>
      <c r="H79" s="152">
        <f>'[10]Hợp đồng'!H79</f>
        <v>0</v>
      </c>
      <c r="I79" s="153">
        <f t="shared" si="8"/>
        <v>24000</v>
      </c>
      <c r="J79" s="154">
        <f>'[10]Hợp đồng'!K79</f>
        <v>7800</v>
      </c>
      <c r="K79" s="155">
        <f>'[10]Hợp đồng'!L79</f>
        <v>0</v>
      </c>
      <c r="L79" s="156">
        <f>'[10]Hợp đồng'!M79</f>
        <v>0</v>
      </c>
      <c r="M79" s="157">
        <f t="shared" si="9"/>
        <v>187200000</v>
      </c>
      <c r="N79" s="157">
        <f t="shared" si="10"/>
        <v>0</v>
      </c>
      <c r="O79" s="155">
        <f t="shared" si="11"/>
        <v>187200000</v>
      </c>
      <c r="P79" s="143">
        <f t="shared" si="7"/>
        <v>24000</v>
      </c>
      <c r="Q79" s="144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>
        <v>24000</v>
      </c>
      <c r="AT79" s="158"/>
      <c r="AU79" s="158"/>
      <c r="AV79" s="158"/>
    </row>
    <row r="80" spans="2:48" ht="24.9" customHeight="1">
      <c r="B80" s="159">
        <v>74</v>
      </c>
      <c r="C80" s="147" t="str">
        <f>'[10]Hợp đồng'!C80</f>
        <v>PL-AL</v>
      </c>
      <c r="D80" s="148" t="str">
        <f>'[10]Hợp đồng'!D80</f>
        <v>1904/FM-AK</v>
      </c>
      <c r="E80" s="149" t="str">
        <f>IFERROR('[10]Hợp đồng'!E80,0)</f>
        <v>19/4/2022</v>
      </c>
      <c r="F80" s="150" t="str">
        <f>IFERROR(VLOOKUP($C80,[10]TTKH!$B$6:$J$200,2,0),0)</f>
        <v>AL-KARAM PACKAGES (PVT)LIMITED</v>
      </c>
      <c r="G80" s="151" t="str">
        <f>'[10]Hợp đồng'!G80</f>
        <v>8804S</v>
      </c>
      <c r="H80" s="152">
        <f>'[10]Hợp đồng'!H80</f>
        <v>0</v>
      </c>
      <c r="I80" s="153">
        <f t="shared" si="8"/>
        <v>25000</v>
      </c>
      <c r="J80" s="154">
        <f>'[10]Hợp đồng'!K80</f>
        <v>0</v>
      </c>
      <c r="K80" s="155">
        <f>'[10]Hợp đồng'!L80</f>
        <v>27000</v>
      </c>
      <c r="L80" s="156">
        <f>'[10]Hợp đồng'!M80</f>
        <v>0.41499999999999998</v>
      </c>
      <c r="M80" s="157">
        <f t="shared" si="9"/>
        <v>0</v>
      </c>
      <c r="N80" s="157">
        <f t="shared" si="10"/>
        <v>10375</v>
      </c>
      <c r="O80" s="155">
        <f t="shared" si="11"/>
        <v>280125000</v>
      </c>
      <c r="P80" s="143">
        <f t="shared" si="7"/>
        <v>25000</v>
      </c>
      <c r="Q80" s="144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>
        <v>25000</v>
      </c>
      <c r="AV80" s="158"/>
    </row>
    <row r="81" spans="2:48" ht="24.9" customHeight="1">
      <c r="B81" s="159">
        <v>75</v>
      </c>
      <c r="C81" s="147" t="str">
        <f>'[10]Hợp đồng'!C81</f>
        <v>NĐ-QC</v>
      </c>
      <c r="D81" s="148" t="str">
        <f>'[10]Hợp đồng'!D81</f>
        <v>280422/FL-QC</v>
      </c>
      <c r="E81" s="149" t="str">
        <f>IFERROR('[10]Hợp đồng'!E81,0)</f>
        <v>28/04/2022</v>
      </c>
      <c r="F81" s="150" t="str">
        <f>IFERROR(VLOOKUP($C81,[10]TTKH!$B$6:$J$200,2,0),0)</f>
        <v>CÔNG TY TNHH QUAN CHÂU</v>
      </c>
      <c r="G81" s="151" t="str">
        <f>'[10]Hợp đồng'!G81</f>
        <v xml:space="preserve"> Filler JT30</v>
      </c>
      <c r="H81" s="152" t="str">
        <f>'[10]Hợp đồng'!H81</f>
        <v>8803QC</v>
      </c>
      <c r="I81" s="153">
        <f t="shared" si="8"/>
        <v>0</v>
      </c>
      <c r="J81" s="154">
        <f>'[10]Hợp đồng'!K81</f>
        <v>8000</v>
      </c>
      <c r="K81" s="155">
        <f>'[10]Hợp đồng'!L81</f>
        <v>0</v>
      </c>
      <c r="L81" s="156">
        <f>'[10]Hợp đồng'!M81</f>
        <v>0</v>
      </c>
      <c r="M81" s="157">
        <f t="shared" si="9"/>
        <v>0</v>
      </c>
      <c r="N81" s="157">
        <f t="shared" si="10"/>
        <v>0</v>
      </c>
      <c r="O81" s="155">
        <f t="shared" si="11"/>
        <v>0</v>
      </c>
      <c r="P81" s="143">
        <f t="shared" si="7"/>
        <v>0</v>
      </c>
      <c r="Q81" s="144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</row>
    <row r="82" spans="2:48" ht="24.9" customHeight="1">
      <c r="B82" s="146">
        <v>76</v>
      </c>
      <c r="C82" s="147" t="str">
        <f>'[10]Hợp đồng'!C82</f>
        <v>NĐ-QC</v>
      </c>
      <c r="D82" s="148" t="str">
        <f>'[10]Hợp đồng'!D82</f>
        <v>280422/FL-QC</v>
      </c>
      <c r="E82" s="149" t="str">
        <f>IFERROR('[10]Hợp đồng'!E82,0)</f>
        <v>28/04/2022</v>
      </c>
      <c r="F82" s="150" t="str">
        <f>IFERROR(VLOOKUP($C82,[10]TTKH!$B$6:$J$200,2,0),0)</f>
        <v>CÔNG TY TNHH QUAN CHÂU</v>
      </c>
      <c r="G82" s="151" t="str">
        <f>'[10]Hợp đồng'!G82</f>
        <v>8802SCR</v>
      </c>
      <c r="H82" s="152">
        <f>'[10]Hợp đồng'!H82</f>
        <v>0</v>
      </c>
      <c r="I82" s="153">
        <f t="shared" si="8"/>
        <v>0</v>
      </c>
      <c r="J82" s="154">
        <f>'[10]Hợp đồng'!K82</f>
        <v>10750</v>
      </c>
      <c r="K82" s="155">
        <f>'[10]Hợp đồng'!L82</f>
        <v>0</v>
      </c>
      <c r="L82" s="156">
        <f>'[10]Hợp đồng'!M82</f>
        <v>0</v>
      </c>
      <c r="M82" s="157">
        <f t="shared" si="9"/>
        <v>0</v>
      </c>
      <c r="N82" s="157">
        <f t="shared" si="10"/>
        <v>0</v>
      </c>
      <c r="O82" s="155">
        <f t="shared" si="11"/>
        <v>0</v>
      </c>
      <c r="P82" s="143">
        <f t="shared" si="7"/>
        <v>0</v>
      </c>
      <c r="Q82" s="144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</row>
    <row r="83" spans="2:48" ht="24.9" customHeight="1">
      <c r="B83" s="159">
        <v>77</v>
      </c>
      <c r="C83" s="147" t="str">
        <f>'[10]Hợp đồng'!C83</f>
        <v>NĐ-HT</v>
      </c>
      <c r="D83" s="148" t="str">
        <f>'[10]Hợp đồng'!D83</f>
        <v>280422/HT-FM</v>
      </c>
      <c r="E83" s="149" t="str">
        <f>IFERROR('[10]Hợp đồng'!E83,0)</f>
        <v>28/04/2022</v>
      </c>
      <c r="F83" s="150" t="str">
        <f>IFERROR(VLOOKUP($C83,[10]TTKH!$B$6:$J$200,2,0),0)</f>
        <v>CÔNG TY CỔ PHẦN HOKI TECH VIỆT NAM</v>
      </c>
      <c r="G83" s="151">
        <f>'[10]Hợp đồng'!G83</f>
        <v>8515</v>
      </c>
      <c r="H83" s="152">
        <f>'[10]Hợp đồng'!H83</f>
        <v>0</v>
      </c>
      <c r="I83" s="153">
        <f t="shared" si="8"/>
        <v>5000</v>
      </c>
      <c r="J83" s="154">
        <f>'[10]Hợp đồng'!K83</f>
        <v>7454.545454545454</v>
      </c>
      <c r="K83" s="155">
        <f>'[10]Hợp đồng'!L83</f>
        <v>0</v>
      </c>
      <c r="L83" s="156">
        <f>'[10]Hợp đồng'!M83</f>
        <v>0</v>
      </c>
      <c r="M83" s="157">
        <f t="shared" si="9"/>
        <v>37272727.272727273</v>
      </c>
      <c r="N83" s="157">
        <f t="shared" si="10"/>
        <v>0</v>
      </c>
      <c r="O83" s="155">
        <f t="shared" si="11"/>
        <v>37272727.272727273</v>
      </c>
      <c r="P83" s="143">
        <f t="shared" si="7"/>
        <v>5000</v>
      </c>
      <c r="Q83" s="144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>
        <v>5000</v>
      </c>
      <c r="AU83" s="158"/>
      <c r="AV83" s="158"/>
    </row>
    <row r="84" spans="2:48" ht="24.9" customHeight="1">
      <c r="B84" s="159">
        <v>78</v>
      </c>
      <c r="C84" s="147" t="str">
        <f>'[10]Hợp đồng'!C84</f>
        <v>HM</v>
      </c>
      <c r="D84" s="148" t="str">
        <f>'[10]Hợp đồng'!D84</f>
        <v>Hàng mẫu</v>
      </c>
      <c r="E84" s="149" t="str">
        <f>IFERROR('[10]Hợp đồng'!E84,0)</f>
        <v>27/4/2022</v>
      </c>
      <c r="F84" s="150" t="str">
        <f>IFERROR(VLOOKUP($C84,[10]TTKH!$B$6:$J$200,2,0),0)</f>
        <v>Mr. Hùng</v>
      </c>
      <c r="G84" s="151">
        <f>'[10]Hợp đồng'!G84</f>
        <v>8616</v>
      </c>
      <c r="H84" s="152">
        <f>'[10]Hợp đồng'!H84</f>
        <v>0</v>
      </c>
      <c r="I84" s="153">
        <f t="shared" si="8"/>
        <v>25</v>
      </c>
      <c r="J84" s="154">
        <f>'[10]Hợp đồng'!K84</f>
        <v>0</v>
      </c>
      <c r="K84" s="155">
        <f>'[10]Hợp đồng'!L84</f>
        <v>0</v>
      </c>
      <c r="L84" s="156">
        <f>'[10]Hợp đồng'!M84</f>
        <v>0</v>
      </c>
      <c r="M84" s="157">
        <f t="shared" si="9"/>
        <v>0</v>
      </c>
      <c r="N84" s="157">
        <f t="shared" si="10"/>
        <v>0</v>
      </c>
      <c r="O84" s="155">
        <f t="shared" si="11"/>
        <v>0</v>
      </c>
      <c r="P84" s="143">
        <f t="shared" si="7"/>
        <v>25</v>
      </c>
      <c r="Q84" s="144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>
        <v>25</v>
      </c>
      <c r="AT84" s="158"/>
      <c r="AU84" s="158"/>
      <c r="AV84" s="158"/>
    </row>
    <row r="85" spans="2:48" ht="24.9" customHeight="1">
      <c r="B85" s="146">
        <v>79</v>
      </c>
      <c r="C85" s="147" t="str">
        <f>'[10]Hợp đồng'!C85</f>
        <v>NĐ-AL</v>
      </c>
      <c r="D85" s="148">
        <f>'[10]Hợp đồng'!D85</f>
        <v>0</v>
      </c>
      <c r="E85" s="149" t="str">
        <f>IFERROR('[10]Hợp đồng'!E85,0)</f>
        <v>28/4/2022</v>
      </c>
      <c r="F85" s="150" t="str">
        <f>IFERROR(VLOOKUP($C85,[10]TTKH!$B$6:$J$200,2,0),0)</f>
        <v>ĐỒNG XUÂN LAN</v>
      </c>
      <c r="G85" s="151" t="str">
        <f>'[10]Hợp đồng'!G85</f>
        <v>Titan R688</v>
      </c>
      <c r="H85" s="152">
        <f>'[10]Hợp đồng'!H85</f>
        <v>0</v>
      </c>
      <c r="I85" s="153">
        <f t="shared" si="8"/>
        <v>0</v>
      </c>
      <c r="J85" s="154">
        <f>'[10]Hợp đồng'!K85</f>
        <v>75000</v>
      </c>
      <c r="K85" s="155">
        <f>'[10]Hợp đồng'!L85</f>
        <v>0</v>
      </c>
      <c r="L85" s="156">
        <f>'[10]Hợp đồng'!M85</f>
        <v>0</v>
      </c>
      <c r="M85" s="157">
        <f t="shared" si="9"/>
        <v>0</v>
      </c>
      <c r="N85" s="157">
        <f t="shared" si="10"/>
        <v>0</v>
      </c>
      <c r="O85" s="155">
        <f t="shared" si="11"/>
        <v>0</v>
      </c>
      <c r="P85" s="143">
        <f t="shared" si="7"/>
        <v>0</v>
      </c>
      <c r="Q85" s="144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</row>
    <row r="86" spans="2:48" ht="24.9" customHeight="1">
      <c r="B86" s="159">
        <v>80</v>
      </c>
      <c r="C86" s="147" t="str">
        <f>'[10]Hợp đồng'!C86</f>
        <v>SA-AD</v>
      </c>
      <c r="D86" s="148" t="str">
        <f>'[10]Hợp đồng'!D86</f>
        <v>2704/FM-AFP</v>
      </c>
      <c r="E86" s="149" t="str">
        <f>IFERROR('[10]Hợp đồng'!E86,0)</f>
        <v>27/4/2022</v>
      </c>
      <c r="F86" s="150" t="str">
        <f>IFERROR(VLOOKUP($C86,[10]TTKH!$B$6:$J$200,2,0),0)</f>
        <v>ADVANCED FLEXIBLE PACKAGING CO.</v>
      </c>
      <c r="G86" s="151" t="str">
        <f>'[10]Hợp đồng'!G86</f>
        <v>AD-CACO3-GRADE-PE01</v>
      </c>
      <c r="H86" s="152" t="str">
        <f>'[10]Hợp đồng'!H86</f>
        <v xml:space="preserve"> - </v>
      </c>
      <c r="I86" s="153">
        <f t="shared" si="8"/>
        <v>0</v>
      </c>
      <c r="J86" s="154">
        <f>'[10]Hợp đồng'!K86</f>
        <v>0</v>
      </c>
      <c r="K86" s="155">
        <f>'[10]Hợp đồng'!L86</f>
        <v>27000</v>
      </c>
      <c r="L86" s="156">
        <f>'[10]Hợp đồng'!M86</f>
        <v>0.5</v>
      </c>
      <c r="M86" s="157">
        <f>I86*J86</f>
        <v>0</v>
      </c>
      <c r="N86" s="157">
        <f>I86*L86</f>
        <v>0</v>
      </c>
      <c r="O86" s="155">
        <f>M86+(N86*K86)</f>
        <v>0</v>
      </c>
      <c r="P86" s="143"/>
      <c r="Q86" s="144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</row>
    <row r="87" spans="2:48" ht="24.9" customHeight="1">
      <c r="B87" s="159">
        <v>81</v>
      </c>
      <c r="C87" s="147" t="str">
        <f>'[10]Hợp đồng'!C87</f>
        <v>SA-AD</v>
      </c>
      <c r="D87" s="148" t="str">
        <f>'[10]Hợp đồng'!D87</f>
        <v>2704/FM-AFP</v>
      </c>
      <c r="E87" s="149" t="str">
        <f>IFERROR('[10]Hợp đồng'!E87,0)</f>
        <v>27/4/2022</v>
      </c>
      <c r="F87" s="150" t="str">
        <f>IFERROR(VLOOKUP($C87,[10]TTKH!$B$6:$J$200,2,0),0)</f>
        <v>ADVANCED FLEXIBLE PACKAGING CO.</v>
      </c>
      <c r="G87" s="151" t="str">
        <f>'[10]Hợp đồng'!G87</f>
        <v>AD-WMB-GRADE-TI55</v>
      </c>
      <c r="H87" s="152" t="str">
        <f>'[10]Hợp đồng'!H87</f>
        <v xml:space="preserve"> - </v>
      </c>
      <c r="I87" s="153">
        <f t="shared" si="8"/>
        <v>0</v>
      </c>
      <c r="J87" s="154">
        <f>'[10]Hợp đồng'!K87</f>
        <v>0</v>
      </c>
      <c r="K87" s="155">
        <f>'[10]Hợp đồng'!L87</f>
        <v>27000</v>
      </c>
      <c r="L87" s="156">
        <f>'[10]Hợp đồng'!M87</f>
        <v>2.7</v>
      </c>
      <c r="M87" s="157">
        <f t="shared" ref="M87:M150" si="12">I87*J87</f>
        <v>0</v>
      </c>
      <c r="N87" s="157">
        <f t="shared" ref="N87:N150" si="13">I87*L87</f>
        <v>0</v>
      </c>
      <c r="O87" s="155">
        <f t="shared" ref="O87:O150" si="14">M87+(N87*K87)</f>
        <v>0</v>
      </c>
      <c r="P87" s="143"/>
      <c r="Q87" s="144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</row>
    <row r="88" spans="2:48" ht="24.9" customHeight="1">
      <c r="B88" s="146">
        <v>82</v>
      </c>
      <c r="C88" s="147" t="str">
        <f>'[10]Hợp đồng'!C88</f>
        <v>SA-AD</v>
      </c>
      <c r="D88" s="148" t="str">
        <f>'[10]Hợp đồng'!D88</f>
        <v>2704/FM-AFP</v>
      </c>
      <c r="E88" s="149" t="str">
        <f>IFERROR('[10]Hợp đồng'!E88,0)</f>
        <v>27/4/2022</v>
      </c>
      <c r="F88" s="150" t="str">
        <f>IFERROR(VLOOKUP($C88,[10]TTKH!$B$6:$J$200,2,0),0)</f>
        <v>ADVANCED FLEXIBLE PACKAGING CO.</v>
      </c>
      <c r="G88" s="151" t="str">
        <f>'[10]Hợp đồng'!G88</f>
        <v>AD-WMB-GRADE-TI60</v>
      </c>
      <c r="H88" s="152" t="str">
        <f>'[10]Hợp đồng'!H88</f>
        <v xml:space="preserve"> - </v>
      </c>
      <c r="I88" s="153">
        <f t="shared" si="8"/>
        <v>0</v>
      </c>
      <c r="J88" s="154">
        <f>'[10]Hợp đồng'!K88</f>
        <v>0</v>
      </c>
      <c r="K88" s="155">
        <f>'[10]Hợp đồng'!L88</f>
        <v>27000</v>
      </c>
      <c r="L88" s="156">
        <f>'[10]Hợp đồng'!M88</f>
        <v>2.85</v>
      </c>
      <c r="M88" s="157">
        <f t="shared" si="12"/>
        <v>0</v>
      </c>
      <c r="N88" s="157">
        <f t="shared" si="13"/>
        <v>0</v>
      </c>
      <c r="O88" s="155">
        <f t="shared" si="14"/>
        <v>0</v>
      </c>
      <c r="P88" s="143"/>
      <c r="Q88" s="144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</row>
    <row r="89" spans="2:48" ht="24.9" customHeight="1">
      <c r="B89" s="159">
        <v>83</v>
      </c>
      <c r="C89" s="147" t="str">
        <f>'[10]Hợp đồng'!C89</f>
        <v>CN-WZ</v>
      </c>
      <c r="D89" s="148" t="str">
        <f>'[10]Hợp đồng'!D89</f>
        <v>FM/WJ270422-12</v>
      </c>
      <c r="E89" s="149" t="str">
        <f>IFERROR('[10]Hợp đồng'!E89,0)</f>
        <v>27/4/2022</v>
      </c>
      <c r="F89" s="150" t="str">
        <f>IFERROR(VLOOKUP($C89,[10]TTKH!$B$6:$J$200,2,0),0)</f>
        <v>WENZHOU JIATIAN TRADE CO., LTD</v>
      </c>
      <c r="G89" s="151" t="str">
        <f>'[10]Hợp đồng'!G89</f>
        <v xml:space="preserve"> JT30 đen</v>
      </c>
      <c r="H89" s="152">
        <f>'[10]Hợp đồng'!H89</f>
        <v>8803</v>
      </c>
      <c r="I89" s="153">
        <f t="shared" si="8"/>
        <v>0</v>
      </c>
      <c r="J89" s="154">
        <f>'[10]Hợp đồng'!K89</f>
        <v>0</v>
      </c>
      <c r="K89" s="155">
        <f>'[10]Hợp đồng'!L89</f>
        <v>27000</v>
      </c>
      <c r="L89" s="156">
        <f>'[10]Hợp đồng'!M89</f>
        <v>0.35499999999999998</v>
      </c>
      <c r="M89" s="157">
        <f t="shared" si="12"/>
        <v>0</v>
      </c>
      <c r="N89" s="157">
        <f t="shared" si="13"/>
        <v>0</v>
      </c>
      <c r="O89" s="155">
        <f t="shared" si="14"/>
        <v>0</v>
      </c>
      <c r="P89" s="143"/>
      <c r="Q89" s="144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</row>
    <row r="90" spans="2:48" ht="24.9" customHeight="1">
      <c r="B90" s="159">
        <v>84</v>
      </c>
      <c r="C90" s="147">
        <f>'[10]Hợp đồng'!C90</f>
        <v>0</v>
      </c>
      <c r="D90" s="148">
        <f>'[10]Hợp đồng'!D90</f>
        <v>0</v>
      </c>
      <c r="E90" s="149">
        <f>IFERROR('[10]Hợp đồng'!E90,0)</f>
        <v>0</v>
      </c>
      <c r="F90" s="150">
        <f>IFERROR(VLOOKUP($C90,[10]TTKH!$B$6:$J$200,2,0),0)</f>
        <v>0</v>
      </c>
      <c r="G90" s="151">
        <f>'[10]Hợp đồng'!G90</f>
        <v>0</v>
      </c>
      <c r="H90" s="152">
        <f>'[10]Hợp đồng'!H90</f>
        <v>0</v>
      </c>
      <c r="I90" s="153">
        <f t="shared" si="8"/>
        <v>0</v>
      </c>
      <c r="J90" s="154">
        <f>'[10]Hợp đồng'!K90</f>
        <v>0</v>
      </c>
      <c r="K90" s="155">
        <f>'[10]Hợp đồng'!L90</f>
        <v>0</v>
      </c>
      <c r="L90" s="156">
        <f>'[10]Hợp đồng'!M90</f>
        <v>0</v>
      </c>
      <c r="M90" s="157">
        <f t="shared" si="12"/>
        <v>0</v>
      </c>
      <c r="N90" s="157">
        <f t="shared" si="13"/>
        <v>0</v>
      </c>
      <c r="O90" s="155">
        <f t="shared" si="14"/>
        <v>0</v>
      </c>
      <c r="P90" s="143"/>
      <c r="Q90" s="144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</row>
    <row r="91" spans="2:48" ht="24.9" customHeight="1">
      <c r="B91" s="146">
        <v>85</v>
      </c>
      <c r="C91" s="147">
        <f>'[10]Hợp đồng'!C91</f>
        <v>0</v>
      </c>
      <c r="D91" s="148">
        <f>'[10]Hợp đồng'!D91</f>
        <v>0</v>
      </c>
      <c r="E91" s="149">
        <f>IFERROR('[10]Hợp đồng'!E91,0)</f>
        <v>0</v>
      </c>
      <c r="F91" s="150">
        <f>IFERROR(VLOOKUP($C91,[10]TTKH!$B$6:$J$200,2,0),0)</f>
        <v>0</v>
      </c>
      <c r="G91" s="151">
        <f>'[10]Hợp đồng'!G91</f>
        <v>0</v>
      </c>
      <c r="H91" s="152">
        <f>'[10]Hợp đồng'!H91</f>
        <v>0</v>
      </c>
      <c r="I91" s="153">
        <f t="shared" si="8"/>
        <v>0</v>
      </c>
      <c r="J91" s="154">
        <f>'[10]Hợp đồng'!K91</f>
        <v>0</v>
      </c>
      <c r="K91" s="155">
        <f>'[10]Hợp đồng'!L91</f>
        <v>0</v>
      </c>
      <c r="L91" s="156">
        <f>'[10]Hợp đồng'!M91</f>
        <v>0</v>
      </c>
      <c r="M91" s="157">
        <f t="shared" si="12"/>
        <v>0</v>
      </c>
      <c r="N91" s="157">
        <f t="shared" si="13"/>
        <v>0</v>
      </c>
      <c r="O91" s="155">
        <f t="shared" si="14"/>
        <v>0</v>
      </c>
      <c r="P91" s="143"/>
      <c r="Q91" s="144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</row>
    <row r="92" spans="2:48" ht="24.9" customHeight="1">
      <c r="B92" s="159">
        <v>86</v>
      </c>
      <c r="C92" s="147">
        <f>'[10]Hợp đồng'!C92</f>
        <v>0</v>
      </c>
      <c r="D92" s="148">
        <f>'[10]Hợp đồng'!D92</f>
        <v>0</v>
      </c>
      <c r="E92" s="149">
        <f>IFERROR('[10]Hợp đồng'!E92,0)</f>
        <v>0</v>
      </c>
      <c r="F92" s="150">
        <f>IFERROR(VLOOKUP($C92,[10]TTKH!$B$6:$J$200,2,0),0)</f>
        <v>0</v>
      </c>
      <c r="G92" s="151">
        <f>'[10]Hợp đồng'!G92</f>
        <v>0</v>
      </c>
      <c r="H92" s="152">
        <f>'[10]Hợp đồng'!H92</f>
        <v>0</v>
      </c>
      <c r="I92" s="153">
        <f t="shared" si="8"/>
        <v>0</v>
      </c>
      <c r="J92" s="154">
        <f>'[10]Hợp đồng'!K92</f>
        <v>0</v>
      </c>
      <c r="K92" s="155">
        <f>'[10]Hợp đồng'!L92</f>
        <v>0</v>
      </c>
      <c r="L92" s="156">
        <f>'[10]Hợp đồng'!M92</f>
        <v>0</v>
      </c>
      <c r="M92" s="157">
        <f t="shared" si="12"/>
        <v>0</v>
      </c>
      <c r="N92" s="157">
        <f t="shared" si="13"/>
        <v>0</v>
      </c>
      <c r="O92" s="155">
        <f t="shared" si="14"/>
        <v>0</v>
      </c>
      <c r="P92" s="143"/>
      <c r="Q92" s="144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</row>
    <row r="93" spans="2:48" ht="24.9" customHeight="1">
      <c r="B93" s="159">
        <v>87</v>
      </c>
      <c r="C93" s="147">
        <f>'[10]Hợp đồng'!C93</f>
        <v>0</v>
      </c>
      <c r="D93" s="148">
        <f>'[10]Hợp đồng'!D93</f>
        <v>0</v>
      </c>
      <c r="E93" s="149">
        <f>IFERROR('[10]Hợp đồng'!E93,0)</f>
        <v>0</v>
      </c>
      <c r="F93" s="150">
        <f>IFERROR(VLOOKUP($C93,[10]TTKH!$B$6:$J$200,2,0),0)</f>
        <v>0</v>
      </c>
      <c r="G93" s="151">
        <f>'[10]Hợp đồng'!G93</f>
        <v>0</v>
      </c>
      <c r="H93" s="152">
        <f>'[10]Hợp đồng'!H93</f>
        <v>0</v>
      </c>
      <c r="I93" s="153">
        <f t="shared" si="8"/>
        <v>0</v>
      </c>
      <c r="J93" s="154">
        <f>'[10]Hợp đồng'!K93</f>
        <v>0</v>
      </c>
      <c r="K93" s="155">
        <f>'[10]Hợp đồng'!L93</f>
        <v>0</v>
      </c>
      <c r="L93" s="156">
        <f>'[10]Hợp đồng'!M93</f>
        <v>0</v>
      </c>
      <c r="M93" s="157">
        <f t="shared" si="12"/>
        <v>0</v>
      </c>
      <c r="N93" s="157">
        <f t="shared" si="13"/>
        <v>0</v>
      </c>
      <c r="O93" s="155">
        <f t="shared" si="14"/>
        <v>0</v>
      </c>
      <c r="P93" s="143"/>
      <c r="Q93" s="144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</row>
    <row r="94" spans="2:48" ht="24.9" customHeight="1">
      <c r="B94" s="146">
        <v>88</v>
      </c>
      <c r="C94" s="147">
        <f>'[10]Hợp đồng'!C94</f>
        <v>0</v>
      </c>
      <c r="D94" s="148">
        <f>'[10]Hợp đồng'!D94</f>
        <v>0</v>
      </c>
      <c r="E94" s="149">
        <f>IFERROR('[10]Hợp đồng'!E94,0)</f>
        <v>0</v>
      </c>
      <c r="F94" s="150">
        <f>IFERROR(VLOOKUP($C94,[10]TTKH!$B$6:$J$200,2,0),0)</f>
        <v>0</v>
      </c>
      <c r="G94" s="151">
        <f>'[10]Hợp đồng'!G94</f>
        <v>0</v>
      </c>
      <c r="H94" s="152">
        <f>'[10]Hợp đồng'!H94</f>
        <v>0</v>
      </c>
      <c r="I94" s="153">
        <f t="shared" si="8"/>
        <v>0</v>
      </c>
      <c r="J94" s="154">
        <f>'[10]Hợp đồng'!K94</f>
        <v>0</v>
      </c>
      <c r="K94" s="155">
        <f>'[10]Hợp đồng'!L94</f>
        <v>0</v>
      </c>
      <c r="L94" s="156">
        <f>'[10]Hợp đồng'!M94</f>
        <v>0</v>
      </c>
      <c r="M94" s="157">
        <f t="shared" si="12"/>
        <v>0</v>
      </c>
      <c r="N94" s="157">
        <f t="shared" si="13"/>
        <v>0</v>
      </c>
      <c r="O94" s="155">
        <f t="shared" si="14"/>
        <v>0</v>
      </c>
      <c r="P94" s="143"/>
      <c r="Q94" s="144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</row>
    <row r="95" spans="2:48" ht="24.9" customHeight="1">
      <c r="B95" s="159">
        <v>89</v>
      </c>
      <c r="C95" s="147">
        <f>'[10]Hợp đồng'!C95</f>
        <v>0</v>
      </c>
      <c r="D95" s="148">
        <f>'[10]Hợp đồng'!D95</f>
        <v>0</v>
      </c>
      <c r="E95" s="149">
        <f>IFERROR('[10]Hợp đồng'!E95,0)</f>
        <v>0</v>
      </c>
      <c r="F95" s="150">
        <f>IFERROR(VLOOKUP($C95,[10]TTKH!$B$6:$J$200,2,0),0)</f>
        <v>0</v>
      </c>
      <c r="G95" s="151">
        <f>'[10]Hợp đồng'!G95</f>
        <v>0</v>
      </c>
      <c r="H95" s="152">
        <f>'[10]Hợp đồng'!H95</f>
        <v>0</v>
      </c>
      <c r="I95" s="153">
        <f t="shared" si="8"/>
        <v>0</v>
      </c>
      <c r="J95" s="154">
        <f>'[10]Hợp đồng'!K95</f>
        <v>0</v>
      </c>
      <c r="K95" s="155">
        <f>'[10]Hợp đồng'!L95</f>
        <v>0</v>
      </c>
      <c r="L95" s="156">
        <f>'[10]Hợp đồng'!M95</f>
        <v>0</v>
      </c>
      <c r="M95" s="157">
        <f t="shared" si="12"/>
        <v>0</v>
      </c>
      <c r="N95" s="157">
        <f t="shared" si="13"/>
        <v>0</v>
      </c>
      <c r="O95" s="155">
        <f t="shared" si="14"/>
        <v>0</v>
      </c>
      <c r="P95" s="143"/>
      <c r="Q95" s="144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</row>
    <row r="96" spans="2:48" ht="24.9" customHeight="1">
      <c r="B96" s="159">
        <v>90</v>
      </c>
      <c r="C96" s="147">
        <f>'[10]Hợp đồng'!C96</f>
        <v>0</v>
      </c>
      <c r="D96" s="148">
        <f>'[10]Hợp đồng'!D96</f>
        <v>0</v>
      </c>
      <c r="E96" s="149">
        <f>IFERROR('[10]Hợp đồng'!E96,0)</f>
        <v>0</v>
      </c>
      <c r="F96" s="150">
        <f>IFERROR(VLOOKUP($C96,[10]TTKH!$B$6:$J$200,2,0),0)</f>
        <v>0</v>
      </c>
      <c r="G96" s="151">
        <f>'[10]Hợp đồng'!G96</f>
        <v>0</v>
      </c>
      <c r="H96" s="152">
        <f>'[10]Hợp đồng'!H96</f>
        <v>0</v>
      </c>
      <c r="I96" s="153">
        <f t="shared" si="8"/>
        <v>0</v>
      </c>
      <c r="J96" s="154">
        <f>'[10]Hợp đồng'!K96</f>
        <v>0</v>
      </c>
      <c r="K96" s="155">
        <f>'[10]Hợp đồng'!L96</f>
        <v>0</v>
      </c>
      <c r="L96" s="156">
        <f>'[10]Hợp đồng'!M96</f>
        <v>0</v>
      </c>
      <c r="M96" s="157">
        <f t="shared" si="12"/>
        <v>0</v>
      </c>
      <c r="N96" s="157">
        <f t="shared" si="13"/>
        <v>0</v>
      </c>
      <c r="O96" s="155">
        <f t="shared" si="14"/>
        <v>0</v>
      </c>
      <c r="P96" s="143"/>
      <c r="Q96" s="144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</row>
    <row r="97" spans="2:48" ht="24.9" customHeight="1">
      <c r="B97" s="146">
        <v>91</v>
      </c>
      <c r="C97" s="147">
        <f>'[10]Hợp đồng'!C97</f>
        <v>0</v>
      </c>
      <c r="D97" s="148">
        <f>'[10]Hợp đồng'!D97</f>
        <v>0</v>
      </c>
      <c r="E97" s="149">
        <f>IFERROR('[10]Hợp đồng'!E97,0)</f>
        <v>0</v>
      </c>
      <c r="F97" s="150">
        <f>IFERROR(VLOOKUP($C97,[10]TTKH!$B$6:$J$200,2,0),0)</f>
        <v>0</v>
      </c>
      <c r="G97" s="151">
        <f>'[10]Hợp đồng'!G97</f>
        <v>0</v>
      </c>
      <c r="H97" s="152">
        <f>'[10]Hợp đồng'!H97</f>
        <v>0</v>
      </c>
      <c r="I97" s="153">
        <f t="shared" si="8"/>
        <v>0</v>
      </c>
      <c r="J97" s="154">
        <f>'[10]Hợp đồng'!K97</f>
        <v>0</v>
      </c>
      <c r="K97" s="155">
        <f>'[10]Hợp đồng'!L97</f>
        <v>0</v>
      </c>
      <c r="L97" s="156">
        <f>'[10]Hợp đồng'!M97</f>
        <v>0</v>
      </c>
      <c r="M97" s="157">
        <f t="shared" si="12"/>
        <v>0</v>
      </c>
      <c r="N97" s="157">
        <f t="shared" si="13"/>
        <v>0</v>
      </c>
      <c r="O97" s="155">
        <f t="shared" si="14"/>
        <v>0</v>
      </c>
      <c r="P97" s="143"/>
      <c r="Q97" s="144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</row>
    <row r="98" spans="2:48" ht="24.9" customHeight="1">
      <c r="B98" s="159">
        <v>92</v>
      </c>
      <c r="C98" s="147">
        <f>'[10]Hợp đồng'!C98</f>
        <v>0</v>
      </c>
      <c r="D98" s="148">
        <f>'[10]Hợp đồng'!D98</f>
        <v>0</v>
      </c>
      <c r="E98" s="149">
        <f>IFERROR('[10]Hợp đồng'!E98,0)</f>
        <v>0</v>
      </c>
      <c r="F98" s="150">
        <f>IFERROR(VLOOKUP($C98,[10]TTKH!$B$6:$J$200,2,0),0)</f>
        <v>0</v>
      </c>
      <c r="G98" s="151">
        <f>'[10]Hợp đồng'!G98</f>
        <v>0</v>
      </c>
      <c r="H98" s="152">
        <f>'[10]Hợp đồng'!H98</f>
        <v>0</v>
      </c>
      <c r="I98" s="153">
        <f t="shared" si="8"/>
        <v>0</v>
      </c>
      <c r="J98" s="154">
        <f>'[10]Hợp đồng'!K98</f>
        <v>0</v>
      </c>
      <c r="K98" s="155">
        <f>'[10]Hợp đồng'!L98</f>
        <v>0</v>
      </c>
      <c r="L98" s="156">
        <f>'[10]Hợp đồng'!M98</f>
        <v>0</v>
      </c>
      <c r="M98" s="157">
        <f t="shared" si="12"/>
        <v>0</v>
      </c>
      <c r="N98" s="157">
        <f t="shared" si="13"/>
        <v>0</v>
      </c>
      <c r="O98" s="155">
        <f t="shared" si="14"/>
        <v>0</v>
      </c>
      <c r="P98" s="143"/>
      <c r="Q98" s="144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</row>
    <row r="99" spans="2:48" ht="24.9" customHeight="1">
      <c r="B99" s="159">
        <v>93</v>
      </c>
      <c r="C99" s="147">
        <f>'[10]Hợp đồng'!C99</f>
        <v>0</v>
      </c>
      <c r="D99" s="148">
        <f>'[10]Hợp đồng'!D99</f>
        <v>0</v>
      </c>
      <c r="E99" s="149">
        <f>IFERROR('[10]Hợp đồng'!E99,0)</f>
        <v>0</v>
      </c>
      <c r="F99" s="150">
        <f>IFERROR(VLOOKUP($C99,[10]TTKH!$B$6:$J$200,2,0),0)</f>
        <v>0</v>
      </c>
      <c r="G99" s="151">
        <f>'[10]Hợp đồng'!G99</f>
        <v>0</v>
      </c>
      <c r="H99" s="152">
        <f>'[10]Hợp đồng'!H99</f>
        <v>0</v>
      </c>
      <c r="I99" s="153">
        <f t="shared" si="8"/>
        <v>0</v>
      </c>
      <c r="J99" s="154">
        <f>'[10]Hợp đồng'!K99</f>
        <v>0</v>
      </c>
      <c r="K99" s="155">
        <f>'[10]Hợp đồng'!L99</f>
        <v>0</v>
      </c>
      <c r="L99" s="156">
        <f>'[10]Hợp đồng'!M99</f>
        <v>0</v>
      </c>
      <c r="M99" s="157">
        <f t="shared" si="12"/>
        <v>0</v>
      </c>
      <c r="N99" s="157">
        <f t="shared" si="13"/>
        <v>0</v>
      </c>
      <c r="O99" s="155">
        <f t="shared" si="14"/>
        <v>0</v>
      </c>
      <c r="P99" s="143"/>
      <c r="Q99" s="144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</row>
    <row r="100" spans="2:48" ht="24.9" customHeight="1">
      <c r="B100" s="146">
        <v>94</v>
      </c>
      <c r="C100" s="147">
        <f>'[10]Hợp đồng'!C100</f>
        <v>0</v>
      </c>
      <c r="D100" s="148">
        <f>'[10]Hợp đồng'!D100</f>
        <v>0</v>
      </c>
      <c r="E100" s="149">
        <f>IFERROR('[10]Hợp đồng'!E100,0)</f>
        <v>0</v>
      </c>
      <c r="F100" s="150">
        <f>IFERROR(VLOOKUP($C100,[10]TTKH!$B$6:$J$200,2,0),0)</f>
        <v>0</v>
      </c>
      <c r="G100" s="151">
        <f>'[10]Hợp đồng'!G100</f>
        <v>0</v>
      </c>
      <c r="H100" s="152">
        <f>'[10]Hợp đồng'!H100</f>
        <v>0</v>
      </c>
      <c r="I100" s="153">
        <f t="shared" si="8"/>
        <v>0</v>
      </c>
      <c r="J100" s="154">
        <f>'[10]Hợp đồng'!K100</f>
        <v>0</v>
      </c>
      <c r="K100" s="155">
        <f>'[10]Hợp đồng'!L100</f>
        <v>0</v>
      </c>
      <c r="L100" s="156">
        <f>'[10]Hợp đồng'!M100</f>
        <v>0</v>
      </c>
      <c r="M100" s="157">
        <f t="shared" si="12"/>
        <v>0</v>
      </c>
      <c r="N100" s="157">
        <f t="shared" si="13"/>
        <v>0</v>
      </c>
      <c r="O100" s="155">
        <f t="shared" si="14"/>
        <v>0</v>
      </c>
      <c r="P100" s="143"/>
      <c r="Q100" s="144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</row>
    <row r="101" spans="2:48" ht="24.9" customHeight="1">
      <c r="B101" s="159">
        <v>95</v>
      </c>
      <c r="C101" s="147">
        <f>'[10]Hợp đồng'!C101</f>
        <v>0</v>
      </c>
      <c r="D101" s="148">
        <f>'[10]Hợp đồng'!D101</f>
        <v>0</v>
      </c>
      <c r="E101" s="149">
        <f>IFERROR('[10]Hợp đồng'!E101,0)</f>
        <v>0</v>
      </c>
      <c r="F101" s="150">
        <f>IFERROR(VLOOKUP($C101,[10]TTKH!$B$6:$J$200,2,0),0)</f>
        <v>0</v>
      </c>
      <c r="G101" s="151">
        <f>'[10]Hợp đồng'!G101</f>
        <v>0</v>
      </c>
      <c r="H101" s="152">
        <f>'[10]Hợp đồng'!H101</f>
        <v>0</v>
      </c>
      <c r="I101" s="153">
        <f t="shared" si="8"/>
        <v>0</v>
      </c>
      <c r="J101" s="154">
        <f>'[10]Hợp đồng'!K101</f>
        <v>0</v>
      </c>
      <c r="K101" s="155">
        <f>'[10]Hợp đồng'!L101</f>
        <v>0</v>
      </c>
      <c r="L101" s="156">
        <f>'[10]Hợp đồng'!M101</f>
        <v>0</v>
      </c>
      <c r="M101" s="157">
        <f t="shared" si="12"/>
        <v>0</v>
      </c>
      <c r="N101" s="157">
        <f t="shared" si="13"/>
        <v>0</v>
      </c>
      <c r="O101" s="155">
        <f t="shared" si="14"/>
        <v>0</v>
      </c>
      <c r="P101" s="143"/>
      <c r="Q101" s="144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</row>
    <row r="102" spans="2:48" ht="24.9" customHeight="1">
      <c r="B102" s="159">
        <v>96</v>
      </c>
      <c r="C102" s="147">
        <f>'[10]Hợp đồng'!C102</f>
        <v>0</v>
      </c>
      <c r="D102" s="148">
        <f>'[10]Hợp đồng'!D102</f>
        <v>0</v>
      </c>
      <c r="E102" s="149">
        <f>IFERROR('[10]Hợp đồng'!E102,0)</f>
        <v>0</v>
      </c>
      <c r="F102" s="150">
        <f>IFERROR(VLOOKUP($C102,[10]TTKH!$B$6:$J$200,2,0),0)</f>
        <v>0</v>
      </c>
      <c r="G102" s="151">
        <f>'[10]Hợp đồng'!G102</f>
        <v>0</v>
      </c>
      <c r="H102" s="152">
        <f>'[10]Hợp đồng'!H102</f>
        <v>0</v>
      </c>
      <c r="I102" s="153">
        <f t="shared" si="8"/>
        <v>0</v>
      </c>
      <c r="J102" s="154">
        <f>'[10]Hợp đồng'!K102</f>
        <v>0</v>
      </c>
      <c r="K102" s="155">
        <f>'[10]Hợp đồng'!L102</f>
        <v>0</v>
      </c>
      <c r="L102" s="156">
        <f>'[10]Hợp đồng'!M102</f>
        <v>0</v>
      </c>
      <c r="M102" s="157">
        <f t="shared" si="12"/>
        <v>0</v>
      </c>
      <c r="N102" s="157">
        <f t="shared" si="13"/>
        <v>0</v>
      </c>
      <c r="O102" s="155">
        <f t="shared" si="14"/>
        <v>0</v>
      </c>
      <c r="P102" s="143"/>
      <c r="Q102" s="144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</row>
    <row r="103" spans="2:48" ht="24.9" customHeight="1">
      <c r="B103" s="146">
        <v>97</v>
      </c>
      <c r="C103" s="147">
        <f>'[10]Hợp đồng'!C103</f>
        <v>0</v>
      </c>
      <c r="D103" s="148">
        <f>'[10]Hợp đồng'!D103</f>
        <v>0</v>
      </c>
      <c r="E103" s="149">
        <f>IFERROR('[10]Hợp đồng'!E103,0)</f>
        <v>0</v>
      </c>
      <c r="F103" s="150">
        <f>IFERROR(VLOOKUP($C103,[10]TTKH!$B$6:$J$200,2,0),0)</f>
        <v>0</v>
      </c>
      <c r="G103" s="151">
        <f>'[10]Hợp đồng'!G103</f>
        <v>0</v>
      </c>
      <c r="H103" s="152">
        <f>'[10]Hợp đồng'!H103</f>
        <v>0</v>
      </c>
      <c r="I103" s="153">
        <f t="shared" si="8"/>
        <v>0</v>
      </c>
      <c r="J103" s="154">
        <f>'[10]Hợp đồng'!K103</f>
        <v>0</v>
      </c>
      <c r="K103" s="155">
        <f>'[10]Hợp đồng'!L103</f>
        <v>0</v>
      </c>
      <c r="L103" s="156">
        <f>'[10]Hợp đồng'!M103</f>
        <v>0</v>
      </c>
      <c r="M103" s="157">
        <f t="shared" si="12"/>
        <v>0</v>
      </c>
      <c r="N103" s="157">
        <f t="shared" si="13"/>
        <v>0</v>
      </c>
      <c r="O103" s="155">
        <f t="shared" si="14"/>
        <v>0</v>
      </c>
      <c r="P103" s="143"/>
      <c r="Q103" s="144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</row>
    <row r="104" spans="2:48" ht="24.9" customHeight="1">
      <c r="B104" s="159">
        <v>98</v>
      </c>
      <c r="C104" s="147">
        <f>'[10]Hợp đồng'!C104</f>
        <v>0</v>
      </c>
      <c r="D104" s="148">
        <f>'[10]Hợp đồng'!D104</f>
        <v>0</v>
      </c>
      <c r="E104" s="149">
        <f>IFERROR('[10]Hợp đồng'!E104,0)</f>
        <v>0</v>
      </c>
      <c r="F104" s="150">
        <f>IFERROR(VLOOKUP($C104,[10]TTKH!$B$6:$J$200,2,0),0)</f>
        <v>0</v>
      </c>
      <c r="G104" s="151">
        <f>'[10]Hợp đồng'!G104</f>
        <v>0</v>
      </c>
      <c r="H104" s="152">
        <f>'[10]Hợp đồng'!H104</f>
        <v>0</v>
      </c>
      <c r="I104" s="153">
        <f t="shared" si="8"/>
        <v>0</v>
      </c>
      <c r="J104" s="154">
        <f>'[10]Hợp đồng'!K104</f>
        <v>0</v>
      </c>
      <c r="K104" s="155">
        <f>'[10]Hợp đồng'!L104</f>
        <v>0</v>
      </c>
      <c r="L104" s="156">
        <f>'[10]Hợp đồng'!M104</f>
        <v>0</v>
      </c>
      <c r="M104" s="157">
        <f t="shared" si="12"/>
        <v>0</v>
      </c>
      <c r="N104" s="157">
        <f t="shared" si="13"/>
        <v>0</v>
      </c>
      <c r="O104" s="155">
        <f t="shared" si="14"/>
        <v>0</v>
      </c>
      <c r="P104" s="143"/>
      <c r="Q104" s="144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</row>
    <row r="105" spans="2:48" ht="24.9" customHeight="1">
      <c r="B105" s="159">
        <v>99</v>
      </c>
      <c r="C105" s="147">
        <f>'[10]Hợp đồng'!C105</f>
        <v>0</v>
      </c>
      <c r="D105" s="148">
        <f>'[10]Hợp đồng'!D105</f>
        <v>0</v>
      </c>
      <c r="E105" s="149">
        <f>IFERROR('[10]Hợp đồng'!E105,0)</f>
        <v>0</v>
      </c>
      <c r="F105" s="150">
        <f>IFERROR(VLOOKUP($C105,[10]TTKH!$B$6:$J$200,2,0),0)</f>
        <v>0</v>
      </c>
      <c r="G105" s="151">
        <f>'[10]Hợp đồng'!G105</f>
        <v>0</v>
      </c>
      <c r="H105" s="152">
        <f>'[10]Hợp đồng'!H105</f>
        <v>0</v>
      </c>
      <c r="I105" s="153">
        <f t="shared" si="8"/>
        <v>0</v>
      </c>
      <c r="J105" s="154">
        <f>'[10]Hợp đồng'!K105</f>
        <v>0</v>
      </c>
      <c r="K105" s="155">
        <f>'[10]Hợp đồng'!L105</f>
        <v>0</v>
      </c>
      <c r="L105" s="156">
        <f>'[10]Hợp đồng'!M105</f>
        <v>0</v>
      </c>
      <c r="M105" s="157">
        <f t="shared" si="12"/>
        <v>0</v>
      </c>
      <c r="N105" s="157">
        <f t="shared" si="13"/>
        <v>0</v>
      </c>
      <c r="O105" s="155">
        <f t="shared" si="14"/>
        <v>0</v>
      </c>
      <c r="P105" s="143"/>
      <c r="Q105" s="144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</row>
    <row r="106" spans="2:48" ht="24.9" customHeight="1">
      <c r="B106" s="146">
        <v>100</v>
      </c>
      <c r="C106" s="147">
        <f>'[10]Hợp đồng'!C106</f>
        <v>0</v>
      </c>
      <c r="D106" s="148">
        <f>'[10]Hợp đồng'!D106</f>
        <v>0</v>
      </c>
      <c r="E106" s="149">
        <f>IFERROR('[10]Hợp đồng'!E106,0)</f>
        <v>0</v>
      </c>
      <c r="F106" s="150">
        <f>IFERROR(VLOOKUP($C106,[10]TTKH!$B$6:$J$200,2,0),0)</f>
        <v>0</v>
      </c>
      <c r="G106" s="151">
        <f>'[10]Hợp đồng'!G106</f>
        <v>0</v>
      </c>
      <c r="H106" s="152">
        <f>'[10]Hợp đồng'!H106</f>
        <v>0</v>
      </c>
      <c r="I106" s="153">
        <f t="shared" si="8"/>
        <v>0</v>
      </c>
      <c r="J106" s="154">
        <f>'[10]Hợp đồng'!K106</f>
        <v>0</v>
      </c>
      <c r="K106" s="155">
        <f>'[10]Hợp đồng'!L106</f>
        <v>0</v>
      </c>
      <c r="L106" s="156">
        <f>'[10]Hợp đồng'!M106</f>
        <v>0</v>
      </c>
      <c r="M106" s="157">
        <f t="shared" si="12"/>
        <v>0</v>
      </c>
      <c r="N106" s="157">
        <f t="shared" si="13"/>
        <v>0</v>
      </c>
      <c r="O106" s="155">
        <f t="shared" si="14"/>
        <v>0</v>
      </c>
      <c r="P106" s="143"/>
      <c r="Q106" s="144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</row>
    <row r="107" spans="2:48" ht="24.9" customHeight="1">
      <c r="B107" s="159">
        <v>101</v>
      </c>
      <c r="C107" s="147">
        <f>'[10]Hợp đồng'!C107</f>
        <v>0</v>
      </c>
      <c r="D107" s="148">
        <f>'[10]Hợp đồng'!D107</f>
        <v>0</v>
      </c>
      <c r="E107" s="149">
        <f>IFERROR('[10]Hợp đồng'!E107,0)</f>
        <v>0</v>
      </c>
      <c r="F107" s="150">
        <f>IFERROR(VLOOKUP($C107,[10]TTKH!$B$6:$J$200,2,0),0)</f>
        <v>0</v>
      </c>
      <c r="G107" s="151">
        <f>'[10]Hợp đồng'!G107</f>
        <v>0</v>
      </c>
      <c r="H107" s="152">
        <f>'[10]Hợp đồng'!H107</f>
        <v>0</v>
      </c>
      <c r="I107" s="153">
        <f t="shared" si="8"/>
        <v>0</v>
      </c>
      <c r="J107" s="154">
        <f>'[10]Hợp đồng'!K107</f>
        <v>0</v>
      </c>
      <c r="K107" s="155">
        <f>'[10]Hợp đồng'!L107</f>
        <v>0</v>
      </c>
      <c r="L107" s="156">
        <f>'[10]Hợp đồng'!M107</f>
        <v>0</v>
      </c>
      <c r="M107" s="157">
        <f t="shared" si="12"/>
        <v>0</v>
      </c>
      <c r="N107" s="157">
        <f t="shared" si="13"/>
        <v>0</v>
      </c>
      <c r="O107" s="155">
        <f t="shared" si="14"/>
        <v>0</v>
      </c>
      <c r="P107" s="143"/>
      <c r="Q107" s="144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</row>
    <row r="108" spans="2:48" ht="24.9" customHeight="1">
      <c r="B108" s="159">
        <v>102</v>
      </c>
      <c r="C108" s="147">
        <f>'[10]Hợp đồng'!C108</f>
        <v>0</v>
      </c>
      <c r="D108" s="148">
        <f>'[10]Hợp đồng'!D108</f>
        <v>0</v>
      </c>
      <c r="E108" s="149">
        <f>IFERROR('[10]Hợp đồng'!E108,0)</f>
        <v>0</v>
      </c>
      <c r="F108" s="150">
        <f>IFERROR(VLOOKUP($C108,[10]TTKH!$B$6:$J$200,2,0),0)</f>
        <v>0</v>
      </c>
      <c r="G108" s="151">
        <f>'[10]Hợp đồng'!G108</f>
        <v>0</v>
      </c>
      <c r="H108" s="152">
        <f>'[10]Hợp đồng'!H108</f>
        <v>0</v>
      </c>
      <c r="I108" s="153">
        <f t="shared" si="8"/>
        <v>0</v>
      </c>
      <c r="J108" s="154">
        <f>'[10]Hợp đồng'!K108</f>
        <v>0</v>
      </c>
      <c r="K108" s="155">
        <f>'[10]Hợp đồng'!L108</f>
        <v>0</v>
      </c>
      <c r="L108" s="156">
        <f>'[10]Hợp đồng'!M108</f>
        <v>0</v>
      </c>
      <c r="M108" s="157">
        <f t="shared" si="12"/>
        <v>0</v>
      </c>
      <c r="N108" s="157">
        <f t="shared" si="13"/>
        <v>0</v>
      </c>
      <c r="O108" s="155">
        <f t="shared" si="14"/>
        <v>0</v>
      </c>
      <c r="P108" s="143"/>
      <c r="Q108" s="144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</row>
    <row r="109" spans="2:48" ht="24.9" customHeight="1">
      <c r="B109" s="146">
        <v>103</v>
      </c>
      <c r="C109" s="147">
        <f>'[10]Hợp đồng'!C109</f>
        <v>0</v>
      </c>
      <c r="D109" s="148">
        <f>'[10]Hợp đồng'!D109</f>
        <v>0</v>
      </c>
      <c r="E109" s="149">
        <f>IFERROR('[10]Hợp đồng'!E109,0)</f>
        <v>0</v>
      </c>
      <c r="F109" s="150">
        <f>IFERROR(VLOOKUP($C109,[10]TTKH!$B$6:$J$200,2,0),0)</f>
        <v>0</v>
      </c>
      <c r="G109" s="151">
        <f>'[10]Hợp đồng'!G109</f>
        <v>0</v>
      </c>
      <c r="H109" s="152">
        <f>'[10]Hợp đồng'!H109</f>
        <v>0</v>
      </c>
      <c r="I109" s="153">
        <f t="shared" si="8"/>
        <v>0</v>
      </c>
      <c r="J109" s="154">
        <f>'[10]Hợp đồng'!K109</f>
        <v>0</v>
      </c>
      <c r="K109" s="155">
        <f>'[10]Hợp đồng'!L109</f>
        <v>0</v>
      </c>
      <c r="L109" s="156">
        <f>'[10]Hợp đồng'!M109</f>
        <v>0</v>
      </c>
      <c r="M109" s="157">
        <f t="shared" si="12"/>
        <v>0</v>
      </c>
      <c r="N109" s="157">
        <f t="shared" si="13"/>
        <v>0</v>
      </c>
      <c r="O109" s="155">
        <f t="shared" si="14"/>
        <v>0</v>
      </c>
      <c r="P109" s="143"/>
      <c r="Q109" s="144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</row>
    <row r="110" spans="2:48" ht="24.9" customHeight="1">
      <c r="B110" s="159">
        <v>104</v>
      </c>
      <c r="C110" s="147">
        <f>'[10]Hợp đồng'!C110</f>
        <v>0</v>
      </c>
      <c r="D110" s="148">
        <f>'[10]Hợp đồng'!D110</f>
        <v>0</v>
      </c>
      <c r="E110" s="149">
        <f>IFERROR('[10]Hợp đồng'!E110,0)</f>
        <v>0</v>
      </c>
      <c r="F110" s="150">
        <f>IFERROR(VLOOKUP($C110,[10]TTKH!$B$6:$J$200,2,0),0)</f>
        <v>0</v>
      </c>
      <c r="G110" s="151">
        <f>'[10]Hợp đồng'!G110</f>
        <v>0</v>
      </c>
      <c r="H110" s="152">
        <f>'[10]Hợp đồng'!H110</f>
        <v>0</v>
      </c>
      <c r="I110" s="153">
        <f t="shared" si="8"/>
        <v>0</v>
      </c>
      <c r="J110" s="154">
        <f>'[10]Hợp đồng'!K110</f>
        <v>0</v>
      </c>
      <c r="K110" s="155">
        <f>'[10]Hợp đồng'!L110</f>
        <v>0</v>
      </c>
      <c r="L110" s="156">
        <f>'[10]Hợp đồng'!M110</f>
        <v>0</v>
      </c>
      <c r="M110" s="157">
        <f t="shared" si="12"/>
        <v>0</v>
      </c>
      <c r="N110" s="157">
        <f t="shared" si="13"/>
        <v>0</v>
      </c>
      <c r="O110" s="155">
        <f t="shared" si="14"/>
        <v>0</v>
      </c>
      <c r="P110" s="143"/>
      <c r="Q110" s="144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8"/>
      <c r="AQ110" s="158"/>
      <c r="AR110" s="158"/>
      <c r="AS110" s="158"/>
      <c r="AT110" s="158"/>
      <c r="AU110" s="158"/>
      <c r="AV110" s="158"/>
    </row>
    <row r="111" spans="2:48" ht="24.9" customHeight="1">
      <c r="B111" s="159">
        <v>105</v>
      </c>
      <c r="C111" s="147">
        <f>'[10]Hợp đồng'!C111</f>
        <v>0</v>
      </c>
      <c r="D111" s="148">
        <f>'[10]Hợp đồng'!D111</f>
        <v>0</v>
      </c>
      <c r="E111" s="149">
        <f>IFERROR('[10]Hợp đồng'!E111,0)</f>
        <v>0</v>
      </c>
      <c r="F111" s="150">
        <f>IFERROR(VLOOKUP($C111,[10]TTKH!$B$6:$J$200,2,0),0)</f>
        <v>0</v>
      </c>
      <c r="G111" s="151">
        <f>'[10]Hợp đồng'!G111</f>
        <v>0</v>
      </c>
      <c r="H111" s="152">
        <f>'[10]Hợp đồng'!H111</f>
        <v>0</v>
      </c>
      <c r="I111" s="153">
        <f t="shared" si="8"/>
        <v>0</v>
      </c>
      <c r="J111" s="154">
        <f>'[10]Hợp đồng'!K111</f>
        <v>0</v>
      </c>
      <c r="K111" s="155">
        <f>'[10]Hợp đồng'!L111</f>
        <v>0</v>
      </c>
      <c r="L111" s="156">
        <f>'[10]Hợp đồng'!M111</f>
        <v>0</v>
      </c>
      <c r="M111" s="157">
        <f t="shared" si="12"/>
        <v>0</v>
      </c>
      <c r="N111" s="157">
        <f t="shared" si="13"/>
        <v>0</v>
      </c>
      <c r="O111" s="155">
        <f t="shared" si="14"/>
        <v>0</v>
      </c>
      <c r="P111" s="143"/>
      <c r="Q111" s="144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/>
      <c r="AV111" s="158"/>
    </row>
    <row r="112" spans="2:48" ht="24.9" customHeight="1">
      <c r="B112" s="146">
        <v>106</v>
      </c>
      <c r="C112" s="147">
        <f>'[10]Hợp đồng'!C112</f>
        <v>0</v>
      </c>
      <c r="D112" s="148">
        <f>'[10]Hợp đồng'!D112</f>
        <v>0</v>
      </c>
      <c r="E112" s="149">
        <f>IFERROR('[10]Hợp đồng'!E112,0)</f>
        <v>0</v>
      </c>
      <c r="F112" s="150">
        <f>IFERROR(VLOOKUP($C112,[10]TTKH!$B$6:$J$200,2,0),0)</f>
        <v>0</v>
      </c>
      <c r="G112" s="151">
        <f>'[10]Hợp đồng'!G112</f>
        <v>0</v>
      </c>
      <c r="H112" s="152">
        <f>'[10]Hợp đồng'!H112</f>
        <v>0</v>
      </c>
      <c r="I112" s="153">
        <f t="shared" si="8"/>
        <v>0</v>
      </c>
      <c r="J112" s="154">
        <f>'[10]Hợp đồng'!K112</f>
        <v>0</v>
      </c>
      <c r="K112" s="155">
        <f>'[10]Hợp đồng'!L112</f>
        <v>0</v>
      </c>
      <c r="L112" s="156">
        <f>'[10]Hợp đồng'!M112</f>
        <v>0</v>
      </c>
      <c r="M112" s="157">
        <f t="shared" si="12"/>
        <v>0</v>
      </c>
      <c r="N112" s="157">
        <f t="shared" si="13"/>
        <v>0</v>
      </c>
      <c r="O112" s="155">
        <f t="shared" si="14"/>
        <v>0</v>
      </c>
      <c r="P112" s="143"/>
      <c r="Q112" s="144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</row>
    <row r="113" spans="2:48" ht="24.9" customHeight="1">
      <c r="B113" s="159">
        <v>107</v>
      </c>
      <c r="C113" s="147">
        <f>'[10]Hợp đồng'!C113</f>
        <v>0</v>
      </c>
      <c r="D113" s="148">
        <f>'[10]Hợp đồng'!D113</f>
        <v>0</v>
      </c>
      <c r="E113" s="149">
        <f>IFERROR('[10]Hợp đồng'!E113,0)</f>
        <v>0</v>
      </c>
      <c r="F113" s="150">
        <f>IFERROR(VLOOKUP($C113,[10]TTKH!$B$6:$J$200,2,0),0)</f>
        <v>0</v>
      </c>
      <c r="G113" s="151">
        <f>'[10]Hợp đồng'!G113</f>
        <v>0</v>
      </c>
      <c r="H113" s="152">
        <f>'[10]Hợp đồng'!H113</f>
        <v>0</v>
      </c>
      <c r="I113" s="153">
        <f t="shared" si="8"/>
        <v>0</v>
      </c>
      <c r="J113" s="154">
        <f>'[10]Hợp đồng'!K113</f>
        <v>0</v>
      </c>
      <c r="K113" s="155">
        <f>'[10]Hợp đồng'!L113</f>
        <v>0</v>
      </c>
      <c r="L113" s="156">
        <f>'[10]Hợp đồng'!M113</f>
        <v>0</v>
      </c>
      <c r="M113" s="157">
        <f t="shared" si="12"/>
        <v>0</v>
      </c>
      <c r="N113" s="157">
        <f t="shared" si="13"/>
        <v>0</v>
      </c>
      <c r="O113" s="155">
        <f t="shared" si="14"/>
        <v>0</v>
      </c>
      <c r="P113" s="143"/>
      <c r="Q113" s="144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8"/>
      <c r="AQ113" s="158"/>
      <c r="AR113" s="158"/>
      <c r="AS113" s="158"/>
      <c r="AT113" s="158"/>
      <c r="AU113" s="158"/>
      <c r="AV113" s="158"/>
    </row>
    <row r="114" spans="2:48" ht="24.9" customHeight="1">
      <c r="B114" s="159">
        <v>108</v>
      </c>
      <c r="C114" s="147">
        <f>'[10]Hợp đồng'!C114</f>
        <v>0</v>
      </c>
      <c r="D114" s="148">
        <f>'[10]Hợp đồng'!D114</f>
        <v>0</v>
      </c>
      <c r="E114" s="149">
        <f>IFERROR('[10]Hợp đồng'!E114,0)</f>
        <v>0</v>
      </c>
      <c r="F114" s="150">
        <f>IFERROR(VLOOKUP($C114,[10]TTKH!$B$6:$J$200,2,0),0)</f>
        <v>0</v>
      </c>
      <c r="G114" s="151">
        <f>'[10]Hợp đồng'!G114</f>
        <v>0</v>
      </c>
      <c r="H114" s="152">
        <f>'[10]Hợp đồng'!H114</f>
        <v>0</v>
      </c>
      <c r="I114" s="153">
        <f t="shared" si="8"/>
        <v>0</v>
      </c>
      <c r="J114" s="154">
        <f>'[10]Hợp đồng'!K114</f>
        <v>0</v>
      </c>
      <c r="K114" s="155">
        <f>'[10]Hợp đồng'!L114</f>
        <v>0</v>
      </c>
      <c r="L114" s="156">
        <f>'[10]Hợp đồng'!M114</f>
        <v>0</v>
      </c>
      <c r="M114" s="157">
        <f t="shared" si="12"/>
        <v>0</v>
      </c>
      <c r="N114" s="157">
        <f t="shared" si="13"/>
        <v>0</v>
      </c>
      <c r="O114" s="155">
        <f t="shared" si="14"/>
        <v>0</v>
      </c>
      <c r="P114" s="143"/>
      <c r="Q114" s="144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</row>
    <row r="115" spans="2:48" ht="24.9" customHeight="1">
      <c r="B115" s="146">
        <v>109</v>
      </c>
      <c r="C115" s="147">
        <f>'[10]Hợp đồng'!C115</f>
        <v>0</v>
      </c>
      <c r="D115" s="148">
        <f>'[10]Hợp đồng'!D115</f>
        <v>0</v>
      </c>
      <c r="E115" s="149">
        <f>IFERROR('[10]Hợp đồng'!E115,0)</f>
        <v>0</v>
      </c>
      <c r="F115" s="150">
        <f>IFERROR(VLOOKUP($C115,[10]TTKH!$B$6:$J$200,2,0),0)</f>
        <v>0</v>
      </c>
      <c r="G115" s="151">
        <f>'[10]Hợp đồng'!G115</f>
        <v>0</v>
      </c>
      <c r="H115" s="152">
        <f>'[10]Hợp đồng'!H115</f>
        <v>0</v>
      </c>
      <c r="I115" s="153">
        <f t="shared" si="8"/>
        <v>0</v>
      </c>
      <c r="J115" s="154">
        <f>'[10]Hợp đồng'!K115</f>
        <v>0</v>
      </c>
      <c r="K115" s="155">
        <f>'[10]Hợp đồng'!L115</f>
        <v>0</v>
      </c>
      <c r="L115" s="156">
        <f>'[10]Hợp đồng'!M115</f>
        <v>0</v>
      </c>
      <c r="M115" s="157">
        <f t="shared" si="12"/>
        <v>0</v>
      </c>
      <c r="N115" s="157">
        <f t="shared" si="13"/>
        <v>0</v>
      </c>
      <c r="O115" s="155">
        <f t="shared" si="14"/>
        <v>0</v>
      </c>
      <c r="P115" s="143"/>
      <c r="Q115" s="144"/>
      <c r="R115" s="158"/>
      <c r="S115" s="158"/>
      <c r="T115" s="158"/>
      <c r="U115" s="158"/>
      <c r="V115" s="158"/>
      <c r="W115" s="158"/>
      <c r="X115" s="158"/>
      <c r="Y115" s="158"/>
      <c r="Z115" s="158"/>
      <c r="AA115" s="158"/>
      <c r="AB115" s="158"/>
      <c r="AC115" s="158"/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</row>
    <row r="116" spans="2:48" ht="24.9" customHeight="1">
      <c r="B116" s="159">
        <v>110</v>
      </c>
      <c r="C116" s="147">
        <f>'[10]Hợp đồng'!C116</f>
        <v>0</v>
      </c>
      <c r="D116" s="148">
        <f>'[10]Hợp đồng'!D116</f>
        <v>0</v>
      </c>
      <c r="E116" s="149">
        <f>IFERROR('[10]Hợp đồng'!E116,0)</f>
        <v>0</v>
      </c>
      <c r="F116" s="150">
        <f>IFERROR(VLOOKUP($C116,[10]TTKH!$B$6:$J$200,2,0),0)</f>
        <v>0</v>
      </c>
      <c r="G116" s="151">
        <f>'[10]Hợp đồng'!G116</f>
        <v>0</v>
      </c>
      <c r="H116" s="152">
        <f>'[10]Hợp đồng'!H116</f>
        <v>0</v>
      </c>
      <c r="I116" s="153">
        <f t="shared" si="8"/>
        <v>0</v>
      </c>
      <c r="J116" s="154">
        <f>'[10]Hợp đồng'!K116</f>
        <v>0</v>
      </c>
      <c r="K116" s="155">
        <f>'[10]Hợp đồng'!L116</f>
        <v>0</v>
      </c>
      <c r="L116" s="156">
        <f>'[10]Hợp đồng'!M116</f>
        <v>0</v>
      </c>
      <c r="M116" s="157">
        <f t="shared" si="12"/>
        <v>0</v>
      </c>
      <c r="N116" s="157">
        <f t="shared" si="13"/>
        <v>0</v>
      </c>
      <c r="O116" s="155">
        <f t="shared" si="14"/>
        <v>0</v>
      </c>
      <c r="P116" s="143"/>
      <c r="Q116" s="144"/>
      <c r="R116" s="158"/>
      <c r="S116" s="158"/>
      <c r="T116" s="158"/>
      <c r="U116" s="158"/>
      <c r="V116" s="158"/>
      <c r="W116" s="158"/>
      <c r="X116" s="158"/>
      <c r="Y116" s="158"/>
      <c r="Z116" s="158"/>
      <c r="AA116" s="158"/>
      <c r="AB116" s="158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8"/>
      <c r="AQ116" s="158"/>
      <c r="AR116" s="158"/>
      <c r="AS116" s="158"/>
      <c r="AT116" s="158"/>
      <c r="AU116" s="158"/>
      <c r="AV116" s="158"/>
    </row>
    <row r="117" spans="2:48" ht="24.9" customHeight="1">
      <c r="B117" s="159">
        <v>111</v>
      </c>
      <c r="C117" s="147">
        <f>'[10]Hợp đồng'!C117</f>
        <v>0</v>
      </c>
      <c r="D117" s="148">
        <f>'[10]Hợp đồng'!D117</f>
        <v>0</v>
      </c>
      <c r="E117" s="149">
        <f>IFERROR('[10]Hợp đồng'!E117,0)</f>
        <v>0</v>
      </c>
      <c r="F117" s="150">
        <f>IFERROR(VLOOKUP($C117,[10]TTKH!$B$6:$J$200,2,0),0)</f>
        <v>0</v>
      </c>
      <c r="G117" s="151">
        <f>'[10]Hợp đồng'!G117</f>
        <v>0</v>
      </c>
      <c r="H117" s="152">
        <f>'[10]Hợp đồng'!H117</f>
        <v>0</v>
      </c>
      <c r="I117" s="153">
        <f t="shared" si="8"/>
        <v>0</v>
      </c>
      <c r="J117" s="154">
        <f>'[10]Hợp đồng'!K117</f>
        <v>0</v>
      </c>
      <c r="K117" s="155">
        <f>'[10]Hợp đồng'!L117</f>
        <v>0</v>
      </c>
      <c r="L117" s="156">
        <f>'[10]Hợp đồng'!M117</f>
        <v>0</v>
      </c>
      <c r="M117" s="157">
        <f t="shared" si="12"/>
        <v>0</v>
      </c>
      <c r="N117" s="157">
        <f t="shared" si="13"/>
        <v>0</v>
      </c>
      <c r="O117" s="155">
        <f t="shared" si="14"/>
        <v>0</v>
      </c>
      <c r="P117" s="143"/>
      <c r="Q117" s="144"/>
      <c r="R117" s="158"/>
      <c r="S117" s="158"/>
      <c r="T117" s="158"/>
      <c r="U117" s="158"/>
      <c r="V117" s="158"/>
      <c r="W117" s="158"/>
      <c r="X117" s="158"/>
      <c r="Y117" s="158"/>
      <c r="Z117" s="158"/>
      <c r="AA117" s="158"/>
      <c r="AB117" s="158"/>
      <c r="AC117" s="158"/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</row>
    <row r="118" spans="2:48" ht="24.9" customHeight="1">
      <c r="B118" s="146">
        <v>112</v>
      </c>
      <c r="C118" s="147">
        <f>'[10]Hợp đồng'!C118</f>
        <v>0</v>
      </c>
      <c r="D118" s="148">
        <f>'[10]Hợp đồng'!D118</f>
        <v>0</v>
      </c>
      <c r="E118" s="149">
        <f>IFERROR('[10]Hợp đồng'!E118,0)</f>
        <v>0</v>
      </c>
      <c r="F118" s="150">
        <f>IFERROR(VLOOKUP($C118,[10]TTKH!$B$6:$J$200,2,0),0)</f>
        <v>0</v>
      </c>
      <c r="G118" s="151">
        <f>'[10]Hợp đồng'!G118</f>
        <v>0</v>
      </c>
      <c r="H118" s="152">
        <f>'[10]Hợp đồng'!H118</f>
        <v>0</v>
      </c>
      <c r="I118" s="153">
        <f t="shared" si="8"/>
        <v>0</v>
      </c>
      <c r="J118" s="154">
        <f>'[10]Hợp đồng'!K118</f>
        <v>0</v>
      </c>
      <c r="K118" s="155">
        <f>'[10]Hợp đồng'!L118</f>
        <v>0</v>
      </c>
      <c r="L118" s="156">
        <f>'[10]Hợp đồng'!M118</f>
        <v>0</v>
      </c>
      <c r="M118" s="157">
        <f t="shared" si="12"/>
        <v>0</v>
      </c>
      <c r="N118" s="157">
        <f t="shared" si="13"/>
        <v>0</v>
      </c>
      <c r="O118" s="155">
        <f t="shared" si="14"/>
        <v>0</v>
      </c>
      <c r="P118" s="143"/>
      <c r="Q118" s="144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</row>
    <row r="119" spans="2:48" ht="24.9" customHeight="1">
      <c r="B119" s="159">
        <v>113</v>
      </c>
      <c r="C119" s="147">
        <f>'[10]Hợp đồng'!C119</f>
        <v>0</v>
      </c>
      <c r="D119" s="148">
        <f>'[10]Hợp đồng'!D119</f>
        <v>0</v>
      </c>
      <c r="E119" s="149">
        <f>IFERROR('[10]Hợp đồng'!E119,0)</f>
        <v>0</v>
      </c>
      <c r="F119" s="150">
        <f>IFERROR(VLOOKUP($C119,[10]TTKH!$B$6:$J$200,2,0),0)</f>
        <v>0</v>
      </c>
      <c r="G119" s="151">
        <f>'[10]Hợp đồng'!G119</f>
        <v>0</v>
      </c>
      <c r="H119" s="152">
        <f>'[10]Hợp đồng'!H119</f>
        <v>0</v>
      </c>
      <c r="I119" s="153">
        <f t="shared" si="8"/>
        <v>0</v>
      </c>
      <c r="J119" s="154">
        <f>'[10]Hợp đồng'!K119</f>
        <v>0</v>
      </c>
      <c r="K119" s="155">
        <f>'[10]Hợp đồng'!L119</f>
        <v>0</v>
      </c>
      <c r="L119" s="156">
        <f>'[10]Hợp đồng'!M119</f>
        <v>0</v>
      </c>
      <c r="M119" s="157">
        <f t="shared" si="12"/>
        <v>0</v>
      </c>
      <c r="N119" s="157">
        <f t="shared" si="13"/>
        <v>0</v>
      </c>
      <c r="O119" s="155">
        <f t="shared" si="14"/>
        <v>0</v>
      </c>
      <c r="P119" s="143"/>
      <c r="Q119" s="144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</row>
    <row r="120" spans="2:48" ht="24.9" customHeight="1">
      <c r="B120" s="159">
        <v>114</v>
      </c>
      <c r="C120" s="147">
        <f>'[10]Hợp đồng'!C120</f>
        <v>0</v>
      </c>
      <c r="D120" s="148">
        <f>'[10]Hợp đồng'!D120</f>
        <v>0</v>
      </c>
      <c r="E120" s="149">
        <f>IFERROR('[10]Hợp đồng'!E120,0)</f>
        <v>0</v>
      </c>
      <c r="F120" s="150">
        <f>IFERROR(VLOOKUP($C120,[10]TTKH!$B$6:$J$200,2,0),0)</f>
        <v>0</v>
      </c>
      <c r="G120" s="151">
        <f>'[10]Hợp đồng'!G120</f>
        <v>0</v>
      </c>
      <c r="H120" s="152">
        <f>'[10]Hợp đồng'!H120</f>
        <v>0</v>
      </c>
      <c r="I120" s="153">
        <f t="shared" si="8"/>
        <v>0</v>
      </c>
      <c r="J120" s="154">
        <f>'[10]Hợp đồng'!K120</f>
        <v>0</v>
      </c>
      <c r="K120" s="155">
        <f>'[10]Hợp đồng'!L120</f>
        <v>0</v>
      </c>
      <c r="L120" s="156">
        <f>'[10]Hợp đồng'!M120</f>
        <v>0</v>
      </c>
      <c r="M120" s="157">
        <f t="shared" si="12"/>
        <v>0</v>
      </c>
      <c r="N120" s="157">
        <f t="shared" si="13"/>
        <v>0</v>
      </c>
      <c r="O120" s="155">
        <f t="shared" si="14"/>
        <v>0</v>
      </c>
      <c r="P120" s="143"/>
      <c r="Q120" s="144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</row>
    <row r="121" spans="2:48" ht="24.9" customHeight="1">
      <c r="B121" s="146">
        <v>115</v>
      </c>
      <c r="C121" s="147">
        <f>'[10]Hợp đồng'!C121</f>
        <v>0</v>
      </c>
      <c r="D121" s="148">
        <f>'[10]Hợp đồng'!D121</f>
        <v>0</v>
      </c>
      <c r="E121" s="149">
        <f>IFERROR('[10]Hợp đồng'!E121,0)</f>
        <v>0</v>
      </c>
      <c r="F121" s="150">
        <f>IFERROR(VLOOKUP($C121,[10]TTKH!$B$6:$J$200,2,0),0)</f>
        <v>0</v>
      </c>
      <c r="G121" s="151">
        <f>'[10]Hợp đồng'!G121</f>
        <v>0</v>
      </c>
      <c r="H121" s="152">
        <f>'[10]Hợp đồng'!H121</f>
        <v>0</v>
      </c>
      <c r="I121" s="153">
        <f t="shared" si="8"/>
        <v>0</v>
      </c>
      <c r="J121" s="154">
        <f>'[10]Hợp đồng'!K121</f>
        <v>0</v>
      </c>
      <c r="K121" s="155">
        <f>'[10]Hợp đồng'!L121</f>
        <v>0</v>
      </c>
      <c r="L121" s="156">
        <f>'[10]Hợp đồng'!M121</f>
        <v>0</v>
      </c>
      <c r="M121" s="157">
        <f t="shared" si="12"/>
        <v>0</v>
      </c>
      <c r="N121" s="157">
        <f t="shared" si="13"/>
        <v>0</v>
      </c>
      <c r="O121" s="155">
        <f t="shared" si="14"/>
        <v>0</v>
      </c>
      <c r="P121" s="143"/>
      <c r="Q121" s="144"/>
      <c r="R121" s="158"/>
      <c r="S121" s="158"/>
      <c r="T121" s="158"/>
      <c r="U121" s="158"/>
      <c r="V121" s="158"/>
      <c r="W121" s="158"/>
      <c r="X121" s="158"/>
      <c r="Y121" s="158"/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</row>
    <row r="122" spans="2:48" ht="24.9" customHeight="1">
      <c r="B122" s="159">
        <v>116</v>
      </c>
      <c r="C122" s="147">
        <f>'[10]Hợp đồng'!C122</f>
        <v>0</v>
      </c>
      <c r="D122" s="148">
        <f>'[10]Hợp đồng'!D122</f>
        <v>0</v>
      </c>
      <c r="E122" s="149">
        <f>IFERROR('[10]Hợp đồng'!E122,0)</f>
        <v>0</v>
      </c>
      <c r="F122" s="150">
        <f>IFERROR(VLOOKUP($C122,[10]TTKH!$B$6:$J$200,2,0),0)</f>
        <v>0</v>
      </c>
      <c r="G122" s="151">
        <f>'[10]Hợp đồng'!G122</f>
        <v>0</v>
      </c>
      <c r="H122" s="152">
        <f>'[10]Hợp đồng'!H122</f>
        <v>0</v>
      </c>
      <c r="I122" s="153">
        <f t="shared" si="8"/>
        <v>0</v>
      </c>
      <c r="J122" s="154">
        <f>'[10]Hợp đồng'!K122</f>
        <v>0</v>
      </c>
      <c r="K122" s="155">
        <f>'[10]Hợp đồng'!L122</f>
        <v>0</v>
      </c>
      <c r="L122" s="156">
        <f>'[10]Hợp đồng'!M122</f>
        <v>0</v>
      </c>
      <c r="M122" s="157">
        <f t="shared" si="12"/>
        <v>0</v>
      </c>
      <c r="N122" s="157">
        <f t="shared" si="13"/>
        <v>0</v>
      </c>
      <c r="O122" s="155">
        <f t="shared" si="14"/>
        <v>0</v>
      </c>
      <c r="P122" s="143"/>
      <c r="Q122" s="144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</row>
    <row r="123" spans="2:48" ht="24.9" customHeight="1">
      <c r="B123" s="159">
        <v>117</v>
      </c>
      <c r="C123" s="147">
        <f>'[10]Hợp đồng'!C123</f>
        <v>0</v>
      </c>
      <c r="D123" s="148">
        <f>'[10]Hợp đồng'!D123</f>
        <v>0</v>
      </c>
      <c r="E123" s="149">
        <f>IFERROR('[10]Hợp đồng'!E123,0)</f>
        <v>0</v>
      </c>
      <c r="F123" s="150">
        <f>IFERROR(VLOOKUP($C123,[10]TTKH!$B$6:$J$200,2,0),0)</f>
        <v>0</v>
      </c>
      <c r="G123" s="151">
        <f>'[10]Hợp đồng'!G123</f>
        <v>0</v>
      </c>
      <c r="H123" s="152">
        <f>'[10]Hợp đồng'!H123</f>
        <v>0</v>
      </c>
      <c r="I123" s="153">
        <f t="shared" si="8"/>
        <v>0</v>
      </c>
      <c r="J123" s="154">
        <f>'[10]Hợp đồng'!K123</f>
        <v>0</v>
      </c>
      <c r="K123" s="155">
        <f>'[10]Hợp đồng'!L123</f>
        <v>0</v>
      </c>
      <c r="L123" s="156">
        <f>'[10]Hợp đồng'!M123</f>
        <v>0</v>
      </c>
      <c r="M123" s="157">
        <f t="shared" si="12"/>
        <v>0</v>
      </c>
      <c r="N123" s="157">
        <f t="shared" si="13"/>
        <v>0</v>
      </c>
      <c r="O123" s="155">
        <f t="shared" si="14"/>
        <v>0</v>
      </c>
      <c r="P123" s="143"/>
      <c r="Q123" s="144"/>
      <c r="R123" s="158"/>
      <c r="S123" s="158"/>
      <c r="T123" s="158"/>
      <c r="U123" s="158"/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8"/>
      <c r="AQ123" s="158"/>
      <c r="AR123" s="158"/>
      <c r="AS123" s="158"/>
      <c r="AT123" s="158"/>
      <c r="AU123" s="158"/>
      <c r="AV123" s="158"/>
    </row>
    <row r="124" spans="2:48" ht="24.9" customHeight="1">
      <c r="B124" s="146">
        <v>118</v>
      </c>
      <c r="C124" s="147">
        <f>'[10]Hợp đồng'!C124</f>
        <v>0</v>
      </c>
      <c r="D124" s="148">
        <f>'[10]Hợp đồng'!D124</f>
        <v>0</v>
      </c>
      <c r="E124" s="149">
        <f>IFERROR('[10]Hợp đồng'!E124,0)</f>
        <v>0</v>
      </c>
      <c r="F124" s="150">
        <f>IFERROR(VLOOKUP($C124,[10]TTKH!$B$6:$J$200,2,0),0)</f>
        <v>0</v>
      </c>
      <c r="G124" s="151">
        <f>'[10]Hợp đồng'!G124</f>
        <v>0</v>
      </c>
      <c r="H124" s="152">
        <f>'[10]Hợp đồng'!H124</f>
        <v>0</v>
      </c>
      <c r="I124" s="153">
        <f t="shared" si="8"/>
        <v>0</v>
      </c>
      <c r="J124" s="154">
        <f>'[10]Hợp đồng'!K124</f>
        <v>0</v>
      </c>
      <c r="K124" s="155">
        <f>'[10]Hợp đồng'!L124</f>
        <v>0</v>
      </c>
      <c r="L124" s="156">
        <f>'[10]Hợp đồng'!M124</f>
        <v>0</v>
      </c>
      <c r="M124" s="157">
        <f t="shared" si="12"/>
        <v>0</v>
      </c>
      <c r="N124" s="157">
        <f t="shared" si="13"/>
        <v>0</v>
      </c>
      <c r="O124" s="155">
        <f t="shared" si="14"/>
        <v>0</v>
      </c>
      <c r="P124" s="143"/>
      <c r="Q124" s="144"/>
      <c r="R124" s="158"/>
      <c r="S124" s="158"/>
      <c r="T124" s="158"/>
      <c r="U124" s="158"/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8"/>
      <c r="AQ124" s="158"/>
      <c r="AR124" s="158"/>
      <c r="AS124" s="158"/>
      <c r="AT124" s="158"/>
      <c r="AU124" s="158"/>
      <c r="AV124" s="158"/>
    </row>
    <row r="125" spans="2:48" ht="24.9" customHeight="1">
      <c r="B125" s="159">
        <v>119</v>
      </c>
      <c r="C125" s="147">
        <f>'[10]Hợp đồng'!C125</f>
        <v>0</v>
      </c>
      <c r="D125" s="148">
        <f>'[10]Hợp đồng'!D125</f>
        <v>0</v>
      </c>
      <c r="E125" s="149">
        <f>IFERROR('[10]Hợp đồng'!E125,0)</f>
        <v>0</v>
      </c>
      <c r="F125" s="150">
        <f>IFERROR(VLOOKUP($C125,[10]TTKH!$B$6:$J$200,2,0),0)</f>
        <v>0</v>
      </c>
      <c r="G125" s="151">
        <f>'[10]Hợp đồng'!G125</f>
        <v>0</v>
      </c>
      <c r="H125" s="152">
        <f>'[10]Hợp đồng'!H125</f>
        <v>0</v>
      </c>
      <c r="I125" s="153">
        <f t="shared" si="8"/>
        <v>0</v>
      </c>
      <c r="J125" s="154">
        <f>'[10]Hợp đồng'!K125</f>
        <v>0</v>
      </c>
      <c r="K125" s="155">
        <f>'[10]Hợp đồng'!L125</f>
        <v>0</v>
      </c>
      <c r="L125" s="156">
        <f>'[10]Hợp đồng'!M125</f>
        <v>0</v>
      </c>
      <c r="M125" s="157">
        <f t="shared" si="12"/>
        <v>0</v>
      </c>
      <c r="N125" s="157">
        <f t="shared" si="13"/>
        <v>0</v>
      </c>
      <c r="O125" s="155">
        <f t="shared" si="14"/>
        <v>0</v>
      </c>
      <c r="P125" s="143"/>
      <c r="Q125" s="144"/>
      <c r="R125" s="158"/>
      <c r="S125" s="158"/>
      <c r="T125" s="158"/>
      <c r="U125" s="158"/>
      <c r="V125" s="158"/>
      <c r="W125" s="158"/>
      <c r="X125" s="158"/>
      <c r="Y125" s="158"/>
      <c r="Z125" s="15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8"/>
      <c r="AQ125" s="158"/>
      <c r="AR125" s="158"/>
      <c r="AS125" s="158"/>
      <c r="AT125" s="158"/>
      <c r="AU125" s="158"/>
      <c r="AV125" s="158"/>
    </row>
    <row r="126" spans="2:48" ht="24.9" customHeight="1">
      <c r="B126" s="159">
        <v>120</v>
      </c>
      <c r="C126" s="147">
        <f>'[10]Hợp đồng'!C126</f>
        <v>0</v>
      </c>
      <c r="D126" s="148">
        <f>'[10]Hợp đồng'!D126</f>
        <v>0</v>
      </c>
      <c r="E126" s="149">
        <f>IFERROR('[10]Hợp đồng'!E126,0)</f>
        <v>0</v>
      </c>
      <c r="F126" s="150">
        <f>IFERROR(VLOOKUP($C126,[10]TTKH!$B$6:$J$200,2,0),0)</f>
        <v>0</v>
      </c>
      <c r="G126" s="151">
        <f>'[10]Hợp đồng'!G126</f>
        <v>0</v>
      </c>
      <c r="H126" s="152">
        <f>'[10]Hợp đồng'!H126</f>
        <v>0</v>
      </c>
      <c r="I126" s="153">
        <f t="shared" si="8"/>
        <v>0</v>
      </c>
      <c r="J126" s="154">
        <f>'[10]Hợp đồng'!K126</f>
        <v>0</v>
      </c>
      <c r="K126" s="155">
        <f>'[10]Hợp đồng'!L126</f>
        <v>0</v>
      </c>
      <c r="L126" s="156">
        <f>'[10]Hợp đồng'!M126</f>
        <v>0</v>
      </c>
      <c r="M126" s="157">
        <f t="shared" si="12"/>
        <v>0</v>
      </c>
      <c r="N126" s="157">
        <f t="shared" si="13"/>
        <v>0</v>
      </c>
      <c r="O126" s="155">
        <f t="shared" si="14"/>
        <v>0</v>
      </c>
      <c r="P126" s="143"/>
      <c r="Q126" s="144"/>
      <c r="R126" s="158"/>
      <c r="S126" s="158"/>
      <c r="T126" s="158"/>
      <c r="U126" s="158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58"/>
      <c r="AQ126" s="158"/>
      <c r="AR126" s="158"/>
      <c r="AS126" s="158"/>
      <c r="AT126" s="158"/>
      <c r="AU126" s="158"/>
      <c r="AV126" s="158"/>
    </row>
    <row r="127" spans="2:48" ht="24.9" customHeight="1">
      <c r="B127" s="146">
        <v>121</v>
      </c>
      <c r="C127" s="147">
        <f>'[10]Hợp đồng'!C127</f>
        <v>0</v>
      </c>
      <c r="D127" s="148">
        <f>'[10]Hợp đồng'!D127</f>
        <v>0</v>
      </c>
      <c r="E127" s="149">
        <f>IFERROR('[10]Hợp đồng'!E127,0)</f>
        <v>0</v>
      </c>
      <c r="F127" s="150">
        <f>IFERROR(VLOOKUP($C127,[10]TTKH!$B$6:$J$200,2,0),0)</f>
        <v>0</v>
      </c>
      <c r="G127" s="151">
        <f>'[10]Hợp đồng'!G127</f>
        <v>0</v>
      </c>
      <c r="H127" s="152">
        <f>'[10]Hợp đồng'!H127</f>
        <v>0</v>
      </c>
      <c r="I127" s="153">
        <f t="shared" si="8"/>
        <v>0</v>
      </c>
      <c r="J127" s="154">
        <f>'[10]Hợp đồng'!K127</f>
        <v>0</v>
      </c>
      <c r="K127" s="155">
        <f>'[10]Hợp đồng'!L127</f>
        <v>0</v>
      </c>
      <c r="L127" s="156">
        <f>'[10]Hợp đồng'!M127</f>
        <v>0</v>
      </c>
      <c r="M127" s="157">
        <f t="shared" si="12"/>
        <v>0</v>
      </c>
      <c r="N127" s="157">
        <f t="shared" si="13"/>
        <v>0</v>
      </c>
      <c r="O127" s="155">
        <f t="shared" si="14"/>
        <v>0</v>
      </c>
      <c r="P127" s="143"/>
      <c r="Q127" s="144"/>
      <c r="R127" s="158"/>
      <c r="S127" s="158"/>
      <c r="T127" s="158"/>
      <c r="U127" s="158"/>
      <c r="V127" s="158"/>
      <c r="W127" s="158"/>
      <c r="X127" s="158"/>
      <c r="Y127" s="158"/>
      <c r="Z127" s="15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158"/>
      <c r="AR127" s="158"/>
      <c r="AS127" s="158"/>
      <c r="AT127" s="158"/>
      <c r="AU127" s="158"/>
      <c r="AV127" s="158"/>
    </row>
    <row r="128" spans="2:48" ht="24.9" customHeight="1">
      <c r="B128" s="159">
        <v>122</v>
      </c>
      <c r="C128" s="147">
        <f>'[10]Hợp đồng'!C128</f>
        <v>0</v>
      </c>
      <c r="D128" s="148">
        <f>'[10]Hợp đồng'!D128</f>
        <v>0</v>
      </c>
      <c r="E128" s="149">
        <f>IFERROR('[10]Hợp đồng'!E128,0)</f>
        <v>0</v>
      </c>
      <c r="F128" s="150">
        <f>IFERROR(VLOOKUP($C128,[10]TTKH!$B$6:$J$200,2,0),0)</f>
        <v>0</v>
      </c>
      <c r="G128" s="151">
        <f>'[10]Hợp đồng'!G128</f>
        <v>0</v>
      </c>
      <c r="H128" s="152">
        <f>'[10]Hợp đồng'!H128</f>
        <v>0</v>
      </c>
      <c r="I128" s="153">
        <f t="shared" si="8"/>
        <v>0</v>
      </c>
      <c r="J128" s="154">
        <f>'[10]Hợp đồng'!K128</f>
        <v>0</v>
      </c>
      <c r="K128" s="155">
        <f>'[10]Hợp đồng'!L128</f>
        <v>0</v>
      </c>
      <c r="L128" s="156">
        <f>'[10]Hợp đồng'!M128</f>
        <v>0</v>
      </c>
      <c r="M128" s="157">
        <f t="shared" si="12"/>
        <v>0</v>
      </c>
      <c r="N128" s="157">
        <f t="shared" si="13"/>
        <v>0</v>
      </c>
      <c r="O128" s="155">
        <f t="shared" si="14"/>
        <v>0</v>
      </c>
      <c r="P128" s="143"/>
      <c r="Q128" s="144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</row>
    <row r="129" spans="2:48" ht="24.9" customHeight="1">
      <c r="B129" s="159">
        <v>123</v>
      </c>
      <c r="C129" s="147">
        <f>'[10]Hợp đồng'!C129</f>
        <v>0</v>
      </c>
      <c r="D129" s="148">
        <f>'[10]Hợp đồng'!D129</f>
        <v>0</v>
      </c>
      <c r="E129" s="149">
        <f>IFERROR('[10]Hợp đồng'!E129,0)</f>
        <v>0</v>
      </c>
      <c r="F129" s="150">
        <f>IFERROR(VLOOKUP($C129,[10]TTKH!$B$6:$J$200,2,0),0)</f>
        <v>0</v>
      </c>
      <c r="G129" s="151">
        <f>'[10]Hợp đồng'!G129</f>
        <v>0</v>
      </c>
      <c r="H129" s="152">
        <f>'[10]Hợp đồng'!H129</f>
        <v>0</v>
      </c>
      <c r="I129" s="153">
        <f t="shared" si="8"/>
        <v>0</v>
      </c>
      <c r="J129" s="154">
        <f>'[10]Hợp đồng'!K129</f>
        <v>0</v>
      </c>
      <c r="K129" s="155">
        <f>'[10]Hợp đồng'!L129</f>
        <v>0</v>
      </c>
      <c r="L129" s="156">
        <f>'[10]Hợp đồng'!M129</f>
        <v>0</v>
      </c>
      <c r="M129" s="157">
        <f t="shared" si="12"/>
        <v>0</v>
      </c>
      <c r="N129" s="157">
        <f t="shared" si="13"/>
        <v>0</v>
      </c>
      <c r="O129" s="155">
        <f t="shared" si="14"/>
        <v>0</v>
      </c>
      <c r="P129" s="143"/>
      <c r="Q129" s="144"/>
      <c r="R129" s="158"/>
      <c r="S129" s="158"/>
      <c r="T129" s="158"/>
      <c r="U129" s="158"/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158"/>
      <c r="AQ129" s="158"/>
      <c r="AR129" s="158"/>
      <c r="AS129" s="158"/>
      <c r="AT129" s="158"/>
      <c r="AU129" s="158"/>
      <c r="AV129" s="158"/>
    </row>
    <row r="130" spans="2:48" ht="24.9" customHeight="1">
      <c r="B130" s="146">
        <v>124</v>
      </c>
      <c r="C130" s="147">
        <f>'[10]Hợp đồng'!C130</f>
        <v>0</v>
      </c>
      <c r="D130" s="148">
        <f>'[10]Hợp đồng'!D130</f>
        <v>0</v>
      </c>
      <c r="E130" s="149">
        <f>IFERROR('[10]Hợp đồng'!E130,0)</f>
        <v>0</v>
      </c>
      <c r="F130" s="150">
        <f>IFERROR(VLOOKUP($C130,[10]TTKH!$B$6:$J$200,2,0),0)</f>
        <v>0</v>
      </c>
      <c r="G130" s="151">
        <f>'[10]Hợp đồng'!G130</f>
        <v>0</v>
      </c>
      <c r="H130" s="152">
        <f>'[10]Hợp đồng'!H130</f>
        <v>0</v>
      </c>
      <c r="I130" s="153">
        <f t="shared" si="8"/>
        <v>0</v>
      </c>
      <c r="J130" s="154">
        <f>'[10]Hợp đồng'!K130</f>
        <v>0</v>
      </c>
      <c r="K130" s="155">
        <f>'[10]Hợp đồng'!L130</f>
        <v>0</v>
      </c>
      <c r="L130" s="156">
        <f>'[10]Hợp đồng'!M130</f>
        <v>0</v>
      </c>
      <c r="M130" s="157">
        <f t="shared" si="12"/>
        <v>0</v>
      </c>
      <c r="N130" s="157">
        <f t="shared" si="13"/>
        <v>0</v>
      </c>
      <c r="O130" s="155">
        <f t="shared" si="14"/>
        <v>0</v>
      </c>
      <c r="P130" s="143"/>
      <c r="Q130" s="144"/>
      <c r="R130" s="158"/>
      <c r="S130" s="158"/>
      <c r="T130" s="158"/>
      <c r="U130" s="158"/>
      <c r="V130" s="158"/>
      <c r="W130" s="158"/>
      <c r="X130" s="158"/>
      <c r="Y130" s="158"/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158"/>
      <c r="AQ130" s="158"/>
      <c r="AR130" s="158"/>
      <c r="AS130" s="158"/>
      <c r="AT130" s="158"/>
      <c r="AU130" s="158"/>
      <c r="AV130" s="158"/>
    </row>
    <row r="131" spans="2:48" ht="24.9" customHeight="1">
      <c r="B131" s="159">
        <v>125</v>
      </c>
      <c r="C131" s="147">
        <f>'[10]Hợp đồng'!C131</f>
        <v>0</v>
      </c>
      <c r="D131" s="148">
        <f>'[10]Hợp đồng'!D131</f>
        <v>0</v>
      </c>
      <c r="E131" s="149">
        <f>IFERROR('[10]Hợp đồng'!E131,0)</f>
        <v>0</v>
      </c>
      <c r="F131" s="150">
        <f>IFERROR(VLOOKUP($C131,[10]TTKH!$B$6:$J$200,2,0),0)</f>
        <v>0</v>
      </c>
      <c r="G131" s="151">
        <f>'[10]Hợp đồng'!G131</f>
        <v>0</v>
      </c>
      <c r="H131" s="152">
        <f>'[10]Hợp đồng'!H131</f>
        <v>0</v>
      </c>
      <c r="I131" s="153">
        <f t="shared" si="8"/>
        <v>0</v>
      </c>
      <c r="J131" s="154">
        <f>'[10]Hợp đồng'!K131</f>
        <v>0</v>
      </c>
      <c r="K131" s="155">
        <f>'[10]Hợp đồng'!L131</f>
        <v>0</v>
      </c>
      <c r="L131" s="156">
        <f>'[10]Hợp đồng'!M131</f>
        <v>0</v>
      </c>
      <c r="M131" s="157">
        <f t="shared" si="12"/>
        <v>0</v>
      </c>
      <c r="N131" s="157">
        <f t="shared" si="13"/>
        <v>0</v>
      </c>
      <c r="O131" s="155">
        <f t="shared" si="14"/>
        <v>0</v>
      </c>
      <c r="P131" s="143"/>
      <c r="Q131" s="144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</row>
    <row r="132" spans="2:48" ht="24.9" customHeight="1">
      <c r="B132" s="159">
        <v>126</v>
      </c>
      <c r="C132" s="147">
        <f>'[10]Hợp đồng'!C132</f>
        <v>0</v>
      </c>
      <c r="D132" s="148">
        <f>'[10]Hợp đồng'!D132</f>
        <v>0</v>
      </c>
      <c r="E132" s="149">
        <f>IFERROR('[10]Hợp đồng'!E132,0)</f>
        <v>0</v>
      </c>
      <c r="F132" s="150">
        <f>IFERROR(VLOOKUP($C132,[10]TTKH!$B$6:$J$200,2,0),0)</f>
        <v>0</v>
      </c>
      <c r="G132" s="151">
        <f>'[10]Hợp đồng'!G132</f>
        <v>0</v>
      </c>
      <c r="H132" s="152">
        <f>'[10]Hợp đồng'!H132</f>
        <v>0</v>
      </c>
      <c r="I132" s="153">
        <f t="shared" si="8"/>
        <v>0</v>
      </c>
      <c r="J132" s="154">
        <f>'[10]Hợp đồng'!K132</f>
        <v>0</v>
      </c>
      <c r="K132" s="155">
        <f>'[10]Hợp đồng'!L132</f>
        <v>0</v>
      </c>
      <c r="L132" s="156">
        <f>'[10]Hợp đồng'!M132</f>
        <v>0</v>
      </c>
      <c r="M132" s="157">
        <f t="shared" si="12"/>
        <v>0</v>
      </c>
      <c r="N132" s="157">
        <f t="shared" si="13"/>
        <v>0</v>
      </c>
      <c r="O132" s="155">
        <f t="shared" si="14"/>
        <v>0</v>
      </c>
      <c r="P132" s="143"/>
      <c r="Q132" s="144"/>
      <c r="R132" s="158"/>
      <c r="S132" s="158"/>
      <c r="T132" s="158"/>
      <c r="U132" s="158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</row>
    <row r="133" spans="2:48" ht="24.9" customHeight="1">
      <c r="B133" s="146">
        <v>127</v>
      </c>
      <c r="C133" s="147">
        <f>'[10]Hợp đồng'!C133</f>
        <v>0</v>
      </c>
      <c r="D133" s="148">
        <f>'[10]Hợp đồng'!D133</f>
        <v>0</v>
      </c>
      <c r="E133" s="149">
        <f>IFERROR('[10]Hợp đồng'!E133,0)</f>
        <v>0</v>
      </c>
      <c r="F133" s="150">
        <f>IFERROR(VLOOKUP($C133,[10]TTKH!$B$6:$J$200,2,0),0)</f>
        <v>0</v>
      </c>
      <c r="G133" s="151">
        <f>'[10]Hợp đồng'!G133</f>
        <v>0</v>
      </c>
      <c r="H133" s="152">
        <f>'[10]Hợp đồng'!H133</f>
        <v>0</v>
      </c>
      <c r="I133" s="153">
        <f t="shared" si="8"/>
        <v>0</v>
      </c>
      <c r="J133" s="154">
        <f>'[10]Hợp đồng'!K133</f>
        <v>0</v>
      </c>
      <c r="K133" s="155">
        <f>'[10]Hợp đồng'!L133</f>
        <v>0</v>
      </c>
      <c r="L133" s="156">
        <f>'[10]Hợp đồng'!M133</f>
        <v>0</v>
      </c>
      <c r="M133" s="157">
        <f t="shared" si="12"/>
        <v>0</v>
      </c>
      <c r="N133" s="157">
        <f t="shared" si="13"/>
        <v>0</v>
      </c>
      <c r="O133" s="155">
        <f t="shared" si="14"/>
        <v>0</v>
      </c>
      <c r="P133" s="143"/>
      <c r="Q133" s="144"/>
      <c r="R133" s="158"/>
      <c r="S133" s="158"/>
      <c r="T133" s="158"/>
      <c r="U133" s="158"/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</row>
    <row r="134" spans="2:48" ht="24.9" customHeight="1">
      <c r="B134" s="159">
        <v>128</v>
      </c>
      <c r="C134" s="147">
        <f>'[10]Hợp đồng'!C134</f>
        <v>0</v>
      </c>
      <c r="D134" s="148">
        <f>'[10]Hợp đồng'!D134</f>
        <v>0</v>
      </c>
      <c r="E134" s="149">
        <f>IFERROR('[10]Hợp đồng'!E134,0)</f>
        <v>0</v>
      </c>
      <c r="F134" s="150">
        <f>IFERROR(VLOOKUP($C134,[10]TTKH!$B$6:$J$200,2,0),0)</f>
        <v>0</v>
      </c>
      <c r="G134" s="151">
        <f>'[10]Hợp đồng'!G134</f>
        <v>0</v>
      </c>
      <c r="H134" s="152">
        <f>'[10]Hợp đồng'!H134</f>
        <v>0</v>
      </c>
      <c r="I134" s="153">
        <f t="shared" si="8"/>
        <v>0</v>
      </c>
      <c r="J134" s="154">
        <f>'[10]Hợp đồng'!K134</f>
        <v>0</v>
      </c>
      <c r="K134" s="155">
        <f>'[10]Hợp đồng'!L134</f>
        <v>0</v>
      </c>
      <c r="L134" s="156">
        <f>'[10]Hợp đồng'!M134</f>
        <v>0</v>
      </c>
      <c r="M134" s="157">
        <f t="shared" si="12"/>
        <v>0</v>
      </c>
      <c r="N134" s="157">
        <f t="shared" si="13"/>
        <v>0</v>
      </c>
      <c r="O134" s="155">
        <f t="shared" si="14"/>
        <v>0</v>
      </c>
      <c r="P134" s="143"/>
      <c r="Q134" s="144"/>
      <c r="R134" s="158"/>
      <c r="S134" s="158"/>
      <c r="T134" s="158"/>
      <c r="U134" s="158"/>
      <c r="V134" s="158"/>
      <c r="W134" s="158"/>
      <c r="X134" s="158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</row>
    <row r="135" spans="2:48" ht="24.9" customHeight="1">
      <c r="B135" s="159">
        <v>129</v>
      </c>
      <c r="C135" s="147">
        <f>'[10]Hợp đồng'!C135</f>
        <v>0</v>
      </c>
      <c r="D135" s="148">
        <f>'[10]Hợp đồng'!D135</f>
        <v>0</v>
      </c>
      <c r="E135" s="149">
        <f>IFERROR('[10]Hợp đồng'!E135,0)</f>
        <v>0</v>
      </c>
      <c r="F135" s="150">
        <f>IFERROR(VLOOKUP($C135,[10]TTKH!$B$6:$J$200,2,0),0)</f>
        <v>0</v>
      </c>
      <c r="G135" s="151">
        <f>'[10]Hợp đồng'!G135</f>
        <v>0</v>
      </c>
      <c r="H135" s="152">
        <f>'[10]Hợp đồng'!H135</f>
        <v>0</v>
      </c>
      <c r="I135" s="153">
        <f t="shared" si="8"/>
        <v>0</v>
      </c>
      <c r="J135" s="154">
        <f>'[10]Hợp đồng'!K135</f>
        <v>0</v>
      </c>
      <c r="K135" s="155">
        <f>'[10]Hợp đồng'!L135</f>
        <v>0</v>
      </c>
      <c r="L135" s="156">
        <f>'[10]Hợp đồng'!M135</f>
        <v>0</v>
      </c>
      <c r="M135" s="157">
        <f t="shared" si="12"/>
        <v>0</v>
      </c>
      <c r="N135" s="157">
        <f t="shared" si="13"/>
        <v>0</v>
      </c>
      <c r="O135" s="155">
        <f t="shared" si="14"/>
        <v>0</v>
      </c>
      <c r="P135" s="143"/>
      <c r="Q135" s="144"/>
      <c r="R135" s="158"/>
      <c r="S135" s="158"/>
      <c r="T135" s="158"/>
      <c r="U135" s="158"/>
      <c r="V135" s="158"/>
      <c r="W135" s="158"/>
      <c r="X135" s="158"/>
      <c r="Y135" s="158"/>
      <c r="Z135" s="158"/>
      <c r="AA135" s="158"/>
      <c r="AB135" s="158"/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</row>
    <row r="136" spans="2:48" ht="24.9" customHeight="1">
      <c r="B136" s="146">
        <v>130</v>
      </c>
      <c r="C136" s="147">
        <f>'[10]Hợp đồng'!C136</f>
        <v>0</v>
      </c>
      <c r="D136" s="148">
        <f>'[10]Hợp đồng'!D136</f>
        <v>0</v>
      </c>
      <c r="E136" s="149">
        <f>IFERROR('[10]Hợp đồng'!E136,0)</f>
        <v>0</v>
      </c>
      <c r="F136" s="150">
        <f>IFERROR(VLOOKUP($C136,[10]TTKH!$B$6:$J$200,2,0),0)</f>
        <v>0</v>
      </c>
      <c r="G136" s="151">
        <f>'[10]Hợp đồng'!G136</f>
        <v>0</v>
      </c>
      <c r="H136" s="152">
        <f>'[10]Hợp đồng'!H136</f>
        <v>0</v>
      </c>
      <c r="I136" s="153">
        <f t="shared" ref="I136:I156" si="15">P136</f>
        <v>0</v>
      </c>
      <c r="J136" s="154">
        <f>'[10]Hợp đồng'!K136</f>
        <v>0</v>
      </c>
      <c r="K136" s="155">
        <f>'[10]Hợp đồng'!L136</f>
        <v>0</v>
      </c>
      <c r="L136" s="156">
        <f>'[10]Hợp đồng'!M136</f>
        <v>0</v>
      </c>
      <c r="M136" s="157">
        <f t="shared" si="12"/>
        <v>0</v>
      </c>
      <c r="N136" s="157">
        <f t="shared" si="13"/>
        <v>0</v>
      </c>
      <c r="O136" s="155">
        <f t="shared" si="14"/>
        <v>0</v>
      </c>
      <c r="P136" s="143"/>
      <c r="Q136" s="144"/>
      <c r="R136" s="158"/>
      <c r="S136" s="158"/>
      <c r="T136" s="158"/>
      <c r="U136" s="158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</row>
    <row r="137" spans="2:48" ht="24.9" customHeight="1">
      <c r="B137" s="159">
        <v>131</v>
      </c>
      <c r="C137" s="147">
        <f>'[10]Hợp đồng'!C137</f>
        <v>0</v>
      </c>
      <c r="D137" s="148">
        <f>'[10]Hợp đồng'!D137</f>
        <v>0</v>
      </c>
      <c r="E137" s="149">
        <f>IFERROR('[10]Hợp đồng'!E137,0)</f>
        <v>0</v>
      </c>
      <c r="F137" s="150">
        <f>IFERROR(VLOOKUP($C137,[10]TTKH!$B$6:$J$200,2,0),0)</f>
        <v>0</v>
      </c>
      <c r="G137" s="151">
        <f>'[10]Hợp đồng'!G137</f>
        <v>0</v>
      </c>
      <c r="H137" s="152">
        <f>'[10]Hợp đồng'!H137</f>
        <v>0</v>
      </c>
      <c r="I137" s="153">
        <f t="shared" si="15"/>
        <v>0</v>
      </c>
      <c r="J137" s="154">
        <f>'[10]Hợp đồng'!K137</f>
        <v>0</v>
      </c>
      <c r="K137" s="155">
        <f>'[10]Hợp đồng'!L137</f>
        <v>0</v>
      </c>
      <c r="L137" s="156">
        <f>'[10]Hợp đồng'!M137</f>
        <v>0</v>
      </c>
      <c r="M137" s="157">
        <f t="shared" si="12"/>
        <v>0</v>
      </c>
      <c r="N137" s="157">
        <f t="shared" si="13"/>
        <v>0</v>
      </c>
      <c r="O137" s="155">
        <f t="shared" si="14"/>
        <v>0</v>
      </c>
      <c r="P137" s="143"/>
      <c r="Q137" s="144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</row>
    <row r="138" spans="2:48" ht="24.9" customHeight="1">
      <c r="B138" s="159">
        <v>132</v>
      </c>
      <c r="C138" s="147">
        <f>'[10]Hợp đồng'!C138</f>
        <v>0</v>
      </c>
      <c r="D138" s="148">
        <f>'[10]Hợp đồng'!D138</f>
        <v>0</v>
      </c>
      <c r="E138" s="149">
        <f>IFERROR('[10]Hợp đồng'!E138,0)</f>
        <v>0</v>
      </c>
      <c r="F138" s="150">
        <f>IFERROR(VLOOKUP($C138,[10]TTKH!$B$6:$J$200,2,0),0)</f>
        <v>0</v>
      </c>
      <c r="G138" s="151">
        <f>'[10]Hợp đồng'!G138</f>
        <v>0</v>
      </c>
      <c r="H138" s="152">
        <f>'[10]Hợp đồng'!H138</f>
        <v>0</v>
      </c>
      <c r="I138" s="153">
        <f t="shared" si="15"/>
        <v>0</v>
      </c>
      <c r="J138" s="154">
        <f>'[10]Hợp đồng'!K138</f>
        <v>0</v>
      </c>
      <c r="K138" s="155">
        <f>'[10]Hợp đồng'!L138</f>
        <v>0</v>
      </c>
      <c r="L138" s="156">
        <f>'[10]Hợp đồng'!M138</f>
        <v>0</v>
      </c>
      <c r="M138" s="157">
        <f t="shared" si="12"/>
        <v>0</v>
      </c>
      <c r="N138" s="157">
        <f t="shared" si="13"/>
        <v>0</v>
      </c>
      <c r="O138" s="155">
        <f t="shared" si="14"/>
        <v>0</v>
      </c>
      <c r="P138" s="143"/>
      <c r="Q138" s="144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</row>
    <row r="139" spans="2:48" ht="24.9" customHeight="1">
      <c r="B139" s="146">
        <v>133</v>
      </c>
      <c r="C139" s="147">
        <f>'[10]Hợp đồng'!C139</f>
        <v>0</v>
      </c>
      <c r="D139" s="148">
        <f>'[10]Hợp đồng'!D139</f>
        <v>0</v>
      </c>
      <c r="E139" s="149">
        <f>IFERROR('[10]Hợp đồng'!E139,0)</f>
        <v>0</v>
      </c>
      <c r="F139" s="150">
        <f>IFERROR(VLOOKUP($C139,[10]TTKH!$B$6:$J$200,2,0),0)</f>
        <v>0</v>
      </c>
      <c r="G139" s="151">
        <f>'[10]Hợp đồng'!G139</f>
        <v>0</v>
      </c>
      <c r="H139" s="152">
        <f>'[10]Hợp đồng'!H139</f>
        <v>0</v>
      </c>
      <c r="I139" s="153">
        <f t="shared" si="15"/>
        <v>0</v>
      </c>
      <c r="J139" s="154">
        <f>'[10]Hợp đồng'!K139</f>
        <v>0</v>
      </c>
      <c r="K139" s="155">
        <f>'[10]Hợp đồng'!L139</f>
        <v>0</v>
      </c>
      <c r="L139" s="156">
        <f>'[10]Hợp đồng'!M139</f>
        <v>0</v>
      </c>
      <c r="M139" s="157">
        <f t="shared" si="12"/>
        <v>0</v>
      </c>
      <c r="N139" s="157">
        <f t="shared" si="13"/>
        <v>0</v>
      </c>
      <c r="O139" s="155">
        <f t="shared" si="14"/>
        <v>0</v>
      </c>
      <c r="P139" s="143"/>
      <c r="Q139" s="144"/>
      <c r="R139" s="158"/>
      <c r="S139" s="158"/>
      <c r="T139" s="158"/>
      <c r="U139" s="158"/>
      <c r="V139" s="158"/>
      <c r="W139" s="158"/>
      <c r="X139" s="158"/>
      <c r="Y139" s="158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158"/>
    </row>
    <row r="140" spans="2:48" ht="24.9" customHeight="1">
      <c r="B140" s="159">
        <v>134</v>
      </c>
      <c r="C140" s="147">
        <f>'[10]Hợp đồng'!C140</f>
        <v>0</v>
      </c>
      <c r="D140" s="148">
        <f>'[10]Hợp đồng'!D140</f>
        <v>0</v>
      </c>
      <c r="E140" s="149">
        <f>IFERROR('[10]Hợp đồng'!E140,0)</f>
        <v>0</v>
      </c>
      <c r="F140" s="150">
        <f>IFERROR(VLOOKUP($C140,[10]TTKH!$B$6:$J$200,2,0),0)</f>
        <v>0</v>
      </c>
      <c r="G140" s="151">
        <f>'[10]Hợp đồng'!G140</f>
        <v>0</v>
      </c>
      <c r="H140" s="152">
        <f>'[10]Hợp đồng'!H140</f>
        <v>0</v>
      </c>
      <c r="I140" s="153">
        <f t="shared" si="15"/>
        <v>0</v>
      </c>
      <c r="J140" s="154">
        <f>'[10]Hợp đồng'!K140</f>
        <v>0</v>
      </c>
      <c r="K140" s="155">
        <f>'[10]Hợp đồng'!L140</f>
        <v>0</v>
      </c>
      <c r="L140" s="156">
        <f>'[10]Hợp đồng'!M140</f>
        <v>0</v>
      </c>
      <c r="M140" s="157">
        <f t="shared" si="12"/>
        <v>0</v>
      </c>
      <c r="N140" s="157">
        <f t="shared" si="13"/>
        <v>0</v>
      </c>
      <c r="O140" s="155">
        <f t="shared" si="14"/>
        <v>0</v>
      </c>
      <c r="P140" s="143"/>
      <c r="Q140" s="144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158"/>
    </row>
    <row r="141" spans="2:48" ht="24.9" customHeight="1">
      <c r="B141" s="159">
        <v>135</v>
      </c>
      <c r="C141" s="147">
        <f>'[10]Hợp đồng'!C141</f>
        <v>0</v>
      </c>
      <c r="D141" s="148">
        <f>'[10]Hợp đồng'!D141</f>
        <v>0</v>
      </c>
      <c r="E141" s="149">
        <f>IFERROR('[10]Hợp đồng'!E141,0)</f>
        <v>0</v>
      </c>
      <c r="F141" s="150">
        <f>IFERROR(VLOOKUP($C141,[10]TTKH!$B$6:$J$200,2,0),0)</f>
        <v>0</v>
      </c>
      <c r="G141" s="151">
        <f>'[10]Hợp đồng'!G141</f>
        <v>0</v>
      </c>
      <c r="H141" s="152">
        <f>'[10]Hợp đồng'!H141</f>
        <v>0</v>
      </c>
      <c r="I141" s="153">
        <f t="shared" si="15"/>
        <v>0</v>
      </c>
      <c r="J141" s="154">
        <f>'[10]Hợp đồng'!K141</f>
        <v>0</v>
      </c>
      <c r="K141" s="155">
        <f>'[10]Hợp đồng'!L141</f>
        <v>0</v>
      </c>
      <c r="L141" s="156">
        <f>'[10]Hợp đồng'!M141</f>
        <v>0</v>
      </c>
      <c r="M141" s="157">
        <f t="shared" si="12"/>
        <v>0</v>
      </c>
      <c r="N141" s="157">
        <f t="shared" si="13"/>
        <v>0</v>
      </c>
      <c r="O141" s="155">
        <f t="shared" si="14"/>
        <v>0</v>
      </c>
      <c r="P141" s="143"/>
      <c r="Q141" s="144"/>
      <c r="R141" s="158"/>
      <c r="S141" s="158"/>
      <c r="T141" s="158"/>
      <c r="U141" s="158"/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  <c r="AG141" s="158"/>
      <c r="AH141" s="158"/>
      <c r="AI141" s="158"/>
      <c r="AJ141" s="158"/>
      <c r="AK141" s="158"/>
      <c r="AL141" s="158"/>
      <c r="AM141" s="158"/>
      <c r="AN141" s="158"/>
      <c r="AO141" s="158"/>
      <c r="AP141" s="158"/>
      <c r="AQ141" s="158"/>
      <c r="AR141" s="158"/>
      <c r="AS141" s="158"/>
      <c r="AT141" s="158"/>
      <c r="AU141" s="158"/>
      <c r="AV141" s="158"/>
    </row>
    <row r="142" spans="2:48" ht="24.9" customHeight="1">
      <c r="B142" s="146">
        <v>136</v>
      </c>
      <c r="C142" s="147">
        <f>'[10]Hợp đồng'!C142</f>
        <v>0</v>
      </c>
      <c r="D142" s="148">
        <f>'[10]Hợp đồng'!D142</f>
        <v>0</v>
      </c>
      <c r="E142" s="149">
        <f>IFERROR('[10]Hợp đồng'!E142,0)</f>
        <v>0</v>
      </c>
      <c r="F142" s="150">
        <f>IFERROR(VLOOKUP($C142,[10]TTKH!$B$6:$J$200,2,0),0)</f>
        <v>0</v>
      </c>
      <c r="G142" s="151">
        <f>'[10]Hợp đồng'!G142</f>
        <v>0</v>
      </c>
      <c r="H142" s="152">
        <f>'[10]Hợp đồng'!H142</f>
        <v>0</v>
      </c>
      <c r="I142" s="153">
        <f t="shared" si="15"/>
        <v>0</v>
      </c>
      <c r="J142" s="154">
        <f>'[10]Hợp đồng'!K142</f>
        <v>0</v>
      </c>
      <c r="K142" s="155">
        <f>'[10]Hợp đồng'!L142</f>
        <v>0</v>
      </c>
      <c r="L142" s="156">
        <f>'[10]Hợp đồng'!M142</f>
        <v>0</v>
      </c>
      <c r="M142" s="157">
        <f t="shared" si="12"/>
        <v>0</v>
      </c>
      <c r="N142" s="157">
        <f t="shared" si="13"/>
        <v>0</v>
      </c>
      <c r="O142" s="155">
        <f t="shared" si="14"/>
        <v>0</v>
      </c>
      <c r="P142" s="143"/>
      <c r="Q142" s="144"/>
      <c r="R142" s="158"/>
      <c r="S142" s="158"/>
      <c r="T142" s="158"/>
      <c r="U142" s="158"/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158"/>
    </row>
    <row r="143" spans="2:48" ht="24.9" customHeight="1">
      <c r="B143" s="159">
        <v>137</v>
      </c>
      <c r="C143" s="147">
        <f>'[10]Hợp đồng'!C143</f>
        <v>0</v>
      </c>
      <c r="D143" s="148">
        <f>'[10]Hợp đồng'!D143</f>
        <v>0</v>
      </c>
      <c r="E143" s="149">
        <f>IFERROR('[10]Hợp đồng'!E143,0)</f>
        <v>0</v>
      </c>
      <c r="F143" s="150">
        <f>IFERROR(VLOOKUP($C143,[10]TTKH!$B$6:$J$200,2,0),0)</f>
        <v>0</v>
      </c>
      <c r="G143" s="151">
        <f>'[10]Hợp đồng'!G143</f>
        <v>0</v>
      </c>
      <c r="H143" s="152">
        <f>'[10]Hợp đồng'!H143</f>
        <v>0</v>
      </c>
      <c r="I143" s="153">
        <f t="shared" si="15"/>
        <v>0</v>
      </c>
      <c r="J143" s="154">
        <f>'[10]Hợp đồng'!K143</f>
        <v>0</v>
      </c>
      <c r="K143" s="155">
        <f>'[10]Hợp đồng'!L143</f>
        <v>0</v>
      </c>
      <c r="L143" s="156">
        <f>'[10]Hợp đồng'!M143</f>
        <v>0</v>
      </c>
      <c r="M143" s="157">
        <f t="shared" si="12"/>
        <v>0</v>
      </c>
      <c r="N143" s="157">
        <f t="shared" si="13"/>
        <v>0</v>
      </c>
      <c r="O143" s="155">
        <f t="shared" si="14"/>
        <v>0</v>
      </c>
      <c r="P143" s="143"/>
      <c r="Q143" s="144"/>
      <c r="R143" s="158"/>
      <c r="S143" s="158"/>
      <c r="T143" s="158"/>
      <c r="U143" s="158"/>
      <c r="V143" s="158"/>
      <c r="W143" s="158"/>
      <c r="X143" s="158"/>
      <c r="Y143" s="158"/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/>
      <c r="AK143" s="158"/>
      <c r="AL143" s="158"/>
      <c r="AM143" s="158"/>
      <c r="AN143" s="158"/>
      <c r="AO143" s="158"/>
      <c r="AP143" s="158"/>
      <c r="AQ143" s="158"/>
      <c r="AR143" s="158"/>
      <c r="AS143" s="158"/>
      <c r="AT143" s="158"/>
      <c r="AU143" s="158"/>
      <c r="AV143" s="158"/>
    </row>
    <row r="144" spans="2:48" ht="24.9" customHeight="1">
      <c r="B144" s="159">
        <v>138</v>
      </c>
      <c r="C144" s="147">
        <f>'[10]Hợp đồng'!C144</f>
        <v>0</v>
      </c>
      <c r="D144" s="148">
        <f>'[10]Hợp đồng'!D144</f>
        <v>0</v>
      </c>
      <c r="E144" s="149">
        <f>IFERROR('[10]Hợp đồng'!E144,0)</f>
        <v>0</v>
      </c>
      <c r="F144" s="150">
        <f>IFERROR(VLOOKUP($C144,[10]TTKH!$B$6:$J$200,2,0),0)</f>
        <v>0</v>
      </c>
      <c r="G144" s="151">
        <f>'[10]Hợp đồng'!G144</f>
        <v>0</v>
      </c>
      <c r="H144" s="152">
        <f>'[10]Hợp đồng'!H144</f>
        <v>0</v>
      </c>
      <c r="I144" s="153">
        <f t="shared" si="15"/>
        <v>0</v>
      </c>
      <c r="J144" s="154">
        <f>'[10]Hợp đồng'!K144</f>
        <v>0</v>
      </c>
      <c r="K144" s="155">
        <f>'[10]Hợp đồng'!L144</f>
        <v>0</v>
      </c>
      <c r="L144" s="156">
        <f>'[10]Hợp đồng'!M144</f>
        <v>0</v>
      </c>
      <c r="M144" s="157">
        <f t="shared" si="12"/>
        <v>0</v>
      </c>
      <c r="N144" s="157">
        <f t="shared" si="13"/>
        <v>0</v>
      </c>
      <c r="O144" s="155">
        <f t="shared" si="14"/>
        <v>0</v>
      </c>
      <c r="P144" s="143"/>
      <c r="Q144" s="144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</row>
    <row r="145" spans="2:48" ht="24.9" customHeight="1">
      <c r="B145" s="146">
        <v>139</v>
      </c>
      <c r="C145" s="147">
        <f>'[10]Hợp đồng'!C145</f>
        <v>0</v>
      </c>
      <c r="D145" s="148">
        <f>'[10]Hợp đồng'!D145</f>
        <v>0</v>
      </c>
      <c r="E145" s="149">
        <f>IFERROR('[10]Hợp đồng'!E145,0)</f>
        <v>0</v>
      </c>
      <c r="F145" s="150">
        <f>IFERROR(VLOOKUP($C145,[10]TTKH!$B$6:$J$200,2,0),0)</f>
        <v>0</v>
      </c>
      <c r="G145" s="151">
        <f>'[10]Hợp đồng'!G145</f>
        <v>0</v>
      </c>
      <c r="H145" s="152">
        <f>'[10]Hợp đồng'!H145</f>
        <v>0</v>
      </c>
      <c r="I145" s="153">
        <f t="shared" si="15"/>
        <v>0</v>
      </c>
      <c r="J145" s="154">
        <f>'[10]Hợp đồng'!K145</f>
        <v>0</v>
      </c>
      <c r="K145" s="155">
        <f>'[10]Hợp đồng'!L145</f>
        <v>0</v>
      </c>
      <c r="L145" s="156">
        <f>'[10]Hợp đồng'!M145</f>
        <v>0</v>
      </c>
      <c r="M145" s="157">
        <f t="shared" si="12"/>
        <v>0</v>
      </c>
      <c r="N145" s="157">
        <f t="shared" si="13"/>
        <v>0</v>
      </c>
      <c r="O145" s="155">
        <f t="shared" si="14"/>
        <v>0</v>
      </c>
      <c r="P145" s="143"/>
      <c r="Q145" s="144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</row>
    <row r="146" spans="2:48" ht="24.9" customHeight="1">
      <c r="B146" s="159">
        <v>140</v>
      </c>
      <c r="C146" s="147">
        <f>'[10]Hợp đồng'!C146</f>
        <v>0</v>
      </c>
      <c r="D146" s="148">
        <f>'[10]Hợp đồng'!D146</f>
        <v>0</v>
      </c>
      <c r="E146" s="149">
        <f>IFERROR('[10]Hợp đồng'!E146,0)</f>
        <v>0</v>
      </c>
      <c r="F146" s="150">
        <f>IFERROR(VLOOKUP($C146,[10]TTKH!$B$6:$J$200,2,0),0)</f>
        <v>0</v>
      </c>
      <c r="G146" s="151">
        <f>'[10]Hợp đồng'!G146</f>
        <v>0</v>
      </c>
      <c r="H146" s="152">
        <f>'[10]Hợp đồng'!H146</f>
        <v>0</v>
      </c>
      <c r="I146" s="153">
        <f t="shared" si="15"/>
        <v>0</v>
      </c>
      <c r="J146" s="154">
        <f>'[10]Hợp đồng'!K146</f>
        <v>0</v>
      </c>
      <c r="K146" s="155">
        <f>'[10]Hợp đồng'!L146</f>
        <v>0</v>
      </c>
      <c r="L146" s="156">
        <f>'[10]Hợp đồng'!M146</f>
        <v>0</v>
      </c>
      <c r="M146" s="157">
        <f t="shared" si="12"/>
        <v>0</v>
      </c>
      <c r="N146" s="157">
        <f t="shared" si="13"/>
        <v>0</v>
      </c>
      <c r="O146" s="155">
        <f t="shared" si="14"/>
        <v>0</v>
      </c>
      <c r="P146" s="143"/>
      <c r="Q146" s="144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/>
      <c r="AK146" s="158"/>
      <c r="AL146" s="158"/>
      <c r="AM146" s="158"/>
      <c r="AN146" s="158"/>
      <c r="AO146" s="158"/>
      <c r="AP146" s="158"/>
      <c r="AQ146" s="158"/>
      <c r="AR146" s="158"/>
      <c r="AS146" s="158"/>
      <c r="AT146" s="158"/>
      <c r="AU146" s="158"/>
      <c r="AV146" s="158"/>
    </row>
    <row r="147" spans="2:48" ht="24.9" customHeight="1">
      <c r="B147" s="159">
        <v>141</v>
      </c>
      <c r="C147" s="147">
        <f>'[10]Hợp đồng'!C147</f>
        <v>0</v>
      </c>
      <c r="D147" s="148">
        <f>'[10]Hợp đồng'!D147</f>
        <v>0</v>
      </c>
      <c r="E147" s="149">
        <f>IFERROR('[10]Hợp đồng'!E147,0)</f>
        <v>0</v>
      </c>
      <c r="F147" s="150">
        <f>IFERROR(VLOOKUP($C147,[10]TTKH!$B$6:$J$200,2,0),0)</f>
        <v>0</v>
      </c>
      <c r="G147" s="151">
        <f>'[10]Hợp đồng'!G147</f>
        <v>0</v>
      </c>
      <c r="H147" s="152">
        <f>'[10]Hợp đồng'!H147</f>
        <v>0</v>
      </c>
      <c r="I147" s="153">
        <f t="shared" si="15"/>
        <v>0</v>
      </c>
      <c r="J147" s="154">
        <f>'[10]Hợp đồng'!K147</f>
        <v>0</v>
      </c>
      <c r="K147" s="155">
        <f>'[10]Hợp đồng'!L147</f>
        <v>0</v>
      </c>
      <c r="L147" s="156">
        <f>'[10]Hợp đồng'!M147</f>
        <v>0</v>
      </c>
      <c r="M147" s="157">
        <f t="shared" si="12"/>
        <v>0</v>
      </c>
      <c r="N147" s="157">
        <f t="shared" si="13"/>
        <v>0</v>
      </c>
      <c r="O147" s="155">
        <f t="shared" si="14"/>
        <v>0</v>
      </c>
      <c r="P147" s="143"/>
      <c r="Q147" s="144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/>
      <c r="AN147" s="158"/>
      <c r="AO147" s="158"/>
      <c r="AP147" s="158"/>
      <c r="AQ147" s="158"/>
      <c r="AR147" s="158"/>
      <c r="AS147" s="158"/>
      <c r="AT147" s="158"/>
      <c r="AU147" s="158"/>
      <c r="AV147" s="158"/>
    </row>
    <row r="148" spans="2:48" ht="24.9" customHeight="1">
      <c r="B148" s="146">
        <v>142</v>
      </c>
      <c r="C148" s="147">
        <f>'[10]Hợp đồng'!C148</f>
        <v>0</v>
      </c>
      <c r="D148" s="148">
        <f>'[10]Hợp đồng'!D148</f>
        <v>0</v>
      </c>
      <c r="E148" s="149">
        <f>IFERROR('[10]Hợp đồng'!E148,0)</f>
        <v>0</v>
      </c>
      <c r="F148" s="150">
        <f>IFERROR(VLOOKUP($C148,[10]TTKH!$B$6:$J$200,2,0),0)</f>
        <v>0</v>
      </c>
      <c r="G148" s="151">
        <f>'[10]Hợp đồng'!G148</f>
        <v>0</v>
      </c>
      <c r="H148" s="152">
        <f>'[10]Hợp đồng'!H148</f>
        <v>0</v>
      </c>
      <c r="I148" s="153">
        <f t="shared" si="15"/>
        <v>0</v>
      </c>
      <c r="J148" s="154">
        <f>'[10]Hợp đồng'!K148</f>
        <v>0</v>
      </c>
      <c r="K148" s="155">
        <f>'[10]Hợp đồng'!L148</f>
        <v>0</v>
      </c>
      <c r="L148" s="156">
        <f>'[10]Hợp đồng'!M148</f>
        <v>0</v>
      </c>
      <c r="M148" s="157">
        <f t="shared" si="12"/>
        <v>0</v>
      </c>
      <c r="N148" s="157">
        <f t="shared" si="13"/>
        <v>0</v>
      </c>
      <c r="O148" s="155">
        <f t="shared" si="14"/>
        <v>0</v>
      </c>
      <c r="P148" s="143"/>
      <c r="Q148" s="144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8"/>
      <c r="AQ148" s="158"/>
      <c r="AR148" s="158"/>
      <c r="AS148" s="158"/>
      <c r="AT148" s="158"/>
      <c r="AU148" s="158"/>
      <c r="AV148" s="158"/>
    </row>
    <row r="149" spans="2:48" ht="24.9" customHeight="1">
      <c r="B149" s="159">
        <v>143</v>
      </c>
      <c r="C149" s="147">
        <f>'[10]Hợp đồng'!C149</f>
        <v>0</v>
      </c>
      <c r="D149" s="148">
        <f>'[10]Hợp đồng'!D149</f>
        <v>0</v>
      </c>
      <c r="E149" s="149">
        <f>IFERROR('[10]Hợp đồng'!E149,0)</f>
        <v>0</v>
      </c>
      <c r="F149" s="150">
        <f>IFERROR(VLOOKUP($C149,[10]TTKH!$B$6:$J$200,2,0),0)</f>
        <v>0</v>
      </c>
      <c r="G149" s="151">
        <f>'[10]Hợp đồng'!G149</f>
        <v>0</v>
      </c>
      <c r="H149" s="152">
        <f>'[10]Hợp đồng'!H149</f>
        <v>0</v>
      </c>
      <c r="I149" s="153">
        <f t="shared" si="15"/>
        <v>0</v>
      </c>
      <c r="J149" s="154">
        <f>'[10]Hợp đồng'!K149</f>
        <v>0</v>
      </c>
      <c r="K149" s="155">
        <f>'[10]Hợp đồng'!L149</f>
        <v>0</v>
      </c>
      <c r="L149" s="156">
        <f>'[10]Hợp đồng'!M149</f>
        <v>0</v>
      </c>
      <c r="M149" s="157">
        <f t="shared" si="12"/>
        <v>0</v>
      </c>
      <c r="N149" s="157">
        <f t="shared" si="13"/>
        <v>0</v>
      </c>
      <c r="O149" s="155">
        <f t="shared" si="14"/>
        <v>0</v>
      </c>
      <c r="P149" s="143"/>
      <c r="Q149" s="144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</row>
    <row r="150" spans="2:48" ht="24.9" customHeight="1">
      <c r="B150" s="159">
        <v>144</v>
      </c>
      <c r="C150" s="147">
        <f>'[10]Hợp đồng'!C150</f>
        <v>0</v>
      </c>
      <c r="D150" s="148">
        <f>'[10]Hợp đồng'!D150</f>
        <v>0</v>
      </c>
      <c r="E150" s="149">
        <f>IFERROR('[10]Hợp đồng'!E150,0)</f>
        <v>0</v>
      </c>
      <c r="F150" s="150">
        <f>IFERROR(VLOOKUP($C150,[10]TTKH!$B$6:$J$200,2,0),0)</f>
        <v>0</v>
      </c>
      <c r="G150" s="151">
        <f>'[10]Hợp đồng'!G150</f>
        <v>0</v>
      </c>
      <c r="H150" s="152">
        <f>'[10]Hợp đồng'!H150</f>
        <v>0</v>
      </c>
      <c r="I150" s="153">
        <f t="shared" si="15"/>
        <v>0</v>
      </c>
      <c r="J150" s="154">
        <f>'[10]Hợp đồng'!K150</f>
        <v>0</v>
      </c>
      <c r="K150" s="155">
        <f>'[10]Hợp đồng'!L150</f>
        <v>0</v>
      </c>
      <c r="L150" s="156">
        <f>'[10]Hợp đồng'!M150</f>
        <v>0</v>
      </c>
      <c r="M150" s="157">
        <f t="shared" si="12"/>
        <v>0</v>
      </c>
      <c r="N150" s="157">
        <f t="shared" si="13"/>
        <v>0</v>
      </c>
      <c r="O150" s="155">
        <f t="shared" si="14"/>
        <v>0</v>
      </c>
      <c r="P150" s="143"/>
      <c r="Q150" s="144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8"/>
      <c r="AQ150" s="158"/>
      <c r="AR150" s="158"/>
      <c r="AS150" s="158"/>
      <c r="AT150" s="158"/>
      <c r="AU150" s="158"/>
      <c r="AV150" s="158"/>
    </row>
    <row r="151" spans="2:48" ht="24.9" customHeight="1">
      <c r="B151" s="146">
        <v>145</v>
      </c>
      <c r="C151" s="147">
        <f>'[10]Hợp đồng'!C151</f>
        <v>0</v>
      </c>
      <c r="D151" s="148">
        <f>'[10]Hợp đồng'!D151</f>
        <v>0</v>
      </c>
      <c r="E151" s="149">
        <f>IFERROR('[10]Hợp đồng'!E151,0)</f>
        <v>0</v>
      </c>
      <c r="F151" s="150">
        <f>IFERROR(VLOOKUP($C151,[10]TTKH!$B$6:$J$200,2,0),0)</f>
        <v>0</v>
      </c>
      <c r="G151" s="151">
        <f>'[10]Hợp đồng'!G151</f>
        <v>0</v>
      </c>
      <c r="H151" s="152">
        <f>'[10]Hợp đồng'!H151</f>
        <v>0</v>
      </c>
      <c r="I151" s="153">
        <f t="shared" si="15"/>
        <v>0</v>
      </c>
      <c r="J151" s="154">
        <f>'[10]Hợp đồng'!K151</f>
        <v>0</v>
      </c>
      <c r="K151" s="155">
        <f>'[10]Hợp đồng'!L151</f>
        <v>0</v>
      </c>
      <c r="L151" s="156">
        <f>'[10]Hợp đồng'!M151</f>
        <v>0</v>
      </c>
      <c r="M151" s="157">
        <f t="shared" ref="M151:M155" si="16">I151*J151</f>
        <v>0</v>
      </c>
      <c r="N151" s="157">
        <f t="shared" ref="N151:N155" si="17">I151*L151</f>
        <v>0</v>
      </c>
      <c r="O151" s="155">
        <f t="shared" ref="O151:O155" si="18">M151+(N151*K151)</f>
        <v>0</v>
      </c>
      <c r="P151" s="143"/>
      <c r="Q151" s="144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158"/>
      <c r="AV151" s="158"/>
    </row>
    <row r="152" spans="2:48" ht="24.9" customHeight="1">
      <c r="B152" s="159">
        <v>146</v>
      </c>
      <c r="C152" s="147">
        <f>'[10]Hợp đồng'!C152</f>
        <v>0</v>
      </c>
      <c r="D152" s="148">
        <f>'[10]Hợp đồng'!D152</f>
        <v>0</v>
      </c>
      <c r="E152" s="149">
        <f>IFERROR('[10]Hợp đồng'!E152,0)</f>
        <v>0</v>
      </c>
      <c r="F152" s="150">
        <f>IFERROR(VLOOKUP($C152,[10]TTKH!$B$6:$J$200,2,0),0)</f>
        <v>0</v>
      </c>
      <c r="G152" s="151">
        <f>'[10]Hợp đồng'!G152</f>
        <v>0</v>
      </c>
      <c r="H152" s="152">
        <f>'[10]Hợp đồng'!H152</f>
        <v>0</v>
      </c>
      <c r="I152" s="153">
        <f t="shared" si="15"/>
        <v>0</v>
      </c>
      <c r="J152" s="154">
        <f>'[10]Hợp đồng'!K152</f>
        <v>0</v>
      </c>
      <c r="K152" s="155">
        <f>'[10]Hợp đồng'!L152</f>
        <v>0</v>
      </c>
      <c r="L152" s="156">
        <f>'[10]Hợp đồng'!M152</f>
        <v>0</v>
      </c>
      <c r="M152" s="157">
        <f t="shared" si="16"/>
        <v>0</v>
      </c>
      <c r="N152" s="157">
        <f t="shared" si="17"/>
        <v>0</v>
      </c>
      <c r="O152" s="155">
        <f t="shared" si="18"/>
        <v>0</v>
      </c>
      <c r="P152" s="143"/>
      <c r="Q152" s="144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8"/>
      <c r="AQ152" s="158"/>
      <c r="AR152" s="158"/>
      <c r="AS152" s="158"/>
      <c r="AT152" s="158"/>
      <c r="AU152" s="158"/>
      <c r="AV152" s="158"/>
    </row>
    <row r="153" spans="2:48" ht="24.9" customHeight="1">
      <c r="B153" s="159">
        <v>147</v>
      </c>
      <c r="C153" s="147">
        <f>'[10]Hợp đồng'!C153</f>
        <v>0</v>
      </c>
      <c r="D153" s="148">
        <f>'[10]Hợp đồng'!D153</f>
        <v>0</v>
      </c>
      <c r="E153" s="149">
        <f>IFERROR('[10]Hợp đồng'!E153,0)</f>
        <v>0</v>
      </c>
      <c r="F153" s="150">
        <f>IFERROR(VLOOKUP($C153,[10]TTKH!$B$6:$J$200,2,0),0)</f>
        <v>0</v>
      </c>
      <c r="G153" s="151">
        <f>'[10]Hợp đồng'!G153</f>
        <v>0</v>
      </c>
      <c r="H153" s="152">
        <f>'[10]Hợp đồng'!H153</f>
        <v>0</v>
      </c>
      <c r="I153" s="153">
        <f t="shared" si="15"/>
        <v>0</v>
      </c>
      <c r="J153" s="154">
        <f>'[10]Hợp đồng'!K153</f>
        <v>0</v>
      </c>
      <c r="K153" s="155">
        <f>'[10]Hợp đồng'!L153</f>
        <v>0</v>
      </c>
      <c r="L153" s="156">
        <f>'[10]Hợp đồng'!M153</f>
        <v>0</v>
      </c>
      <c r="M153" s="157">
        <f t="shared" si="16"/>
        <v>0</v>
      </c>
      <c r="N153" s="157">
        <f t="shared" si="17"/>
        <v>0</v>
      </c>
      <c r="O153" s="155">
        <f t="shared" si="18"/>
        <v>0</v>
      </c>
      <c r="P153" s="143"/>
      <c r="Q153" s="144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8"/>
      <c r="AQ153" s="158"/>
      <c r="AR153" s="158"/>
      <c r="AS153" s="158"/>
      <c r="AT153" s="158"/>
      <c r="AU153" s="158"/>
      <c r="AV153" s="158"/>
    </row>
    <row r="154" spans="2:48" ht="24.9" customHeight="1">
      <c r="B154" s="146">
        <v>148</v>
      </c>
      <c r="C154" s="147">
        <f>'[10]Hợp đồng'!C154</f>
        <v>0</v>
      </c>
      <c r="D154" s="148">
        <f>'[10]Hợp đồng'!D154</f>
        <v>0</v>
      </c>
      <c r="E154" s="149">
        <f>IFERROR('[10]Hợp đồng'!E154,0)</f>
        <v>0</v>
      </c>
      <c r="F154" s="150">
        <f>IFERROR(VLOOKUP($C154,[10]TTKH!$B$6:$J$200,2,0),0)</f>
        <v>0</v>
      </c>
      <c r="G154" s="151">
        <f>'[10]Hợp đồng'!G154</f>
        <v>0</v>
      </c>
      <c r="H154" s="152">
        <f>'[10]Hợp đồng'!H154</f>
        <v>0</v>
      </c>
      <c r="I154" s="153">
        <f t="shared" si="15"/>
        <v>0</v>
      </c>
      <c r="J154" s="154">
        <f>'[10]Hợp đồng'!K154</f>
        <v>0</v>
      </c>
      <c r="K154" s="155">
        <f>'[10]Hợp đồng'!L154</f>
        <v>0</v>
      </c>
      <c r="L154" s="156">
        <f>'[10]Hợp đồng'!M154</f>
        <v>0</v>
      </c>
      <c r="M154" s="157">
        <f t="shared" si="16"/>
        <v>0</v>
      </c>
      <c r="N154" s="157">
        <f t="shared" si="17"/>
        <v>0</v>
      </c>
      <c r="O154" s="155">
        <f t="shared" si="18"/>
        <v>0</v>
      </c>
      <c r="P154" s="143"/>
      <c r="Q154" s="144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58"/>
      <c r="AQ154" s="158"/>
      <c r="AR154" s="158"/>
      <c r="AS154" s="158"/>
      <c r="AT154" s="158"/>
      <c r="AU154" s="158"/>
      <c r="AV154" s="158"/>
    </row>
    <row r="155" spans="2:48" ht="24.9" customHeight="1">
      <c r="B155" s="159">
        <v>149</v>
      </c>
      <c r="C155" s="147">
        <f>'[10]Hợp đồng'!C155</f>
        <v>0</v>
      </c>
      <c r="D155" s="148">
        <f>'[10]Hợp đồng'!D155</f>
        <v>0</v>
      </c>
      <c r="E155" s="149">
        <f>IFERROR('[10]Hợp đồng'!E155,0)</f>
        <v>0</v>
      </c>
      <c r="F155" s="150">
        <f>IFERROR(VLOOKUP($C155,[10]TTKH!$B$6:$J$200,2,0),0)</f>
        <v>0</v>
      </c>
      <c r="G155" s="151">
        <f>'[10]Hợp đồng'!G155</f>
        <v>0</v>
      </c>
      <c r="H155" s="152">
        <f>'[10]Hợp đồng'!H155</f>
        <v>0</v>
      </c>
      <c r="I155" s="153">
        <f t="shared" si="15"/>
        <v>0</v>
      </c>
      <c r="J155" s="154">
        <f>'[10]Hợp đồng'!K155</f>
        <v>0</v>
      </c>
      <c r="K155" s="155">
        <f>'[10]Hợp đồng'!L155</f>
        <v>0</v>
      </c>
      <c r="L155" s="156">
        <f>'[10]Hợp đồng'!M155</f>
        <v>0</v>
      </c>
      <c r="M155" s="157">
        <f t="shared" si="16"/>
        <v>0</v>
      </c>
      <c r="N155" s="157">
        <f t="shared" si="17"/>
        <v>0</v>
      </c>
      <c r="O155" s="155">
        <f t="shared" si="18"/>
        <v>0</v>
      </c>
      <c r="P155" s="143"/>
      <c r="Q155" s="144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8"/>
      <c r="AQ155" s="158"/>
      <c r="AR155" s="158"/>
      <c r="AS155" s="158"/>
      <c r="AT155" s="158"/>
      <c r="AU155" s="158"/>
      <c r="AV155" s="158"/>
    </row>
    <row r="156" spans="2:48" ht="24.9" customHeight="1">
      <c r="B156" s="159">
        <v>150</v>
      </c>
      <c r="C156" s="147">
        <f>'[10]Hợp đồng'!C156</f>
        <v>0</v>
      </c>
      <c r="D156" s="148">
        <f>'[10]Hợp đồng'!D156</f>
        <v>0</v>
      </c>
      <c r="E156" s="149">
        <f>IFERROR('[10]Hợp đồng'!E156,0)</f>
        <v>0</v>
      </c>
      <c r="F156" s="150">
        <f>IFERROR(VLOOKUP($C156,[10]TTKH!$B$6:$J$200,2,0),0)</f>
        <v>0</v>
      </c>
      <c r="G156" s="151">
        <f>'[10]Hợp đồng'!G156</f>
        <v>0</v>
      </c>
      <c r="H156" s="152">
        <f>'[10]Hợp đồng'!H156</f>
        <v>0</v>
      </c>
      <c r="I156" s="153">
        <f t="shared" si="15"/>
        <v>0</v>
      </c>
      <c r="J156" s="154">
        <f>'[10]Hợp đồng'!K156</f>
        <v>0</v>
      </c>
      <c r="K156" s="155">
        <f>'[10]Hợp đồng'!L156</f>
        <v>0</v>
      </c>
      <c r="L156" s="156">
        <f>'[10]Hợp đồng'!M156</f>
        <v>0</v>
      </c>
      <c r="M156" s="157">
        <f>I156*J156</f>
        <v>0</v>
      </c>
      <c r="N156" s="157">
        <f>I156*L156</f>
        <v>0</v>
      </c>
      <c r="O156" s="155">
        <f>M156+(N156*K156)</f>
        <v>0</v>
      </c>
      <c r="P156" s="143">
        <f t="shared" ref="P156" si="19">SUM(R156:AV156)</f>
        <v>0</v>
      </c>
      <c r="Q156" s="144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</row>
  </sheetData>
  <sheetProtection formatColumns="0" autoFilter="0"/>
  <mergeCells count="3">
    <mergeCell ref="W2:Z2"/>
    <mergeCell ref="R3:AC3"/>
    <mergeCell ref="J5:L5"/>
  </mergeCells>
  <conditionalFormatting sqref="R74:AV156 AT73:AV73 R73:AR73 R7:AV72">
    <cfRule type="cellIs" dxfId="5" priority="2" operator="equal">
      <formula>0</formula>
    </cfRule>
  </conditionalFormatting>
  <conditionalFormatting sqref="AS73">
    <cfRule type="cellIs" dxfId="4" priority="1" operator="equal">
      <formula>0</formula>
    </cfRule>
  </conditionalFormatting>
  <pageMargins left="0.24" right="0.02" top="1" bottom="1" header="0.5" footer="0.5"/>
  <pageSetup scale="59" orientation="landscape" blackAndWhite="1" r:id="rId1"/>
  <colBreaks count="1" manualBreakCount="1">
    <brk id="38" min="1" max="74" man="1"/>
  </col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89"/>
  <sheetViews>
    <sheetView topLeftCell="B1" zoomScale="70" zoomScaleNormal="70" workbookViewId="0">
      <selection activeCell="M25" sqref="M25"/>
    </sheetView>
  </sheetViews>
  <sheetFormatPr defaultColWidth="8.88671875" defaultRowHeight="14.4"/>
  <cols>
    <col min="1" max="1" width="1.6640625" style="59" hidden="1" customWidth="1"/>
    <col min="2" max="2" width="5" style="59" customWidth="1"/>
    <col min="3" max="3" width="12.109375" style="59" customWidth="1"/>
    <col min="4" max="4" width="25.5546875" style="59" customWidth="1"/>
    <col min="5" max="5" width="20.33203125" style="59" bestFit="1" customWidth="1"/>
    <col min="6" max="6" width="64.33203125" style="60" customWidth="1"/>
    <col min="7" max="7" width="15.44140625" style="61" customWidth="1"/>
    <col min="8" max="8" width="13.33203125" style="59" customWidth="1"/>
    <col min="9" max="9" width="15.88671875" style="59" bestFit="1" customWidth="1"/>
    <col min="10" max="10" width="13.33203125" style="59" customWidth="1"/>
    <col min="11" max="11" width="13.33203125" style="62" customWidth="1"/>
    <col min="12" max="12" width="23.33203125" style="59" customWidth="1"/>
    <col min="13" max="13" width="14.44140625" style="59" bestFit="1" customWidth="1"/>
    <col min="14" max="14" width="23.5546875" style="59" customWidth="1"/>
    <col min="15" max="15" width="16.33203125" style="59" bestFit="1" customWidth="1"/>
    <col min="16" max="16" width="21.5546875" style="59" customWidth="1"/>
    <col min="17" max="17" width="13.6640625" style="59" bestFit="1" customWidth="1"/>
    <col min="18" max="18" width="22.33203125" style="59" bestFit="1" customWidth="1"/>
    <col min="19" max="19" width="13.44140625" style="59" bestFit="1" customWidth="1"/>
    <col min="20" max="16384" width="8.88671875" style="59"/>
  </cols>
  <sheetData>
    <row r="1" spans="2:18" ht="0.9" customHeight="1"/>
    <row r="2" spans="2:18" ht="51" customHeight="1">
      <c r="B2" s="1595" t="s">
        <v>520</v>
      </c>
      <c r="C2" s="1595"/>
      <c r="D2" s="1595"/>
      <c r="E2" s="1595"/>
      <c r="F2" s="1595"/>
      <c r="G2" s="1595"/>
      <c r="H2" s="1595"/>
      <c r="I2" s="1595"/>
      <c r="J2" s="1595"/>
      <c r="K2" s="1595"/>
      <c r="L2" s="1595"/>
      <c r="M2" s="1595"/>
      <c r="N2" s="1595"/>
      <c r="O2" s="1595"/>
      <c r="P2" s="1595"/>
    </row>
    <row r="3" spans="2:18" s="67" customFormat="1" ht="24.75" customHeight="1">
      <c r="B3" s="63"/>
      <c r="C3" s="63"/>
      <c r="D3" s="63"/>
      <c r="E3" s="63"/>
      <c r="F3" s="64"/>
      <c r="G3" s="65" t="s">
        <v>521</v>
      </c>
      <c r="H3" s="63">
        <v>30</v>
      </c>
      <c r="I3" s="63" t="s">
        <v>522</v>
      </c>
      <c r="J3" s="63">
        <v>4</v>
      </c>
      <c r="K3" s="66" t="s">
        <v>523</v>
      </c>
      <c r="L3" s="63">
        <v>2022</v>
      </c>
      <c r="M3" s="1615"/>
      <c r="N3" s="1615"/>
    </row>
    <row r="4" spans="2:18" s="69" customFormat="1" ht="24" customHeight="1">
      <c r="B4" s="68" t="s">
        <v>398</v>
      </c>
      <c r="C4" s="1597" t="s">
        <v>0</v>
      </c>
      <c r="D4" s="1598"/>
      <c r="E4" s="1598"/>
      <c r="F4" s="1598"/>
      <c r="G4" s="1616" t="s">
        <v>397</v>
      </c>
      <c r="H4" s="1617"/>
      <c r="I4" s="1611" t="s">
        <v>524</v>
      </c>
      <c r="J4" s="1618"/>
      <c r="K4" s="1618"/>
      <c r="L4" s="1612"/>
      <c r="M4" s="1619" t="s">
        <v>525</v>
      </c>
      <c r="N4" s="1620"/>
      <c r="O4" s="1621" t="s">
        <v>526</v>
      </c>
      <c r="P4" s="1622"/>
    </row>
    <row r="5" spans="2:18" s="69" customFormat="1" ht="37.5" customHeight="1">
      <c r="B5" s="70"/>
      <c r="C5" s="71" t="s">
        <v>527</v>
      </c>
      <c r="D5" s="72" t="s">
        <v>528</v>
      </c>
      <c r="E5" s="72" t="s">
        <v>529</v>
      </c>
      <c r="F5" s="73" t="s">
        <v>530</v>
      </c>
      <c r="G5" s="74" t="s">
        <v>531</v>
      </c>
      <c r="H5" s="75" t="s">
        <v>532</v>
      </c>
      <c r="I5" s="76" t="s">
        <v>533</v>
      </c>
      <c r="J5" s="1611" t="s">
        <v>534</v>
      </c>
      <c r="K5" s="1612"/>
      <c r="L5" s="76" t="s">
        <v>535</v>
      </c>
      <c r="M5" s="77" t="s">
        <v>533</v>
      </c>
      <c r="N5" s="77" t="s">
        <v>535</v>
      </c>
      <c r="O5" s="78" t="s">
        <v>536</v>
      </c>
      <c r="P5" s="79" t="s">
        <v>535</v>
      </c>
    </row>
    <row r="6" spans="2:18" s="69" customFormat="1" ht="24" customHeight="1">
      <c r="B6" s="80"/>
      <c r="C6" s="81"/>
      <c r="D6" s="81"/>
      <c r="E6" s="81"/>
      <c r="F6" s="82"/>
      <c r="G6" s="83"/>
      <c r="H6" s="81"/>
      <c r="I6" s="84">
        <f>SUBTOTAL(9,I7:I124)</f>
        <v>4070150</v>
      </c>
      <c r="J6" s="84" t="s">
        <v>537</v>
      </c>
      <c r="K6" s="85" t="s">
        <v>538</v>
      </c>
      <c r="L6" s="84">
        <f>SUBTOTAL(9,L7:L124)</f>
        <v>34296872100.181828</v>
      </c>
      <c r="M6" s="84">
        <f>SUBTOTAL(9,M7:M124)</f>
        <v>2678675</v>
      </c>
      <c r="N6" s="84">
        <f>SUBTOTAL(9,N7:N124)</f>
        <v>22205347736.545456</v>
      </c>
      <c r="O6" s="84">
        <f>SUBTOTAL(9,O7:O124)</f>
        <v>1391475</v>
      </c>
      <c r="P6" s="84">
        <f>SUBTOTAL(9,P7:P124)</f>
        <v>12091524363.636364</v>
      </c>
      <c r="Q6" s="1613"/>
      <c r="R6" s="1614"/>
    </row>
    <row r="7" spans="2:18" ht="26.25" customHeight="1">
      <c r="B7" s="86">
        <v>1</v>
      </c>
      <c r="C7" s="87" t="str">
        <f>'[10]Hợp đồng'!C7</f>
        <v>NĐ-TMHP</v>
      </c>
      <c r="D7" s="87" t="str">
        <f>'[10]Hợp đồng'!D7</f>
        <v>01/HP-FL</v>
      </c>
      <c r="E7" s="88" t="str">
        <f>'[10]Hợp đồng'!E7</f>
        <v>23/02/2022</v>
      </c>
      <c r="F7" s="87" t="str">
        <f>IFERROR(VLOOKUP($C7,[10]TTKH!$B$6:$J$200,2,0),0)</f>
        <v>CÔNG TY TNHH SX TM HÒA PHƯƠNG</v>
      </c>
      <c r="G7" s="89">
        <f>'[10]Hợp đồng'!G7</f>
        <v>7702</v>
      </c>
      <c r="H7" s="90">
        <f>'[10]Hợp đồng'!H7</f>
        <v>0</v>
      </c>
      <c r="I7" s="91">
        <f>'[10]Hợp đồng'!J7</f>
        <v>54000</v>
      </c>
      <c r="J7" s="91">
        <f>'[10]Hợp đồng'!K7</f>
        <v>7849.9999999999991</v>
      </c>
      <c r="K7" s="91">
        <f>'[10]Hợp đồng'!M7</f>
        <v>0</v>
      </c>
      <c r="L7" s="92">
        <f>'[10]Hợp đồng'!P7</f>
        <v>423899999.99999994</v>
      </c>
      <c r="M7" s="91">
        <f>'[10]Thực hiện HĐ'!I7</f>
        <v>54000</v>
      </c>
      <c r="N7" s="92">
        <f>'[10]Thực hiện HĐ'!O7</f>
        <v>423899999.99999994</v>
      </c>
      <c r="O7" s="93">
        <f>IFERROR(I7-M7,0)</f>
        <v>0</v>
      </c>
      <c r="P7" s="94">
        <f>IFERROR(L7-N7,0)</f>
        <v>0</v>
      </c>
    </row>
    <row r="8" spans="2:18" ht="26.25" customHeight="1">
      <c r="B8" s="86">
        <v>2</v>
      </c>
      <c r="C8" s="87" t="str">
        <f>'[10]Hợp đồng'!C8</f>
        <v>NĐ-TMHP</v>
      </c>
      <c r="D8" s="87" t="str">
        <f>'[10]Hợp đồng'!D8</f>
        <v>01/HP-FL</v>
      </c>
      <c r="E8" s="88" t="str">
        <f>'[10]Hợp đồng'!E8</f>
        <v>23/02/2022</v>
      </c>
      <c r="F8" s="87" t="str">
        <f>IFERROR(VLOOKUP($C8,[10]TTKH!$B$6:$J$200,2,0),0)</f>
        <v>CÔNG TY TNHH SX TM HÒA PHƯƠNG</v>
      </c>
      <c r="G8" s="89" t="str">
        <f>'[10]Hợp đồng'!G8</f>
        <v>8M</v>
      </c>
      <c r="H8" s="90">
        <f>'[10]Hợp đồng'!H8</f>
        <v>0</v>
      </c>
      <c r="I8" s="91">
        <f>'[10]Hợp đồng'!J8</f>
        <v>27000</v>
      </c>
      <c r="J8" s="91">
        <f>'[10]Hợp đồng'!K8</f>
        <v>8045.454545454545</v>
      </c>
      <c r="K8" s="91">
        <f>'[10]Hợp đồng'!M8</f>
        <v>0</v>
      </c>
      <c r="L8" s="92">
        <f>'[10]Hợp đồng'!P8</f>
        <v>217227272.72727272</v>
      </c>
      <c r="M8" s="91">
        <f>'[10]Thực hiện HĐ'!I8</f>
        <v>27000</v>
      </c>
      <c r="N8" s="92">
        <f>'[10]Thực hiện HĐ'!O8</f>
        <v>217227272.72727272</v>
      </c>
      <c r="O8" s="93">
        <f t="shared" ref="O8:O71" si="0">IFERROR(I8-M8,0)</f>
        <v>0</v>
      </c>
      <c r="P8" s="94">
        <f t="shared" ref="P8:P71" si="1">IFERROR(L8-N8,0)</f>
        <v>0</v>
      </c>
    </row>
    <row r="9" spans="2:18" ht="26.25" customHeight="1">
      <c r="B9" s="86">
        <v>3</v>
      </c>
      <c r="C9" s="87" t="str">
        <f>'[10]Hợp đồng'!C9</f>
        <v>NĐ-BO</v>
      </c>
      <c r="D9" s="87" t="str">
        <f>'[10]Hợp đồng'!D9</f>
        <v>05/TT-FL</v>
      </c>
      <c r="E9" s="95">
        <f>'[10]Hợp đồng'!E9</f>
        <v>44807</v>
      </c>
      <c r="F9" s="87" t="str">
        <f>IFERROR(VLOOKUP($C9,[10]TTKH!$B$6:$J$200,2,0),0)</f>
        <v>CÔNG TY TNHH TÂN THỊNH BIOPLASTIC</v>
      </c>
      <c r="G9" s="89">
        <f>'[10]Hợp đồng'!G9</f>
        <v>8518</v>
      </c>
      <c r="H9" s="90">
        <f>'[10]Hợp đồng'!H9</f>
        <v>0</v>
      </c>
      <c r="I9" s="91">
        <f>'[10]Hợp đồng'!J9</f>
        <v>13000</v>
      </c>
      <c r="J9" s="91">
        <f>'[10]Hợp đồng'!K9</f>
        <v>7300</v>
      </c>
      <c r="K9" s="91">
        <f>'[10]Hợp đồng'!M9</f>
        <v>0</v>
      </c>
      <c r="L9" s="92">
        <f>'[10]Hợp đồng'!P9</f>
        <v>94900000</v>
      </c>
      <c r="M9" s="91">
        <f>'[10]Thực hiện HĐ'!I9</f>
        <v>13000</v>
      </c>
      <c r="N9" s="92">
        <f>'[10]Thực hiện HĐ'!O9</f>
        <v>94900000</v>
      </c>
      <c r="O9" s="93">
        <f t="shared" si="0"/>
        <v>0</v>
      </c>
      <c r="P9" s="94">
        <f t="shared" si="1"/>
        <v>0</v>
      </c>
    </row>
    <row r="10" spans="2:18" ht="26.25" customHeight="1">
      <c r="B10" s="86">
        <v>4</v>
      </c>
      <c r="C10" s="87" t="str">
        <f>'[10]Hợp đồng'!C10</f>
        <v>NĐ-MP</v>
      </c>
      <c r="D10" s="87" t="str">
        <f>'[10]Hợp đồng'!D10</f>
        <v>02/MP-FL</v>
      </c>
      <c r="E10" s="88" t="str">
        <f>'[10]Hợp đồng'!E10</f>
        <v>16/3/2022</v>
      </c>
      <c r="F10" s="87" t="str">
        <f>IFERROR(VLOOKUP($C10,[10]TTKH!$B$6:$J$200,2,0),0)</f>
        <v>CÔNG TY MAI PHƯƠNG</v>
      </c>
      <c r="G10" s="89" t="str">
        <f>'[10]Hợp đồng'!G10</f>
        <v>PE80</v>
      </c>
      <c r="H10" s="90">
        <f>'[10]Hợp đồng'!H10</f>
        <v>0</v>
      </c>
      <c r="I10" s="91">
        <f>'[10]Hợp đồng'!J10</f>
        <v>14225</v>
      </c>
      <c r="J10" s="91">
        <f>'[10]Hợp đồng'!K10</f>
        <v>8700</v>
      </c>
      <c r="K10" s="91">
        <f>'[10]Hợp đồng'!M10</f>
        <v>0</v>
      </c>
      <c r="L10" s="92">
        <f>'[10]Hợp đồng'!P10</f>
        <v>123757500</v>
      </c>
      <c r="M10" s="91">
        <f>'[10]Thực hiện HĐ'!I10</f>
        <v>14225</v>
      </c>
      <c r="N10" s="92">
        <f>'[10]Thực hiện HĐ'!O10</f>
        <v>123757500</v>
      </c>
      <c r="O10" s="93">
        <f t="shared" si="0"/>
        <v>0</v>
      </c>
      <c r="P10" s="94">
        <f t="shared" si="1"/>
        <v>0</v>
      </c>
    </row>
    <row r="11" spans="2:18" ht="26.25" customHeight="1">
      <c r="B11" s="86">
        <v>5</v>
      </c>
      <c r="C11" s="87" t="str">
        <f>'[10]Hợp đồng'!C11</f>
        <v>NĐ-HH</v>
      </c>
      <c r="D11" s="87" t="str">
        <f>'[10]Hợp đồng'!D11</f>
        <v>05/HH-FL</v>
      </c>
      <c r="E11" s="88" t="str">
        <f>'[10]Hợp đồng'!E11</f>
        <v>16/3/2022</v>
      </c>
      <c r="F11" s="87" t="str">
        <f>IFERROR(VLOOKUP($C11,[10]TTKH!$B$6:$J$200,2,0),0)</f>
        <v>CÔNG TY TNHH NHỰA HUY HOÀN</v>
      </c>
      <c r="G11" s="89">
        <f>'[10]Hợp đồng'!G11</f>
        <v>8514</v>
      </c>
      <c r="H11" s="90">
        <f>'[10]Hợp đồng'!H11</f>
        <v>0</v>
      </c>
      <c r="I11" s="91">
        <f>'[10]Hợp đồng'!J11</f>
        <v>45000</v>
      </c>
      <c r="J11" s="91">
        <f>'[10]Hợp đồng'!K11</f>
        <v>7181.8181818181811</v>
      </c>
      <c r="K11" s="91">
        <f>'[10]Hợp đồng'!M11</f>
        <v>0</v>
      </c>
      <c r="L11" s="92">
        <f>'[10]Hợp đồng'!P11</f>
        <v>323181818.18181813</v>
      </c>
      <c r="M11" s="91">
        <f>'[10]Thực hiện HĐ'!I11</f>
        <v>45000</v>
      </c>
      <c r="N11" s="92">
        <f>'[10]Thực hiện HĐ'!O11</f>
        <v>323181818.18181813</v>
      </c>
      <c r="O11" s="93">
        <f t="shared" si="0"/>
        <v>0</v>
      </c>
      <c r="P11" s="94">
        <f t="shared" si="1"/>
        <v>0</v>
      </c>
    </row>
    <row r="12" spans="2:18" ht="26.25" customHeight="1">
      <c r="B12" s="86">
        <v>6</v>
      </c>
      <c r="C12" s="87" t="str">
        <f>'[10]Hợp đồng'!C12</f>
        <v>NĐ-QC</v>
      </c>
      <c r="D12" s="87" t="str">
        <f>'[10]Hợp đồng'!D12</f>
        <v>21032022/FL-QC</v>
      </c>
      <c r="E12" s="88" t="str">
        <f>'[10]Hợp đồng'!E12</f>
        <v>21/3/2022</v>
      </c>
      <c r="F12" s="87" t="str">
        <f>IFERROR(VLOOKUP($C12,[10]TTKH!$B$6:$J$200,2,0),0)</f>
        <v>CÔNG TY TNHH QUAN CHÂU</v>
      </c>
      <c r="G12" s="89" t="str">
        <f>'[10]Hợp đồng'!G12</f>
        <v xml:space="preserve"> Filler JT30</v>
      </c>
      <c r="H12" s="90" t="str">
        <f>'[10]Hợp đồng'!H12</f>
        <v>8803QC</v>
      </c>
      <c r="I12" s="91">
        <f>'[10]Hợp đồng'!J12</f>
        <v>27000</v>
      </c>
      <c r="J12" s="91">
        <f>'[10]Hợp đồng'!K12</f>
        <v>8000</v>
      </c>
      <c r="K12" s="91">
        <f>'[10]Hợp đồng'!M12</f>
        <v>0</v>
      </c>
      <c r="L12" s="92">
        <f>'[10]Hợp đồng'!P12</f>
        <v>216000000</v>
      </c>
      <c r="M12" s="91">
        <f>'[10]Thực hiện HĐ'!I12</f>
        <v>27000</v>
      </c>
      <c r="N12" s="92">
        <f>'[10]Thực hiện HĐ'!O12</f>
        <v>216000000</v>
      </c>
      <c r="O12" s="93">
        <f t="shared" si="0"/>
        <v>0</v>
      </c>
      <c r="P12" s="94">
        <f t="shared" si="1"/>
        <v>0</v>
      </c>
    </row>
    <row r="13" spans="2:18" ht="26.25" customHeight="1">
      <c r="B13" s="86">
        <v>7</v>
      </c>
      <c r="C13" s="87" t="str">
        <f>'[10]Hợp đồng'!C13</f>
        <v>NĐ-AH</v>
      </c>
      <c r="D13" s="87" t="str">
        <f>'[10]Hợp đồng'!D13</f>
        <v>09/AH-FL</v>
      </c>
      <c r="E13" s="88" t="str">
        <f>'[10]Hợp đồng'!E13</f>
        <v>21/3/2022</v>
      </c>
      <c r="F13" s="87" t="str">
        <f>IFERROR(VLOOKUP($C13,[10]TTKH!$B$6:$J$200,2,0),0)</f>
        <v>A HINH</v>
      </c>
      <c r="G13" s="89" t="str">
        <f>'[10]Hợp đồng'!G13</f>
        <v>8518R2</v>
      </c>
      <c r="H13" s="90">
        <f>'[10]Hợp đồng'!H13</f>
        <v>0</v>
      </c>
      <c r="I13" s="91">
        <f>'[10]Hợp đồng'!J13</f>
        <v>10000</v>
      </c>
      <c r="J13" s="91">
        <f>'[10]Hợp đồng'!K13</f>
        <v>6200</v>
      </c>
      <c r="K13" s="91">
        <f>'[10]Hợp đồng'!M13</f>
        <v>0</v>
      </c>
      <c r="L13" s="92">
        <f>'[10]Hợp đồng'!P13</f>
        <v>62000000</v>
      </c>
      <c r="M13" s="91">
        <f>'[10]Thực hiện HĐ'!I13</f>
        <v>10000</v>
      </c>
      <c r="N13" s="92">
        <f>'[10]Thực hiện HĐ'!O13</f>
        <v>62000000</v>
      </c>
      <c r="O13" s="93">
        <f t="shared" si="0"/>
        <v>0</v>
      </c>
      <c r="P13" s="94">
        <f t="shared" si="1"/>
        <v>0</v>
      </c>
    </row>
    <row r="14" spans="2:18" ht="26.25" customHeight="1">
      <c r="B14" s="86">
        <v>8</v>
      </c>
      <c r="C14" s="87" t="str">
        <f>'[10]Hợp đồng'!C14</f>
        <v>NĐ-TV</v>
      </c>
      <c r="D14" s="87" t="str">
        <f>'[10]Hợp đồng'!D14</f>
        <v>03/TV-FL</v>
      </c>
      <c r="E14" s="88" t="str">
        <f>'[10]Hợp đồng'!E14</f>
        <v>21/3/2022</v>
      </c>
      <c r="F14" s="87" t="str">
        <f>IFERROR(VLOOKUP($C14,[10]TTKH!$B$6:$J$200,2,0),0)</f>
        <v>CÔNG TY TNHH TARPIA VINA</v>
      </c>
      <c r="G14" s="89">
        <f>'[10]Hợp đồng'!G14</f>
        <v>8805</v>
      </c>
      <c r="H14" s="90">
        <f>'[10]Hợp đồng'!H14</f>
        <v>0</v>
      </c>
      <c r="I14" s="91">
        <f>'[10]Hợp đồng'!J14</f>
        <v>20000</v>
      </c>
      <c r="J14" s="91">
        <f>'[10]Hợp đồng'!K14</f>
        <v>8363.6363636363621</v>
      </c>
      <c r="K14" s="91">
        <f>'[10]Hợp đồng'!M14</f>
        <v>0</v>
      </c>
      <c r="L14" s="92">
        <f>'[10]Hợp đồng'!P14</f>
        <v>167272727.27272725</v>
      </c>
      <c r="M14" s="91">
        <f>'[10]Thực hiện HĐ'!I14</f>
        <v>20000</v>
      </c>
      <c r="N14" s="92">
        <f>'[10]Thực hiện HĐ'!O14</f>
        <v>167272727.27272725</v>
      </c>
      <c r="O14" s="93">
        <f t="shared" si="0"/>
        <v>0</v>
      </c>
      <c r="P14" s="94">
        <f t="shared" si="1"/>
        <v>0</v>
      </c>
    </row>
    <row r="15" spans="2:18" ht="26.25" customHeight="1">
      <c r="B15" s="86">
        <v>9</v>
      </c>
      <c r="C15" s="87" t="str">
        <f>'[10]Hợp đồng'!C15</f>
        <v>NĐ-QC</v>
      </c>
      <c r="D15" s="87" t="str">
        <f>'[10]Hợp đồng'!D15</f>
        <v>230322/FL-QC</v>
      </c>
      <c r="E15" s="88" t="str">
        <f>'[10]Hợp đồng'!E15</f>
        <v>23/03/2022</v>
      </c>
      <c r="F15" s="87" t="str">
        <f>IFERROR(VLOOKUP($C15,[10]TTKH!$B$6:$J$200,2,0),0)</f>
        <v>CÔNG TY TNHH QUAN CHÂU</v>
      </c>
      <c r="G15" s="89" t="str">
        <f>'[10]Hợp đồng'!G15</f>
        <v xml:space="preserve"> Filler JT30</v>
      </c>
      <c r="H15" s="90" t="str">
        <f>'[10]Hợp đồng'!H15</f>
        <v>8803QC</v>
      </c>
      <c r="I15" s="91">
        <f>'[10]Hợp đồng'!J15</f>
        <v>262300</v>
      </c>
      <c r="J15" s="91">
        <f>'[10]Hợp đồng'!K15</f>
        <v>8000</v>
      </c>
      <c r="K15" s="91">
        <f>'[10]Hợp đồng'!M15</f>
        <v>0</v>
      </c>
      <c r="L15" s="92">
        <f>'[10]Hợp đồng'!P15</f>
        <v>2098400000</v>
      </c>
      <c r="M15" s="91">
        <f>'[10]Thực hiện HĐ'!I15</f>
        <v>135000</v>
      </c>
      <c r="N15" s="92">
        <f>'[10]Thực hiện HĐ'!O15</f>
        <v>1080000000</v>
      </c>
      <c r="O15" s="93">
        <f t="shared" si="0"/>
        <v>127300</v>
      </c>
      <c r="P15" s="94">
        <f t="shared" si="1"/>
        <v>1018400000</v>
      </c>
    </row>
    <row r="16" spans="2:18" ht="26.25" customHeight="1">
      <c r="B16" s="86">
        <v>10</v>
      </c>
      <c r="C16" s="87" t="str">
        <f>'[10]Hợp đồng'!C16</f>
        <v>NĐ-QC</v>
      </c>
      <c r="D16" s="87" t="str">
        <f>'[10]Hợp đồng'!D16</f>
        <v>230322/FL-QC</v>
      </c>
      <c r="E16" s="88" t="str">
        <f>'[10]Hợp đồng'!E16</f>
        <v>23/03/2022</v>
      </c>
      <c r="F16" s="87" t="str">
        <f>IFERROR(VLOOKUP($C16,[10]TTKH!$B$6:$J$200,2,0),0)</f>
        <v>CÔNG TY TNHH QUAN CHÂU</v>
      </c>
      <c r="G16" s="89" t="str">
        <f>'[10]Hợp đồng'!G16</f>
        <v>8802SCR</v>
      </c>
      <c r="H16" s="90">
        <f>'[10]Hợp đồng'!H16</f>
        <v>0</v>
      </c>
      <c r="I16" s="91">
        <f>'[10]Hợp đồng'!J16</f>
        <v>7700</v>
      </c>
      <c r="J16" s="91">
        <f>'[10]Hợp đồng'!K16</f>
        <v>10750</v>
      </c>
      <c r="K16" s="91">
        <f>'[10]Hợp đồng'!M16</f>
        <v>0</v>
      </c>
      <c r="L16" s="92">
        <f>'[10]Hợp đồng'!P16</f>
        <v>82775000</v>
      </c>
      <c r="M16" s="91">
        <f>'[10]Thực hiện HĐ'!I16</f>
        <v>0</v>
      </c>
      <c r="N16" s="92">
        <f>'[10]Thực hiện HĐ'!O16</f>
        <v>0</v>
      </c>
      <c r="O16" s="93">
        <f t="shared" si="0"/>
        <v>7700</v>
      </c>
      <c r="P16" s="94">
        <f t="shared" si="1"/>
        <v>82775000</v>
      </c>
    </row>
    <row r="17" spans="2:16" ht="26.25" customHeight="1">
      <c r="B17" s="86">
        <v>11</v>
      </c>
      <c r="C17" s="87" t="str">
        <f>'[10]Hợp đồng'!C17</f>
        <v>PH-KP</v>
      </c>
      <c r="D17" s="87" t="str">
        <f>'[10]Hợp đồng'!D17</f>
        <v>VTM01202287</v>
      </c>
      <c r="E17" s="88" t="str">
        <f>'[10]Hợp đồng'!E17</f>
        <v>16/3/2022</v>
      </c>
      <c r="F17" s="87" t="str">
        <f>IFERROR(VLOOKUP($C17,[10]TTKH!$B$6:$J$200,2,0),0)</f>
        <v>KUTSAIRA PLASTIC PLUS CO.LTD</v>
      </c>
      <c r="G17" s="89" t="str">
        <f>'[10]Hợp đồng'!G17</f>
        <v>HD</v>
      </c>
      <c r="H17" s="90" t="str">
        <f>'[10]Hợp đồng'!H17</f>
        <v>8514HD</v>
      </c>
      <c r="I17" s="91">
        <f>'[10]Hợp đồng'!J17</f>
        <v>110000</v>
      </c>
      <c r="J17" s="91">
        <f>'[10]Hợp đồng'!K17</f>
        <v>0</v>
      </c>
      <c r="K17" s="91">
        <f>'[10]Hợp đồng'!M17</f>
        <v>0.34</v>
      </c>
      <c r="L17" s="92">
        <f>'[10]Hợp đồng'!P17</f>
        <v>848980000</v>
      </c>
      <c r="M17" s="91">
        <f>'[10]Thực hiện HĐ'!I17</f>
        <v>110000</v>
      </c>
      <c r="N17" s="92">
        <f>'[10]Thực hiện HĐ'!O17</f>
        <v>848980000</v>
      </c>
      <c r="O17" s="93">
        <f t="shared" si="0"/>
        <v>0</v>
      </c>
      <c r="P17" s="94">
        <f t="shared" si="1"/>
        <v>0</v>
      </c>
    </row>
    <row r="18" spans="2:16" ht="26.25" customHeight="1">
      <c r="B18" s="86">
        <v>12</v>
      </c>
      <c r="C18" s="87" t="str">
        <f>'[10]Hợp đồng'!C18</f>
        <v>PH-KP</v>
      </c>
      <c r="D18" s="87" t="str">
        <f>'[10]Hợp đồng'!D18</f>
        <v>VTM01202288</v>
      </c>
      <c r="E18" s="88" t="str">
        <f>'[10]Hợp đồng'!E18</f>
        <v>16/3/2022</v>
      </c>
      <c r="F18" s="87" t="str">
        <f>IFERROR(VLOOKUP($C18,[10]TTKH!$B$6:$J$200,2,0),0)</f>
        <v>KUTSAIRA PLASTIC PLUS CO.LTD</v>
      </c>
      <c r="G18" s="89" t="str">
        <f>'[10]Hợp đồng'!G18</f>
        <v>HD</v>
      </c>
      <c r="H18" s="90" t="str">
        <f>'[10]Hợp đồng'!H18</f>
        <v>8514HD</v>
      </c>
      <c r="I18" s="91">
        <f>'[10]Hợp đồng'!J18</f>
        <v>220000</v>
      </c>
      <c r="J18" s="91">
        <f>'[10]Hợp đồng'!K18</f>
        <v>0</v>
      </c>
      <c r="K18" s="91">
        <f>'[10]Hợp đồng'!M18</f>
        <v>0.34</v>
      </c>
      <c r="L18" s="92">
        <f>'[10]Hợp đồng'!P18</f>
        <v>1697960000</v>
      </c>
      <c r="M18" s="91">
        <f>'[10]Thực hiện HĐ'!I18</f>
        <v>220000</v>
      </c>
      <c r="N18" s="92">
        <f>'[10]Thực hiện HĐ'!O18</f>
        <v>1697960000</v>
      </c>
      <c r="O18" s="93">
        <f t="shared" si="0"/>
        <v>0</v>
      </c>
      <c r="P18" s="94">
        <f t="shared" si="1"/>
        <v>0</v>
      </c>
    </row>
    <row r="19" spans="2:16" ht="26.25" customHeight="1">
      <c r="B19" s="86">
        <v>13</v>
      </c>
      <c r="C19" s="87" t="str">
        <f>'[10]Hợp đồng'!C19</f>
        <v>PL-GSP</v>
      </c>
      <c r="D19" s="87" t="str">
        <f>'[10]Hợp đồng'!D19</f>
        <v>VTM01202286</v>
      </c>
      <c r="E19" s="88" t="str">
        <f>'[10]Hợp đồng'!E19</f>
        <v>11//03/2022</v>
      </c>
      <c r="F19" s="87" t="str">
        <f>IFERROR(VLOOKUP($C19,[10]TTKH!$B$6:$J$200,2,0),0)</f>
        <v>GRAND SUMMIT PACKAGING CORP</v>
      </c>
      <c r="G19" s="89" t="str">
        <f>'[10]Hợp đồng'!G19</f>
        <v>VTP-202</v>
      </c>
      <c r="H19" s="90" t="str">
        <f>'[10]Hợp đồng'!H19</f>
        <v>8804S</v>
      </c>
      <c r="I19" s="91">
        <f>'[10]Hợp đồng'!J19</f>
        <v>108000</v>
      </c>
      <c r="J19" s="91">
        <f>'[10]Hợp đồng'!K19</f>
        <v>0</v>
      </c>
      <c r="K19" s="91">
        <f>'[10]Hợp đồng'!M19</f>
        <v>0.36299999999999999</v>
      </c>
      <c r="L19" s="92">
        <f>'[10]Hợp đồng'!P19</f>
        <v>889930800</v>
      </c>
      <c r="M19" s="91">
        <f>'[10]Thực hiện HĐ'!I19</f>
        <v>108000</v>
      </c>
      <c r="N19" s="92">
        <f>'[10]Thực hiện HĐ'!O19</f>
        <v>889930800</v>
      </c>
      <c r="O19" s="93">
        <f t="shared" si="0"/>
        <v>0</v>
      </c>
      <c r="P19" s="94">
        <f t="shared" si="1"/>
        <v>0</v>
      </c>
    </row>
    <row r="20" spans="2:16" ht="26.25" customHeight="1">
      <c r="B20" s="86">
        <v>14</v>
      </c>
      <c r="C20" s="87" t="str">
        <f>'[10]Hợp đồng'!C20</f>
        <v>NĐ-TK</v>
      </c>
      <c r="D20" s="87" t="str">
        <f>'[10]Hợp đồng'!D20</f>
        <v>hàng mẫu</v>
      </c>
      <c r="E20" s="88" t="str">
        <f>'[10]Hợp đồng'!E20</f>
        <v>24/3/2022</v>
      </c>
      <c r="F20" s="87" t="str">
        <f>IFERROR(VLOOKUP($C20,[10]TTKH!$B$6:$J$200,2,0),0)</f>
        <v>CÔNG TY CỔ PHẦN TRUNG KIÊN</v>
      </c>
      <c r="G20" s="89">
        <f>'[10]Hợp đồng'!G20</f>
        <v>8804</v>
      </c>
      <c r="H20" s="90">
        <f>'[10]Hợp đồng'!H20</f>
        <v>0</v>
      </c>
      <c r="I20" s="91">
        <f>'[10]Hợp đồng'!J20</f>
        <v>100</v>
      </c>
      <c r="J20" s="91">
        <f>'[10]Hợp đồng'!K20</f>
        <v>0</v>
      </c>
      <c r="K20" s="91">
        <f>'[10]Hợp đồng'!M20</f>
        <v>0</v>
      </c>
      <c r="L20" s="92">
        <f>'[10]Hợp đồng'!P20</f>
        <v>0</v>
      </c>
      <c r="M20" s="91">
        <f>'[10]Thực hiện HĐ'!I20</f>
        <v>100</v>
      </c>
      <c r="N20" s="92">
        <f>'[10]Thực hiện HĐ'!O20</f>
        <v>0</v>
      </c>
      <c r="O20" s="93">
        <f t="shared" si="0"/>
        <v>0</v>
      </c>
      <c r="P20" s="94">
        <f t="shared" si="1"/>
        <v>0</v>
      </c>
    </row>
    <row r="21" spans="2:16" ht="26.25" customHeight="1">
      <c r="B21" s="86">
        <v>15</v>
      </c>
      <c r="C21" s="87" t="str">
        <f>'[10]Hợp đồng'!C21</f>
        <v>NĐ-KMTT</v>
      </c>
      <c r="D21" s="87" t="str">
        <f>'[10]Hợp đồng'!D21</f>
        <v>hàng mẫu</v>
      </c>
      <c r="E21" s="88" t="str">
        <f>'[10]Hợp đồng'!E21</f>
        <v>24/3/2022</v>
      </c>
      <c r="F21" s="87" t="str">
        <f>IFERROR(VLOOKUP($C21,[10]TTKH!$B$6:$J$200,2,0),0)</f>
        <v>CÔNG TY TNHH KMTT</v>
      </c>
      <c r="G21" s="89">
        <f>'[10]Hợp đồng'!G21</f>
        <v>8805</v>
      </c>
      <c r="H21" s="90">
        <f>'[10]Hợp đồng'!H21</f>
        <v>0</v>
      </c>
      <c r="I21" s="91">
        <f>'[10]Hợp đồng'!J21</f>
        <v>50</v>
      </c>
      <c r="J21" s="91">
        <f>'[10]Hợp đồng'!K21</f>
        <v>0</v>
      </c>
      <c r="K21" s="91">
        <f>'[10]Hợp đồng'!M21</f>
        <v>0</v>
      </c>
      <c r="L21" s="92">
        <f>'[10]Hợp đồng'!P21</f>
        <v>0</v>
      </c>
      <c r="M21" s="91">
        <f>'[10]Thực hiện HĐ'!I21</f>
        <v>50</v>
      </c>
      <c r="N21" s="92">
        <f>'[10]Thực hiện HĐ'!O21</f>
        <v>0</v>
      </c>
      <c r="O21" s="93">
        <f t="shared" si="0"/>
        <v>0</v>
      </c>
      <c r="P21" s="94">
        <f t="shared" si="1"/>
        <v>0</v>
      </c>
    </row>
    <row r="22" spans="2:16" ht="26.25" customHeight="1">
      <c r="B22" s="86">
        <v>16</v>
      </c>
      <c r="C22" s="87" t="str">
        <f>'[10]Hợp đồng'!C22</f>
        <v>IN-SP</v>
      </c>
      <c r="D22" s="87" t="str">
        <f>'[10]Hợp đồng'!D22</f>
        <v>FM/SP-1803/02</v>
      </c>
      <c r="E22" s="88" t="str">
        <f>'[10]Hợp đồng'!E22</f>
        <v>24/3/2022</v>
      </c>
      <c r="F22" s="87" t="str">
        <f>IFERROR(VLOOKUP($C22,[10]TTKH!$B$6:$J$200,2,0),0)</f>
        <v>SUPRIYA PACKERS</v>
      </c>
      <c r="G22" s="89" t="str">
        <f>'[10]Hợp đồng'!G22</f>
        <v>SE150</v>
      </c>
      <c r="H22" s="90">
        <f>'[10]Hợp đồng'!H22</f>
        <v>0</v>
      </c>
      <c r="I22" s="91">
        <f>'[10]Hợp đồng'!J22</f>
        <v>28000</v>
      </c>
      <c r="J22" s="91">
        <f>'[10]Hợp đồng'!K22</f>
        <v>0</v>
      </c>
      <c r="K22" s="91">
        <f>'[10]Hợp đồng'!M22</f>
        <v>0.36499999999999999</v>
      </c>
      <c r="L22" s="92">
        <f>'[10]Hợp đồng'!P22</f>
        <v>231994000</v>
      </c>
      <c r="M22" s="91">
        <f>'[10]Thực hiện HĐ'!I22</f>
        <v>28000</v>
      </c>
      <c r="N22" s="92">
        <f>'[10]Thực hiện HĐ'!O22</f>
        <v>231994000</v>
      </c>
      <c r="O22" s="93">
        <f t="shared" si="0"/>
        <v>0</v>
      </c>
      <c r="P22" s="94">
        <f t="shared" si="1"/>
        <v>0</v>
      </c>
    </row>
    <row r="23" spans="2:16" ht="26.25" customHeight="1">
      <c r="B23" s="86">
        <v>17</v>
      </c>
      <c r="C23" s="87" t="str">
        <f>'[10]Hợp đồng'!C23</f>
        <v>NĐ-AH</v>
      </c>
      <c r="D23" s="87" t="str">
        <f>'[10]Hợp đồng'!D23</f>
        <v>09/AH-FL</v>
      </c>
      <c r="E23" s="88" t="str">
        <f>'[10]Hợp đồng'!E23</f>
        <v>25/3/2022</v>
      </c>
      <c r="F23" s="87" t="str">
        <f>IFERROR(VLOOKUP($C23,[10]TTKH!$B$6:$J$200,2,0),0)</f>
        <v>A HINH</v>
      </c>
      <c r="G23" s="89" t="str">
        <f>'[10]Hợp đồng'!G23</f>
        <v>8518R2</v>
      </c>
      <c r="H23" s="90">
        <f>'[10]Hợp đồng'!H23</f>
        <v>0</v>
      </c>
      <c r="I23" s="91">
        <f>'[10]Hợp đồng'!J23</f>
        <v>10500</v>
      </c>
      <c r="J23" s="91">
        <f>'[10]Hợp đồng'!K23</f>
        <v>6200</v>
      </c>
      <c r="K23" s="91">
        <f>'[10]Hợp đồng'!M23</f>
        <v>0</v>
      </c>
      <c r="L23" s="92">
        <f>'[10]Hợp đồng'!P23</f>
        <v>65100000</v>
      </c>
      <c r="M23" s="91">
        <f>'[10]Thực hiện HĐ'!I23</f>
        <v>10500</v>
      </c>
      <c r="N23" s="92">
        <f>'[10]Thực hiện HĐ'!O23</f>
        <v>65100000</v>
      </c>
      <c r="O23" s="93">
        <f t="shared" si="0"/>
        <v>0</v>
      </c>
      <c r="P23" s="94">
        <f t="shared" si="1"/>
        <v>0</v>
      </c>
    </row>
    <row r="24" spans="2:16" ht="26.25" customHeight="1">
      <c r="B24" s="86">
        <v>18</v>
      </c>
      <c r="C24" s="87" t="str">
        <f>'[10]Hợp đồng'!C24</f>
        <v>NĐ-AH</v>
      </c>
      <c r="D24" s="87" t="str">
        <f>'[10]Hợp đồng'!D24</f>
        <v>09/AH-FL</v>
      </c>
      <c r="E24" s="88" t="str">
        <f>'[10]Hợp đồng'!E24</f>
        <v>25/3/2022</v>
      </c>
      <c r="F24" s="87" t="str">
        <f>IFERROR(VLOOKUP($C24,[10]TTKH!$B$6:$J$200,2,0),0)</f>
        <v>A HINH</v>
      </c>
      <c r="G24" s="89" t="str">
        <f>'[10]Hợp đồng'!G24</f>
        <v>8514R</v>
      </c>
      <c r="H24" s="90">
        <f>'[10]Hợp đồng'!H24</f>
        <v>0</v>
      </c>
      <c r="I24" s="91">
        <f>'[10]Hợp đồng'!J24</f>
        <v>13500</v>
      </c>
      <c r="J24" s="91">
        <f>'[10]Hợp đồng'!K24</f>
        <v>6600</v>
      </c>
      <c r="K24" s="91">
        <f>'[10]Hợp đồng'!M24</f>
        <v>0</v>
      </c>
      <c r="L24" s="92">
        <f>'[10]Hợp đồng'!P24</f>
        <v>89100000</v>
      </c>
      <c r="M24" s="91">
        <f>'[10]Thực hiện HĐ'!I24</f>
        <v>13500</v>
      </c>
      <c r="N24" s="92">
        <f>'[10]Thực hiện HĐ'!O24</f>
        <v>89100000</v>
      </c>
      <c r="O24" s="93">
        <f t="shared" si="0"/>
        <v>0</v>
      </c>
      <c r="P24" s="94">
        <f t="shared" si="1"/>
        <v>0</v>
      </c>
    </row>
    <row r="25" spans="2:16" ht="26.25" customHeight="1">
      <c r="B25" s="86">
        <v>19</v>
      </c>
      <c r="C25" s="87" t="str">
        <f>'[10]Hợp đồng'!C25</f>
        <v>IN-RDB</v>
      </c>
      <c r="D25" s="87" t="str">
        <f>'[10]Hợp đồng'!D25</f>
        <v>0203/FMB-RDB</v>
      </c>
      <c r="E25" s="88">
        <f>'[10]Hợp đồng'!E25</f>
        <v>44595</v>
      </c>
      <c r="F25" s="87" t="str">
        <f>IFERROR(VLOOKUP($C25,[10]TTKH!$B$6:$J$200,2,0),0)</f>
        <v>RDB RASAYANS LTD</v>
      </c>
      <c r="G25" s="89" t="str">
        <f>'[10]Hợp đồng'!G25</f>
        <v>F-CMP80</v>
      </c>
      <c r="H25" s="90">
        <f>'[10]Hợp đồng'!H25</f>
        <v>0</v>
      </c>
      <c r="I25" s="91">
        <f>'[10]Hợp đồng'!J25</f>
        <v>39000</v>
      </c>
      <c r="J25" s="91">
        <f>'[10]Hợp đồng'!K25</f>
        <v>0</v>
      </c>
      <c r="K25" s="91">
        <f>'[10]Hợp đồng'!M25</f>
        <v>0.41</v>
      </c>
      <c r="L25" s="92">
        <f>'[10]Hợp đồng'!P25</f>
        <v>362972999.99999994</v>
      </c>
      <c r="M25" s="91">
        <f>'[10]Thực hiện HĐ'!I25</f>
        <v>39000</v>
      </c>
      <c r="N25" s="92">
        <f>'[10]Thực hiện HĐ'!O25</f>
        <v>362972999.99999994</v>
      </c>
      <c r="O25" s="93">
        <f t="shared" si="0"/>
        <v>0</v>
      </c>
      <c r="P25" s="94">
        <f t="shared" si="1"/>
        <v>0</v>
      </c>
    </row>
    <row r="26" spans="2:16" ht="33" customHeight="1">
      <c r="B26" s="86">
        <v>20</v>
      </c>
      <c r="C26" s="87" t="str">
        <f>'[10]Hợp đồng'!C26</f>
        <v>IN-RDB</v>
      </c>
      <c r="D26" s="87" t="str">
        <f>'[10]Hợp đồng'!D26</f>
        <v>0203/FMB-RDB</v>
      </c>
      <c r="E26" s="88">
        <f>'[10]Hợp đồng'!E26</f>
        <v>44595</v>
      </c>
      <c r="F26" s="87" t="str">
        <f>IFERROR(VLOOKUP($C26,[10]TTKH!$B$6:$J$200,2,0),0)</f>
        <v>RDB RASAYANS LTD</v>
      </c>
      <c r="G26" s="89" t="str">
        <f>'[10]Hợp đồng'!G26</f>
        <v>F-CMP782EC</v>
      </c>
      <c r="H26" s="90">
        <f>'[10]Hợp đồng'!H26</f>
        <v>0</v>
      </c>
      <c r="I26" s="91">
        <f>'[10]Hợp đồng'!J26</f>
        <v>15000</v>
      </c>
      <c r="J26" s="91">
        <f>'[10]Hợp đồng'!K26</f>
        <v>0</v>
      </c>
      <c r="K26" s="91">
        <f>'[10]Hợp đồng'!M26</f>
        <v>0.49</v>
      </c>
      <c r="L26" s="92">
        <f>'[10]Hợp đồng'!P26</f>
        <v>166845000</v>
      </c>
      <c r="M26" s="91">
        <f>'[10]Thực hiện HĐ'!I26</f>
        <v>15000</v>
      </c>
      <c r="N26" s="92">
        <f>'[10]Thực hiện HĐ'!O26</f>
        <v>166845000</v>
      </c>
      <c r="O26" s="93">
        <f t="shared" si="0"/>
        <v>0</v>
      </c>
      <c r="P26" s="94">
        <f t="shared" si="1"/>
        <v>0</v>
      </c>
    </row>
    <row r="27" spans="2:16" ht="26.25" customHeight="1">
      <c r="B27" s="86">
        <v>21</v>
      </c>
      <c r="C27" s="87" t="str">
        <f>'[10]Hợp đồng'!C27</f>
        <v>NĐ-BĐL</v>
      </c>
      <c r="D27" s="87" t="str">
        <f>'[10]Hợp đồng'!D27</f>
        <v>310322/BĐL-FL</v>
      </c>
      <c r="E27" s="88" t="str">
        <f>'[10]Hợp đồng'!E27</f>
        <v>31/3/2022</v>
      </c>
      <c r="F27" s="87" t="str">
        <f>IFERROR(VLOOKUP($C27,[10]TTKH!$B$6:$J$200,2,0),0)</f>
        <v>CÔNG TY TNHH BÁCH ĐẶC LỢI</v>
      </c>
      <c r="G27" s="89" t="str">
        <f>'[10]Hợp đồng'!G27</f>
        <v>8808R</v>
      </c>
      <c r="H27" s="90">
        <f>'[10]Hợp đồng'!H27</f>
        <v>0</v>
      </c>
      <c r="I27" s="91">
        <f>'[10]Hợp đồng'!J27</f>
        <v>15000</v>
      </c>
      <c r="J27" s="91">
        <f>'[10]Hợp đồng'!K27</f>
        <v>6272.7272727272721</v>
      </c>
      <c r="K27" s="91">
        <f>'[10]Hợp đồng'!M27</f>
        <v>0</v>
      </c>
      <c r="L27" s="92">
        <f>'[10]Hợp đồng'!P27</f>
        <v>94090909.090909079</v>
      </c>
      <c r="M27" s="91">
        <f>'[10]Thực hiện HĐ'!I27</f>
        <v>15000</v>
      </c>
      <c r="N27" s="92">
        <f>'[10]Thực hiện HĐ'!O27</f>
        <v>94090909.090909079</v>
      </c>
      <c r="O27" s="93">
        <f t="shared" si="0"/>
        <v>0</v>
      </c>
      <c r="P27" s="94">
        <f t="shared" si="1"/>
        <v>0</v>
      </c>
    </row>
    <row r="28" spans="2:16" ht="26.25" customHeight="1">
      <c r="B28" s="86">
        <v>22</v>
      </c>
      <c r="C28" s="87" t="str">
        <f>'[10]Hợp đồng'!C28</f>
        <v>NĐ-BA</v>
      </c>
      <c r="D28" s="87" t="str">
        <f>'[10]Hợp đồng'!D28</f>
        <v>Hàng mẫu</v>
      </c>
      <c r="E28" s="88" t="str">
        <f>'[10]Hợp đồng'!E28</f>
        <v>31/3/2022</v>
      </c>
      <c r="F28" s="87" t="str">
        <f>IFERROR(VLOOKUP($C28,[10]TTKH!$B$6:$J$200,2,0),0)</f>
        <v>CÔNG TY TNHH Y TẾ BÌNH AN</v>
      </c>
      <c r="G28" s="89" t="str">
        <f>'[10]Hợp đồng'!G28</f>
        <v>8804S</v>
      </c>
      <c r="H28" s="90">
        <f>'[10]Hợp đồng'!H28</f>
        <v>0</v>
      </c>
      <c r="I28" s="91">
        <f>'[10]Hợp đồng'!J28</f>
        <v>50</v>
      </c>
      <c r="J28" s="91">
        <f>'[10]Hợp đồng'!K28</f>
        <v>0</v>
      </c>
      <c r="K28" s="91">
        <f>'[10]Hợp đồng'!M28</f>
        <v>0</v>
      </c>
      <c r="L28" s="92">
        <f>'[10]Hợp đồng'!P28</f>
        <v>0</v>
      </c>
      <c r="M28" s="91">
        <f>'[10]Thực hiện HĐ'!I28</f>
        <v>50</v>
      </c>
      <c r="N28" s="92">
        <f>'[10]Thực hiện HĐ'!O28</f>
        <v>0</v>
      </c>
      <c r="O28" s="93">
        <f t="shared" si="0"/>
        <v>0</v>
      </c>
      <c r="P28" s="94">
        <f t="shared" si="1"/>
        <v>0</v>
      </c>
    </row>
    <row r="29" spans="2:16" ht="26.25" customHeight="1">
      <c r="B29" s="86">
        <v>23</v>
      </c>
      <c r="C29" s="87" t="str">
        <f>'[10]Hợp đồng'!C29</f>
        <v>NĐ-MP</v>
      </c>
      <c r="D29" s="87" t="str">
        <f>'[10]Hợp đồng'!D29</f>
        <v>03/MP-FL</v>
      </c>
      <c r="E29" s="88">
        <f>'[10]Hợp đồng'!E29</f>
        <v>44565</v>
      </c>
      <c r="F29" s="87" t="str">
        <f>IFERROR(VLOOKUP($C29,[10]TTKH!$B$6:$J$200,2,0),0)</f>
        <v>CÔNG TY MAI PHƯƠNG</v>
      </c>
      <c r="G29" s="89" t="str">
        <f>'[10]Hợp đồng'!G29</f>
        <v>PE80</v>
      </c>
      <c r="H29" s="90">
        <f>'[10]Hợp đồng'!H29</f>
        <v>0</v>
      </c>
      <c r="I29" s="91">
        <f>'[10]Hợp đồng'!J29</f>
        <v>50000</v>
      </c>
      <c r="J29" s="91">
        <f>'[10]Hợp đồng'!K29</f>
        <v>8700</v>
      </c>
      <c r="K29" s="91">
        <f>'[10]Hợp đồng'!M29</f>
        <v>0</v>
      </c>
      <c r="L29" s="92">
        <f>'[10]Hợp đồng'!P29</f>
        <v>435000000</v>
      </c>
      <c r="M29" s="91">
        <f>'[10]Thực hiện HĐ'!I29</f>
        <v>50000</v>
      </c>
      <c r="N29" s="92">
        <f>'[10]Thực hiện HĐ'!O29</f>
        <v>435000000</v>
      </c>
      <c r="O29" s="93">
        <f t="shared" si="0"/>
        <v>0</v>
      </c>
      <c r="P29" s="94">
        <f t="shared" si="1"/>
        <v>0</v>
      </c>
    </row>
    <row r="30" spans="2:16" ht="26.25" customHeight="1">
      <c r="B30" s="86">
        <v>24</v>
      </c>
      <c r="C30" s="87" t="str">
        <f>'[10]Hợp đồng'!C30</f>
        <v>NĐ-ĐL</v>
      </c>
      <c r="D30" s="87" t="str">
        <f>'[10]Hợp đồng'!D30</f>
        <v>0204/DDL-FM</v>
      </c>
      <c r="E30" s="88">
        <f>'[10]Hợp đồng'!E30</f>
        <v>44596</v>
      </c>
      <c r="F30" s="87" t="str">
        <f>IFERROR(VLOOKUP($C30,[10]TTKH!$B$6:$J$200,2,0),0)</f>
        <v>CÔNG TY TNHH SXTM VÀ DL ĐỨC LONG</v>
      </c>
      <c r="G30" s="89">
        <f>'[10]Hợp đồng'!G30</f>
        <v>8619</v>
      </c>
      <c r="H30" s="90">
        <f>'[10]Hợp đồng'!H30</f>
        <v>0</v>
      </c>
      <c r="I30" s="91">
        <f>'[10]Hợp đồng'!J30</f>
        <v>3000</v>
      </c>
      <c r="J30" s="91">
        <f>'[10]Hợp đồng'!K30</f>
        <v>6500</v>
      </c>
      <c r="K30" s="91">
        <f>'[10]Hợp đồng'!M30</f>
        <v>0</v>
      </c>
      <c r="L30" s="92">
        <f>'[10]Hợp đồng'!P30</f>
        <v>19500000</v>
      </c>
      <c r="M30" s="91">
        <f>'[10]Thực hiện HĐ'!I30</f>
        <v>3000</v>
      </c>
      <c r="N30" s="92">
        <f>'[10]Thực hiện HĐ'!O30</f>
        <v>19500000</v>
      </c>
      <c r="O30" s="93">
        <f t="shared" si="0"/>
        <v>0</v>
      </c>
      <c r="P30" s="94">
        <f t="shared" si="1"/>
        <v>0</v>
      </c>
    </row>
    <row r="31" spans="2:16" ht="26.25" customHeight="1">
      <c r="B31" s="86">
        <v>25</v>
      </c>
      <c r="C31" s="87" t="str">
        <f>'[10]Hợp đồng'!C31</f>
        <v>NĐ-ĐL</v>
      </c>
      <c r="D31" s="87" t="str">
        <f>'[10]Hợp đồng'!D31</f>
        <v>0204/DDL-FM</v>
      </c>
      <c r="E31" s="88">
        <f>'[10]Hợp đồng'!E31</f>
        <v>44596</v>
      </c>
      <c r="F31" s="87" t="str">
        <f>IFERROR(VLOOKUP($C31,[10]TTKH!$B$6:$J$200,2,0),0)</f>
        <v>CÔNG TY TNHH SXTM VÀ DL ĐỨC LONG</v>
      </c>
      <c r="G31" s="89" t="str">
        <f>'[10]Hợp đồng'!G31</f>
        <v>8619R</v>
      </c>
      <c r="H31" s="90">
        <f>'[10]Hợp đồng'!H31</f>
        <v>0</v>
      </c>
      <c r="I31" s="91">
        <f>'[10]Hợp đồng'!J31</f>
        <v>3000</v>
      </c>
      <c r="J31" s="91">
        <f>'[10]Hợp đồng'!K31</f>
        <v>6700</v>
      </c>
      <c r="K31" s="91">
        <f>'[10]Hợp đồng'!M31</f>
        <v>0</v>
      </c>
      <c r="L31" s="92">
        <f>'[10]Hợp đồng'!P31</f>
        <v>20100000</v>
      </c>
      <c r="M31" s="91">
        <f>'[10]Thực hiện HĐ'!I31</f>
        <v>3000</v>
      </c>
      <c r="N31" s="92">
        <f>'[10]Thực hiện HĐ'!O31</f>
        <v>20100000</v>
      </c>
      <c r="O31" s="93">
        <f t="shared" si="0"/>
        <v>0</v>
      </c>
      <c r="P31" s="94">
        <f t="shared" si="1"/>
        <v>0</v>
      </c>
    </row>
    <row r="32" spans="2:16" ht="26.25" customHeight="1">
      <c r="B32" s="86">
        <v>26</v>
      </c>
      <c r="C32" s="87" t="str">
        <f>'[10]Hợp đồng'!C32</f>
        <v>NĐ-HH</v>
      </c>
      <c r="D32" s="87" t="str">
        <f>'[10]Hợp đồng'!D32</f>
        <v>06/HH-FM</v>
      </c>
      <c r="E32" s="88">
        <f>'[10]Hợp đồng'!E32</f>
        <v>44596</v>
      </c>
      <c r="F32" s="87" t="str">
        <f>IFERROR(VLOOKUP($C32,[10]TTKH!$B$6:$J$200,2,0),0)</f>
        <v>CÔNG TY TNHH NHỰA HUY HOÀN</v>
      </c>
      <c r="G32" s="89">
        <f>'[10]Hợp đồng'!G32</f>
        <v>8616</v>
      </c>
      <c r="H32" s="90">
        <f>'[10]Hợp đồng'!H32</f>
        <v>0</v>
      </c>
      <c r="I32" s="91">
        <f>'[10]Hợp đồng'!J32</f>
        <v>3000</v>
      </c>
      <c r="J32" s="91">
        <f>'[10]Hợp đồng'!K32</f>
        <v>6999.9999999999991</v>
      </c>
      <c r="K32" s="91">
        <f>'[10]Hợp đồng'!M32</f>
        <v>0</v>
      </c>
      <c r="L32" s="92">
        <f>'[10]Hợp đồng'!P32</f>
        <v>20999999.999999996</v>
      </c>
      <c r="M32" s="91">
        <f>'[10]Thực hiện HĐ'!I32</f>
        <v>3000</v>
      </c>
      <c r="N32" s="92">
        <f>'[10]Thực hiện HĐ'!O32</f>
        <v>20999999.999999996</v>
      </c>
      <c r="O32" s="93">
        <f t="shared" si="0"/>
        <v>0</v>
      </c>
      <c r="P32" s="94">
        <f t="shared" si="1"/>
        <v>0</v>
      </c>
    </row>
    <row r="33" spans="2:16" ht="26.25" customHeight="1">
      <c r="B33" s="86">
        <v>27</v>
      </c>
      <c r="C33" s="87" t="str">
        <f>'[10]Hợp đồng'!C33</f>
        <v>NĐ-ITVN</v>
      </c>
      <c r="D33" s="87" t="str">
        <f>'[10]Hợp đồng'!D33</f>
        <v>11/ITVN-FL</v>
      </c>
      <c r="E33" s="88">
        <f>'[10]Hợp đồng'!E33</f>
        <v>44655</v>
      </c>
      <c r="F33" s="87" t="str">
        <f>IFERROR(VLOOKUP($C33,[10]TTKH!$B$6:$J$200,2,0),0)</f>
        <v>Công Ty TNHH Thương Mại Và Đầu Tư ITVN</v>
      </c>
      <c r="G33" s="89">
        <f>'[10]Hợp đồng'!G33</f>
        <v>8806</v>
      </c>
      <c r="H33" s="90">
        <f>'[10]Hợp đồng'!H33</f>
        <v>0</v>
      </c>
      <c r="I33" s="91">
        <f>'[10]Hợp đồng'!J33</f>
        <v>10000</v>
      </c>
      <c r="J33" s="91">
        <f>'[10]Hợp đồng'!K33</f>
        <v>6999.9999999999991</v>
      </c>
      <c r="K33" s="91">
        <f>'[10]Hợp đồng'!M33</f>
        <v>0</v>
      </c>
      <c r="L33" s="92">
        <f>'[10]Hợp đồng'!P33</f>
        <v>69999999.999999985</v>
      </c>
      <c r="M33" s="91">
        <f>'[10]Thực hiện HĐ'!I33</f>
        <v>10000</v>
      </c>
      <c r="N33" s="92">
        <f>'[10]Thực hiện HĐ'!O33</f>
        <v>69999999.999999985</v>
      </c>
      <c r="O33" s="93">
        <f t="shared" si="0"/>
        <v>0</v>
      </c>
      <c r="P33" s="94">
        <f t="shared" si="1"/>
        <v>0</v>
      </c>
    </row>
    <row r="34" spans="2:16" ht="26.25" customHeight="1">
      <c r="B34" s="86">
        <v>28</v>
      </c>
      <c r="C34" s="87" t="str">
        <f>'[10]Hợp đồng'!C34</f>
        <v>ID-RAJA</v>
      </c>
      <c r="D34" s="87" t="str">
        <f>'[10]Hợp đồng'!D34</f>
        <v>VTM01202289</v>
      </c>
      <c r="E34" s="88">
        <f>'[10]Hợp đồng'!E34</f>
        <v>44565</v>
      </c>
      <c r="F34" s="87" t="str">
        <f>IFERROR(VLOOKUP($C34,[10]TTKH!$B$6:$J$200,2,0),0)</f>
        <v>PT. RAJA ABDI PERKASA</v>
      </c>
      <c r="G34" s="89" t="str">
        <f>'[10]Hợp đồng'!G34</f>
        <v>VTN-303</v>
      </c>
      <c r="H34" s="90">
        <f>'[10]Hợp đồng'!H34</f>
        <v>0</v>
      </c>
      <c r="I34" s="91">
        <f>'[10]Hợp đồng'!J34</f>
        <v>54000</v>
      </c>
      <c r="J34" s="91">
        <f>'[10]Hợp đồng'!K34</f>
        <v>0</v>
      </c>
      <c r="K34" s="91">
        <f>'[10]Hợp đồng'!M34</f>
        <v>0.48499999999999999</v>
      </c>
      <c r="L34" s="92">
        <f>'[10]Hợp đồng'!P34</f>
        <v>594513000</v>
      </c>
      <c r="M34" s="91">
        <f>'[10]Thực hiện HĐ'!I34</f>
        <v>54000</v>
      </c>
      <c r="N34" s="92">
        <f>'[10]Thực hiện HĐ'!O34</f>
        <v>594513000</v>
      </c>
      <c r="O34" s="93">
        <f t="shared" si="0"/>
        <v>0</v>
      </c>
      <c r="P34" s="94">
        <f t="shared" si="1"/>
        <v>0</v>
      </c>
    </row>
    <row r="35" spans="2:16" ht="26.25" customHeight="1">
      <c r="B35" s="86">
        <v>29</v>
      </c>
      <c r="C35" s="87" t="str">
        <f>'[10]Hợp đồng'!C35</f>
        <v>NĐ-VIC</v>
      </c>
      <c r="D35" s="87" t="str">
        <f>'[10]Hợp đồng'!D35</f>
        <v>hàng mẫu</v>
      </c>
      <c r="E35" s="88" t="str">
        <f>'[10]Hợp đồng'!E35</f>
        <v>29/3/2022</v>
      </c>
      <c r="F35" s="87" t="str">
        <f>IFERROR(VLOOKUP($C35,[10]TTKH!$B$6:$J$200,2,0),0)</f>
        <v>VICOMIN</v>
      </c>
      <c r="G35" s="89">
        <f>'[10]Hợp đồng'!G35</f>
        <v>8515</v>
      </c>
      <c r="H35" s="90">
        <f>'[10]Hợp đồng'!H35</f>
        <v>0</v>
      </c>
      <c r="I35" s="91">
        <f>'[10]Hợp đồng'!J35</f>
        <v>25</v>
      </c>
      <c r="J35" s="91">
        <f>'[10]Hợp đồng'!K35</f>
        <v>0</v>
      </c>
      <c r="K35" s="91">
        <f>'[10]Hợp đồng'!M35</f>
        <v>0</v>
      </c>
      <c r="L35" s="92">
        <f>'[10]Hợp đồng'!P35</f>
        <v>0</v>
      </c>
      <c r="M35" s="91">
        <f>'[10]Thực hiện HĐ'!I35</f>
        <v>25</v>
      </c>
      <c r="N35" s="92">
        <f>'[10]Thực hiện HĐ'!O35</f>
        <v>0</v>
      </c>
      <c r="O35" s="93">
        <f t="shared" si="0"/>
        <v>0</v>
      </c>
      <c r="P35" s="94">
        <f t="shared" si="1"/>
        <v>0</v>
      </c>
    </row>
    <row r="36" spans="2:16" ht="26.25" customHeight="1">
      <c r="B36" s="86">
        <v>30</v>
      </c>
      <c r="C36" s="87" t="str">
        <f>'[10]Hợp đồng'!C36</f>
        <v>NĐ-SC</v>
      </c>
      <c r="D36" s="87" t="str">
        <f>'[10]Hợp đồng'!D36</f>
        <v>020422/SC-FM</v>
      </c>
      <c r="E36" s="88">
        <f>'[10]Hợp đồng'!E36</f>
        <v>44596</v>
      </c>
      <c r="F36" s="87" t="str">
        <f>IFERROR(VLOOKUP($C36,[10]TTKH!$B$6:$J$200,2,0),0)</f>
        <v>CÔNG TY SÔNG CÔNG</v>
      </c>
      <c r="G36" s="89" t="str">
        <f>'[10]Hợp đồng'!G36</f>
        <v>8805SC</v>
      </c>
      <c r="H36" s="90">
        <f>'[10]Hợp đồng'!H36</f>
        <v>0</v>
      </c>
      <c r="I36" s="91">
        <f>'[10]Hợp đồng'!J36</f>
        <v>10000</v>
      </c>
      <c r="J36" s="91">
        <f>'[10]Hợp đồng'!K36</f>
        <v>9727.2727272727261</v>
      </c>
      <c r="K36" s="91">
        <f>'[10]Hợp đồng'!M36</f>
        <v>0</v>
      </c>
      <c r="L36" s="92">
        <f>'[10]Hợp đồng'!P36</f>
        <v>97272727.272727266</v>
      </c>
      <c r="M36" s="91">
        <f>'[10]Thực hiện HĐ'!I36</f>
        <v>10000</v>
      </c>
      <c r="N36" s="92">
        <f>'[10]Thực hiện HĐ'!O36</f>
        <v>97272727.272727266</v>
      </c>
      <c r="O36" s="93">
        <f t="shared" si="0"/>
        <v>0</v>
      </c>
      <c r="P36" s="94">
        <f t="shared" si="1"/>
        <v>0</v>
      </c>
    </row>
    <row r="37" spans="2:16" ht="26.25" customHeight="1">
      <c r="B37" s="86">
        <v>31</v>
      </c>
      <c r="C37" s="87" t="str">
        <f>'[10]Hợp đồng'!C37</f>
        <v>NĐ-ĐH</v>
      </c>
      <c r="D37" s="87" t="str">
        <f>'[10]Hợp đồng'!D37</f>
        <v>050422/FL-ĐH</v>
      </c>
      <c r="E37" s="88">
        <f>'[10]Hợp đồng'!E37</f>
        <v>44685</v>
      </c>
      <c r="F37" s="87" t="str">
        <f>IFERROR(VLOOKUP($C37,[10]TTKH!$B$6:$J$200,2,0),0)</f>
        <v>CÔNG TY CỔ PHẦN ĐỨC HIẾU</v>
      </c>
      <c r="G37" s="89">
        <f>'[10]Hợp đồng'!G37</f>
        <v>8514</v>
      </c>
      <c r="H37" s="90">
        <f>'[10]Hợp đồng'!H37</f>
        <v>0</v>
      </c>
      <c r="I37" s="91">
        <f>'[10]Hợp đồng'!J37</f>
        <v>3000</v>
      </c>
      <c r="J37" s="91">
        <f>'[10]Hợp đồng'!K37</f>
        <v>10000</v>
      </c>
      <c r="K37" s="91">
        <f>'[10]Hợp đồng'!M37</f>
        <v>0</v>
      </c>
      <c r="L37" s="92">
        <f>'[10]Hợp đồng'!P37</f>
        <v>30000000</v>
      </c>
      <c r="M37" s="91">
        <f>'[10]Thực hiện HĐ'!I37</f>
        <v>3000</v>
      </c>
      <c r="N37" s="92">
        <f>'[10]Thực hiện HĐ'!O37</f>
        <v>30000000</v>
      </c>
      <c r="O37" s="93">
        <f t="shared" si="0"/>
        <v>0</v>
      </c>
      <c r="P37" s="94">
        <f t="shared" si="1"/>
        <v>0</v>
      </c>
    </row>
    <row r="38" spans="2:16" ht="26.25" customHeight="1">
      <c r="B38" s="86">
        <v>32</v>
      </c>
      <c r="C38" s="87" t="str">
        <f>'[10]Hợp đồng'!C38</f>
        <v>CN-WZ</v>
      </c>
      <c r="D38" s="87" t="str">
        <f>'[10]Hợp đồng'!D38</f>
        <v>FM/WJ040422-08</v>
      </c>
      <c r="E38" s="88">
        <f>'[10]Hợp đồng'!E38</f>
        <v>44655</v>
      </c>
      <c r="F38" s="87" t="str">
        <f>IFERROR(VLOOKUP($C38,[10]TTKH!$B$6:$J$200,2,0),0)</f>
        <v>WENZHOU JIATIAN TRADE CO., LTD</v>
      </c>
      <c r="G38" s="89" t="str">
        <f>'[10]Hợp đồng'!G38</f>
        <v xml:space="preserve"> JT30 đen</v>
      </c>
      <c r="H38" s="90">
        <f>'[10]Hợp đồng'!H38</f>
        <v>8803</v>
      </c>
      <c r="I38" s="91">
        <f>'[10]Hợp đồng'!J38</f>
        <v>270000</v>
      </c>
      <c r="J38" s="91">
        <f>'[10]Hợp đồng'!K38</f>
        <v>0</v>
      </c>
      <c r="K38" s="91">
        <f>'[10]Hợp đồng'!M38</f>
        <v>0.35499999999999998</v>
      </c>
      <c r="L38" s="92">
        <f>'[10]Hợp đồng'!P38</f>
        <v>2175795000</v>
      </c>
      <c r="M38" s="91">
        <f>'[10]Thực hiện HĐ'!I38</f>
        <v>270000</v>
      </c>
      <c r="N38" s="92">
        <f>'[10]Thực hiện HĐ'!O38</f>
        <v>2175795000</v>
      </c>
      <c r="O38" s="93">
        <f t="shared" si="0"/>
        <v>0</v>
      </c>
      <c r="P38" s="94">
        <f t="shared" si="1"/>
        <v>0</v>
      </c>
    </row>
    <row r="39" spans="2:16" ht="26.25" customHeight="1">
      <c r="B39" s="86">
        <v>33</v>
      </c>
      <c r="C39" s="87" t="str">
        <f>'[10]Hợp đồng'!C39</f>
        <v>NĐ-BO</v>
      </c>
      <c r="D39" s="87">
        <f>'[10]Hợp đồng'!D39</f>
        <v>0</v>
      </c>
      <c r="E39" s="88">
        <f>'[10]Hợp đồng'!E39</f>
        <v>44565</v>
      </c>
      <c r="F39" s="87" t="str">
        <f>IFERROR(VLOOKUP($C39,[10]TTKH!$B$6:$J$200,2,0),0)</f>
        <v>CÔNG TY TNHH TÂN THỊNH BIOPLASTIC</v>
      </c>
      <c r="G39" s="89">
        <f>'[10]Hợp đồng'!G39</f>
        <v>8616</v>
      </c>
      <c r="H39" s="90">
        <f>'[10]Hợp đồng'!H39</f>
        <v>0</v>
      </c>
      <c r="I39" s="91">
        <f>'[10]Hợp đồng'!J39</f>
        <v>425</v>
      </c>
      <c r="J39" s="91">
        <f>'[10]Hợp đồng'!K39</f>
        <v>7050</v>
      </c>
      <c r="K39" s="91">
        <f>'[10]Hợp đồng'!M39</f>
        <v>0</v>
      </c>
      <c r="L39" s="92">
        <f>'[10]Hợp đồng'!P39</f>
        <v>2996250</v>
      </c>
      <c r="M39" s="91">
        <f>'[10]Thực hiện HĐ'!I39</f>
        <v>425</v>
      </c>
      <c r="N39" s="92">
        <f>'[10]Thực hiện HĐ'!O39</f>
        <v>2996250</v>
      </c>
      <c r="O39" s="93">
        <f t="shared" si="0"/>
        <v>0</v>
      </c>
      <c r="P39" s="94">
        <f t="shared" si="1"/>
        <v>0</v>
      </c>
    </row>
    <row r="40" spans="2:16" ht="26.25" customHeight="1">
      <c r="B40" s="86">
        <v>34</v>
      </c>
      <c r="C40" s="87" t="str">
        <f>'[10]Hợp đồng'!C40</f>
        <v>NĐ-AL</v>
      </c>
      <c r="D40" s="87">
        <f>'[10]Hợp đồng'!D40</f>
        <v>0</v>
      </c>
      <c r="E40" s="88">
        <f>'[10]Hợp đồng'!E40</f>
        <v>44685</v>
      </c>
      <c r="F40" s="87" t="str">
        <f>IFERROR(VLOOKUP($C40,[10]TTKH!$B$6:$J$200,2,0),0)</f>
        <v>ĐỒNG XUÂN LAN</v>
      </c>
      <c r="G40" s="89" t="str">
        <f>'[10]Hợp đồng'!G40</f>
        <v>Vỏ bao</v>
      </c>
      <c r="H40" s="90">
        <f>'[10]Hợp đồng'!H40</f>
        <v>0</v>
      </c>
      <c r="I40" s="91">
        <f>'[10]Hợp đồng'!J40</f>
        <v>1700</v>
      </c>
      <c r="J40" s="91">
        <f>'[10]Hợp đồng'!K40</f>
        <v>6000</v>
      </c>
      <c r="K40" s="91">
        <f>'[10]Hợp đồng'!M40</f>
        <v>0</v>
      </c>
      <c r="L40" s="92">
        <f>'[10]Hợp đồng'!P40</f>
        <v>10200000</v>
      </c>
      <c r="M40" s="91">
        <f>'[10]Thực hiện HĐ'!I40</f>
        <v>1700</v>
      </c>
      <c r="N40" s="92">
        <f>'[10]Thực hiện HĐ'!O40</f>
        <v>10200000</v>
      </c>
      <c r="O40" s="93">
        <f t="shared" si="0"/>
        <v>0</v>
      </c>
      <c r="P40" s="94">
        <f t="shared" si="1"/>
        <v>0</v>
      </c>
    </row>
    <row r="41" spans="2:16" ht="26.25" customHeight="1">
      <c r="B41" s="86">
        <v>35</v>
      </c>
      <c r="C41" s="87" t="str">
        <f>'[10]Hợp đồng'!C41</f>
        <v>PK-RC</v>
      </c>
      <c r="D41" s="87" t="str">
        <f>'[10]Hợp đồng'!D41</f>
        <v>FM/RC-090322/04</v>
      </c>
      <c r="E41" s="88">
        <f>'[10]Hợp đồng'!E41</f>
        <v>44807</v>
      </c>
      <c r="F41" s="87" t="str">
        <f>IFERROR(VLOOKUP($C41,[10]TTKH!$B$6:$J$200,2,0),0)</f>
        <v>REHMAN CHEMICALS</v>
      </c>
      <c r="G41" s="89" t="str">
        <f>'[10]Hợp đồng'!G41</f>
        <v>FCPP0184</v>
      </c>
      <c r="H41" s="90">
        <f>'[10]Hợp đồng'!H41</f>
        <v>0</v>
      </c>
      <c r="I41" s="91">
        <f>'[10]Hợp đồng'!J41</f>
        <v>56000</v>
      </c>
      <c r="J41" s="91">
        <f>'[10]Hợp đồng'!K41</f>
        <v>0</v>
      </c>
      <c r="K41" s="91">
        <f>'[10]Hợp đồng'!M41</f>
        <v>0.37885999999999997</v>
      </c>
      <c r="L41" s="92">
        <f>'[10]Hợp đồng'!P41</f>
        <v>481606832</v>
      </c>
      <c r="M41" s="91">
        <f>'[10]Thực hiện HĐ'!I41</f>
        <v>56000</v>
      </c>
      <c r="N41" s="92">
        <f>'[10]Thực hiện HĐ'!O41</f>
        <v>481606832</v>
      </c>
      <c r="O41" s="93">
        <f t="shared" si="0"/>
        <v>0</v>
      </c>
      <c r="P41" s="94">
        <f t="shared" si="1"/>
        <v>0</v>
      </c>
    </row>
    <row r="42" spans="2:16" ht="26.25" customHeight="1">
      <c r="B42" s="86">
        <v>36</v>
      </c>
      <c r="C42" s="87" t="str">
        <f>'[10]Hợp đồng'!C42</f>
        <v>NĐ-VU</v>
      </c>
      <c r="D42" s="87" t="str">
        <f>'[10]Hợp đồng'!D42</f>
        <v>07042022-VUHN23</v>
      </c>
      <c r="E42" s="88">
        <f>'[10]Hợp đồng'!E42</f>
        <v>44746</v>
      </c>
      <c r="F42" s="87" t="str">
        <f>IFERROR(VLOOKUP($C42,[10]TTKH!$B$6:$J$200,2,0),0)</f>
        <v>CÔNG TY TNHH SẢN XUẤT THƯƠNG MẠI NHỰA VIỆT ÚC</v>
      </c>
      <c r="G42" s="89" t="str">
        <f>'[10]Hợp đồng'!G42</f>
        <v>WL1372</v>
      </c>
      <c r="H42" s="90">
        <f>'[10]Hợp đồng'!H42</f>
        <v>0</v>
      </c>
      <c r="I42" s="91">
        <f>'[10]Hợp đồng'!J42</f>
        <v>3000</v>
      </c>
      <c r="J42" s="91">
        <f>'[10]Hợp đồng'!K42</f>
        <v>29090.909090909088</v>
      </c>
      <c r="K42" s="91">
        <f>'[10]Hợp đồng'!M42</f>
        <v>0</v>
      </c>
      <c r="L42" s="92">
        <f>'[10]Hợp đồng'!P42</f>
        <v>87272727.272727266</v>
      </c>
      <c r="M42" s="91">
        <f>'[10]Thực hiện HĐ'!I42</f>
        <v>3000</v>
      </c>
      <c r="N42" s="92">
        <f>'[10]Thực hiện HĐ'!O42</f>
        <v>87272727.272727266</v>
      </c>
      <c r="O42" s="93">
        <f t="shared" si="0"/>
        <v>0</v>
      </c>
      <c r="P42" s="94">
        <f t="shared" si="1"/>
        <v>0</v>
      </c>
    </row>
    <row r="43" spans="2:16" ht="26.25" customHeight="1">
      <c r="B43" s="86">
        <v>37</v>
      </c>
      <c r="C43" s="87" t="str">
        <f>'[10]Hợp đồng'!C43</f>
        <v>NĐ-VU</v>
      </c>
      <c r="D43" s="87" t="str">
        <f>'[10]Hợp đồng'!D43</f>
        <v>07042022-VUHN23</v>
      </c>
      <c r="E43" s="88">
        <f>'[10]Hợp đồng'!E43</f>
        <v>44777</v>
      </c>
      <c r="F43" s="87" t="str">
        <f>IFERROR(VLOOKUP($C43,[10]TTKH!$B$6:$J$200,2,0),0)</f>
        <v>CÔNG TY TNHH SẢN XUẤT THƯƠNG MẠI NHỰA VIỆT ÚC</v>
      </c>
      <c r="G43" s="89" t="str">
        <f>'[10]Hợp đồng'!G43</f>
        <v>PP02</v>
      </c>
      <c r="H43" s="90">
        <f>'[10]Hợp đồng'!H43</f>
        <v>0</v>
      </c>
      <c r="I43" s="91">
        <f>'[10]Hợp đồng'!J43</f>
        <v>10000</v>
      </c>
      <c r="J43" s="91">
        <f>'[10]Hợp đồng'!K43</f>
        <v>7090.9090909090901</v>
      </c>
      <c r="K43" s="91">
        <f>'[10]Hợp đồng'!M43</f>
        <v>0</v>
      </c>
      <c r="L43" s="92">
        <f>'[10]Hợp đồng'!P43</f>
        <v>70909090.909090906</v>
      </c>
      <c r="M43" s="91">
        <f>'[10]Thực hiện HĐ'!I43</f>
        <v>10000</v>
      </c>
      <c r="N43" s="92">
        <f>'[10]Thực hiện HĐ'!O43</f>
        <v>70909090.909090906</v>
      </c>
      <c r="O43" s="93">
        <f t="shared" si="0"/>
        <v>0</v>
      </c>
      <c r="P43" s="94">
        <f t="shared" si="1"/>
        <v>0</v>
      </c>
    </row>
    <row r="44" spans="2:16" ht="26.25" customHeight="1">
      <c r="B44" s="86">
        <v>38</v>
      </c>
      <c r="C44" s="87" t="str">
        <f>'[10]Hợp đồng'!C44</f>
        <v>NĐ-HTX</v>
      </c>
      <c r="D44" s="87" t="str">
        <f>'[10]Hợp đồng'!D44</f>
        <v>060422/BM-FL</v>
      </c>
      <c r="E44" s="88">
        <f>'[10]Hợp đồng'!E44</f>
        <v>44716</v>
      </c>
      <c r="F44" s="87" t="str">
        <f>IFERROR(VLOOKUP($C44,[10]TTKH!$B$6:$J$200,2,0),0)</f>
        <v>HTX BÌNH MINH</v>
      </c>
      <c r="G44" s="89">
        <f>'[10]Hợp đồng'!G44</f>
        <v>8318</v>
      </c>
      <c r="H44" s="90">
        <f>'[10]Hợp đồng'!H44</f>
        <v>0</v>
      </c>
      <c r="I44" s="91">
        <f>'[10]Hợp đồng'!J44</f>
        <v>5000</v>
      </c>
      <c r="J44" s="91">
        <f>'[10]Hợp đồng'!K44</f>
        <v>6272.7272727272721</v>
      </c>
      <c r="K44" s="91">
        <f>'[10]Hợp đồng'!M44</f>
        <v>0</v>
      </c>
      <c r="L44" s="92">
        <f>'[10]Hợp đồng'!P44</f>
        <v>31363636.36363636</v>
      </c>
      <c r="M44" s="91">
        <f>'[10]Thực hiện HĐ'!I44</f>
        <v>5000</v>
      </c>
      <c r="N44" s="92">
        <f>'[10]Thực hiện HĐ'!O44</f>
        <v>31363636.36363636</v>
      </c>
      <c r="O44" s="93">
        <f t="shared" si="0"/>
        <v>0</v>
      </c>
      <c r="P44" s="94">
        <f t="shared" si="1"/>
        <v>0</v>
      </c>
    </row>
    <row r="45" spans="2:16" ht="26.25" customHeight="1">
      <c r="B45" s="86">
        <v>39</v>
      </c>
      <c r="C45" s="87" t="str">
        <f>'[10]Hợp đồng'!C45</f>
        <v>IN-PT</v>
      </c>
      <c r="D45" s="87" t="str">
        <f>'[10]Hợp đồng'!D45</f>
        <v>VTM01202290</v>
      </c>
      <c r="E45" s="88">
        <f>'[10]Hợp đồng'!E45</f>
        <v>44655</v>
      </c>
      <c r="F45" s="87" t="str">
        <f>IFERROR(VLOOKUP($C45,[10]TTKH!$B$6:$J$200,2,0),0)</f>
        <v>PT. BERKAT UTAMA</v>
      </c>
      <c r="G45" s="89" t="str">
        <f>'[10]Hợp đồng'!G45</f>
        <v>BU 7701</v>
      </c>
      <c r="H45" s="90">
        <f>'[10]Hợp đồng'!H45</f>
        <v>0</v>
      </c>
      <c r="I45" s="91">
        <f>'[10]Hợp đồng'!J45</f>
        <v>54000</v>
      </c>
      <c r="J45" s="91">
        <f>'[10]Hợp đồng'!K45</f>
        <v>0</v>
      </c>
      <c r="K45" s="91">
        <f>'[10]Hợp đồng'!M45</f>
        <v>0.35599999999999998</v>
      </c>
      <c r="L45" s="92">
        <f>'[10]Hợp đồng'!P45</f>
        <v>436384800</v>
      </c>
      <c r="M45" s="91">
        <f>'[10]Thực hiện HĐ'!I45</f>
        <v>54000</v>
      </c>
      <c r="N45" s="92">
        <f>'[10]Thực hiện HĐ'!O45</f>
        <v>436384800</v>
      </c>
      <c r="O45" s="93">
        <f t="shared" si="0"/>
        <v>0</v>
      </c>
      <c r="P45" s="94">
        <f t="shared" si="1"/>
        <v>0</v>
      </c>
    </row>
    <row r="46" spans="2:16" ht="26.25" customHeight="1">
      <c r="B46" s="86">
        <v>40</v>
      </c>
      <c r="C46" s="87" t="str">
        <f>'[10]Hợp đồng'!C46</f>
        <v>CN-WZ</v>
      </c>
      <c r="D46" s="87" t="str">
        <f>'[10]Hợp đồng'!D46</f>
        <v>FM/WJ080422-09</v>
      </c>
      <c r="E46" s="88">
        <f>'[10]Hợp đồng'!E46</f>
        <v>44777</v>
      </c>
      <c r="F46" s="87" t="str">
        <f>IFERROR(VLOOKUP($C46,[10]TTKH!$B$6:$J$200,2,0),0)</f>
        <v>WENZHOU JIATIAN TRADE CO., LTD</v>
      </c>
      <c r="G46" s="89" t="str">
        <f>'[10]Hợp đồng'!G46</f>
        <v>JT30</v>
      </c>
      <c r="H46" s="90">
        <f>'[10]Hợp đồng'!H46</f>
        <v>0</v>
      </c>
      <c r="I46" s="91">
        <f>'[10]Hợp đồng'!J46</f>
        <v>270000</v>
      </c>
      <c r="J46" s="91">
        <f>'[10]Hợp đồng'!K46</f>
        <v>0</v>
      </c>
      <c r="K46" s="91">
        <f>'[10]Hợp đồng'!M46</f>
        <v>0.35499999999999998</v>
      </c>
      <c r="L46" s="92">
        <f>'[10]Hợp đồng'!P46</f>
        <v>2175795000</v>
      </c>
      <c r="M46" s="91">
        <f>'[10]Thực hiện HĐ'!I46</f>
        <v>270000</v>
      </c>
      <c r="N46" s="92">
        <f>'[10]Thực hiện HĐ'!O46</f>
        <v>2175795000</v>
      </c>
      <c r="O46" s="93">
        <f t="shared" si="0"/>
        <v>0</v>
      </c>
      <c r="P46" s="94">
        <f t="shared" si="1"/>
        <v>0</v>
      </c>
    </row>
    <row r="47" spans="2:16" ht="26.25" customHeight="1">
      <c r="B47" s="86">
        <v>41</v>
      </c>
      <c r="C47" s="87" t="str">
        <f>'[10]Hợp đồng'!C47</f>
        <v>NĐ-TD</v>
      </c>
      <c r="D47" s="87" t="str">
        <f>'[10]Hợp đồng'!D47</f>
        <v>120422/AD-FM</v>
      </c>
      <c r="E47" s="88">
        <f>'[10]Hợp đồng'!E47</f>
        <v>44899</v>
      </c>
      <c r="F47" s="87" t="str">
        <f>IFERROR(VLOOKUP($C47,[10]TTKH!$B$6:$J$200,2,0),0)</f>
        <v>CÔNG TY CỔ PHẦN BAO BÌ TAM DƯƠNG</v>
      </c>
      <c r="G47" s="89">
        <f>'[10]Hợp đồng'!G47</f>
        <v>8805</v>
      </c>
      <c r="H47" s="90">
        <f>'[10]Hợp đồng'!H47</f>
        <v>0</v>
      </c>
      <c r="I47" s="91">
        <f>'[10]Hợp đồng'!J47</f>
        <v>10000</v>
      </c>
      <c r="J47" s="91">
        <f>'[10]Hợp đồng'!K47</f>
        <v>7681.8181818181811</v>
      </c>
      <c r="K47" s="91">
        <f>'[10]Hợp đồng'!M47</f>
        <v>0</v>
      </c>
      <c r="L47" s="92">
        <f>'[10]Hợp đồng'!P47</f>
        <v>76818181.818181813</v>
      </c>
      <c r="M47" s="91">
        <f>'[10]Thực hiện HĐ'!I47</f>
        <v>10000</v>
      </c>
      <c r="N47" s="92">
        <f>'[10]Thực hiện HĐ'!O47</f>
        <v>76818181.818181813</v>
      </c>
      <c r="O47" s="93">
        <f t="shared" si="0"/>
        <v>0</v>
      </c>
      <c r="P47" s="94">
        <f t="shared" si="1"/>
        <v>0</v>
      </c>
    </row>
    <row r="48" spans="2:16" ht="26.25" customHeight="1">
      <c r="B48" s="86">
        <v>42</v>
      </c>
      <c r="C48" s="87" t="str">
        <f>'[10]Hợp đồng'!C48</f>
        <v>NĐ-ĐL</v>
      </c>
      <c r="D48" s="87" t="str">
        <f>'[10]Hợp đồng'!D48</f>
        <v>120422/ĐL-FM</v>
      </c>
      <c r="E48" s="88">
        <f>'[10]Hợp đồng'!E48</f>
        <v>44899</v>
      </c>
      <c r="F48" s="87" t="str">
        <f>IFERROR(VLOOKUP($C48,[10]TTKH!$B$6:$J$200,2,0),0)</f>
        <v>CÔNG TY TNHH SXTM VÀ DL ĐỨC LONG</v>
      </c>
      <c r="G48" s="89">
        <f>'[10]Hợp đồng'!G48</f>
        <v>8619</v>
      </c>
      <c r="H48" s="90">
        <f>'[10]Hợp đồng'!H48</f>
        <v>0</v>
      </c>
      <c r="I48" s="91">
        <f>'[10]Hợp đồng'!J48</f>
        <v>6000</v>
      </c>
      <c r="J48" s="91">
        <f>'[10]Hợp đồng'!K48</f>
        <v>6500</v>
      </c>
      <c r="K48" s="91">
        <f>'[10]Hợp đồng'!M48</f>
        <v>0</v>
      </c>
      <c r="L48" s="92">
        <f>'[10]Hợp đồng'!P48</f>
        <v>39000000</v>
      </c>
      <c r="M48" s="91">
        <f>'[10]Thực hiện HĐ'!I48</f>
        <v>6000</v>
      </c>
      <c r="N48" s="92">
        <f>'[10]Thực hiện HĐ'!O48</f>
        <v>39000000</v>
      </c>
      <c r="O48" s="93">
        <f t="shared" si="0"/>
        <v>0</v>
      </c>
      <c r="P48" s="94">
        <f t="shared" si="1"/>
        <v>0</v>
      </c>
    </row>
    <row r="49" spans="2:16" ht="26.25" customHeight="1">
      <c r="B49" s="86">
        <v>43</v>
      </c>
      <c r="C49" s="87" t="str">
        <f>'[10]Hợp đồng'!C49</f>
        <v>NĐ-ĐL</v>
      </c>
      <c r="D49" s="87" t="str">
        <f>'[10]Hợp đồng'!D49</f>
        <v>120422/ĐL-FM</v>
      </c>
      <c r="E49" s="88">
        <f>'[10]Hợp đồng'!E49</f>
        <v>44899</v>
      </c>
      <c r="F49" s="87" t="str">
        <f>IFERROR(VLOOKUP($C49,[10]TTKH!$B$6:$J$200,2,0),0)</f>
        <v>CÔNG TY TNHH SXTM VÀ DL ĐỨC LONG</v>
      </c>
      <c r="G49" s="89" t="str">
        <f>'[10]Hợp đồng'!G49</f>
        <v>8519R</v>
      </c>
      <c r="H49" s="90">
        <f>'[10]Hợp đồng'!H49</f>
        <v>0</v>
      </c>
      <c r="I49" s="91">
        <f>'[10]Hợp đồng'!J49</f>
        <v>6000</v>
      </c>
      <c r="J49" s="91">
        <f>'[10]Hợp đồng'!K49</f>
        <v>6700</v>
      </c>
      <c r="K49" s="91">
        <f>'[10]Hợp đồng'!M49</f>
        <v>0</v>
      </c>
      <c r="L49" s="92">
        <f>'[10]Hợp đồng'!P49</f>
        <v>40200000</v>
      </c>
      <c r="M49" s="91">
        <f>'[10]Thực hiện HĐ'!I49</f>
        <v>6000</v>
      </c>
      <c r="N49" s="92">
        <f>'[10]Thực hiện HĐ'!O49</f>
        <v>40200000</v>
      </c>
      <c r="O49" s="93">
        <f t="shared" si="0"/>
        <v>0</v>
      </c>
      <c r="P49" s="94">
        <f t="shared" si="1"/>
        <v>0</v>
      </c>
    </row>
    <row r="50" spans="2:16" ht="26.25" customHeight="1">
      <c r="B50" s="86">
        <v>44</v>
      </c>
      <c r="C50" s="87" t="str">
        <f>'[10]Hợp đồng'!C50</f>
        <v>NĐ-VU</v>
      </c>
      <c r="D50" s="87" t="str">
        <f>'[10]Hợp đồng'!D50</f>
        <v>12042022-VUHN24</v>
      </c>
      <c r="E50" s="88">
        <f>'[10]Hợp đồng'!E50</f>
        <v>44899</v>
      </c>
      <c r="F50" s="87" t="str">
        <f>IFERROR(VLOOKUP($C50,[10]TTKH!$B$6:$J$200,2,0),0)</f>
        <v>CÔNG TY TNHH SẢN XUẤT THƯƠNG MẠI NHỰA VIỆT ÚC</v>
      </c>
      <c r="G50" s="89" t="str">
        <f>'[10]Hợp đồng'!G50</f>
        <v>WL07011</v>
      </c>
      <c r="H50" s="90">
        <f>'[10]Hợp đồng'!H50</f>
        <v>0</v>
      </c>
      <c r="I50" s="91">
        <f>'[10]Hợp đồng'!J50</f>
        <v>1000</v>
      </c>
      <c r="J50" s="91">
        <f>'[10]Hợp đồng'!K50</f>
        <v>29090.909090909088</v>
      </c>
      <c r="K50" s="91">
        <f>'[10]Hợp đồng'!M50</f>
        <v>0</v>
      </c>
      <c r="L50" s="92">
        <f>'[10]Hợp đồng'!P50</f>
        <v>29090909.09090909</v>
      </c>
      <c r="M50" s="91">
        <f>'[10]Thực hiện HĐ'!I50</f>
        <v>1000</v>
      </c>
      <c r="N50" s="92">
        <f>'[10]Thực hiện HĐ'!O50</f>
        <v>29090909.09090909</v>
      </c>
      <c r="O50" s="93">
        <f t="shared" si="0"/>
        <v>0</v>
      </c>
      <c r="P50" s="94">
        <f t="shared" si="1"/>
        <v>0</v>
      </c>
    </row>
    <row r="51" spans="2:16" ht="26.25" customHeight="1">
      <c r="B51" s="86">
        <v>45</v>
      </c>
      <c r="C51" s="87" t="str">
        <f>'[10]Hợp đồng'!C51</f>
        <v>CN-WZ</v>
      </c>
      <c r="D51" s="87" t="str">
        <f>'[10]Hợp đồng'!D51</f>
        <v>FM/WJ120422-10</v>
      </c>
      <c r="E51" s="88">
        <f>'[10]Hợp đồng'!E51</f>
        <v>44899</v>
      </c>
      <c r="F51" s="87" t="str">
        <f>IFERROR(VLOOKUP($C51,[10]TTKH!$B$6:$J$200,2,0),0)</f>
        <v>WENZHOU JIATIAN TRADE CO., LTD</v>
      </c>
      <c r="G51" s="89" t="str">
        <f>'[10]Hợp đồng'!G51</f>
        <v xml:space="preserve"> JT30 đen</v>
      </c>
      <c r="H51" s="90">
        <f>'[10]Hợp đồng'!H51</f>
        <v>8803</v>
      </c>
      <c r="I51" s="91">
        <f>'[10]Hợp đồng'!J51</f>
        <v>162000</v>
      </c>
      <c r="J51" s="91">
        <f>'[10]Hợp đồng'!K51</f>
        <v>0</v>
      </c>
      <c r="K51" s="91">
        <f>'[10]Hợp đồng'!M51</f>
        <v>0.35499999999999998</v>
      </c>
      <c r="L51" s="92">
        <f>'[10]Hợp đồng'!P51</f>
        <v>1305477000</v>
      </c>
      <c r="M51" s="91">
        <f>'[10]Thực hiện HĐ'!I51</f>
        <v>162000</v>
      </c>
      <c r="N51" s="92">
        <f>'[10]Thực hiện HĐ'!O51</f>
        <v>1305477000</v>
      </c>
      <c r="O51" s="93">
        <f t="shared" si="0"/>
        <v>0</v>
      </c>
      <c r="P51" s="94">
        <f t="shared" si="1"/>
        <v>0</v>
      </c>
    </row>
    <row r="52" spans="2:16" ht="36" customHeight="1">
      <c r="B52" s="86">
        <v>46</v>
      </c>
      <c r="C52" s="87" t="str">
        <f>'[10]Hợp đồng'!C52</f>
        <v>NĐ-AT</v>
      </c>
      <c r="D52" s="87" t="str">
        <f>'[10]Hợp đồng'!D52</f>
        <v>130422/AT-FM</v>
      </c>
      <c r="E52" s="88" t="str">
        <f>'[10]Hợp đồng'!E52</f>
        <v>13/4/2022</v>
      </c>
      <c r="F52" s="87" t="str">
        <f>IFERROR(VLOOKUP($C52,[10]TTKH!$B$6:$J$200,2,0),0)</f>
        <v>CÔNG TY CỔ PHẦN AN TIẾN  INDUSTRIES</v>
      </c>
      <c r="G52" s="89" t="str">
        <f>'[10]Hợp đồng'!G52</f>
        <v>PP VKD 3155E5</v>
      </c>
      <c r="H52" s="90">
        <f>'[10]Hợp đồng'!H52</f>
        <v>0</v>
      </c>
      <c r="I52" s="91">
        <f>'[10]Hợp đồng'!J52</f>
        <v>2000</v>
      </c>
      <c r="J52" s="91">
        <f>'[10]Hợp đồng'!K52</f>
        <v>35909.090909090904</v>
      </c>
      <c r="K52" s="91">
        <f>'[10]Hợp đồng'!M52</f>
        <v>0</v>
      </c>
      <c r="L52" s="92">
        <f>'[10]Hợp đồng'!P52</f>
        <v>71818181.818181813</v>
      </c>
      <c r="M52" s="91">
        <f>'[10]Thực hiện HĐ'!I52</f>
        <v>2000</v>
      </c>
      <c r="N52" s="92">
        <f>'[10]Thực hiện HĐ'!O52</f>
        <v>71818181.818181813</v>
      </c>
      <c r="O52" s="93">
        <f t="shared" si="0"/>
        <v>0</v>
      </c>
      <c r="P52" s="94">
        <f t="shared" si="1"/>
        <v>0</v>
      </c>
    </row>
    <row r="53" spans="2:16" ht="37.5" customHeight="1">
      <c r="B53" s="86">
        <v>47</v>
      </c>
      <c r="C53" s="87" t="str">
        <f>'[10]Hợp đồng'!C53</f>
        <v>TMB</v>
      </c>
      <c r="D53" s="87" t="str">
        <f>'[10]Hợp đồng'!D53</f>
        <v>hàng mẫu</v>
      </c>
      <c r="E53" s="88" t="str">
        <f>'[10]Hợp đồng'!E53</f>
        <v>14/4/2022</v>
      </c>
      <c r="F53" s="87" t="str">
        <f>IFERROR(VLOOKUP($C53,[10]TTKH!$B$6:$J$200,2,0),0)</f>
        <v>TMB CO.,LTD</v>
      </c>
      <c r="G53" s="89" t="str">
        <f>'[10]Hợp đồng'!G53</f>
        <v>TMB Compound 1</v>
      </c>
      <c r="H53" s="90">
        <f>'[10]Hợp đồng'!H53</f>
        <v>0</v>
      </c>
      <c r="I53" s="91">
        <f>'[10]Hợp đồng'!J53</f>
        <v>2000</v>
      </c>
      <c r="J53" s="91">
        <f>'[10]Hợp đồng'!K53</f>
        <v>0</v>
      </c>
      <c r="K53" s="91">
        <f>'[10]Hợp đồng'!M53</f>
        <v>0</v>
      </c>
      <c r="L53" s="92">
        <f>'[10]Hợp đồng'!P53</f>
        <v>0</v>
      </c>
      <c r="M53" s="91">
        <f>'[10]Thực hiện HĐ'!I53</f>
        <v>0</v>
      </c>
      <c r="N53" s="92">
        <f>'[10]Thực hiện HĐ'!O53</f>
        <v>0</v>
      </c>
      <c r="O53" s="93">
        <f t="shared" si="0"/>
        <v>2000</v>
      </c>
      <c r="P53" s="94">
        <f t="shared" si="1"/>
        <v>0</v>
      </c>
    </row>
    <row r="54" spans="2:16" ht="36" customHeight="1">
      <c r="B54" s="86">
        <v>48</v>
      </c>
      <c r="C54" s="87" t="str">
        <f>'[10]Hợp đồng'!C54</f>
        <v>NĐ-RS</v>
      </c>
      <c r="D54" s="87" t="str">
        <f>'[10]Hợp đồng'!D54</f>
        <v>150422/RS-FL</v>
      </c>
      <c r="E54" s="88" t="str">
        <f>'[10]Hợp đồng'!E54</f>
        <v>15/4/2022</v>
      </c>
      <c r="F54" s="87" t="str">
        <f>IFERROR(VLOOKUP($C54,[10]TTKH!$B$6:$J$200,2,0),0)</f>
        <v>CÔNG TY CỔ PHẦN KHOÁNG SẢN REDSTONE</v>
      </c>
      <c r="G54" s="89" t="str">
        <f>'[10]Hợp đồng'!G54</f>
        <v>W8327</v>
      </c>
      <c r="H54" s="90">
        <f>'[10]Hợp đồng'!H54</f>
        <v>0</v>
      </c>
      <c r="I54" s="91">
        <f>'[10]Hợp đồng'!J54</f>
        <v>500</v>
      </c>
      <c r="J54" s="91">
        <f>'[10]Hợp đồng'!K54</f>
        <v>28181.81818181818</v>
      </c>
      <c r="K54" s="91">
        <f>'[10]Hợp đồng'!M54</f>
        <v>0</v>
      </c>
      <c r="L54" s="92">
        <f>'[10]Hợp đồng'!P54</f>
        <v>14090909.09090909</v>
      </c>
      <c r="M54" s="91">
        <f>'[10]Thực hiện HĐ'!I54</f>
        <v>300</v>
      </c>
      <c r="N54" s="92">
        <f>'[10]Thực hiện HĐ'!O54</f>
        <v>8454545.4545454532</v>
      </c>
      <c r="O54" s="93">
        <f t="shared" si="0"/>
        <v>200</v>
      </c>
      <c r="P54" s="94">
        <f t="shared" si="1"/>
        <v>5636363.6363636367</v>
      </c>
    </row>
    <row r="55" spans="2:16" ht="27.75" customHeight="1">
      <c r="B55" s="86">
        <v>49</v>
      </c>
      <c r="C55" s="87" t="str">
        <f>'[10]Hợp đồng'!C55</f>
        <v>UG-AI</v>
      </c>
      <c r="D55" s="87" t="str">
        <f>'[10]Hợp đồng'!D55</f>
        <v>VTM05202291</v>
      </c>
      <c r="E55" s="88">
        <f>'[10]Hợp đồng'!E55</f>
        <v>44899</v>
      </c>
      <c r="F55" s="87" t="str">
        <f>IFERROR(VLOOKUP($C55,[10]TTKH!$B$6:$J$200,2,0),0)</f>
        <v>AUROMEERA INDUSTRIES (U) LTD</v>
      </c>
      <c r="G55" s="89" t="str">
        <f>'[10]Hợp đồng'!G55</f>
        <v>VTP-204</v>
      </c>
      <c r="H55" s="90">
        <f>'[10]Hợp đồng'!H55</f>
        <v>0</v>
      </c>
      <c r="I55" s="91">
        <f>'[10]Hợp đồng'!J55</f>
        <v>84000</v>
      </c>
      <c r="J55" s="91">
        <f>'[10]Hợp đồng'!K55</f>
        <v>0</v>
      </c>
      <c r="K55" s="91">
        <f>'[10]Hợp đồng'!M55</f>
        <v>0.52700000000000002</v>
      </c>
      <c r="L55" s="92">
        <f>'[10]Hợp đồng'!P55</f>
        <v>1004883600</v>
      </c>
      <c r="M55" s="91">
        <f>'[10]Thực hiện HĐ'!I55</f>
        <v>84000</v>
      </c>
      <c r="N55" s="92">
        <f>'[10]Thực hiện HĐ'!O55</f>
        <v>1004883600</v>
      </c>
      <c r="O55" s="93">
        <f t="shared" si="0"/>
        <v>0</v>
      </c>
      <c r="P55" s="94">
        <f t="shared" si="1"/>
        <v>0</v>
      </c>
    </row>
    <row r="56" spans="2:16" ht="36" customHeight="1">
      <c r="B56" s="86">
        <v>50</v>
      </c>
      <c r="C56" s="87" t="str">
        <f>'[10]Hợp đồng'!C56</f>
        <v>NĐ-HN</v>
      </c>
      <c r="D56" s="87" t="str">
        <f>'[10]Hợp đồng'!D56</f>
        <v>150422/HN-FM</v>
      </c>
      <c r="E56" s="88" t="str">
        <f>'[10]Hợp đồng'!E56</f>
        <v>15/4/2022</v>
      </c>
      <c r="F56" s="87" t="str">
        <f>IFERROR(VLOOKUP($C56,[10]TTKH!$B$6:$J$200,2,0),0)</f>
        <v>CÔNG TY CỔ PHẦN SẢN XUẤT THƯƠNG MẠI BAO BÌ HẢI NAM</v>
      </c>
      <c r="G56" s="89" t="str">
        <f>'[10]Hợp đồng'!G56</f>
        <v>PE80</v>
      </c>
      <c r="H56" s="90">
        <f>'[10]Hợp đồng'!H56</f>
        <v>0</v>
      </c>
      <c r="I56" s="91">
        <f>'[10]Hợp đồng'!J56</f>
        <v>5000</v>
      </c>
      <c r="J56" s="91">
        <f>'[10]Hợp đồng'!K56</f>
        <v>7727.272727272727</v>
      </c>
      <c r="K56" s="91">
        <f>'[10]Hợp đồng'!M56</f>
        <v>0</v>
      </c>
      <c r="L56" s="92">
        <f>'[10]Hợp đồng'!P56</f>
        <v>38636363.636363633</v>
      </c>
      <c r="M56" s="91">
        <f>'[10]Thực hiện HĐ'!I56</f>
        <v>5000</v>
      </c>
      <c r="N56" s="92">
        <f>'[10]Thực hiện HĐ'!O56</f>
        <v>38636363.636363633</v>
      </c>
      <c r="O56" s="93">
        <f t="shared" si="0"/>
        <v>0</v>
      </c>
      <c r="P56" s="94">
        <f t="shared" si="1"/>
        <v>0</v>
      </c>
    </row>
    <row r="57" spans="2:16" ht="30.75" customHeight="1">
      <c r="B57" s="86">
        <v>51</v>
      </c>
      <c r="C57" s="87" t="str">
        <f>'[10]Hợp đồng'!C57</f>
        <v>NĐ-HH</v>
      </c>
      <c r="D57" s="87" t="str">
        <f>'[10]Hợp đồng'!D57</f>
        <v>07/HH-FM</v>
      </c>
      <c r="E57" s="88" t="str">
        <f>'[10]Hợp đồng'!E57</f>
        <v>16/4/2022</v>
      </c>
      <c r="F57" s="87" t="str">
        <f>IFERROR(VLOOKUP($C57,[10]TTKH!$B$6:$J$200,2,0),0)</f>
        <v>CÔNG TY TNHH NHỰA HUY HOÀN</v>
      </c>
      <c r="G57" s="89">
        <f>'[10]Hợp đồng'!G57</f>
        <v>8616</v>
      </c>
      <c r="H57" s="90">
        <f>'[10]Hợp đồng'!H57</f>
        <v>0</v>
      </c>
      <c r="I57" s="91">
        <f>'[10]Hợp đồng'!J57</f>
        <v>5000</v>
      </c>
      <c r="J57" s="91">
        <f>'[10]Hợp đồng'!K57</f>
        <v>6999.9999999999991</v>
      </c>
      <c r="K57" s="91">
        <f>'[10]Hợp đồng'!M57</f>
        <v>0</v>
      </c>
      <c r="L57" s="92">
        <f>'[10]Hợp đồng'!P57</f>
        <v>34999999.999999993</v>
      </c>
      <c r="M57" s="91">
        <f>'[10]Thực hiện HĐ'!I57</f>
        <v>5000</v>
      </c>
      <c r="N57" s="92">
        <f>'[10]Thực hiện HĐ'!O57</f>
        <v>34999999.999999993</v>
      </c>
      <c r="O57" s="93">
        <f t="shared" si="0"/>
        <v>0</v>
      </c>
      <c r="P57" s="94">
        <f t="shared" si="1"/>
        <v>0</v>
      </c>
    </row>
    <row r="58" spans="2:16" ht="30.75" customHeight="1">
      <c r="B58" s="86">
        <v>52</v>
      </c>
      <c r="C58" s="87" t="str">
        <f>'[10]Hợp đồng'!C58</f>
        <v>NĐ-AH</v>
      </c>
      <c r="D58" s="87" t="str">
        <f>'[10]Hợp đồng'!D58</f>
        <v>10/AH-FL</v>
      </c>
      <c r="E58" s="88" t="str">
        <f>'[10]Hợp đồng'!E58</f>
        <v>18/4/2022</v>
      </c>
      <c r="F58" s="87" t="str">
        <f>IFERROR(VLOOKUP($C58,[10]TTKH!$B$6:$J$200,2,0),0)</f>
        <v>A HINH</v>
      </c>
      <c r="G58" s="89" t="str">
        <f>'[10]Hợp đồng'!G58</f>
        <v>8514R</v>
      </c>
      <c r="H58" s="90">
        <f>'[10]Hợp đồng'!H58</f>
        <v>0</v>
      </c>
      <c r="I58" s="91">
        <f>'[10]Hợp đồng'!J58</f>
        <v>24000</v>
      </c>
      <c r="J58" s="91">
        <f>'[10]Hợp đồng'!K58</f>
        <v>6600</v>
      </c>
      <c r="K58" s="91">
        <f>'[10]Hợp đồng'!M58</f>
        <v>0</v>
      </c>
      <c r="L58" s="92">
        <f>'[10]Hợp đồng'!P58</f>
        <v>158400000</v>
      </c>
      <c r="M58" s="91">
        <f>'[10]Thực hiện HĐ'!I58</f>
        <v>24000</v>
      </c>
      <c r="N58" s="92">
        <f>'[10]Thực hiện HĐ'!O58</f>
        <v>158400000</v>
      </c>
      <c r="O58" s="93">
        <f t="shared" si="0"/>
        <v>0</v>
      </c>
      <c r="P58" s="94">
        <f t="shared" si="1"/>
        <v>0</v>
      </c>
    </row>
    <row r="59" spans="2:16" ht="30.75" customHeight="1">
      <c r="B59" s="86">
        <v>53</v>
      </c>
      <c r="C59" s="87" t="str">
        <f>'[10]Hợp đồng'!C59</f>
        <v>NĐ-TV</v>
      </c>
      <c r="D59" s="87" t="str">
        <f>'[10]Hợp đồng'!D59</f>
        <v>04/TV-FL</v>
      </c>
      <c r="E59" s="88" t="str">
        <f>'[10]Hợp đồng'!E59</f>
        <v>20/4/2022</v>
      </c>
      <c r="F59" s="87" t="str">
        <f>IFERROR(VLOOKUP($C59,[10]TTKH!$B$6:$J$200,2,0),0)</f>
        <v>CÔNG TY TNHH TARPIA VINA</v>
      </c>
      <c r="G59" s="89">
        <f>'[10]Hợp đồng'!G59</f>
        <v>8805</v>
      </c>
      <c r="H59" s="90">
        <f>'[10]Hợp đồng'!H59</f>
        <v>0</v>
      </c>
      <c r="I59" s="91">
        <f>'[10]Hợp đồng'!J59</f>
        <v>30000</v>
      </c>
      <c r="J59" s="91">
        <f>'[10]Hợp đồng'!K59</f>
        <v>8363.6363636363621</v>
      </c>
      <c r="K59" s="91">
        <f>'[10]Hợp đồng'!M59</f>
        <v>0</v>
      </c>
      <c r="L59" s="92">
        <f>'[10]Hợp đồng'!P59</f>
        <v>250909090.90909088</v>
      </c>
      <c r="M59" s="91">
        <f>'[10]Thực hiện HĐ'!I59</f>
        <v>30000</v>
      </c>
      <c r="N59" s="92">
        <f>'[10]Thực hiện HĐ'!O59</f>
        <v>250909090.90909088</v>
      </c>
      <c r="O59" s="93">
        <f t="shared" si="0"/>
        <v>0</v>
      </c>
      <c r="P59" s="94">
        <f t="shared" si="1"/>
        <v>0</v>
      </c>
    </row>
    <row r="60" spans="2:16" ht="30.75" customHeight="1">
      <c r="B60" s="86">
        <v>54</v>
      </c>
      <c r="C60" s="87" t="str">
        <f>'[10]Hợp đồng'!C60</f>
        <v>PL-BE</v>
      </c>
      <c r="D60" s="87" t="str">
        <f>'[10]Hợp đồng'!D60</f>
        <v>ZD89/FM-BE</v>
      </c>
      <c r="E60" s="88" t="str">
        <f>'[10]Hợp đồng'!E60</f>
        <v>19/4/2022</v>
      </c>
      <c r="F60" s="87" t="str">
        <f>IFERROR(VLOOKUP($C60,[10]TTKH!$B$6:$J$200,2,0),0)</f>
        <v>BEDEKO EUROPE LTD LP.</v>
      </c>
      <c r="G60" s="89" t="str">
        <f>'[10]Hợp đồng'!G60</f>
        <v>FX85PE-F35</v>
      </c>
      <c r="H60" s="90">
        <f>'[10]Hợp đồng'!H60</f>
        <v>0</v>
      </c>
      <c r="I60" s="91">
        <f>'[10]Hợp đồng'!J60</f>
        <v>216000</v>
      </c>
      <c r="J60" s="91">
        <f>'[10]Hợp đồng'!K60</f>
        <v>0</v>
      </c>
      <c r="K60" s="91">
        <f>'[10]Hợp đồng'!M60</f>
        <v>0.28499999999999998</v>
      </c>
      <c r="L60" s="92">
        <f>'[10]Hợp đồng'!P60</f>
        <v>1397411999.9999998</v>
      </c>
      <c r="M60" s="91">
        <f>'[10]Thực hiện HĐ'!I60</f>
        <v>216000</v>
      </c>
      <c r="N60" s="92">
        <f>'[10]Thực hiện HĐ'!O60</f>
        <v>1397411999.9999998</v>
      </c>
      <c r="O60" s="93">
        <f t="shared" si="0"/>
        <v>0</v>
      </c>
      <c r="P60" s="94">
        <f t="shared" si="1"/>
        <v>0</v>
      </c>
    </row>
    <row r="61" spans="2:16" ht="30.75" customHeight="1">
      <c r="B61" s="86">
        <v>55</v>
      </c>
      <c r="C61" s="87" t="str">
        <f>'[10]Hợp đồng'!C61</f>
        <v>PL-BE</v>
      </c>
      <c r="D61" s="87" t="str">
        <f>'[10]Hợp đồng'!D61</f>
        <v>ZD90/FM-BE</v>
      </c>
      <c r="E61" s="88" t="str">
        <f>'[10]Hợp đồng'!E61</f>
        <v>19/4/2022</v>
      </c>
      <c r="F61" s="87" t="str">
        <f>IFERROR(VLOOKUP($C61,[10]TTKH!$B$6:$J$200,2,0),0)</f>
        <v>BEDEKO EUROPE LTD LP.</v>
      </c>
      <c r="G61" s="89" t="str">
        <f>'[10]Hợp đồng'!G61</f>
        <v>FX85PE-F35</v>
      </c>
      <c r="H61" s="90">
        <f>'[10]Hợp đồng'!H61</f>
        <v>0</v>
      </c>
      <c r="I61" s="91">
        <f>'[10]Hợp đồng'!J61</f>
        <v>189000</v>
      </c>
      <c r="J61" s="91">
        <f>'[10]Hợp đồng'!K61</f>
        <v>0</v>
      </c>
      <c r="K61" s="91">
        <f>'[10]Hợp đồng'!M61</f>
        <v>0.28499999999999998</v>
      </c>
      <c r="L61" s="92">
        <f>'[10]Hợp đồng'!P61</f>
        <v>1222735499.9999998</v>
      </c>
      <c r="M61" s="91">
        <f>'[10]Thực hiện HĐ'!I61</f>
        <v>0</v>
      </c>
      <c r="N61" s="92">
        <f>'[10]Thực hiện HĐ'!O61</f>
        <v>0</v>
      </c>
      <c r="O61" s="93">
        <f t="shared" si="0"/>
        <v>189000</v>
      </c>
      <c r="P61" s="94">
        <f t="shared" si="1"/>
        <v>1222735499.9999998</v>
      </c>
    </row>
    <row r="62" spans="2:16" ht="30.75" customHeight="1">
      <c r="B62" s="86">
        <v>56</v>
      </c>
      <c r="C62" s="87" t="str">
        <f>'[10]Hợp đồng'!C62</f>
        <v>PL-BE</v>
      </c>
      <c r="D62" s="87" t="str">
        <f>'[10]Hợp đồng'!D62</f>
        <v>ZD90/FM-BE</v>
      </c>
      <c r="E62" s="88" t="str">
        <f>'[10]Hợp đồng'!E62</f>
        <v>19/4/2022</v>
      </c>
      <c r="F62" s="87" t="str">
        <f>IFERROR(VLOOKUP($C62,[10]TTKH!$B$6:$J$200,2,0),0)</f>
        <v>BEDEKO EUROPE LTD LP.</v>
      </c>
      <c r="G62" s="89" t="str">
        <f>'[10]Hợp đồng'!G62</f>
        <v>FX85PP-F35</v>
      </c>
      <c r="H62" s="90">
        <f>'[10]Hợp đồng'!H62</f>
        <v>0</v>
      </c>
      <c r="I62" s="91">
        <f>'[10]Hợp đồng'!J62</f>
        <v>54000</v>
      </c>
      <c r="J62" s="91">
        <f>'[10]Hợp đồng'!K62</f>
        <v>0</v>
      </c>
      <c r="K62" s="91">
        <f>'[10]Hợp đồng'!M62</f>
        <v>0.28499999999999998</v>
      </c>
      <c r="L62" s="92">
        <f>'[10]Hợp đồng'!P62</f>
        <v>349352999.99999994</v>
      </c>
      <c r="M62" s="91">
        <f>'[10]Thực hiện HĐ'!I62</f>
        <v>0</v>
      </c>
      <c r="N62" s="92">
        <f>'[10]Thực hiện HĐ'!O62</f>
        <v>0</v>
      </c>
      <c r="O62" s="93">
        <f t="shared" si="0"/>
        <v>54000</v>
      </c>
      <c r="P62" s="94">
        <f t="shared" si="1"/>
        <v>349352999.99999994</v>
      </c>
    </row>
    <row r="63" spans="2:16" ht="30.75" customHeight="1">
      <c r="B63" s="86">
        <v>57</v>
      </c>
      <c r="C63" s="87" t="str">
        <f>'[10]Hợp đồng'!C63</f>
        <v>PL-BE</v>
      </c>
      <c r="D63" s="87" t="str">
        <f>'[10]Hợp đồng'!D63</f>
        <v>ZD90/FM-BE</v>
      </c>
      <c r="E63" s="88" t="str">
        <f>'[10]Hợp đồng'!E63</f>
        <v>19/4/2022</v>
      </c>
      <c r="F63" s="87" t="str">
        <f>IFERROR(VLOOKUP($C63,[10]TTKH!$B$6:$J$200,2,0),0)</f>
        <v>BEDEKO EUROPE LTD LP.</v>
      </c>
      <c r="G63" s="89" t="str">
        <f>'[10]Hợp đồng'!G63</f>
        <v>FX85PE-F35 BIG BAG</v>
      </c>
      <c r="H63" s="90">
        <f>'[10]Hợp đồng'!H63</f>
        <v>0</v>
      </c>
      <c r="I63" s="91">
        <f>'[10]Hợp đồng'!J63</f>
        <v>81000</v>
      </c>
      <c r="J63" s="91">
        <f>'[10]Hợp đồng'!K63</f>
        <v>0</v>
      </c>
      <c r="K63" s="91">
        <f>'[10]Hợp đồng'!M63</f>
        <v>0.28499999999999998</v>
      </c>
      <c r="L63" s="92">
        <f>'[10]Hợp đồng'!P63</f>
        <v>524029499.99999994</v>
      </c>
      <c r="M63" s="91">
        <f>'[10]Thực hiện HĐ'!I63</f>
        <v>0</v>
      </c>
      <c r="N63" s="92">
        <f>'[10]Thực hiện HĐ'!O63</f>
        <v>0</v>
      </c>
      <c r="O63" s="93">
        <f t="shared" si="0"/>
        <v>81000</v>
      </c>
      <c r="P63" s="94">
        <f t="shared" si="1"/>
        <v>524029499.99999994</v>
      </c>
    </row>
    <row r="64" spans="2:16" ht="30.75" customHeight="1">
      <c r="B64" s="86">
        <v>58</v>
      </c>
      <c r="C64" s="87" t="str">
        <f>'[10]Hợp đồng'!C64</f>
        <v>PL-BE</v>
      </c>
      <c r="D64" s="87" t="str">
        <f>'[10]Hợp đồng'!D64</f>
        <v>ZD91/FM-BE</v>
      </c>
      <c r="E64" s="88" t="str">
        <f>'[10]Hợp đồng'!E64</f>
        <v>19/4/2022</v>
      </c>
      <c r="F64" s="87" t="str">
        <f>IFERROR(VLOOKUP($C64,[10]TTKH!$B$6:$J$200,2,0),0)</f>
        <v>BEDEKO EUROPE LTD LP.</v>
      </c>
      <c r="G64" s="89" t="str">
        <f>'[10]Hợp đồng'!G64</f>
        <v>FX85PE-F35</v>
      </c>
      <c r="H64" s="90">
        <f>'[10]Hợp đồng'!H64</f>
        <v>0</v>
      </c>
      <c r="I64" s="91">
        <f>'[10]Hợp đồng'!J64</f>
        <v>243000</v>
      </c>
      <c r="J64" s="91">
        <f>'[10]Hợp đồng'!K64</f>
        <v>0</v>
      </c>
      <c r="K64" s="91">
        <f>'[10]Hợp đồng'!M64</f>
        <v>0.28499999999999998</v>
      </c>
      <c r="L64" s="92">
        <f>'[10]Hợp đồng'!P64</f>
        <v>1869885000</v>
      </c>
      <c r="M64" s="91">
        <f>'[10]Thực hiện HĐ'!I64</f>
        <v>0</v>
      </c>
      <c r="N64" s="92">
        <f>'[10]Thực hiện HĐ'!O64</f>
        <v>0</v>
      </c>
      <c r="O64" s="93">
        <f t="shared" si="0"/>
        <v>243000</v>
      </c>
      <c r="P64" s="94">
        <f t="shared" si="1"/>
        <v>1869885000</v>
      </c>
    </row>
    <row r="65" spans="2:16" ht="30.75" customHeight="1">
      <c r="B65" s="86">
        <v>59</v>
      </c>
      <c r="C65" s="87" t="str">
        <f>'[10]Hợp đồng'!C65</f>
        <v>PL-BE</v>
      </c>
      <c r="D65" s="87" t="str">
        <f>'[10]Hợp đồng'!D65</f>
        <v>ZD91/FM-BE</v>
      </c>
      <c r="E65" s="88" t="str">
        <f>'[10]Hợp đồng'!E65</f>
        <v>19/4/2022</v>
      </c>
      <c r="F65" s="87" t="str">
        <f>IFERROR(VLOOKUP($C65,[10]TTKH!$B$6:$J$200,2,0),0)</f>
        <v>BEDEKO EUROPE LTD LP.</v>
      </c>
      <c r="G65" s="89" t="str">
        <f>'[10]Hợp đồng'!G65</f>
        <v>FX85PP-F35</v>
      </c>
      <c r="H65" s="90">
        <f>'[10]Hợp đồng'!H65</f>
        <v>0</v>
      </c>
      <c r="I65" s="91">
        <f>'[10]Hợp đồng'!J65</f>
        <v>27000</v>
      </c>
      <c r="J65" s="91">
        <f>'[10]Hợp đồng'!K65</f>
        <v>0</v>
      </c>
      <c r="K65" s="91">
        <f>'[10]Hợp đồng'!M65</f>
        <v>0.28499999999999998</v>
      </c>
      <c r="L65" s="92">
        <f>'[10]Hợp đồng'!P65</f>
        <v>207764999.99999997</v>
      </c>
      <c r="M65" s="91">
        <f>'[10]Thực hiện HĐ'!I65</f>
        <v>0</v>
      </c>
      <c r="N65" s="92">
        <f>'[10]Thực hiện HĐ'!O65</f>
        <v>0</v>
      </c>
      <c r="O65" s="93">
        <f t="shared" si="0"/>
        <v>27000</v>
      </c>
      <c r="P65" s="94">
        <f t="shared" si="1"/>
        <v>207764999.99999997</v>
      </c>
    </row>
    <row r="66" spans="2:16" ht="30.75" customHeight="1">
      <c r="B66" s="86">
        <v>60</v>
      </c>
      <c r="C66" s="87" t="str">
        <f>'[10]Hợp đồng'!C66</f>
        <v>CCIC</v>
      </c>
      <c r="D66" s="87" t="str">
        <f>'[10]Hợp đồng'!D66</f>
        <v>VTM01202293</v>
      </c>
      <c r="E66" s="88" t="str">
        <f>'[10]Hợp đồng'!E66</f>
        <v>20/4/2022</v>
      </c>
      <c r="F66" s="87" t="str">
        <f>IFERROR(VLOOKUP($C66,[10]TTKH!$B$6:$J$200,2,0),0)</f>
        <v>COLORSTAR CHEMICAL INDUSTRIAL CORPORATION</v>
      </c>
      <c r="G66" s="89">
        <f>'[10]Hợp đồng'!G66</f>
        <v>2024</v>
      </c>
      <c r="H66" s="90">
        <f>'[10]Hợp đồng'!H66</f>
        <v>0</v>
      </c>
      <c r="I66" s="91">
        <f>'[10]Hợp đồng'!J66</f>
        <v>51000</v>
      </c>
      <c r="J66" s="91">
        <f>'[10]Hợp đồng'!K66</f>
        <v>0</v>
      </c>
      <c r="K66" s="91">
        <f>'[10]Hợp đồng'!M66</f>
        <v>0.35</v>
      </c>
      <c r="L66" s="92">
        <f>'[10]Hợp đồng'!P66</f>
        <v>481950000</v>
      </c>
      <c r="M66" s="91">
        <f>'[10]Thực hiện HĐ'!I66</f>
        <v>51000</v>
      </c>
      <c r="N66" s="92">
        <f>'[10]Thực hiện HĐ'!O66</f>
        <v>481950000</v>
      </c>
      <c r="O66" s="93">
        <f t="shared" si="0"/>
        <v>0</v>
      </c>
      <c r="P66" s="94">
        <f t="shared" si="1"/>
        <v>0</v>
      </c>
    </row>
    <row r="67" spans="2:16" ht="30.75" customHeight="1">
      <c r="B67" s="86">
        <v>61</v>
      </c>
      <c r="C67" s="87" t="str">
        <f>'[10]Hợp đồng'!C67</f>
        <v>PL-GSP</v>
      </c>
      <c r="D67" s="87" t="str">
        <f>'[10]Hợp đồng'!D67</f>
        <v>VTM01202292</v>
      </c>
      <c r="E67" s="88" t="str">
        <f>'[10]Hợp đồng'!E67</f>
        <v>19/4/2022</v>
      </c>
      <c r="F67" s="87" t="str">
        <f>IFERROR(VLOOKUP($C67,[10]TTKH!$B$6:$J$200,2,0),0)</f>
        <v>GRAND SUMMIT PACKAGING CORP</v>
      </c>
      <c r="G67" s="89" t="str">
        <f>'[10]Hợp đồng'!G67</f>
        <v>VTP-202</v>
      </c>
      <c r="H67" s="90" t="str">
        <f>'[10]Hợp đồng'!H67</f>
        <v>8804S</v>
      </c>
      <c r="I67" s="91">
        <f>'[10]Hợp đồng'!J67</f>
        <v>81000</v>
      </c>
      <c r="J67" s="91">
        <f>'[10]Hợp đồng'!K67</f>
        <v>0</v>
      </c>
      <c r="K67" s="91">
        <f>'[10]Hợp đồng'!M67</f>
        <v>0.36299999999999999</v>
      </c>
      <c r="L67" s="92">
        <f>'[10]Hợp đồng'!P67</f>
        <v>793881000</v>
      </c>
      <c r="M67" s="91">
        <f>'[10]Thực hiện HĐ'!I67</f>
        <v>81000</v>
      </c>
      <c r="N67" s="92">
        <f>'[10]Thực hiện HĐ'!O67</f>
        <v>793881000</v>
      </c>
      <c r="O67" s="93">
        <f t="shared" si="0"/>
        <v>0</v>
      </c>
      <c r="P67" s="94">
        <f t="shared" si="1"/>
        <v>0</v>
      </c>
    </row>
    <row r="68" spans="2:16" ht="30.75" customHeight="1">
      <c r="B68" s="86">
        <v>62</v>
      </c>
      <c r="C68" s="87" t="str">
        <f>'[10]Hợp đồng'!C68</f>
        <v>PH-KP</v>
      </c>
      <c r="D68" s="87" t="str">
        <f>'[10]Hợp đồng'!D68</f>
        <v>VTM01202294</v>
      </c>
      <c r="E68" s="88" t="str">
        <f>'[10]Hợp đồng'!E68</f>
        <v>21/4/2022</v>
      </c>
      <c r="F68" s="87" t="str">
        <f>IFERROR(VLOOKUP($C68,[10]TTKH!$B$6:$J$200,2,0),0)</f>
        <v>KUTSAIRA PLASTIC PLUS CO.LTD</v>
      </c>
      <c r="G68" s="89" t="str">
        <f>'[10]Hợp đồng'!G68</f>
        <v>HD</v>
      </c>
      <c r="H68" s="90" t="str">
        <f>'[10]Hợp đồng'!H68</f>
        <v>8514HD</v>
      </c>
      <c r="I68" s="91">
        <f>'[10]Hợp đồng'!J68</f>
        <v>165000</v>
      </c>
      <c r="J68" s="91">
        <f>'[10]Hợp đồng'!K68</f>
        <v>0</v>
      </c>
      <c r="K68" s="91">
        <f>'[10]Hợp đồng'!M68</f>
        <v>0.34</v>
      </c>
      <c r="L68" s="92">
        <f>'[10]Hợp đồng'!P68</f>
        <v>1514700000.0000002</v>
      </c>
      <c r="M68" s="91">
        <f>'[10]Thực hiện HĐ'!I68</f>
        <v>165000</v>
      </c>
      <c r="N68" s="92">
        <f>'[10]Thực hiện HĐ'!O68</f>
        <v>1514700000.0000002</v>
      </c>
      <c r="O68" s="93">
        <f t="shared" si="0"/>
        <v>0</v>
      </c>
      <c r="P68" s="94">
        <f t="shared" si="1"/>
        <v>0</v>
      </c>
    </row>
    <row r="69" spans="2:16" ht="30.75" customHeight="1">
      <c r="B69" s="86">
        <v>63</v>
      </c>
      <c r="C69" s="87" t="str">
        <f>'[10]Hợp đồng'!C69</f>
        <v>PN-TS</v>
      </c>
      <c r="D69" s="87" t="str">
        <f>'[10]Hợp đồng'!D69</f>
        <v>VTM01202295</v>
      </c>
      <c r="E69" s="88" t="str">
        <f>'[10]Hợp đồng'!E69</f>
        <v>21/4/2022</v>
      </c>
      <c r="F69" s="87" t="str">
        <f>IFERROR(VLOOKUP($C69,[10]TTKH!$B$6:$J$200,2,0),0)</f>
        <v>TSONG KAI ENTERPRISES COMPANY LTD</v>
      </c>
      <c r="G69" s="89" t="str">
        <f>'[10]Hợp đồng'!G69</f>
        <v>HD</v>
      </c>
      <c r="H69" s="90" t="str">
        <f>'[10]Hợp đồng'!H69</f>
        <v>8514HD</v>
      </c>
      <c r="I69" s="91">
        <f>'[10]Hợp đồng'!J69</f>
        <v>165000</v>
      </c>
      <c r="J69" s="91">
        <f>'[10]Hợp đồng'!K69</f>
        <v>0</v>
      </c>
      <c r="K69" s="91">
        <f>'[10]Hợp đồng'!M69</f>
        <v>0.34</v>
      </c>
      <c r="L69" s="92">
        <f>'[10]Hợp đồng'!P69</f>
        <v>1514700000.0000002</v>
      </c>
      <c r="M69" s="91">
        <f>'[10]Thực hiện HĐ'!I69</f>
        <v>0</v>
      </c>
      <c r="N69" s="92">
        <f>'[10]Thực hiện HĐ'!O69</f>
        <v>0</v>
      </c>
      <c r="O69" s="93">
        <f t="shared" si="0"/>
        <v>165000</v>
      </c>
      <c r="P69" s="94">
        <f t="shared" si="1"/>
        <v>1514700000.0000002</v>
      </c>
    </row>
    <row r="70" spans="2:16" ht="30.75" customHeight="1">
      <c r="B70" s="86">
        <v>64</v>
      </c>
      <c r="C70" s="87" t="str">
        <f>'[10]Hợp đồng'!C70</f>
        <v>HM</v>
      </c>
      <c r="D70" s="87" t="str">
        <f>'[10]Hợp đồng'!D70</f>
        <v>hàng mẫu</v>
      </c>
      <c r="E70" s="88">
        <f>'[10]Hợp đồng'!E70</f>
        <v>0</v>
      </c>
      <c r="F70" s="87" t="str">
        <f>IFERROR(VLOOKUP($C70,[10]TTKH!$B$6:$J$200,2,0),0)</f>
        <v>Mr. Hùng</v>
      </c>
      <c r="G70" s="89">
        <f>'[10]Hợp đồng'!G70</f>
        <v>8519</v>
      </c>
      <c r="H70" s="90">
        <f>'[10]Hợp đồng'!H70</f>
        <v>0</v>
      </c>
      <c r="I70" s="91">
        <f>'[10]Hợp đồng'!J70</f>
        <v>25</v>
      </c>
      <c r="J70" s="91">
        <f>'[10]Hợp đồng'!K70</f>
        <v>0</v>
      </c>
      <c r="K70" s="91">
        <f>'[10]Hợp đồng'!M70</f>
        <v>0</v>
      </c>
      <c r="L70" s="92">
        <f>'[10]Hợp đồng'!P70</f>
        <v>0</v>
      </c>
      <c r="M70" s="91">
        <f>'[10]Thực hiện HĐ'!I70</f>
        <v>0</v>
      </c>
      <c r="N70" s="92">
        <f>'[10]Thực hiện HĐ'!O70</f>
        <v>0</v>
      </c>
      <c r="O70" s="93">
        <f t="shared" si="0"/>
        <v>25</v>
      </c>
      <c r="P70" s="94">
        <f t="shared" si="1"/>
        <v>0</v>
      </c>
    </row>
    <row r="71" spans="2:16" ht="30.75" customHeight="1">
      <c r="B71" s="86">
        <v>65</v>
      </c>
      <c r="C71" s="87" t="str">
        <f>'[10]Hợp đồng'!C71</f>
        <v>NĐ-HĐ</v>
      </c>
      <c r="D71" s="87" t="str">
        <f>'[10]Hợp đồng'!D71</f>
        <v>04/FL-HĐ</v>
      </c>
      <c r="E71" s="88" t="str">
        <f>'[10]Hợp đồng'!E71</f>
        <v>23/4/2022</v>
      </c>
      <c r="F71" s="87" t="str">
        <f>IFERROR(VLOOKUP($C71,[10]TTKH!$B$6:$J$200,2,0),0)</f>
        <v>CÔNG TY TNHH HẢI ĐĂNG - KB</v>
      </c>
      <c r="G71" s="89" t="str">
        <f>'[10]Hợp đồng'!G71</f>
        <v>PP02S</v>
      </c>
      <c r="H71" s="90">
        <f>'[10]Hợp đồng'!H71</f>
        <v>0</v>
      </c>
      <c r="I71" s="91">
        <f>'[10]Hợp đồng'!J71</f>
        <v>2000</v>
      </c>
      <c r="J71" s="91">
        <f>'[10]Hợp đồng'!K71</f>
        <v>7199.9999999999991</v>
      </c>
      <c r="K71" s="91">
        <f>'[10]Hợp đồng'!M71</f>
        <v>0</v>
      </c>
      <c r="L71" s="92">
        <f>'[10]Hợp đồng'!P71</f>
        <v>14399999.999999998</v>
      </c>
      <c r="M71" s="91">
        <f>'[10]Thực hiện HĐ'!I71</f>
        <v>2000</v>
      </c>
      <c r="N71" s="92">
        <f>'[10]Thực hiện HĐ'!O71</f>
        <v>14399999.999999998</v>
      </c>
      <c r="O71" s="93">
        <f t="shared" si="0"/>
        <v>0</v>
      </c>
      <c r="P71" s="94">
        <f t="shared" si="1"/>
        <v>0</v>
      </c>
    </row>
    <row r="72" spans="2:16" ht="30.75" customHeight="1">
      <c r="B72" s="86">
        <v>66</v>
      </c>
      <c r="C72" s="87" t="str">
        <f>'[10]Hợp đồng'!C72</f>
        <v>NĐ-HĐ</v>
      </c>
      <c r="D72" s="87" t="str">
        <f>'[10]Hợp đồng'!D72</f>
        <v>04/FL-HĐ</v>
      </c>
      <c r="E72" s="88" t="str">
        <f>'[10]Hợp đồng'!E72</f>
        <v>23/4/2022</v>
      </c>
      <c r="F72" s="87" t="str">
        <f>IFERROR(VLOOKUP($C72,[10]TTKH!$B$6:$J$200,2,0),0)</f>
        <v>CÔNG TY TNHH HẢI ĐĂNG - KB</v>
      </c>
      <c r="G72" s="89" t="str">
        <f>'[10]Hợp đồng'!G72</f>
        <v>8802SCR</v>
      </c>
      <c r="H72" s="90">
        <f>'[10]Hợp đồng'!H72</f>
        <v>0</v>
      </c>
      <c r="I72" s="91">
        <f>'[10]Hợp đồng'!J72</f>
        <v>5000</v>
      </c>
      <c r="J72" s="91">
        <f>'[10]Hợp đồng'!K72</f>
        <v>12899.999999999998</v>
      </c>
      <c r="K72" s="91">
        <f>'[10]Hợp đồng'!M72</f>
        <v>0</v>
      </c>
      <c r="L72" s="92">
        <f>'[10]Hợp đồng'!P72</f>
        <v>64499999.999999993</v>
      </c>
      <c r="M72" s="91">
        <f>'[10]Thực hiện HĐ'!I72</f>
        <v>5000</v>
      </c>
      <c r="N72" s="92">
        <f>'[10]Thực hiện HĐ'!O72</f>
        <v>64499999.999999993</v>
      </c>
      <c r="O72" s="93">
        <f t="shared" ref="O72:O89" si="2">IFERROR(I72-M72,0)</f>
        <v>0</v>
      </c>
      <c r="P72" s="94">
        <f t="shared" ref="P72:P89" si="3">IFERROR(L72-N72,0)</f>
        <v>0</v>
      </c>
    </row>
    <row r="73" spans="2:16" ht="30.75" customHeight="1">
      <c r="B73" s="86">
        <v>67</v>
      </c>
      <c r="C73" s="87" t="str">
        <f>'[10]Hợp đồng'!C73</f>
        <v>NĐ-MP</v>
      </c>
      <c r="D73" s="87" t="str">
        <f>'[10]Hợp đồng'!D73</f>
        <v>04/MP-FL</v>
      </c>
      <c r="E73" s="88" t="str">
        <f>'[10]Hợp đồng'!E73</f>
        <v>23/4/2022</v>
      </c>
      <c r="F73" s="87" t="str">
        <f>IFERROR(VLOOKUP($C73,[10]TTKH!$B$6:$J$200,2,0),0)</f>
        <v>CÔNG TY MAI PHƯƠNG</v>
      </c>
      <c r="G73" s="89" t="str">
        <f>'[10]Hợp đồng'!G73</f>
        <v>PE80</v>
      </c>
      <c r="H73" s="90">
        <f>'[10]Hợp đồng'!H73</f>
        <v>0</v>
      </c>
      <c r="I73" s="91">
        <f>'[10]Hợp đồng'!J73</f>
        <v>50000</v>
      </c>
      <c r="J73" s="91">
        <f>'[10]Hợp đồng'!K73</f>
        <v>8700</v>
      </c>
      <c r="K73" s="91">
        <f>'[10]Hợp đồng'!M73</f>
        <v>0</v>
      </c>
      <c r="L73" s="92">
        <f>'[10]Hợp đồng'!P73</f>
        <v>435000000</v>
      </c>
      <c r="M73" s="91">
        <f>'[10]Thực hiện HĐ'!I73</f>
        <v>13775</v>
      </c>
      <c r="N73" s="92">
        <f>'[10]Thực hiện HĐ'!O73</f>
        <v>119842500</v>
      </c>
      <c r="O73" s="93">
        <f t="shared" si="2"/>
        <v>36225</v>
      </c>
      <c r="P73" s="94">
        <f t="shared" si="3"/>
        <v>315157500</v>
      </c>
    </row>
    <row r="74" spans="2:16" ht="30.75" customHeight="1">
      <c r="B74" s="86">
        <v>68</v>
      </c>
      <c r="C74" s="87" t="str">
        <f>'[10]Hợp đồng'!C74</f>
        <v>NĐ-VU</v>
      </c>
      <c r="D74" s="87" t="str">
        <f>'[10]Hợp đồng'!D74</f>
        <v>23042022-VUHN25</v>
      </c>
      <c r="E74" s="88" t="str">
        <f>'[10]Hợp đồng'!E74</f>
        <v>23/4/2022</v>
      </c>
      <c r="F74" s="87" t="str">
        <f>IFERROR(VLOOKUP($C74,[10]TTKH!$B$6:$J$200,2,0),0)</f>
        <v>CÔNG TY TNHH SẢN XUẤT THƯƠNG MẠI NHỰA VIỆT ÚC</v>
      </c>
      <c r="G74" s="89" t="str">
        <f>'[10]Hợp đồng'!G74</f>
        <v>PP02</v>
      </c>
      <c r="H74" s="90">
        <f>'[10]Hợp đồng'!H74</f>
        <v>0</v>
      </c>
      <c r="I74" s="91">
        <f>'[10]Hợp đồng'!J74</f>
        <v>10000</v>
      </c>
      <c r="J74" s="91">
        <f>'[10]Hợp đồng'!K74</f>
        <v>7090.9090909090901</v>
      </c>
      <c r="K74" s="91">
        <f>'[10]Hợp đồng'!M74</f>
        <v>0</v>
      </c>
      <c r="L74" s="92">
        <f>'[10]Hợp đồng'!P74</f>
        <v>70909090.909090906</v>
      </c>
      <c r="M74" s="91">
        <f>'[10]Thực hiện HĐ'!I74</f>
        <v>10000</v>
      </c>
      <c r="N74" s="92">
        <f>'[10]Thực hiện HĐ'!O74</f>
        <v>70909090.909090906</v>
      </c>
      <c r="O74" s="93">
        <f t="shared" si="2"/>
        <v>0</v>
      </c>
      <c r="P74" s="94">
        <f t="shared" si="3"/>
        <v>0</v>
      </c>
    </row>
    <row r="75" spans="2:16" ht="30.75" customHeight="1">
      <c r="B75" s="86">
        <v>69</v>
      </c>
      <c r="C75" s="87" t="str">
        <f>'[10]Hợp đồng'!C75</f>
        <v>NĐ-ITVN</v>
      </c>
      <c r="D75" s="87" t="str">
        <f>'[10]Hợp đồng'!D75</f>
        <v>12/ITVN-FL</v>
      </c>
      <c r="E75" s="88" t="str">
        <f>'[10]Hợp đồng'!E75</f>
        <v>23/4/2022</v>
      </c>
      <c r="F75" s="87" t="str">
        <f>IFERROR(VLOOKUP($C75,[10]TTKH!$B$6:$J$200,2,0),0)</f>
        <v>Công Ty TNHH Thương Mại Và Đầu Tư ITVN</v>
      </c>
      <c r="G75" s="89">
        <f>'[10]Hợp đồng'!G75</f>
        <v>8806</v>
      </c>
      <c r="H75" s="90">
        <f>'[10]Hợp đồng'!H75</f>
        <v>0</v>
      </c>
      <c r="I75" s="91">
        <f>'[10]Hợp đồng'!J75</f>
        <v>10000</v>
      </c>
      <c r="J75" s="91">
        <f>'[10]Hợp đồng'!K75</f>
        <v>6999.9999999999991</v>
      </c>
      <c r="K75" s="91">
        <f>'[10]Hợp đồng'!M75</f>
        <v>0</v>
      </c>
      <c r="L75" s="92">
        <f>'[10]Hợp đồng'!P75</f>
        <v>69999999.999999985</v>
      </c>
      <c r="M75" s="91">
        <f>'[10]Thực hiện HĐ'!I75</f>
        <v>10000</v>
      </c>
      <c r="N75" s="92">
        <f>'[10]Thực hiện HĐ'!O75</f>
        <v>69999999.999999985</v>
      </c>
      <c r="O75" s="93">
        <f t="shared" si="2"/>
        <v>0</v>
      </c>
      <c r="P75" s="94">
        <f t="shared" si="3"/>
        <v>0</v>
      </c>
    </row>
    <row r="76" spans="2:16" ht="30.75" customHeight="1">
      <c r="B76" s="86">
        <v>70</v>
      </c>
      <c r="C76" s="87" t="str">
        <f>'[10]Hợp đồng'!C76</f>
        <v>NĐ-VTP</v>
      </c>
      <c r="D76" s="87" t="str">
        <f>'[10]Hợp đồng'!D76</f>
        <v>2504/VT-FL</v>
      </c>
      <c r="E76" s="88" t="str">
        <f>'[10]Hợp đồng'!E76</f>
        <v>25/4/2022</v>
      </c>
      <c r="F76" s="87" t="str">
        <f>IFERROR(VLOOKUP($C76,[10]TTKH!$B$6:$J$200,2,0),0)</f>
        <v>CÔNG TY TNHH VIỆT THỊNH PLASTIC</v>
      </c>
      <c r="G76" s="89" t="str">
        <f>'[10]Hợp đồng'!G76</f>
        <v xml:space="preserve">Taical </v>
      </c>
      <c r="H76" s="90">
        <f>'[10]Hợp đồng'!H76</f>
        <v>0</v>
      </c>
      <c r="I76" s="91">
        <f>'[10]Hợp đồng'!J76</f>
        <v>15000</v>
      </c>
      <c r="J76" s="91">
        <f>'[10]Hợp đồng'!K76</f>
        <v>6818.181818181818</v>
      </c>
      <c r="K76" s="91">
        <f>'[10]Hợp đồng'!M76</f>
        <v>0</v>
      </c>
      <c r="L76" s="92">
        <f>'[10]Hợp đồng'!P76</f>
        <v>102272727.27272727</v>
      </c>
      <c r="M76" s="91">
        <f>'[10]Thực hiện HĐ'!I76</f>
        <v>15000</v>
      </c>
      <c r="N76" s="92">
        <f>'[10]Thực hiện HĐ'!O76</f>
        <v>102272727.27272727</v>
      </c>
      <c r="O76" s="93">
        <f t="shared" si="2"/>
        <v>0</v>
      </c>
      <c r="P76" s="94">
        <f t="shared" si="3"/>
        <v>0</v>
      </c>
    </row>
    <row r="77" spans="2:16" ht="30.75" customHeight="1">
      <c r="B77" s="86">
        <v>71</v>
      </c>
      <c r="C77" s="87" t="str">
        <f>'[10]Hợp đồng'!C77</f>
        <v>CN-WZ</v>
      </c>
      <c r="D77" s="87" t="str">
        <f>'[10]Hợp đồng'!D77</f>
        <v>FM/W250422-11</v>
      </c>
      <c r="E77" s="88" t="str">
        <f>'[10]Hợp đồng'!E77</f>
        <v>25/4/2022</v>
      </c>
      <c r="F77" s="87" t="str">
        <f>IFERROR(VLOOKUP($C77,[10]TTKH!$B$6:$J$200,2,0),0)</f>
        <v>WENZHOU JIATIAN TRADE CO., LTD</v>
      </c>
      <c r="G77" s="89" t="str">
        <f>'[10]Hợp đồng'!G77</f>
        <v xml:space="preserve"> JT30 đen</v>
      </c>
      <c r="H77" s="90">
        <f>'[10]Hợp đồng'!H77</f>
        <v>8803</v>
      </c>
      <c r="I77" s="91">
        <f>'[10]Hợp đồng'!J77</f>
        <v>270000</v>
      </c>
      <c r="J77" s="91">
        <f>'[10]Hợp đồng'!K77</f>
        <v>0</v>
      </c>
      <c r="K77" s="91">
        <f>'[10]Hợp đồng'!M77</f>
        <v>0.35499999999999998</v>
      </c>
      <c r="L77" s="92">
        <f>'[10]Hợp đồng'!P77</f>
        <v>2587950000</v>
      </c>
      <c r="M77" s="91">
        <f>'[10]Thực hiện HĐ'!I77</f>
        <v>0</v>
      </c>
      <c r="N77" s="92">
        <f>'[10]Thực hiện HĐ'!O77</f>
        <v>0</v>
      </c>
      <c r="O77" s="93">
        <f t="shared" si="2"/>
        <v>270000</v>
      </c>
      <c r="P77" s="94">
        <f t="shared" si="3"/>
        <v>2587950000</v>
      </c>
    </row>
    <row r="78" spans="2:16" ht="30.75" customHeight="1">
      <c r="B78" s="86">
        <v>72</v>
      </c>
      <c r="C78" s="87" t="str">
        <f>'[10]Hợp đồng'!C78</f>
        <v>NĐ-SC</v>
      </c>
      <c r="D78" s="87" t="str">
        <f>'[10]Hợp đồng'!D78</f>
        <v>230422/SC-FM</v>
      </c>
      <c r="E78" s="88" t="str">
        <f>'[10]Hợp đồng'!E78</f>
        <v>23/4/2022</v>
      </c>
      <c r="F78" s="87" t="str">
        <f>IFERROR(VLOOKUP($C78,[10]TTKH!$B$6:$J$200,2,0),0)</f>
        <v>CÔNG TY SÔNG CÔNG</v>
      </c>
      <c r="G78" s="89" t="str">
        <f>'[10]Hợp đồng'!G78</f>
        <v>8805SC</v>
      </c>
      <c r="H78" s="90">
        <f>'[10]Hợp đồng'!H78</f>
        <v>0</v>
      </c>
      <c r="I78" s="91">
        <f>'[10]Hợp đồng'!J78</f>
        <v>10000</v>
      </c>
      <c r="J78" s="91">
        <f>'[10]Hợp đồng'!K78</f>
        <v>9727.2727272727261</v>
      </c>
      <c r="K78" s="91">
        <f>'[10]Hợp đồng'!M78</f>
        <v>0</v>
      </c>
      <c r="L78" s="92">
        <f>'[10]Hợp đồng'!P78</f>
        <v>97272727.272727266</v>
      </c>
      <c r="M78" s="91">
        <f>'[10]Thực hiện HĐ'!I78</f>
        <v>10000</v>
      </c>
      <c r="N78" s="92">
        <f>'[10]Thực hiện HĐ'!O78</f>
        <v>97272727.272727266</v>
      </c>
      <c r="O78" s="93">
        <f t="shared" si="2"/>
        <v>0</v>
      </c>
      <c r="P78" s="94">
        <f t="shared" si="3"/>
        <v>0</v>
      </c>
    </row>
    <row r="79" spans="2:16" ht="30.75" customHeight="1">
      <c r="B79" s="86">
        <v>73</v>
      </c>
      <c r="C79" s="87" t="str">
        <f>'[10]Hợp đồng'!C79</f>
        <v>NĐ-HH</v>
      </c>
      <c r="D79" s="87" t="str">
        <f>'[10]Hợp đồng'!D79</f>
        <v>08/HH-FM</v>
      </c>
      <c r="E79" s="88" t="str">
        <f>'[10]Hợp đồng'!E79</f>
        <v>27/4/2022</v>
      </c>
      <c r="F79" s="87" t="str">
        <f>IFERROR(VLOOKUP($C79,[10]TTKH!$B$6:$J$200,2,0),0)</f>
        <v>CÔNG TY TNHH NHỰA HUY HOÀN</v>
      </c>
      <c r="G79" s="89">
        <f>'[10]Hợp đồng'!G79</f>
        <v>8514</v>
      </c>
      <c r="H79" s="90">
        <f>'[10]Hợp đồng'!H79</f>
        <v>0</v>
      </c>
      <c r="I79" s="91">
        <f>'[10]Hợp đồng'!J79</f>
        <v>24000</v>
      </c>
      <c r="J79" s="91">
        <f>'[10]Hợp đồng'!K79</f>
        <v>7800</v>
      </c>
      <c r="K79" s="91">
        <f>'[10]Hợp đồng'!M79</f>
        <v>0</v>
      </c>
      <c r="L79" s="92">
        <f>'[10]Hợp đồng'!P79</f>
        <v>187200000</v>
      </c>
      <c r="M79" s="91">
        <f>'[10]Thực hiện HĐ'!I79</f>
        <v>24000</v>
      </c>
      <c r="N79" s="92">
        <f>'[10]Thực hiện HĐ'!O79</f>
        <v>187200000</v>
      </c>
      <c r="O79" s="93">
        <f t="shared" si="2"/>
        <v>0</v>
      </c>
      <c r="P79" s="94">
        <f t="shared" si="3"/>
        <v>0</v>
      </c>
    </row>
    <row r="80" spans="2:16" ht="30.75" customHeight="1">
      <c r="B80" s="86">
        <v>74</v>
      </c>
      <c r="C80" s="87" t="str">
        <f>'[10]Hợp đồng'!C80</f>
        <v>PL-AL</v>
      </c>
      <c r="D80" s="87" t="str">
        <f>'[10]Hợp đồng'!D80</f>
        <v>1904/FM-AK</v>
      </c>
      <c r="E80" s="88" t="str">
        <f>'[10]Hợp đồng'!E80</f>
        <v>19/4/2022</v>
      </c>
      <c r="F80" s="87" t="str">
        <f>IFERROR(VLOOKUP($C80,[10]TTKH!$B$6:$J$200,2,0),0)</f>
        <v>AL-KARAM PACKAGES (PVT)LIMITED</v>
      </c>
      <c r="G80" s="89" t="str">
        <f>'[10]Hợp đồng'!G80</f>
        <v>8804S</v>
      </c>
      <c r="H80" s="90">
        <f>'[10]Hợp đồng'!H80</f>
        <v>0</v>
      </c>
      <c r="I80" s="91">
        <f>'[10]Hợp đồng'!J80</f>
        <v>25000</v>
      </c>
      <c r="J80" s="91">
        <f>'[10]Hợp đồng'!K80</f>
        <v>0</v>
      </c>
      <c r="K80" s="91">
        <f>'[10]Hợp đồng'!M80</f>
        <v>0.41499999999999998</v>
      </c>
      <c r="L80" s="92">
        <f>'[10]Hợp đồng'!P80</f>
        <v>280125000</v>
      </c>
      <c r="M80" s="91">
        <f>'[10]Thực hiện HĐ'!I80</f>
        <v>25000</v>
      </c>
      <c r="N80" s="92">
        <f>'[10]Thực hiện HĐ'!O80</f>
        <v>280125000</v>
      </c>
      <c r="O80" s="93">
        <f t="shared" si="2"/>
        <v>0</v>
      </c>
      <c r="P80" s="94">
        <f t="shared" si="3"/>
        <v>0</v>
      </c>
    </row>
    <row r="81" spans="2:16" ht="30.75" customHeight="1">
      <c r="B81" s="86">
        <v>75</v>
      </c>
      <c r="C81" s="87" t="str">
        <f>'[10]Hợp đồng'!C81</f>
        <v>NĐ-QC</v>
      </c>
      <c r="D81" s="87" t="str">
        <f>'[10]Hợp đồng'!D81</f>
        <v>280422/FL-QC</v>
      </c>
      <c r="E81" s="88" t="str">
        <f>'[10]Hợp đồng'!E81</f>
        <v>28/04/2022</v>
      </c>
      <c r="F81" s="87" t="str">
        <f>IFERROR(VLOOKUP($C81,[10]TTKH!$B$6:$J$200,2,0),0)</f>
        <v>CÔNG TY TNHH QUAN CHÂU</v>
      </c>
      <c r="G81" s="89" t="str">
        <f>'[10]Hợp đồng'!G81</f>
        <v xml:space="preserve"> Filler JT30</v>
      </c>
      <c r="H81" s="90" t="str">
        <f>'[10]Hợp đồng'!H81</f>
        <v>8803QC</v>
      </c>
      <c r="I81" s="91">
        <f>'[10]Hợp đồng'!J81</f>
        <v>14700</v>
      </c>
      <c r="J81" s="91">
        <f>'[10]Hợp đồng'!K81</f>
        <v>8000</v>
      </c>
      <c r="K81" s="91">
        <f>'[10]Hợp đồng'!M81</f>
        <v>0</v>
      </c>
      <c r="L81" s="92">
        <f>'[10]Hợp đồng'!P81</f>
        <v>117600000</v>
      </c>
      <c r="M81" s="91">
        <f>'[10]Thực hiện HĐ'!I81</f>
        <v>0</v>
      </c>
      <c r="N81" s="92">
        <f>'[10]Thực hiện HĐ'!O81</f>
        <v>0</v>
      </c>
      <c r="O81" s="93">
        <f t="shared" si="2"/>
        <v>14700</v>
      </c>
      <c r="P81" s="94">
        <f t="shared" si="3"/>
        <v>117600000</v>
      </c>
    </row>
    <row r="82" spans="2:16" ht="30.75" customHeight="1">
      <c r="B82" s="86">
        <v>76</v>
      </c>
      <c r="C82" s="87" t="str">
        <f>'[10]Hợp đồng'!C82</f>
        <v>NĐ-QC</v>
      </c>
      <c r="D82" s="87" t="str">
        <f>'[10]Hợp đồng'!D82</f>
        <v>280422/FL-QC</v>
      </c>
      <c r="E82" s="88" t="str">
        <f>'[10]Hợp đồng'!E82</f>
        <v>28/04/2022</v>
      </c>
      <c r="F82" s="87" t="str">
        <f>IFERROR(VLOOKUP($C82,[10]TTKH!$B$6:$J$200,2,0),0)</f>
        <v>CÔNG TY TNHH QUAN CHÂU</v>
      </c>
      <c r="G82" s="89" t="str">
        <f>'[10]Hợp đồng'!G82</f>
        <v>8802SCR</v>
      </c>
      <c r="H82" s="90">
        <f>'[10]Hợp đồng'!H82</f>
        <v>0</v>
      </c>
      <c r="I82" s="91">
        <f>'[10]Hợp đồng'!J82</f>
        <v>12300</v>
      </c>
      <c r="J82" s="91">
        <f>'[10]Hợp đồng'!K82</f>
        <v>10750</v>
      </c>
      <c r="K82" s="91">
        <f>'[10]Hợp đồng'!M82</f>
        <v>0</v>
      </c>
      <c r="L82" s="92">
        <f>'[10]Hợp đồng'!P82</f>
        <v>132225000</v>
      </c>
      <c r="M82" s="91">
        <f>'[10]Thực hiện HĐ'!I82</f>
        <v>0</v>
      </c>
      <c r="N82" s="92">
        <f>'[10]Thực hiện HĐ'!O82</f>
        <v>0</v>
      </c>
      <c r="O82" s="93">
        <f t="shared" si="2"/>
        <v>12300</v>
      </c>
      <c r="P82" s="94">
        <f t="shared" si="3"/>
        <v>132225000</v>
      </c>
    </row>
    <row r="83" spans="2:16" ht="30.75" customHeight="1">
      <c r="B83" s="86">
        <v>77</v>
      </c>
      <c r="C83" s="87" t="str">
        <f>'[10]Hợp đồng'!C83</f>
        <v>NĐ-HT</v>
      </c>
      <c r="D83" s="87" t="str">
        <f>'[10]Hợp đồng'!D83</f>
        <v>280422/HT-FM</v>
      </c>
      <c r="E83" s="88" t="str">
        <f>'[10]Hợp đồng'!E83</f>
        <v>28/04/2022</v>
      </c>
      <c r="F83" s="87" t="str">
        <f>IFERROR(VLOOKUP($C83,[10]TTKH!$B$6:$J$200,2,0),0)</f>
        <v>CÔNG TY CỔ PHẦN HOKI TECH VIỆT NAM</v>
      </c>
      <c r="G83" s="89">
        <f>'[10]Hợp đồng'!G83</f>
        <v>8515</v>
      </c>
      <c r="H83" s="90">
        <f>'[10]Hợp đồng'!H83</f>
        <v>0</v>
      </c>
      <c r="I83" s="91">
        <f>'[10]Hợp đồng'!J83</f>
        <v>5000</v>
      </c>
      <c r="J83" s="91">
        <f>'[10]Hợp đồng'!K83</f>
        <v>7454.545454545454</v>
      </c>
      <c r="K83" s="91">
        <f>'[10]Hợp đồng'!M83</f>
        <v>0</v>
      </c>
      <c r="L83" s="92">
        <f>'[10]Hợp đồng'!P83</f>
        <v>37272727.272727273</v>
      </c>
      <c r="M83" s="91">
        <f>'[10]Thực hiện HĐ'!I83</f>
        <v>5000</v>
      </c>
      <c r="N83" s="92">
        <f>'[10]Thực hiện HĐ'!O83</f>
        <v>37272727.272727273</v>
      </c>
      <c r="O83" s="93">
        <f t="shared" si="2"/>
        <v>0</v>
      </c>
      <c r="P83" s="94">
        <f t="shared" si="3"/>
        <v>0</v>
      </c>
    </row>
    <row r="84" spans="2:16" ht="30.75" customHeight="1">
      <c r="B84" s="86">
        <v>78</v>
      </c>
      <c r="C84" s="87" t="str">
        <f>'[10]Hợp đồng'!C84</f>
        <v>HM</v>
      </c>
      <c r="D84" s="87" t="str">
        <f>'[10]Hợp đồng'!D84</f>
        <v>Hàng mẫu</v>
      </c>
      <c r="E84" s="88" t="str">
        <f>'[10]Hợp đồng'!E84</f>
        <v>27/4/2022</v>
      </c>
      <c r="F84" s="87" t="str">
        <f>IFERROR(VLOOKUP($C84,[10]TTKH!$B$6:$J$200,2,0),0)</f>
        <v>Mr. Hùng</v>
      </c>
      <c r="G84" s="89">
        <f>'[10]Hợp đồng'!G84</f>
        <v>8616</v>
      </c>
      <c r="H84" s="90">
        <f>'[10]Hợp đồng'!H84</f>
        <v>0</v>
      </c>
      <c r="I84" s="91">
        <f>'[10]Hợp đồng'!J84</f>
        <v>25</v>
      </c>
      <c r="J84" s="91">
        <f>'[10]Hợp đồng'!K84</f>
        <v>0</v>
      </c>
      <c r="K84" s="91">
        <f>'[10]Hợp đồng'!M84</f>
        <v>0</v>
      </c>
      <c r="L84" s="92">
        <f>'[10]Hợp đồng'!P84</f>
        <v>0</v>
      </c>
      <c r="M84" s="91">
        <f>'[10]Thực hiện HĐ'!I84</f>
        <v>25</v>
      </c>
      <c r="N84" s="92">
        <f>'[10]Thực hiện HĐ'!O84</f>
        <v>0</v>
      </c>
      <c r="O84" s="93">
        <f t="shared" si="2"/>
        <v>0</v>
      </c>
      <c r="P84" s="94">
        <f t="shared" si="3"/>
        <v>0</v>
      </c>
    </row>
    <row r="85" spans="2:16" ht="30.75" customHeight="1">
      <c r="B85" s="86">
        <v>79</v>
      </c>
      <c r="C85" s="87" t="str">
        <f>'[10]Hợp đồng'!C85</f>
        <v>NĐ-AL</v>
      </c>
      <c r="D85" s="87">
        <f>'[10]Hợp đồng'!D85</f>
        <v>0</v>
      </c>
      <c r="E85" s="88" t="str">
        <f>'[10]Hợp đồng'!E85</f>
        <v>28/4/2022</v>
      </c>
      <c r="F85" s="87" t="str">
        <f>IFERROR(VLOOKUP($C85,[10]TTKH!$B$6:$J$200,2,0),0)</f>
        <v>ĐỒNG XUÂN LAN</v>
      </c>
      <c r="G85" s="89" t="str">
        <f>'[10]Hợp đồng'!G85</f>
        <v>Titan R688</v>
      </c>
      <c r="H85" s="90">
        <f>'[10]Hợp đồng'!H85</f>
        <v>0</v>
      </c>
      <c r="I85" s="91">
        <f>'[10]Hợp đồng'!J85</f>
        <v>25</v>
      </c>
      <c r="J85" s="91">
        <f>'[10]Hợp đồng'!K85</f>
        <v>75000</v>
      </c>
      <c r="K85" s="91">
        <f>'[10]Hợp đồng'!M85</f>
        <v>0</v>
      </c>
      <c r="L85" s="92">
        <f>'[10]Hợp đồng'!P85</f>
        <v>1875000</v>
      </c>
      <c r="M85" s="91">
        <f>'[10]Thực hiện HĐ'!I85</f>
        <v>0</v>
      </c>
      <c r="N85" s="92">
        <f>'[10]Thực hiện HĐ'!O85</f>
        <v>0</v>
      </c>
      <c r="O85" s="93">
        <f t="shared" si="2"/>
        <v>25</v>
      </c>
      <c r="P85" s="94">
        <f t="shared" si="3"/>
        <v>1875000</v>
      </c>
    </row>
    <row r="86" spans="2:16" ht="30.75" customHeight="1">
      <c r="B86" s="86">
        <v>80</v>
      </c>
      <c r="C86" s="87" t="str">
        <f>'[10]Hợp đồng'!C86</f>
        <v>SA-AD</v>
      </c>
      <c r="D86" s="87" t="str">
        <f>'[10]Hợp đồng'!D86</f>
        <v>2704/FM-AFP</v>
      </c>
      <c r="E86" s="88" t="str">
        <f>'[10]Hợp đồng'!E86</f>
        <v>27/4/2022</v>
      </c>
      <c r="F86" s="87" t="str">
        <f>IFERROR(VLOOKUP($C86,[10]TTKH!$B$6:$J$200,2,0),0)</f>
        <v>ADVANCED FLEXIBLE PACKAGING CO.</v>
      </c>
      <c r="G86" s="89" t="str">
        <f>'[10]Hợp đồng'!G86</f>
        <v>AD-CACO3-GRADE-PE01</v>
      </c>
      <c r="H86" s="90" t="str">
        <f>'[10]Hợp đồng'!H86</f>
        <v xml:space="preserve"> - </v>
      </c>
      <c r="I86" s="91">
        <f>'[10]Hợp đồng'!J86</f>
        <v>105300</v>
      </c>
      <c r="J86" s="91">
        <f>'[10]Hợp đồng'!K86</f>
        <v>0</v>
      </c>
      <c r="K86" s="91">
        <f>'[10]Hợp đồng'!M86</f>
        <v>0.5</v>
      </c>
      <c r="L86" s="92">
        <f>'[10]Hợp đồng'!P86</f>
        <v>1421550000</v>
      </c>
      <c r="M86" s="91">
        <f>'[10]Thực hiện HĐ'!I86</f>
        <v>0</v>
      </c>
      <c r="N86" s="92">
        <f>'[10]Thực hiện HĐ'!O86</f>
        <v>0</v>
      </c>
      <c r="O86" s="93">
        <f t="shared" si="2"/>
        <v>105300</v>
      </c>
      <c r="P86" s="94">
        <f t="shared" si="3"/>
        <v>1421550000</v>
      </c>
    </row>
    <row r="87" spans="2:16" ht="30.75" customHeight="1">
      <c r="B87" s="86">
        <v>81</v>
      </c>
      <c r="C87" s="87" t="str">
        <f>'[10]Hợp đồng'!C87</f>
        <v>SA-AD</v>
      </c>
      <c r="D87" s="87" t="str">
        <f>'[10]Hợp đồng'!D87</f>
        <v>2704/FM-AFP</v>
      </c>
      <c r="E87" s="88" t="str">
        <f>'[10]Hợp đồng'!E87</f>
        <v>27/4/2022</v>
      </c>
      <c r="F87" s="87" t="str">
        <f>IFERROR(VLOOKUP($C87,[10]TTKH!$B$6:$J$200,2,0),0)</f>
        <v>ADVANCED FLEXIBLE PACKAGING CO.</v>
      </c>
      <c r="G87" s="89" t="str">
        <f>'[10]Hợp đồng'!G87</f>
        <v>AD-WMB-GRADE-TI55</v>
      </c>
      <c r="H87" s="90" t="str">
        <f>'[10]Hợp đồng'!H87</f>
        <v xml:space="preserve"> - </v>
      </c>
      <c r="I87" s="91">
        <f>'[10]Hợp đồng'!J87</f>
        <v>1350</v>
      </c>
      <c r="J87" s="91">
        <f>'[10]Hợp đồng'!K87</f>
        <v>0</v>
      </c>
      <c r="K87" s="91">
        <f>'[10]Hợp đồng'!M87</f>
        <v>2.7</v>
      </c>
      <c r="L87" s="92">
        <f>'[10]Hợp đồng'!P87</f>
        <v>98415000</v>
      </c>
      <c r="M87" s="91">
        <f>'[10]Thực hiện HĐ'!I87</f>
        <v>0</v>
      </c>
      <c r="N87" s="92">
        <f>'[10]Thực hiện HĐ'!O87</f>
        <v>0</v>
      </c>
      <c r="O87" s="93">
        <f t="shared" si="2"/>
        <v>1350</v>
      </c>
      <c r="P87" s="94">
        <f t="shared" si="3"/>
        <v>98415000</v>
      </c>
    </row>
    <row r="88" spans="2:16" ht="30.75" customHeight="1">
      <c r="B88" s="86">
        <v>82</v>
      </c>
      <c r="C88" s="87" t="str">
        <f>'[10]Hợp đồng'!C88</f>
        <v>SA-AD</v>
      </c>
      <c r="D88" s="87" t="str">
        <f>'[10]Hợp đồng'!D88</f>
        <v>2704/FM-AFP</v>
      </c>
      <c r="E88" s="88" t="str">
        <f>'[10]Hợp đồng'!E88</f>
        <v>27/4/2022</v>
      </c>
      <c r="F88" s="87" t="str">
        <f>IFERROR(VLOOKUP($C88,[10]TTKH!$B$6:$J$200,2,0),0)</f>
        <v>ADVANCED FLEXIBLE PACKAGING CO.</v>
      </c>
      <c r="G88" s="89" t="str">
        <f>'[10]Hợp đồng'!G88</f>
        <v>AD-WMB-GRADE-TI60</v>
      </c>
      <c r="H88" s="90" t="str">
        <f>'[10]Hợp đồng'!H88</f>
        <v xml:space="preserve"> - </v>
      </c>
      <c r="I88" s="91">
        <f>'[10]Hợp đồng'!J88</f>
        <v>1350</v>
      </c>
      <c r="J88" s="91">
        <f>'[10]Hợp đồng'!K88</f>
        <v>0</v>
      </c>
      <c r="K88" s="91">
        <f>'[10]Hợp đồng'!M88</f>
        <v>2.85</v>
      </c>
      <c r="L88" s="92">
        <f>'[10]Hợp đồng'!P88</f>
        <v>103882500</v>
      </c>
      <c r="M88" s="91">
        <f>'[10]Thực hiện HĐ'!I88</f>
        <v>0</v>
      </c>
      <c r="N88" s="92">
        <f>'[10]Thực hiện HĐ'!O88</f>
        <v>0</v>
      </c>
      <c r="O88" s="93">
        <f t="shared" si="2"/>
        <v>1350</v>
      </c>
      <c r="P88" s="94">
        <f t="shared" si="3"/>
        <v>103882500</v>
      </c>
    </row>
    <row r="89" spans="2:16" ht="30.75" customHeight="1">
      <c r="B89" s="86">
        <v>83</v>
      </c>
      <c r="C89" s="87" t="str">
        <f>'[10]Hợp đồng'!C89</f>
        <v>CN-WZ</v>
      </c>
      <c r="D89" s="87" t="str">
        <f>'[10]Hợp đồng'!D89</f>
        <v>FM/WJ270422-12</v>
      </c>
      <c r="E89" s="88" t="str">
        <f>'[10]Hợp đồng'!E89</f>
        <v>27/4/2022</v>
      </c>
      <c r="F89" s="87" t="str">
        <f>IFERROR(VLOOKUP($C89,[10]TTKH!$B$6:$J$200,2,0),0)</f>
        <v>WENZHOU JIATIAN TRADE CO., LTD</v>
      </c>
      <c r="G89" s="89" t="str">
        <f>'[10]Hợp đồng'!G89</f>
        <v xml:space="preserve"> JT30 đen</v>
      </c>
      <c r="H89" s="90">
        <f>'[10]Hợp đồng'!H89</f>
        <v>8803</v>
      </c>
      <c r="I89" s="91">
        <f>'[10]Hợp đồng'!J89</f>
        <v>54000</v>
      </c>
      <c r="J89" s="91">
        <f>'[10]Hợp đồng'!K89</f>
        <v>0</v>
      </c>
      <c r="K89" s="91">
        <f>'[10]Hợp đồng'!M89</f>
        <v>0.35499999999999998</v>
      </c>
      <c r="L89" s="92">
        <f>'[10]Hợp đồng'!P89</f>
        <v>517590000</v>
      </c>
      <c r="M89" s="91">
        <f>'[10]Thực hiện HĐ'!I89</f>
        <v>0</v>
      </c>
      <c r="N89" s="92">
        <f>'[10]Thực hiện HĐ'!O89</f>
        <v>0</v>
      </c>
      <c r="O89" s="93">
        <f t="shared" si="2"/>
        <v>54000</v>
      </c>
      <c r="P89" s="94">
        <f t="shared" si="3"/>
        <v>517590000</v>
      </c>
    </row>
  </sheetData>
  <mergeCells count="9">
    <mergeCell ref="J5:K5"/>
    <mergeCell ref="Q6:R6"/>
    <mergeCell ref="B2:P2"/>
    <mergeCell ref="M3:N3"/>
    <mergeCell ref="C4:F4"/>
    <mergeCell ref="G4:H4"/>
    <mergeCell ref="I4:L4"/>
    <mergeCell ref="M4:N4"/>
    <mergeCell ref="O4:P4"/>
  </mergeCells>
  <conditionalFormatting sqref="O7:P89">
    <cfRule type="cellIs" dxfId="3" priority="4" operator="lessThan">
      <formula>0</formula>
    </cfRule>
  </conditionalFormatting>
  <conditionalFormatting sqref="O7:P89">
    <cfRule type="cellIs" dxfId="2" priority="3" operator="greaterThan">
      <formula>0</formula>
    </cfRule>
  </conditionalFormatting>
  <conditionalFormatting sqref="I7:L89">
    <cfRule type="cellIs" dxfId="1" priority="2" operator="equal">
      <formula>0</formula>
    </cfRule>
  </conditionalFormatting>
  <conditionalFormatting sqref="M7:N89">
    <cfRule type="cellIs" dxfId="0" priority="1" operator="equal">
      <formula>0</formula>
    </cfRule>
  </conditionalFormatting>
  <pageMargins left="0.74" right="0.12" top="0.23" bottom="0.2" header="0.2" footer="0.5"/>
  <pageSetup paperSize="9" scale="43" orientation="landscape" blackAndWhite="1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FF"/>
  </sheetPr>
  <dimension ref="A1:Q107"/>
  <sheetViews>
    <sheetView view="pageBreakPreview" zoomScale="60" zoomScaleNormal="100" workbookViewId="0">
      <pane xSplit="4" ySplit="5" topLeftCell="E45" activePane="bottomRight" state="frozen"/>
      <selection pane="topRight" activeCell="E1" sqref="E1"/>
      <selection pane="bottomLeft" activeCell="A6" sqref="A6"/>
      <selection pane="bottomRight" activeCell="D21" sqref="D21"/>
    </sheetView>
  </sheetViews>
  <sheetFormatPr defaultColWidth="9.109375" defaultRowHeight="13.2"/>
  <cols>
    <col min="1" max="1" width="6.33203125" style="22" bestFit="1" customWidth="1"/>
    <col min="2" max="2" width="15.109375" style="22" bestFit="1" customWidth="1"/>
    <col min="3" max="3" width="14.33203125" style="23" bestFit="1" customWidth="1"/>
    <col min="4" max="4" width="34.88671875" style="22" customWidth="1"/>
    <col min="5" max="5" width="16.109375" style="22" bestFit="1" customWidth="1"/>
    <col min="6" max="6" width="10.6640625" style="22" customWidth="1"/>
    <col min="7" max="7" width="10" style="22" bestFit="1" customWidth="1"/>
    <col min="8" max="8" width="7.88671875" style="22" bestFit="1" customWidth="1"/>
    <col min="9" max="9" width="11.33203125" style="22" customWidth="1"/>
    <col min="10" max="10" width="14" style="22" customWidth="1"/>
    <col min="11" max="11" width="10" style="22" bestFit="1" customWidth="1"/>
    <col min="12" max="12" width="7.88671875" style="22" bestFit="1" customWidth="1"/>
    <col min="13" max="13" width="11.33203125" style="22" customWidth="1"/>
    <col min="14" max="14" width="14" style="22" customWidth="1"/>
    <col min="15" max="15" width="9.109375" style="22"/>
    <col min="16" max="16" width="10" style="22" bestFit="1" customWidth="1"/>
    <col min="17" max="17" width="15.33203125" style="22" customWidth="1"/>
    <col min="18" max="16384" width="9.109375" style="22"/>
  </cols>
  <sheetData>
    <row r="1" spans="1:17" ht="5.25" customHeight="1"/>
    <row r="2" spans="1:17" ht="24" customHeight="1">
      <c r="A2" s="1624" t="s">
        <v>397</v>
      </c>
      <c r="B2" s="1624"/>
      <c r="C2" s="1624"/>
      <c r="D2" s="1624"/>
      <c r="E2" s="1625"/>
      <c r="F2" s="1624"/>
      <c r="G2" s="24"/>
      <c r="H2" s="24"/>
      <c r="I2" s="24"/>
      <c r="J2" s="24"/>
      <c r="K2" s="24"/>
      <c r="L2" s="24"/>
      <c r="M2" s="24"/>
      <c r="N2" s="24"/>
    </row>
    <row r="3" spans="1:17">
      <c r="A3" s="25"/>
      <c r="B3" s="25">
        <v>1</v>
      </c>
      <c r="C3" s="26">
        <v>2</v>
      </c>
      <c r="D3" s="25">
        <v>4</v>
      </c>
      <c r="E3" s="25"/>
      <c r="G3" s="25">
        <v>7</v>
      </c>
      <c r="H3" s="25">
        <v>8</v>
      </c>
      <c r="I3" s="25">
        <v>9</v>
      </c>
      <c r="J3" s="25">
        <v>10</v>
      </c>
      <c r="K3" s="25">
        <v>7</v>
      </c>
      <c r="L3" s="25">
        <v>8</v>
      </c>
      <c r="M3" s="25">
        <v>9</v>
      </c>
      <c r="N3" s="25">
        <v>10</v>
      </c>
    </row>
    <row r="4" spans="1:17" ht="32.25" customHeight="1">
      <c r="A4" s="27" t="s">
        <v>398</v>
      </c>
      <c r="B4" s="1626" t="s">
        <v>399</v>
      </c>
      <c r="C4" s="1627"/>
      <c r="D4" s="28" t="s">
        <v>400</v>
      </c>
      <c r="E4" s="1628" t="s">
        <v>3</v>
      </c>
      <c r="F4" s="1629"/>
      <c r="G4" s="1630" t="s">
        <v>401</v>
      </c>
      <c r="H4" s="1631"/>
      <c r="I4" s="1631"/>
      <c r="J4" s="1632"/>
      <c r="K4" s="1633" t="s">
        <v>402</v>
      </c>
      <c r="L4" s="1634"/>
      <c r="M4" s="1634"/>
      <c r="N4" s="1635"/>
      <c r="O4" s="1623" t="s">
        <v>403</v>
      </c>
      <c r="P4" s="1623"/>
    </row>
    <row r="5" spans="1:17" s="38" customFormat="1" ht="30">
      <c r="A5" s="29"/>
      <c r="B5" s="30" t="s">
        <v>404</v>
      </c>
      <c r="C5" s="30" t="s">
        <v>405</v>
      </c>
      <c r="D5" s="31"/>
      <c r="E5" s="32" t="s">
        <v>406</v>
      </c>
      <c r="F5" s="33" t="s">
        <v>407</v>
      </c>
      <c r="G5" s="34" t="s">
        <v>408</v>
      </c>
      <c r="H5" s="34" t="s">
        <v>409</v>
      </c>
      <c r="I5" s="34" t="s">
        <v>410</v>
      </c>
      <c r="J5" s="34" t="s">
        <v>411</v>
      </c>
      <c r="K5" s="35" t="s">
        <v>408</v>
      </c>
      <c r="L5" s="35" t="s">
        <v>409</v>
      </c>
      <c r="M5" s="35" t="s">
        <v>410</v>
      </c>
      <c r="N5" s="35" t="s">
        <v>411</v>
      </c>
      <c r="O5" s="36" t="s">
        <v>412</v>
      </c>
      <c r="P5" s="36" t="s">
        <v>413</v>
      </c>
      <c r="Q5" s="37"/>
    </row>
    <row r="6" spans="1:17" ht="18" customHeight="1">
      <c r="A6" s="39">
        <v>1</v>
      </c>
      <c r="B6" s="40" t="s">
        <v>414</v>
      </c>
      <c r="C6" s="41">
        <v>8800</v>
      </c>
      <c r="D6" s="42"/>
      <c r="E6" s="43" t="s">
        <v>415</v>
      </c>
      <c r="F6" s="44"/>
      <c r="G6" s="45">
        <v>80</v>
      </c>
      <c r="H6" s="46"/>
      <c r="I6" s="47" t="s">
        <v>416</v>
      </c>
      <c r="J6" s="47"/>
      <c r="K6" s="45">
        <v>80</v>
      </c>
      <c r="L6" s="46"/>
      <c r="M6" s="47" t="s">
        <v>416</v>
      </c>
      <c r="N6" s="47"/>
      <c r="O6" s="44"/>
      <c r="P6" s="44"/>
      <c r="Q6" s="48"/>
    </row>
    <row r="7" spans="1:17" ht="18" customHeight="1">
      <c r="A7" s="39">
        <v>2</v>
      </c>
      <c r="B7" s="40" t="s">
        <v>417</v>
      </c>
      <c r="C7" s="41" t="s">
        <v>418</v>
      </c>
      <c r="D7" s="42"/>
      <c r="E7" s="43" t="s">
        <v>415</v>
      </c>
      <c r="F7" s="44"/>
      <c r="G7" s="45">
        <v>80</v>
      </c>
      <c r="H7" s="46"/>
      <c r="I7" s="47" t="s">
        <v>419</v>
      </c>
      <c r="J7" s="49"/>
      <c r="K7" s="45">
        <v>80</v>
      </c>
      <c r="L7" s="46"/>
      <c r="M7" s="47" t="s">
        <v>419</v>
      </c>
      <c r="N7" s="49"/>
      <c r="O7" s="44"/>
      <c r="P7" s="44"/>
      <c r="Q7" s="48"/>
    </row>
    <row r="8" spans="1:17" ht="18" customHeight="1">
      <c r="A8" s="39">
        <v>3</v>
      </c>
      <c r="B8" s="40" t="s">
        <v>420</v>
      </c>
      <c r="C8" s="41" t="s">
        <v>421</v>
      </c>
      <c r="D8" s="42"/>
      <c r="E8" s="43" t="s">
        <v>415</v>
      </c>
      <c r="F8" s="44"/>
      <c r="G8" s="45">
        <v>81</v>
      </c>
      <c r="H8" s="46"/>
      <c r="I8" s="47" t="s">
        <v>422</v>
      </c>
      <c r="J8" s="49"/>
      <c r="K8" s="45">
        <v>81</v>
      </c>
      <c r="L8" s="46"/>
      <c r="M8" s="47" t="s">
        <v>422</v>
      </c>
      <c r="N8" s="49"/>
      <c r="O8" s="44"/>
      <c r="P8" s="44"/>
      <c r="Q8" s="48"/>
    </row>
    <row r="9" spans="1:17" ht="18" customHeight="1">
      <c r="A9" s="39">
        <v>4</v>
      </c>
      <c r="B9" s="40" t="s">
        <v>423</v>
      </c>
      <c r="C9" s="41">
        <v>8802</v>
      </c>
      <c r="D9" s="42"/>
      <c r="E9" s="43" t="s">
        <v>415</v>
      </c>
      <c r="F9" s="44"/>
      <c r="G9" s="45">
        <v>82</v>
      </c>
      <c r="H9" s="50"/>
      <c r="I9" s="47" t="s">
        <v>424</v>
      </c>
      <c r="J9" s="49"/>
      <c r="K9" s="45">
        <v>82</v>
      </c>
      <c r="L9" s="50"/>
      <c r="M9" s="47" t="s">
        <v>424</v>
      </c>
      <c r="N9" s="49"/>
      <c r="O9" s="44"/>
      <c r="P9" s="44"/>
      <c r="Q9" s="48"/>
    </row>
    <row r="10" spans="1:17" ht="18" customHeight="1">
      <c r="A10" s="39">
        <v>5</v>
      </c>
      <c r="B10" s="40"/>
      <c r="C10" s="41" t="s">
        <v>425</v>
      </c>
      <c r="D10" s="42"/>
      <c r="E10" s="43" t="s">
        <v>415</v>
      </c>
      <c r="F10" s="44"/>
      <c r="G10" s="45">
        <v>82</v>
      </c>
      <c r="H10" s="50"/>
      <c r="I10" s="47" t="s">
        <v>426</v>
      </c>
      <c r="J10" s="49"/>
      <c r="K10" s="45">
        <v>82</v>
      </c>
      <c r="L10" s="50"/>
      <c r="M10" s="47" t="s">
        <v>426</v>
      </c>
      <c r="N10" s="49"/>
      <c r="O10" s="44"/>
      <c r="P10" s="44"/>
      <c r="Q10" s="48"/>
    </row>
    <row r="11" spans="1:17" ht="18" customHeight="1">
      <c r="A11" s="39">
        <v>6</v>
      </c>
      <c r="B11" s="40" t="s">
        <v>427</v>
      </c>
      <c r="C11" s="41" t="s">
        <v>428</v>
      </c>
      <c r="D11" s="42"/>
      <c r="E11" s="43" t="s">
        <v>415</v>
      </c>
      <c r="F11" s="44"/>
      <c r="G11" s="45">
        <v>82</v>
      </c>
      <c r="H11" s="50"/>
      <c r="I11" s="47" t="s">
        <v>429</v>
      </c>
      <c r="J11" s="49"/>
      <c r="K11" s="45">
        <v>82</v>
      </c>
      <c r="L11" s="50"/>
      <c r="M11" s="47" t="s">
        <v>429</v>
      </c>
      <c r="N11" s="49"/>
      <c r="O11" s="44"/>
      <c r="P11" s="44"/>
      <c r="Q11" s="48"/>
    </row>
    <row r="12" spans="1:17" ht="18" customHeight="1">
      <c r="A12" s="39">
        <v>7</v>
      </c>
      <c r="B12" s="40"/>
      <c r="C12" s="41" t="s">
        <v>430</v>
      </c>
      <c r="D12" s="42" t="s">
        <v>431</v>
      </c>
      <c r="E12" s="43" t="s">
        <v>415</v>
      </c>
      <c r="F12" s="44"/>
      <c r="G12" s="45">
        <v>83</v>
      </c>
      <c r="H12" s="46"/>
      <c r="I12" s="47" t="s">
        <v>429</v>
      </c>
      <c r="J12" s="49"/>
      <c r="K12" s="45">
        <v>83</v>
      </c>
      <c r="L12" s="46"/>
      <c r="M12" s="47" t="s">
        <v>429</v>
      </c>
      <c r="N12" s="49"/>
      <c r="O12" s="44"/>
      <c r="P12" s="44"/>
      <c r="Q12" s="48"/>
    </row>
    <row r="13" spans="1:17" ht="18" customHeight="1">
      <c r="A13" s="39">
        <v>8</v>
      </c>
      <c r="B13" s="40" t="s">
        <v>432</v>
      </c>
      <c r="C13" s="41" t="s">
        <v>433</v>
      </c>
      <c r="D13" s="42"/>
      <c r="E13" s="43" t="s">
        <v>415</v>
      </c>
      <c r="F13" s="44"/>
      <c r="G13" s="45">
        <v>83</v>
      </c>
      <c r="H13" s="46"/>
      <c r="I13" s="47" t="s">
        <v>434</v>
      </c>
      <c r="J13" s="49"/>
      <c r="K13" s="45">
        <v>83</v>
      </c>
      <c r="L13" s="46"/>
      <c r="M13" s="47" t="s">
        <v>434</v>
      </c>
      <c r="N13" s="49"/>
      <c r="O13" s="44"/>
      <c r="P13" s="44"/>
      <c r="Q13" s="48"/>
    </row>
    <row r="14" spans="1:17" ht="18" customHeight="1">
      <c r="A14" s="39">
        <v>9</v>
      </c>
      <c r="B14" s="40" t="s">
        <v>435</v>
      </c>
      <c r="C14" s="41">
        <v>8803</v>
      </c>
      <c r="D14" s="42"/>
      <c r="E14" s="43" t="s">
        <v>415</v>
      </c>
      <c r="F14" s="44"/>
      <c r="G14" s="45">
        <v>83</v>
      </c>
      <c r="H14" s="46"/>
      <c r="I14" s="47" t="s">
        <v>434</v>
      </c>
      <c r="J14" s="49"/>
      <c r="K14" s="45">
        <v>83</v>
      </c>
      <c r="L14" s="46"/>
      <c r="M14" s="47" t="s">
        <v>434</v>
      </c>
      <c r="N14" s="49"/>
      <c r="O14" s="44"/>
      <c r="P14" s="44"/>
      <c r="Q14" s="48"/>
    </row>
    <row r="15" spans="1:17" ht="18" customHeight="1">
      <c r="A15" s="39">
        <v>10</v>
      </c>
      <c r="B15" s="40"/>
      <c r="C15" s="41" t="s">
        <v>436</v>
      </c>
      <c r="D15" s="42"/>
      <c r="E15" s="43" t="s">
        <v>415</v>
      </c>
      <c r="F15" s="44"/>
      <c r="G15" s="45">
        <v>83</v>
      </c>
      <c r="H15" s="50"/>
      <c r="I15" s="47" t="s">
        <v>434</v>
      </c>
      <c r="J15" s="49"/>
      <c r="K15" s="45">
        <v>83</v>
      </c>
      <c r="L15" s="50"/>
      <c r="M15" s="47" t="s">
        <v>434</v>
      </c>
      <c r="N15" s="49"/>
      <c r="O15" s="44"/>
      <c r="P15" s="44"/>
      <c r="Q15" s="48"/>
    </row>
    <row r="16" spans="1:17" ht="18" customHeight="1">
      <c r="A16" s="39">
        <v>11</v>
      </c>
      <c r="B16" s="40"/>
      <c r="C16" s="41" t="s">
        <v>437</v>
      </c>
      <c r="D16" s="42"/>
      <c r="E16" s="43" t="s">
        <v>415</v>
      </c>
      <c r="F16" s="44"/>
      <c r="G16" s="45">
        <v>83</v>
      </c>
      <c r="H16" s="46"/>
      <c r="I16" s="47" t="s">
        <v>438</v>
      </c>
      <c r="J16" s="49"/>
      <c r="K16" s="45">
        <v>83</v>
      </c>
      <c r="L16" s="46"/>
      <c r="M16" s="47" t="s">
        <v>438</v>
      </c>
      <c r="N16" s="49"/>
      <c r="O16" s="44"/>
      <c r="P16" s="44"/>
      <c r="Q16" s="48"/>
    </row>
    <row r="17" spans="1:17" ht="18" customHeight="1">
      <c r="A17" s="39">
        <v>12</v>
      </c>
      <c r="B17" s="40"/>
      <c r="C17" s="41" t="s">
        <v>439</v>
      </c>
      <c r="D17" s="42"/>
      <c r="E17" s="43" t="s">
        <v>415</v>
      </c>
      <c r="F17" s="44"/>
      <c r="G17" s="45">
        <v>83</v>
      </c>
      <c r="H17" s="46"/>
      <c r="I17" s="47" t="s">
        <v>440</v>
      </c>
      <c r="J17" s="49"/>
      <c r="K17" s="45">
        <v>83</v>
      </c>
      <c r="L17" s="46"/>
      <c r="M17" s="47" t="s">
        <v>440</v>
      </c>
      <c r="N17" s="49"/>
      <c r="O17" s="44"/>
      <c r="P17" s="44"/>
      <c r="Q17" s="48"/>
    </row>
    <row r="18" spans="1:17" ht="18" customHeight="1">
      <c r="A18" s="39">
        <v>13</v>
      </c>
      <c r="B18" s="40"/>
      <c r="C18" s="41" t="s">
        <v>441</v>
      </c>
      <c r="D18" s="42"/>
      <c r="E18" s="43" t="s">
        <v>415</v>
      </c>
      <c r="F18" s="44"/>
      <c r="G18" s="45">
        <v>83</v>
      </c>
      <c r="H18" s="50"/>
      <c r="I18" s="47" t="s">
        <v>416</v>
      </c>
      <c r="J18" s="49"/>
      <c r="K18" s="45">
        <v>83</v>
      </c>
      <c r="L18" s="50"/>
      <c r="M18" s="47" t="s">
        <v>416</v>
      </c>
      <c r="N18" s="49"/>
      <c r="O18" s="44"/>
      <c r="P18" s="44"/>
      <c r="Q18" s="48"/>
    </row>
    <row r="19" spans="1:17" ht="18" customHeight="1">
      <c r="A19" s="39">
        <v>14</v>
      </c>
      <c r="B19" s="40"/>
      <c r="C19" s="41">
        <v>8804</v>
      </c>
      <c r="D19" s="42"/>
      <c r="E19" s="43" t="s">
        <v>415</v>
      </c>
      <c r="F19" s="44"/>
      <c r="G19" s="45">
        <v>84</v>
      </c>
      <c r="H19" s="50"/>
      <c r="I19" s="47" t="s">
        <v>442</v>
      </c>
      <c r="J19" s="49"/>
      <c r="K19" s="45">
        <v>84</v>
      </c>
      <c r="L19" s="50"/>
      <c r="M19" s="47" t="s">
        <v>442</v>
      </c>
      <c r="N19" s="49"/>
      <c r="O19" s="44"/>
      <c r="P19" s="44"/>
      <c r="Q19" s="48"/>
    </row>
    <row r="20" spans="1:17" ht="18" customHeight="1">
      <c r="A20" s="39">
        <v>15</v>
      </c>
      <c r="B20" s="51" t="s">
        <v>443</v>
      </c>
      <c r="C20" s="41" t="s">
        <v>444</v>
      </c>
      <c r="D20" s="42"/>
      <c r="E20" s="43" t="s">
        <v>415</v>
      </c>
      <c r="F20" s="44"/>
      <c r="G20" s="45">
        <v>84</v>
      </c>
      <c r="H20" s="50"/>
      <c r="I20" s="47" t="s">
        <v>438</v>
      </c>
      <c r="J20" s="49"/>
      <c r="K20" s="45">
        <v>84</v>
      </c>
      <c r="L20" s="50"/>
      <c r="M20" s="47" t="s">
        <v>438</v>
      </c>
      <c r="N20" s="49"/>
      <c r="O20" s="44"/>
      <c r="P20" s="44"/>
      <c r="Q20" s="52"/>
    </row>
    <row r="21" spans="1:17" ht="18" customHeight="1">
      <c r="A21" s="39">
        <v>16</v>
      </c>
      <c r="B21" s="51"/>
      <c r="C21" s="41" t="s">
        <v>445</v>
      </c>
      <c r="D21" s="42"/>
      <c r="E21" s="43" t="s">
        <v>415</v>
      </c>
      <c r="F21" s="44"/>
      <c r="G21" s="45">
        <v>84</v>
      </c>
      <c r="H21" s="50"/>
      <c r="I21" s="47" t="s">
        <v>442</v>
      </c>
      <c r="J21" s="49"/>
      <c r="K21" s="45">
        <v>84</v>
      </c>
      <c r="L21" s="50"/>
      <c r="M21" s="47" t="s">
        <v>442</v>
      </c>
      <c r="N21" s="49"/>
      <c r="O21" s="44"/>
      <c r="P21" s="44"/>
      <c r="Q21" s="52"/>
    </row>
    <row r="22" spans="1:17" ht="18" customHeight="1">
      <c r="A22" s="39">
        <v>17</v>
      </c>
      <c r="B22" s="51"/>
      <c r="C22" s="41" t="s">
        <v>446</v>
      </c>
      <c r="D22" s="42"/>
      <c r="E22" s="43" t="s">
        <v>415</v>
      </c>
      <c r="F22" s="44"/>
      <c r="G22" s="45">
        <v>84</v>
      </c>
      <c r="H22" s="50"/>
      <c r="I22" s="47" t="s">
        <v>447</v>
      </c>
      <c r="J22" s="49"/>
      <c r="K22" s="45">
        <v>84</v>
      </c>
      <c r="L22" s="50"/>
      <c r="M22" s="47" t="s">
        <v>447</v>
      </c>
      <c r="N22" s="49"/>
      <c r="O22" s="44"/>
      <c r="P22" s="44"/>
      <c r="Q22" s="52"/>
    </row>
    <row r="23" spans="1:17" ht="18" customHeight="1">
      <c r="A23" s="39">
        <v>18</v>
      </c>
      <c r="B23" s="51" t="s">
        <v>448</v>
      </c>
      <c r="C23" s="41">
        <v>8805</v>
      </c>
      <c r="D23" s="42"/>
      <c r="E23" s="43" t="s">
        <v>415</v>
      </c>
      <c r="F23" s="44"/>
      <c r="G23" s="45">
        <v>85</v>
      </c>
      <c r="H23" s="46"/>
      <c r="I23" s="47" t="s">
        <v>438</v>
      </c>
      <c r="J23" s="49"/>
      <c r="K23" s="45">
        <v>85</v>
      </c>
      <c r="L23" s="46"/>
      <c r="M23" s="47" t="s">
        <v>438</v>
      </c>
      <c r="N23" s="49"/>
      <c r="O23" s="44"/>
      <c r="P23" s="44"/>
      <c r="Q23" s="52"/>
    </row>
    <row r="24" spans="1:17" ht="18" customHeight="1">
      <c r="A24" s="39">
        <v>19</v>
      </c>
      <c r="B24" s="51"/>
      <c r="C24" s="41" t="s">
        <v>449</v>
      </c>
      <c r="D24" s="42"/>
      <c r="E24" s="43" t="s">
        <v>415</v>
      </c>
      <c r="F24" s="44"/>
      <c r="G24" s="45">
        <v>85</v>
      </c>
      <c r="H24" s="46"/>
      <c r="I24" s="47" t="s">
        <v>450</v>
      </c>
      <c r="J24" s="49"/>
      <c r="K24" s="45">
        <v>85</v>
      </c>
      <c r="L24" s="46"/>
      <c r="M24" s="47" t="s">
        <v>450</v>
      </c>
      <c r="N24" s="49"/>
      <c r="O24" s="44"/>
      <c r="P24" s="44"/>
      <c r="Q24" s="52"/>
    </row>
    <row r="25" spans="1:17" ht="18" customHeight="1">
      <c r="A25" s="39">
        <v>20</v>
      </c>
      <c r="B25" s="51"/>
      <c r="C25" s="41">
        <v>8806</v>
      </c>
      <c r="D25" s="42"/>
      <c r="E25" s="43" t="s">
        <v>415</v>
      </c>
      <c r="F25" s="44"/>
      <c r="G25" s="45">
        <v>86</v>
      </c>
      <c r="H25" s="50"/>
      <c r="I25" s="47" t="s">
        <v>451</v>
      </c>
      <c r="J25" s="49"/>
      <c r="K25" s="45">
        <v>86</v>
      </c>
      <c r="L25" s="50"/>
      <c r="M25" s="47" t="s">
        <v>451</v>
      </c>
      <c r="N25" s="49"/>
      <c r="O25" s="44"/>
      <c r="P25" s="44"/>
      <c r="Q25" s="52"/>
    </row>
    <row r="26" spans="1:17" ht="18" customHeight="1">
      <c r="A26" s="39">
        <v>21</v>
      </c>
      <c r="B26" s="51"/>
      <c r="C26" s="41" t="s">
        <v>452</v>
      </c>
      <c r="D26" s="42"/>
      <c r="E26" s="43" t="s">
        <v>415</v>
      </c>
      <c r="F26" s="44"/>
      <c r="G26" s="45">
        <v>85</v>
      </c>
      <c r="H26" s="50"/>
      <c r="I26" s="47" t="s">
        <v>440</v>
      </c>
      <c r="J26" s="49"/>
      <c r="K26" s="45">
        <v>85</v>
      </c>
      <c r="L26" s="50"/>
      <c r="M26" s="47" t="s">
        <v>440</v>
      </c>
      <c r="N26" s="49"/>
      <c r="O26" s="44"/>
      <c r="P26" s="44"/>
      <c r="Q26" s="52"/>
    </row>
    <row r="27" spans="1:17" ht="18" customHeight="1">
      <c r="A27" s="39">
        <v>22</v>
      </c>
      <c r="B27" s="40"/>
      <c r="C27" s="41" t="s">
        <v>453</v>
      </c>
      <c r="D27" s="42"/>
      <c r="E27" s="43" t="s">
        <v>415</v>
      </c>
      <c r="F27" s="44"/>
      <c r="G27" s="45">
        <v>85</v>
      </c>
      <c r="H27" s="46"/>
      <c r="I27" s="47" t="s">
        <v>440</v>
      </c>
      <c r="J27" s="49"/>
      <c r="K27" s="45">
        <v>85</v>
      </c>
      <c r="L27" s="46"/>
      <c r="M27" s="47" t="s">
        <v>440</v>
      </c>
      <c r="N27" s="49"/>
      <c r="O27" s="44"/>
      <c r="P27" s="44"/>
      <c r="Q27" s="48"/>
    </row>
    <row r="28" spans="1:17" ht="18" customHeight="1">
      <c r="A28" s="39">
        <v>23</v>
      </c>
      <c r="B28" s="40"/>
      <c r="C28" s="41" t="s">
        <v>454</v>
      </c>
      <c r="D28" s="42"/>
      <c r="E28" s="43" t="s">
        <v>415</v>
      </c>
      <c r="F28" s="44"/>
      <c r="G28" s="45">
        <v>86</v>
      </c>
      <c r="H28" s="46"/>
      <c r="I28" s="47" t="s">
        <v>455</v>
      </c>
      <c r="J28" s="49"/>
      <c r="K28" s="45">
        <v>86</v>
      </c>
      <c r="L28" s="46"/>
      <c r="M28" s="47" t="s">
        <v>455</v>
      </c>
      <c r="N28" s="49"/>
      <c r="O28" s="44"/>
      <c r="P28" s="44"/>
      <c r="Q28" s="48"/>
    </row>
    <row r="29" spans="1:17" ht="18" customHeight="1">
      <c r="A29" s="39">
        <v>24</v>
      </c>
      <c r="B29" s="51"/>
      <c r="C29" s="41">
        <v>8807</v>
      </c>
      <c r="D29" s="42"/>
      <c r="E29" s="43" t="s">
        <v>415</v>
      </c>
      <c r="F29" s="44"/>
      <c r="G29" s="45">
        <v>87</v>
      </c>
      <c r="H29" s="50"/>
      <c r="I29" s="47" t="s">
        <v>438</v>
      </c>
      <c r="J29" s="49"/>
      <c r="K29" s="45">
        <v>87</v>
      </c>
      <c r="L29" s="50"/>
      <c r="M29" s="47" t="s">
        <v>438</v>
      </c>
      <c r="N29" s="49"/>
      <c r="O29" s="44"/>
      <c r="P29" s="44"/>
      <c r="Q29" s="52"/>
    </row>
    <row r="30" spans="1:17" ht="18" customHeight="1">
      <c r="A30" s="39">
        <v>25</v>
      </c>
      <c r="B30" s="51"/>
      <c r="C30" s="41">
        <v>8808</v>
      </c>
      <c r="D30" s="42"/>
      <c r="E30" s="43" t="s">
        <v>415</v>
      </c>
      <c r="F30" s="44"/>
      <c r="G30" s="45">
        <v>88</v>
      </c>
      <c r="H30" s="50"/>
      <c r="I30" s="47" t="s">
        <v>438</v>
      </c>
      <c r="J30" s="49"/>
      <c r="K30" s="45">
        <v>88</v>
      </c>
      <c r="L30" s="50"/>
      <c r="M30" s="47" t="s">
        <v>438</v>
      </c>
      <c r="N30" s="49"/>
      <c r="O30" s="44"/>
      <c r="P30" s="44"/>
      <c r="Q30" s="52"/>
    </row>
    <row r="31" spans="1:17" ht="18" customHeight="1">
      <c r="A31" s="39">
        <v>26</v>
      </c>
      <c r="B31" s="53"/>
      <c r="C31" s="41" t="s">
        <v>456</v>
      </c>
      <c r="D31" s="42"/>
      <c r="E31" s="43" t="s">
        <v>415</v>
      </c>
      <c r="F31" s="44"/>
      <c r="G31" s="45">
        <v>88</v>
      </c>
      <c r="H31" s="50"/>
      <c r="I31" s="47" t="s">
        <v>457</v>
      </c>
      <c r="J31" s="49"/>
      <c r="K31" s="45">
        <v>88</v>
      </c>
      <c r="L31" s="50"/>
      <c r="M31" s="47" t="s">
        <v>457</v>
      </c>
      <c r="N31" s="49"/>
      <c r="O31" s="44"/>
      <c r="P31" s="44"/>
      <c r="Q31" s="54"/>
    </row>
    <row r="32" spans="1:17" ht="18" customHeight="1">
      <c r="A32" s="39">
        <v>27</v>
      </c>
      <c r="B32" s="51"/>
      <c r="C32" s="41">
        <v>8310</v>
      </c>
      <c r="D32" s="42"/>
      <c r="E32" s="43" t="s">
        <v>458</v>
      </c>
      <c r="F32" s="44"/>
      <c r="G32" s="45">
        <v>81</v>
      </c>
      <c r="H32" s="50"/>
      <c r="I32" s="47"/>
      <c r="J32" s="49"/>
      <c r="K32" s="45">
        <v>81</v>
      </c>
      <c r="L32" s="50"/>
      <c r="M32" s="47"/>
      <c r="N32" s="49"/>
      <c r="O32" s="44"/>
      <c r="P32" s="44"/>
      <c r="Q32" s="52"/>
    </row>
    <row r="33" spans="1:17" ht="18" customHeight="1">
      <c r="A33" s="39">
        <v>28</v>
      </c>
      <c r="B33" s="40"/>
      <c r="C33" s="41">
        <v>8311</v>
      </c>
      <c r="D33" s="42"/>
      <c r="E33" s="43" t="s">
        <v>458</v>
      </c>
      <c r="F33" s="44"/>
      <c r="G33" s="45">
        <v>83</v>
      </c>
      <c r="H33" s="50"/>
      <c r="I33" s="47"/>
      <c r="J33" s="49"/>
      <c r="K33" s="45">
        <v>83</v>
      </c>
      <c r="L33" s="50"/>
      <c r="M33" s="47"/>
      <c r="N33" s="49"/>
      <c r="O33" s="44"/>
      <c r="P33" s="44"/>
      <c r="Q33" s="48"/>
    </row>
    <row r="34" spans="1:17" ht="18" customHeight="1">
      <c r="A34" s="39">
        <v>29</v>
      </c>
      <c r="B34" s="40"/>
      <c r="C34" s="41">
        <v>8312</v>
      </c>
      <c r="D34" s="42"/>
      <c r="E34" s="43" t="s">
        <v>458</v>
      </c>
      <c r="F34" s="44"/>
      <c r="G34" s="45">
        <v>83</v>
      </c>
      <c r="H34" s="50"/>
      <c r="I34" s="47"/>
      <c r="J34" s="49"/>
      <c r="K34" s="45">
        <v>83</v>
      </c>
      <c r="L34" s="50"/>
      <c r="M34" s="47"/>
      <c r="N34" s="49"/>
      <c r="O34" s="44"/>
      <c r="P34" s="44"/>
      <c r="Q34" s="48"/>
    </row>
    <row r="35" spans="1:17" ht="18" customHeight="1">
      <c r="A35" s="39">
        <v>30</v>
      </c>
      <c r="B35" s="40"/>
      <c r="C35" s="41">
        <v>8313</v>
      </c>
      <c r="D35" s="42"/>
      <c r="E35" s="43" t="s">
        <v>458</v>
      </c>
      <c r="F35" s="44"/>
      <c r="G35" s="45">
        <v>83</v>
      </c>
      <c r="H35" s="50"/>
      <c r="I35" s="47"/>
      <c r="J35" s="49"/>
      <c r="K35" s="45">
        <v>83</v>
      </c>
      <c r="L35" s="50"/>
      <c r="M35" s="47"/>
      <c r="N35" s="49"/>
      <c r="O35" s="44"/>
      <c r="P35" s="44"/>
      <c r="Q35" s="48"/>
    </row>
    <row r="36" spans="1:17" ht="18" customHeight="1">
      <c r="A36" s="39">
        <v>31</v>
      </c>
      <c r="B36" s="40"/>
      <c r="C36" s="41">
        <v>8314</v>
      </c>
      <c r="D36" s="42"/>
      <c r="E36" s="43" t="s">
        <v>458</v>
      </c>
      <c r="F36" s="44"/>
      <c r="G36" s="45">
        <v>84</v>
      </c>
      <c r="H36" s="50"/>
      <c r="I36" s="47"/>
      <c r="J36" s="49"/>
      <c r="K36" s="45">
        <v>84</v>
      </c>
      <c r="L36" s="50"/>
      <c r="M36" s="47"/>
      <c r="N36" s="49"/>
      <c r="O36" s="44"/>
      <c r="P36" s="44"/>
      <c r="Q36" s="48"/>
    </row>
    <row r="37" spans="1:17" ht="18" customHeight="1">
      <c r="A37" s="39">
        <v>32</v>
      </c>
      <c r="B37" s="40"/>
      <c r="C37" s="41" t="s">
        <v>459</v>
      </c>
      <c r="D37" s="42"/>
      <c r="E37" s="43" t="s">
        <v>458</v>
      </c>
      <c r="F37" s="44"/>
      <c r="G37" s="45">
        <v>84</v>
      </c>
      <c r="H37" s="50"/>
      <c r="I37" s="47"/>
      <c r="J37" s="49"/>
      <c r="K37" s="45">
        <v>84</v>
      </c>
      <c r="L37" s="50"/>
      <c r="M37" s="47"/>
      <c r="N37" s="49"/>
      <c r="O37" s="44"/>
      <c r="P37" s="44"/>
      <c r="Q37" s="48"/>
    </row>
    <row r="38" spans="1:17" ht="18" customHeight="1">
      <c r="A38" s="39">
        <v>33</v>
      </c>
      <c r="B38" s="40"/>
      <c r="C38" s="41">
        <v>8335</v>
      </c>
      <c r="D38" s="42"/>
      <c r="E38" s="43" t="s">
        <v>458</v>
      </c>
      <c r="F38" s="44"/>
      <c r="G38" s="45">
        <v>60</v>
      </c>
      <c r="H38" s="50"/>
      <c r="I38" s="47"/>
      <c r="J38" s="49"/>
      <c r="K38" s="45">
        <v>60</v>
      </c>
      <c r="L38" s="50"/>
      <c r="M38" s="47"/>
      <c r="N38" s="49"/>
      <c r="O38" s="44"/>
      <c r="P38" s="44"/>
      <c r="Q38" s="48"/>
    </row>
    <row r="39" spans="1:17" ht="18" customHeight="1">
      <c r="A39" s="39">
        <v>34</v>
      </c>
      <c r="B39" s="40"/>
      <c r="C39" s="41" t="s">
        <v>460</v>
      </c>
      <c r="D39" s="42"/>
      <c r="E39" s="43" t="s">
        <v>461</v>
      </c>
      <c r="F39" s="44"/>
      <c r="G39" s="45">
        <v>84</v>
      </c>
      <c r="H39" s="50"/>
      <c r="I39" s="47"/>
      <c r="J39" s="49"/>
      <c r="K39" s="45">
        <v>84</v>
      </c>
      <c r="L39" s="50"/>
      <c r="M39" s="47"/>
      <c r="N39" s="49"/>
      <c r="O39" s="44"/>
      <c r="P39" s="44"/>
      <c r="Q39" s="48"/>
    </row>
    <row r="40" spans="1:17" ht="18" customHeight="1">
      <c r="A40" s="39">
        <v>35</v>
      </c>
      <c r="B40" s="40"/>
      <c r="C40" s="41">
        <v>8318</v>
      </c>
      <c r="D40" s="42"/>
      <c r="E40" s="43" t="s">
        <v>458</v>
      </c>
      <c r="F40" s="44"/>
      <c r="G40" s="45">
        <v>88</v>
      </c>
      <c r="H40" s="50"/>
      <c r="I40" s="47"/>
      <c r="J40" s="49"/>
      <c r="K40" s="45">
        <v>88</v>
      </c>
      <c r="L40" s="50"/>
      <c r="M40" s="47"/>
      <c r="N40" s="49"/>
      <c r="O40" s="44"/>
      <c r="P40" s="44"/>
      <c r="Q40" s="48"/>
    </row>
    <row r="41" spans="1:17" ht="18" customHeight="1">
      <c r="A41" s="39">
        <v>36</v>
      </c>
      <c r="B41" s="40"/>
      <c r="C41" s="41">
        <v>8510</v>
      </c>
      <c r="D41" s="42"/>
      <c r="E41" s="43" t="s">
        <v>462</v>
      </c>
      <c r="F41" s="44"/>
      <c r="G41" s="45">
        <v>80</v>
      </c>
      <c r="H41" s="46"/>
      <c r="I41" s="47"/>
      <c r="J41" s="49"/>
      <c r="K41" s="45">
        <v>80</v>
      </c>
      <c r="L41" s="46"/>
      <c r="M41" s="47"/>
      <c r="N41" s="49"/>
      <c r="O41" s="44"/>
      <c r="P41" s="44"/>
      <c r="Q41" s="48"/>
    </row>
    <row r="42" spans="1:17" ht="18" customHeight="1">
      <c r="A42" s="39">
        <v>37</v>
      </c>
      <c r="B42" s="40"/>
      <c r="C42" s="41" t="s">
        <v>463</v>
      </c>
      <c r="D42" s="42"/>
      <c r="E42" s="43" t="s">
        <v>462</v>
      </c>
      <c r="F42" s="44"/>
      <c r="G42" s="45">
        <v>80</v>
      </c>
      <c r="H42" s="46"/>
      <c r="I42" s="47"/>
      <c r="J42" s="49"/>
      <c r="K42" s="45">
        <v>80</v>
      </c>
      <c r="L42" s="46"/>
      <c r="M42" s="47"/>
      <c r="N42" s="49"/>
      <c r="O42" s="44"/>
      <c r="P42" s="44"/>
      <c r="Q42" s="48"/>
    </row>
    <row r="43" spans="1:17" ht="18" customHeight="1">
      <c r="A43" s="39">
        <v>38</v>
      </c>
      <c r="B43" s="40"/>
      <c r="C43" s="41" t="s">
        <v>464</v>
      </c>
      <c r="D43" s="42"/>
      <c r="E43" s="43" t="s">
        <v>462</v>
      </c>
      <c r="F43" s="44"/>
      <c r="G43" s="45">
        <v>80</v>
      </c>
      <c r="H43" s="46"/>
      <c r="I43" s="47"/>
      <c r="J43" s="49"/>
      <c r="K43" s="45">
        <v>80</v>
      </c>
      <c r="L43" s="46"/>
      <c r="M43" s="47"/>
      <c r="N43" s="49"/>
      <c r="O43" s="44"/>
      <c r="P43" s="44"/>
      <c r="Q43" s="48"/>
    </row>
    <row r="44" spans="1:17" ht="18" customHeight="1">
      <c r="A44" s="39">
        <v>39</v>
      </c>
      <c r="B44" s="40"/>
      <c r="C44" s="41">
        <v>8511</v>
      </c>
      <c r="D44" s="42"/>
      <c r="E44" s="43" t="s">
        <v>462</v>
      </c>
      <c r="F44" s="44"/>
      <c r="G44" s="45">
        <v>81</v>
      </c>
      <c r="H44" s="46"/>
      <c r="I44" s="47"/>
      <c r="J44" s="49"/>
      <c r="K44" s="45">
        <v>81</v>
      </c>
      <c r="L44" s="46"/>
      <c r="M44" s="47"/>
      <c r="N44" s="49"/>
      <c r="O44" s="44"/>
      <c r="P44" s="44"/>
      <c r="Q44" s="48"/>
    </row>
    <row r="45" spans="1:17" ht="18" customHeight="1">
      <c r="A45" s="39">
        <v>40</v>
      </c>
      <c r="B45" s="40" t="s">
        <v>465</v>
      </c>
      <c r="C45" s="41"/>
      <c r="D45" s="42"/>
      <c r="E45" s="43" t="s">
        <v>462</v>
      </c>
      <c r="F45" s="44"/>
      <c r="G45" s="45">
        <v>81</v>
      </c>
      <c r="H45" s="46"/>
      <c r="I45" s="47"/>
      <c r="J45" s="49"/>
      <c r="K45" s="45">
        <v>81</v>
      </c>
      <c r="L45" s="46"/>
      <c r="M45" s="47"/>
      <c r="N45" s="49"/>
      <c r="O45" s="44"/>
      <c r="P45" s="44"/>
      <c r="Q45" s="48"/>
    </row>
    <row r="46" spans="1:17" ht="18" customHeight="1">
      <c r="A46" s="39">
        <v>41</v>
      </c>
      <c r="B46" s="40"/>
      <c r="C46" s="41">
        <v>8512</v>
      </c>
      <c r="D46" s="42"/>
      <c r="E46" s="43" t="s">
        <v>462</v>
      </c>
      <c r="F46" s="44"/>
      <c r="G46" s="45">
        <v>82</v>
      </c>
      <c r="H46" s="46"/>
      <c r="I46" s="47"/>
      <c r="J46" s="49"/>
      <c r="K46" s="45">
        <v>82</v>
      </c>
      <c r="L46" s="46"/>
      <c r="M46" s="47"/>
      <c r="N46" s="49"/>
      <c r="O46" s="44"/>
      <c r="P46" s="44"/>
      <c r="Q46" s="48"/>
    </row>
    <row r="47" spans="1:17" ht="18" customHeight="1">
      <c r="A47" s="39">
        <v>42</v>
      </c>
      <c r="B47" s="40"/>
      <c r="C47" s="41">
        <v>8513</v>
      </c>
      <c r="D47" s="42"/>
      <c r="E47" s="43" t="s">
        <v>462</v>
      </c>
      <c r="F47" s="44"/>
      <c r="G47" s="45">
        <v>83</v>
      </c>
      <c r="H47" s="46"/>
      <c r="I47" s="47"/>
      <c r="J47" s="49"/>
      <c r="K47" s="45">
        <v>83</v>
      </c>
      <c r="L47" s="46"/>
      <c r="M47" s="47"/>
      <c r="N47" s="49"/>
      <c r="O47" s="44"/>
      <c r="P47" s="44"/>
      <c r="Q47" s="48"/>
    </row>
    <row r="48" spans="1:17" ht="18" customHeight="1">
      <c r="A48" s="39">
        <v>43</v>
      </c>
      <c r="B48" s="40"/>
      <c r="C48" s="41" t="s">
        <v>466</v>
      </c>
      <c r="D48" s="42"/>
      <c r="E48" s="43" t="s">
        <v>462</v>
      </c>
      <c r="F48" s="44"/>
      <c r="G48" s="45">
        <v>83</v>
      </c>
      <c r="H48" s="46"/>
      <c r="I48" s="47" t="s">
        <v>467</v>
      </c>
      <c r="J48" s="49"/>
      <c r="K48" s="45">
        <v>83</v>
      </c>
      <c r="L48" s="46"/>
      <c r="M48" s="47" t="s">
        <v>467</v>
      </c>
      <c r="N48" s="49"/>
      <c r="O48" s="44"/>
      <c r="P48" s="44"/>
      <c r="Q48" s="48"/>
    </row>
    <row r="49" spans="1:17" ht="18" customHeight="1">
      <c r="A49" s="39">
        <v>44</v>
      </c>
      <c r="B49" s="40"/>
      <c r="C49" s="41" t="s">
        <v>468</v>
      </c>
      <c r="D49" s="42"/>
      <c r="E49" s="43" t="s">
        <v>462</v>
      </c>
      <c r="F49" s="44"/>
      <c r="G49" s="45">
        <v>83</v>
      </c>
      <c r="H49" s="50"/>
      <c r="I49" s="47"/>
      <c r="J49" s="49"/>
      <c r="K49" s="45">
        <v>83</v>
      </c>
      <c r="L49" s="50"/>
      <c r="M49" s="47"/>
      <c r="N49" s="49"/>
      <c r="O49" s="44"/>
      <c r="P49" s="44"/>
      <c r="Q49" s="48"/>
    </row>
    <row r="50" spans="1:17" ht="18" customHeight="1">
      <c r="A50" s="39">
        <v>45</v>
      </c>
      <c r="B50" s="40"/>
      <c r="C50" s="41">
        <v>8514</v>
      </c>
      <c r="D50" s="42"/>
      <c r="E50" s="43" t="s">
        <v>462</v>
      </c>
      <c r="F50" s="44"/>
      <c r="G50" s="45">
        <v>84</v>
      </c>
      <c r="H50" s="50"/>
      <c r="I50" s="47"/>
      <c r="J50" s="49"/>
      <c r="K50" s="45">
        <v>84</v>
      </c>
      <c r="L50" s="50"/>
      <c r="M50" s="47"/>
      <c r="N50" s="49"/>
      <c r="O50" s="44"/>
      <c r="P50" s="44"/>
      <c r="Q50" s="48"/>
    </row>
    <row r="51" spans="1:17" ht="18" customHeight="1">
      <c r="A51" s="39">
        <v>46</v>
      </c>
      <c r="B51" s="40"/>
      <c r="C51" s="41" t="s">
        <v>469</v>
      </c>
      <c r="D51" s="42"/>
      <c r="E51" s="43" t="s">
        <v>462</v>
      </c>
      <c r="F51" s="44"/>
      <c r="G51" s="45">
        <v>84</v>
      </c>
      <c r="H51" s="55"/>
      <c r="I51" s="47"/>
      <c r="J51" s="49"/>
      <c r="K51" s="45">
        <v>84</v>
      </c>
      <c r="L51" s="55"/>
      <c r="M51" s="47"/>
      <c r="N51" s="49"/>
      <c r="O51" s="44"/>
      <c r="P51" s="44"/>
      <c r="Q51" s="48"/>
    </row>
    <row r="52" spans="1:17" ht="18" customHeight="1">
      <c r="A52" s="39">
        <v>47</v>
      </c>
      <c r="B52" s="40"/>
      <c r="C52" s="41" t="s">
        <v>470</v>
      </c>
      <c r="D52" s="42"/>
      <c r="E52" s="43" t="s">
        <v>462</v>
      </c>
      <c r="F52" s="44"/>
      <c r="G52" s="45">
        <v>84</v>
      </c>
      <c r="H52" s="46"/>
      <c r="I52" s="47"/>
      <c r="J52" s="49"/>
      <c r="K52" s="45">
        <v>84</v>
      </c>
      <c r="L52" s="46"/>
      <c r="M52" s="47"/>
      <c r="N52" s="49"/>
      <c r="O52" s="44"/>
      <c r="P52" s="44"/>
      <c r="Q52" s="48"/>
    </row>
    <row r="53" spans="1:17" ht="18" customHeight="1">
      <c r="A53" s="39">
        <v>48</v>
      </c>
      <c r="B53" s="40"/>
      <c r="C53" s="41" t="s">
        <v>471</v>
      </c>
      <c r="D53" s="42"/>
      <c r="E53" s="43" t="s">
        <v>462</v>
      </c>
      <c r="F53" s="44"/>
      <c r="G53" s="45">
        <v>84</v>
      </c>
      <c r="H53" s="46"/>
      <c r="I53" s="47"/>
      <c r="J53" s="49"/>
      <c r="K53" s="45">
        <v>84</v>
      </c>
      <c r="L53" s="46"/>
      <c r="M53" s="47"/>
      <c r="N53" s="49"/>
      <c r="O53" s="44"/>
      <c r="P53" s="44"/>
      <c r="Q53" s="48"/>
    </row>
    <row r="54" spans="1:17" ht="18" customHeight="1">
      <c r="A54" s="39">
        <v>49</v>
      </c>
      <c r="B54" s="40"/>
      <c r="C54" s="41" t="s">
        <v>472</v>
      </c>
      <c r="D54" s="42"/>
      <c r="E54" s="43" t="s">
        <v>462</v>
      </c>
      <c r="F54" s="44"/>
      <c r="G54" s="45">
        <v>84</v>
      </c>
      <c r="H54" s="46"/>
      <c r="I54" s="47"/>
      <c r="J54" s="49"/>
      <c r="K54" s="45">
        <v>84</v>
      </c>
      <c r="L54" s="46"/>
      <c r="M54" s="47"/>
      <c r="N54" s="49"/>
      <c r="O54" s="44"/>
      <c r="P54" s="44"/>
      <c r="Q54" s="48"/>
    </row>
    <row r="55" spans="1:17" ht="18" customHeight="1">
      <c r="A55" s="39">
        <v>50</v>
      </c>
      <c r="B55" s="40"/>
      <c r="C55" s="41" t="s">
        <v>473</v>
      </c>
      <c r="D55" s="42"/>
      <c r="E55" s="43" t="s">
        <v>462</v>
      </c>
      <c r="F55" s="44"/>
      <c r="G55" s="45">
        <v>84</v>
      </c>
      <c r="H55" s="46"/>
      <c r="I55" s="47"/>
      <c r="J55" s="49"/>
      <c r="K55" s="45">
        <v>84</v>
      </c>
      <c r="L55" s="46"/>
      <c r="M55" s="47"/>
      <c r="N55" s="49"/>
      <c r="O55" s="44"/>
      <c r="P55" s="44"/>
      <c r="Q55" s="48"/>
    </row>
    <row r="56" spans="1:17" ht="18" customHeight="1">
      <c r="A56" s="39">
        <v>51</v>
      </c>
      <c r="B56" s="40" t="s">
        <v>474</v>
      </c>
      <c r="C56" s="41" t="s">
        <v>475</v>
      </c>
      <c r="D56" s="42"/>
      <c r="E56" s="43" t="s">
        <v>462</v>
      </c>
      <c r="F56" s="44"/>
      <c r="G56" s="45">
        <v>84</v>
      </c>
      <c r="H56" s="50"/>
      <c r="I56" s="47"/>
      <c r="J56" s="49"/>
      <c r="K56" s="45">
        <v>84</v>
      </c>
      <c r="L56" s="50"/>
      <c r="M56" s="47"/>
      <c r="N56" s="49"/>
      <c r="O56" s="44"/>
      <c r="P56" s="44"/>
      <c r="Q56" s="48"/>
    </row>
    <row r="57" spans="1:17" ht="18" customHeight="1">
      <c r="A57" s="39">
        <v>52</v>
      </c>
      <c r="B57" s="40"/>
      <c r="C57" s="41">
        <v>8515</v>
      </c>
      <c r="D57" s="42"/>
      <c r="E57" s="43" t="s">
        <v>462</v>
      </c>
      <c r="F57" s="44"/>
      <c r="G57" s="45">
        <v>85</v>
      </c>
      <c r="H57" s="50"/>
      <c r="I57" s="47"/>
      <c r="J57" s="49"/>
      <c r="K57" s="45">
        <v>85</v>
      </c>
      <c r="L57" s="50"/>
      <c r="M57" s="47"/>
      <c r="N57" s="49"/>
      <c r="O57" s="44"/>
      <c r="P57" s="44"/>
      <c r="Q57" s="48"/>
    </row>
    <row r="58" spans="1:17" ht="18" customHeight="1">
      <c r="A58" s="39">
        <v>53</v>
      </c>
      <c r="B58" s="40"/>
      <c r="C58" s="41" t="s">
        <v>476</v>
      </c>
      <c r="D58" s="42"/>
      <c r="E58" s="43" t="s">
        <v>462</v>
      </c>
      <c r="F58" s="44"/>
      <c r="G58" s="45">
        <v>85</v>
      </c>
      <c r="H58" s="50"/>
      <c r="I58" s="47"/>
      <c r="J58" s="49"/>
      <c r="K58" s="45">
        <v>85</v>
      </c>
      <c r="L58" s="50"/>
      <c r="M58" s="47"/>
      <c r="N58" s="49"/>
      <c r="O58" s="44"/>
      <c r="P58" s="44"/>
      <c r="Q58" s="48"/>
    </row>
    <row r="59" spans="1:17" ht="18" customHeight="1">
      <c r="A59" s="39">
        <v>54</v>
      </c>
      <c r="B59" s="40"/>
      <c r="C59" s="41" t="s">
        <v>477</v>
      </c>
      <c r="D59" s="42"/>
      <c r="E59" s="43" t="s">
        <v>462</v>
      </c>
      <c r="F59" s="44"/>
      <c r="G59" s="45">
        <v>85</v>
      </c>
      <c r="H59" s="50"/>
      <c r="I59" s="47"/>
      <c r="J59" s="49"/>
      <c r="K59" s="45">
        <v>85</v>
      </c>
      <c r="L59" s="50"/>
      <c r="M59" s="47"/>
      <c r="N59" s="49"/>
      <c r="O59" s="44"/>
      <c r="P59" s="44"/>
      <c r="Q59" s="48"/>
    </row>
    <row r="60" spans="1:17" ht="18" customHeight="1">
      <c r="A60" s="39">
        <v>55</v>
      </c>
      <c r="B60" s="51"/>
      <c r="C60" s="41" t="s">
        <v>478</v>
      </c>
      <c r="D60" s="42"/>
      <c r="E60" s="43" t="s">
        <v>462</v>
      </c>
      <c r="F60" s="44"/>
      <c r="G60" s="45">
        <v>85</v>
      </c>
      <c r="H60" s="50"/>
      <c r="I60" s="47"/>
      <c r="J60" s="49"/>
      <c r="K60" s="45">
        <v>85</v>
      </c>
      <c r="L60" s="50"/>
      <c r="M60" s="47"/>
      <c r="N60" s="49"/>
      <c r="O60" s="44"/>
      <c r="P60" s="44"/>
      <c r="Q60" s="52"/>
    </row>
    <row r="61" spans="1:17" ht="18" customHeight="1">
      <c r="A61" s="39">
        <v>56</v>
      </c>
      <c r="B61" s="40"/>
      <c r="C61" s="41" t="s">
        <v>479</v>
      </c>
      <c r="D61" s="42"/>
      <c r="E61" s="43" t="s">
        <v>462</v>
      </c>
      <c r="F61" s="44"/>
      <c r="G61" s="45">
        <v>85</v>
      </c>
      <c r="H61" s="50"/>
      <c r="I61" s="47"/>
      <c r="J61" s="49"/>
      <c r="K61" s="45">
        <v>85</v>
      </c>
      <c r="L61" s="50"/>
      <c r="M61" s="47"/>
      <c r="N61" s="49"/>
      <c r="O61" s="44"/>
      <c r="P61" s="44"/>
      <c r="Q61" s="48"/>
    </row>
    <row r="62" spans="1:17" ht="18" customHeight="1">
      <c r="A62" s="39">
        <v>57</v>
      </c>
      <c r="B62" s="40"/>
      <c r="C62" s="41">
        <v>8516</v>
      </c>
      <c r="D62" s="42"/>
      <c r="E62" s="43" t="s">
        <v>462</v>
      </c>
      <c r="F62" s="44"/>
      <c r="G62" s="45">
        <v>86</v>
      </c>
      <c r="H62" s="50"/>
      <c r="I62" s="47"/>
      <c r="J62" s="49"/>
      <c r="K62" s="45">
        <v>86</v>
      </c>
      <c r="L62" s="50"/>
      <c r="M62" s="47"/>
      <c r="N62" s="49"/>
      <c r="O62" s="44"/>
      <c r="P62" s="44"/>
      <c r="Q62" s="48"/>
    </row>
    <row r="63" spans="1:17" ht="18" customHeight="1">
      <c r="A63" s="39">
        <v>58</v>
      </c>
      <c r="B63" s="51"/>
      <c r="C63" s="41" t="s">
        <v>480</v>
      </c>
      <c r="D63" s="42"/>
      <c r="E63" s="43" t="s">
        <v>462</v>
      </c>
      <c r="F63" s="44"/>
      <c r="G63" s="45">
        <v>86</v>
      </c>
      <c r="H63" s="50"/>
      <c r="I63" s="47"/>
      <c r="J63" s="49"/>
      <c r="K63" s="45">
        <v>86</v>
      </c>
      <c r="L63" s="50"/>
      <c r="M63" s="47"/>
      <c r="N63" s="49"/>
      <c r="O63" s="44"/>
      <c r="P63" s="44"/>
      <c r="Q63" s="52"/>
    </row>
    <row r="64" spans="1:17" ht="18" customHeight="1">
      <c r="A64" s="39">
        <v>59</v>
      </c>
      <c r="B64" s="51"/>
      <c r="C64" s="41">
        <v>8517</v>
      </c>
      <c r="D64" s="42"/>
      <c r="E64" s="43" t="s">
        <v>462</v>
      </c>
      <c r="F64" s="44"/>
      <c r="G64" s="45">
        <v>87</v>
      </c>
      <c r="H64" s="46"/>
      <c r="I64" s="47"/>
      <c r="J64" s="49"/>
      <c r="K64" s="45">
        <v>87</v>
      </c>
      <c r="L64" s="46"/>
      <c r="M64" s="47"/>
      <c r="N64" s="49"/>
      <c r="O64" s="44"/>
      <c r="P64" s="44"/>
      <c r="Q64" s="52"/>
    </row>
    <row r="65" spans="1:17" ht="18" customHeight="1">
      <c r="A65" s="39">
        <v>60</v>
      </c>
      <c r="B65" s="51"/>
      <c r="C65" s="41">
        <v>8518</v>
      </c>
      <c r="D65" s="42"/>
      <c r="E65" s="43" t="s">
        <v>462</v>
      </c>
      <c r="F65" s="44"/>
      <c r="G65" s="45">
        <v>88</v>
      </c>
      <c r="H65" s="46"/>
      <c r="I65" s="47"/>
      <c r="J65" s="49"/>
      <c r="K65" s="45">
        <v>88</v>
      </c>
      <c r="L65" s="46"/>
      <c r="M65" s="47"/>
      <c r="N65" s="49"/>
      <c r="O65" s="44"/>
      <c r="P65" s="44"/>
      <c r="Q65" s="52"/>
    </row>
    <row r="66" spans="1:17" ht="18" customHeight="1">
      <c r="A66" s="39">
        <v>61</v>
      </c>
      <c r="B66" s="51" t="s">
        <v>481</v>
      </c>
      <c r="C66" s="41" t="s">
        <v>482</v>
      </c>
      <c r="D66" s="42"/>
      <c r="E66" s="43" t="s">
        <v>462</v>
      </c>
      <c r="F66" s="44"/>
      <c r="G66" s="45">
        <v>88</v>
      </c>
      <c r="H66" s="50"/>
      <c r="I66" s="47"/>
      <c r="J66" s="49"/>
      <c r="K66" s="45">
        <v>88</v>
      </c>
      <c r="L66" s="50"/>
      <c r="M66" s="47"/>
      <c r="N66" s="49"/>
      <c r="O66" s="44"/>
      <c r="P66" s="44"/>
      <c r="Q66" s="52"/>
    </row>
    <row r="67" spans="1:17" ht="18" customHeight="1">
      <c r="A67" s="39">
        <v>62</v>
      </c>
      <c r="B67" s="51"/>
      <c r="C67" s="41" t="s">
        <v>483</v>
      </c>
      <c r="D67" s="42"/>
      <c r="E67" s="43" t="s">
        <v>462</v>
      </c>
      <c r="F67" s="44"/>
      <c r="G67" s="45">
        <v>88</v>
      </c>
      <c r="H67" s="46"/>
      <c r="I67" s="47"/>
      <c r="J67" s="49"/>
      <c r="K67" s="45">
        <v>88</v>
      </c>
      <c r="L67" s="46"/>
      <c r="M67" s="47"/>
      <c r="N67" s="49"/>
      <c r="O67" s="44"/>
      <c r="P67" s="44"/>
      <c r="Q67" s="52"/>
    </row>
    <row r="68" spans="1:17" ht="18" customHeight="1">
      <c r="A68" s="39">
        <v>63</v>
      </c>
      <c r="B68" s="51"/>
      <c r="C68" s="41" t="s">
        <v>484</v>
      </c>
      <c r="D68" s="42"/>
      <c r="E68" s="43" t="s">
        <v>462</v>
      </c>
      <c r="F68" s="44"/>
      <c r="G68" s="45">
        <v>88</v>
      </c>
      <c r="H68" s="50"/>
      <c r="I68" s="47"/>
      <c r="J68" s="49"/>
      <c r="K68" s="45">
        <v>88</v>
      </c>
      <c r="L68" s="50"/>
      <c r="M68" s="47"/>
      <c r="N68" s="49"/>
      <c r="O68" s="44"/>
      <c r="P68" s="44"/>
      <c r="Q68" s="52"/>
    </row>
    <row r="69" spans="1:17" ht="18" customHeight="1">
      <c r="A69" s="39">
        <v>64</v>
      </c>
      <c r="B69" s="51"/>
      <c r="C69" s="41" t="s">
        <v>485</v>
      </c>
      <c r="D69" s="42"/>
      <c r="E69" s="43" t="s">
        <v>462</v>
      </c>
      <c r="F69" s="44"/>
      <c r="G69" s="45">
        <v>88</v>
      </c>
      <c r="H69" s="50"/>
      <c r="I69" s="47"/>
      <c r="J69" s="49"/>
      <c r="K69" s="45">
        <v>88</v>
      </c>
      <c r="L69" s="50"/>
      <c r="M69" s="47"/>
      <c r="N69" s="49"/>
      <c r="O69" s="44"/>
      <c r="P69" s="44"/>
      <c r="Q69" s="52"/>
    </row>
    <row r="70" spans="1:17" ht="18" customHeight="1">
      <c r="A70" s="39">
        <v>65</v>
      </c>
      <c r="B70" s="40"/>
      <c r="C70" s="41">
        <v>8519</v>
      </c>
      <c r="D70" s="42"/>
      <c r="E70" s="43" t="s">
        <v>462</v>
      </c>
      <c r="F70" s="44"/>
      <c r="G70" s="45">
        <v>89</v>
      </c>
      <c r="H70" s="50"/>
      <c r="I70" s="47"/>
      <c r="J70" s="49"/>
      <c r="K70" s="45">
        <v>89</v>
      </c>
      <c r="L70" s="50"/>
      <c r="M70" s="47"/>
      <c r="N70" s="49"/>
      <c r="O70" s="44"/>
      <c r="P70" s="44"/>
      <c r="Q70" s="48"/>
    </row>
    <row r="71" spans="1:17" ht="18" customHeight="1">
      <c r="A71" s="39">
        <v>66</v>
      </c>
      <c r="B71" s="40"/>
      <c r="C71" s="41" t="s">
        <v>486</v>
      </c>
      <c r="D71" s="42"/>
      <c r="E71" s="43" t="s">
        <v>462</v>
      </c>
      <c r="F71" s="44"/>
      <c r="G71" s="45">
        <v>89</v>
      </c>
      <c r="H71" s="50"/>
      <c r="I71" s="47"/>
      <c r="J71" s="49"/>
      <c r="K71" s="45">
        <v>89</v>
      </c>
      <c r="L71" s="50"/>
      <c r="M71" s="47"/>
      <c r="N71" s="49"/>
      <c r="O71" s="44"/>
      <c r="P71" s="44"/>
      <c r="Q71" s="48"/>
    </row>
    <row r="72" spans="1:17" ht="18" customHeight="1">
      <c r="A72" s="39">
        <v>67</v>
      </c>
      <c r="B72" s="40"/>
      <c r="C72" s="41" t="s">
        <v>487</v>
      </c>
      <c r="D72" s="42"/>
      <c r="E72" s="43" t="s">
        <v>462</v>
      </c>
      <c r="F72" s="44"/>
      <c r="G72" s="45">
        <v>66</v>
      </c>
      <c r="H72" s="46"/>
      <c r="I72" s="47"/>
      <c r="J72" s="49"/>
      <c r="K72" s="45">
        <v>66</v>
      </c>
      <c r="L72" s="46"/>
      <c r="M72" s="47"/>
      <c r="N72" s="49"/>
      <c r="O72" s="44"/>
      <c r="P72" s="44"/>
      <c r="Q72" s="48"/>
    </row>
    <row r="73" spans="1:17" ht="18" customHeight="1">
      <c r="A73" s="39">
        <v>68</v>
      </c>
      <c r="B73" s="40"/>
      <c r="C73" s="41" t="s">
        <v>488</v>
      </c>
      <c r="D73" s="42"/>
      <c r="E73" s="43" t="s">
        <v>462</v>
      </c>
      <c r="F73" s="44"/>
      <c r="G73" s="45">
        <v>61</v>
      </c>
      <c r="H73" s="46"/>
      <c r="I73" s="47"/>
      <c r="J73" s="49"/>
      <c r="K73" s="45">
        <v>61</v>
      </c>
      <c r="L73" s="46"/>
      <c r="M73" s="47"/>
      <c r="N73" s="49"/>
      <c r="O73" s="44"/>
      <c r="P73" s="44"/>
      <c r="Q73" s="48"/>
    </row>
    <row r="74" spans="1:17" ht="18" customHeight="1">
      <c r="A74" s="39">
        <v>69</v>
      </c>
      <c r="B74" s="40"/>
      <c r="C74" s="41">
        <v>8552</v>
      </c>
      <c r="D74" s="42"/>
      <c r="E74" s="43" t="s">
        <v>489</v>
      </c>
      <c r="F74" s="44"/>
      <c r="G74" s="45">
        <v>82</v>
      </c>
      <c r="H74" s="46"/>
      <c r="I74" s="47"/>
      <c r="J74" s="49"/>
      <c r="K74" s="45">
        <v>82</v>
      </c>
      <c r="L74" s="46"/>
      <c r="M74" s="47"/>
      <c r="N74" s="49"/>
      <c r="O74" s="44"/>
      <c r="P74" s="44"/>
      <c r="Q74" s="48"/>
    </row>
    <row r="75" spans="1:17" ht="18" customHeight="1">
      <c r="A75" s="39">
        <v>70</v>
      </c>
      <c r="B75" s="40"/>
      <c r="C75" s="41">
        <v>8553</v>
      </c>
      <c r="D75" s="42"/>
      <c r="E75" s="43" t="s">
        <v>489</v>
      </c>
      <c r="F75" s="44"/>
      <c r="G75" s="45">
        <v>83</v>
      </c>
      <c r="H75" s="50"/>
      <c r="I75" s="47"/>
      <c r="J75" s="49"/>
      <c r="K75" s="45">
        <v>83</v>
      </c>
      <c r="L75" s="50"/>
      <c r="M75" s="47"/>
      <c r="N75" s="49"/>
      <c r="O75" s="44"/>
      <c r="P75" s="44"/>
      <c r="Q75" s="48"/>
    </row>
    <row r="76" spans="1:17" ht="18" customHeight="1">
      <c r="A76" s="39">
        <v>71</v>
      </c>
      <c r="B76" s="40"/>
      <c r="C76" s="41">
        <v>8554</v>
      </c>
      <c r="D76" s="42"/>
      <c r="E76" s="43" t="s">
        <v>489</v>
      </c>
      <c r="F76" s="44"/>
      <c r="G76" s="45">
        <v>84</v>
      </c>
      <c r="H76" s="46"/>
      <c r="I76" s="47"/>
      <c r="J76" s="49"/>
      <c r="K76" s="45">
        <v>84</v>
      </c>
      <c r="L76" s="46"/>
      <c r="M76" s="47"/>
      <c r="N76" s="49"/>
      <c r="O76" s="44"/>
      <c r="P76" s="44"/>
      <c r="Q76" s="48"/>
    </row>
    <row r="77" spans="1:17" ht="18" customHeight="1">
      <c r="A77" s="39">
        <v>72</v>
      </c>
      <c r="B77" s="40"/>
      <c r="C77" s="41">
        <v>8555</v>
      </c>
      <c r="D77" s="42"/>
      <c r="E77" s="43" t="s">
        <v>489</v>
      </c>
      <c r="F77" s="44"/>
      <c r="G77" s="45">
        <v>85</v>
      </c>
      <c r="H77" s="46"/>
      <c r="I77" s="47" t="s">
        <v>490</v>
      </c>
      <c r="J77" s="49"/>
      <c r="K77" s="45">
        <v>85</v>
      </c>
      <c r="L77" s="46"/>
      <c r="M77" s="47" t="s">
        <v>490</v>
      </c>
      <c r="N77" s="49"/>
      <c r="O77" s="44"/>
      <c r="P77" s="44"/>
      <c r="Q77" s="48"/>
    </row>
    <row r="78" spans="1:17" ht="18" customHeight="1">
      <c r="A78" s="39">
        <v>73</v>
      </c>
      <c r="B78" s="40"/>
      <c r="C78" s="41">
        <v>8558</v>
      </c>
      <c r="D78" s="42"/>
      <c r="E78" s="43" t="s">
        <v>489</v>
      </c>
      <c r="F78" s="44"/>
      <c r="G78" s="45">
        <v>87</v>
      </c>
      <c r="H78" s="46"/>
      <c r="I78" s="47"/>
      <c r="J78" s="49"/>
      <c r="K78" s="45">
        <v>87</v>
      </c>
      <c r="L78" s="46"/>
      <c r="M78" s="47"/>
      <c r="N78" s="49"/>
      <c r="O78" s="44"/>
      <c r="P78" s="44"/>
      <c r="Q78" s="48"/>
    </row>
    <row r="79" spans="1:17" ht="18" customHeight="1">
      <c r="A79" s="39">
        <v>74</v>
      </c>
      <c r="B79" s="40"/>
      <c r="C79" s="41">
        <v>8613</v>
      </c>
      <c r="D79" s="42"/>
      <c r="E79" s="43" t="s">
        <v>491</v>
      </c>
      <c r="F79" s="44"/>
      <c r="G79" s="45">
        <v>83</v>
      </c>
      <c r="H79" s="46"/>
      <c r="I79" s="47" t="s">
        <v>492</v>
      </c>
      <c r="J79" s="49"/>
      <c r="K79" s="45">
        <v>83</v>
      </c>
      <c r="L79" s="46"/>
      <c r="M79" s="47" t="s">
        <v>492</v>
      </c>
      <c r="N79" s="49"/>
      <c r="O79" s="44"/>
      <c r="P79" s="44"/>
      <c r="Q79" s="48"/>
    </row>
    <row r="80" spans="1:17" ht="18" customHeight="1">
      <c r="A80" s="39">
        <v>75</v>
      </c>
      <c r="B80" s="40"/>
      <c r="C80" s="41">
        <v>8614</v>
      </c>
      <c r="D80" s="42"/>
      <c r="E80" s="43" t="s">
        <v>491</v>
      </c>
      <c r="F80" s="44"/>
      <c r="G80" s="45">
        <v>84</v>
      </c>
      <c r="H80" s="46"/>
      <c r="I80" s="47" t="s">
        <v>493</v>
      </c>
      <c r="J80" s="49"/>
      <c r="K80" s="45">
        <v>84</v>
      </c>
      <c r="L80" s="46"/>
      <c r="M80" s="47" t="s">
        <v>493</v>
      </c>
      <c r="N80" s="49"/>
      <c r="O80" s="44"/>
      <c r="P80" s="44"/>
      <c r="Q80" s="48"/>
    </row>
    <row r="81" spans="1:17" ht="18" customHeight="1">
      <c r="A81" s="39">
        <v>76</v>
      </c>
      <c r="B81" s="40"/>
      <c r="C81" s="41">
        <v>8615</v>
      </c>
      <c r="D81" s="42"/>
      <c r="E81" s="43" t="s">
        <v>491</v>
      </c>
      <c r="F81" s="44"/>
      <c r="G81" s="45">
        <v>85</v>
      </c>
      <c r="H81" s="46"/>
      <c r="I81" s="47" t="s">
        <v>494</v>
      </c>
      <c r="J81" s="49"/>
      <c r="K81" s="45">
        <v>85</v>
      </c>
      <c r="L81" s="46"/>
      <c r="M81" s="47" t="s">
        <v>494</v>
      </c>
      <c r="N81" s="49"/>
      <c r="O81" s="44"/>
      <c r="P81" s="44"/>
      <c r="Q81" s="48"/>
    </row>
    <row r="82" spans="1:17" ht="18" customHeight="1">
      <c r="A82" s="39">
        <v>77</v>
      </c>
      <c r="B82" s="40"/>
      <c r="C82" s="41">
        <v>8616</v>
      </c>
      <c r="D82" s="42"/>
      <c r="E82" s="43" t="s">
        <v>491</v>
      </c>
      <c r="F82" s="44"/>
      <c r="G82" s="45">
        <v>86</v>
      </c>
      <c r="H82" s="46"/>
      <c r="I82" s="47" t="s">
        <v>495</v>
      </c>
      <c r="J82" s="49"/>
      <c r="K82" s="45">
        <v>86</v>
      </c>
      <c r="L82" s="46"/>
      <c r="M82" s="47" t="s">
        <v>495</v>
      </c>
      <c r="N82" s="49"/>
      <c r="O82" s="44"/>
      <c r="P82" s="44"/>
      <c r="Q82" s="48"/>
    </row>
    <row r="83" spans="1:17" ht="18" customHeight="1">
      <c r="A83" s="39">
        <v>78</v>
      </c>
      <c r="B83" s="40"/>
      <c r="C83" s="41" t="s">
        <v>496</v>
      </c>
      <c r="D83" s="42"/>
      <c r="E83" s="43" t="s">
        <v>491</v>
      </c>
      <c r="F83" s="44"/>
      <c r="G83" s="45">
        <v>86</v>
      </c>
      <c r="H83" s="46"/>
      <c r="I83" s="47" t="s">
        <v>495</v>
      </c>
      <c r="J83" s="49"/>
      <c r="K83" s="45">
        <v>86</v>
      </c>
      <c r="L83" s="46"/>
      <c r="M83" s="47" t="s">
        <v>495</v>
      </c>
      <c r="N83" s="49"/>
      <c r="O83" s="44"/>
      <c r="P83" s="44"/>
      <c r="Q83" s="48"/>
    </row>
    <row r="84" spans="1:17" ht="18" customHeight="1">
      <c r="A84" s="39">
        <v>79</v>
      </c>
      <c r="B84" s="40"/>
      <c r="C84" s="41">
        <v>8617</v>
      </c>
      <c r="D84" s="42"/>
      <c r="E84" s="43" t="s">
        <v>491</v>
      </c>
      <c r="F84" s="44"/>
      <c r="G84" s="45">
        <v>87</v>
      </c>
      <c r="H84" s="46"/>
      <c r="I84" s="47" t="s">
        <v>497</v>
      </c>
      <c r="J84" s="49"/>
      <c r="K84" s="45">
        <v>87</v>
      </c>
      <c r="L84" s="46"/>
      <c r="M84" s="47" t="s">
        <v>497</v>
      </c>
      <c r="N84" s="49"/>
      <c r="O84" s="44"/>
      <c r="P84" s="44"/>
      <c r="Q84" s="48"/>
    </row>
    <row r="85" spans="1:17" ht="18" customHeight="1">
      <c r="A85" s="39">
        <v>80</v>
      </c>
      <c r="B85" s="40"/>
      <c r="C85" s="41">
        <v>8618</v>
      </c>
      <c r="D85" s="42"/>
      <c r="E85" s="43" t="s">
        <v>491</v>
      </c>
      <c r="F85" s="44"/>
      <c r="G85" s="45">
        <v>88</v>
      </c>
      <c r="H85" s="46"/>
      <c r="I85" s="47" t="s">
        <v>422</v>
      </c>
      <c r="J85" s="49"/>
      <c r="K85" s="45">
        <v>88</v>
      </c>
      <c r="L85" s="46"/>
      <c r="M85" s="47" t="s">
        <v>422</v>
      </c>
      <c r="N85" s="49"/>
      <c r="O85" s="44"/>
      <c r="P85" s="44"/>
      <c r="Q85" s="48"/>
    </row>
    <row r="86" spans="1:17" ht="18" customHeight="1">
      <c r="A86" s="39">
        <v>81</v>
      </c>
      <c r="B86" s="40"/>
      <c r="C86" s="41">
        <v>8619</v>
      </c>
      <c r="D86" s="42"/>
      <c r="E86" s="43" t="s">
        <v>491</v>
      </c>
      <c r="F86" s="44"/>
      <c r="G86" s="45">
        <v>89</v>
      </c>
      <c r="H86" s="46"/>
      <c r="I86" s="47" t="s">
        <v>451</v>
      </c>
      <c r="J86" s="49"/>
      <c r="K86" s="45">
        <v>89</v>
      </c>
      <c r="L86" s="46"/>
      <c r="M86" s="47" t="s">
        <v>451</v>
      </c>
      <c r="N86" s="49"/>
      <c r="O86" s="44"/>
      <c r="P86" s="44"/>
      <c r="Q86" s="48"/>
    </row>
    <row r="87" spans="1:17" ht="18" customHeight="1">
      <c r="A87" s="39">
        <v>82</v>
      </c>
      <c r="B87" s="40"/>
      <c r="C87" s="41" t="s">
        <v>498</v>
      </c>
      <c r="D87" s="42"/>
      <c r="E87" s="43" t="s">
        <v>491</v>
      </c>
      <c r="F87" s="44"/>
      <c r="G87" s="45">
        <v>88</v>
      </c>
      <c r="H87" s="46"/>
      <c r="I87" s="47" t="s">
        <v>442</v>
      </c>
      <c r="J87" s="49"/>
      <c r="K87" s="45">
        <v>88</v>
      </c>
      <c r="L87" s="46"/>
      <c r="M87" s="47" t="s">
        <v>442</v>
      </c>
      <c r="N87" s="49"/>
      <c r="O87" s="44"/>
      <c r="P87" s="44"/>
      <c r="Q87" s="48"/>
    </row>
    <row r="88" spans="1:17" ht="18" customHeight="1">
      <c r="A88" s="39">
        <v>83</v>
      </c>
      <c r="B88" s="56"/>
      <c r="C88" s="41">
        <v>8623</v>
      </c>
      <c r="D88" s="44"/>
      <c r="E88" s="43" t="s">
        <v>491</v>
      </c>
      <c r="F88" s="44"/>
      <c r="G88" s="45">
        <v>73</v>
      </c>
      <c r="H88" s="44"/>
      <c r="I88" s="47" t="s">
        <v>499</v>
      </c>
      <c r="J88" s="44"/>
      <c r="K88" s="45">
        <v>73</v>
      </c>
      <c r="L88" s="44"/>
      <c r="M88" s="47" t="s">
        <v>499</v>
      </c>
      <c r="N88" s="44"/>
      <c r="O88" s="44"/>
      <c r="P88" s="44"/>
      <c r="Q88" s="57"/>
    </row>
    <row r="89" spans="1:17" ht="18" customHeight="1">
      <c r="A89" s="39">
        <v>84</v>
      </c>
      <c r="B89" s="56"/>
      <c r="C89" s="41">
        <v>8352</v>
      </c>
      <c r="D89" s="44"/>
      <c r="E89" s="43" t="s">
        <v>458</v>
      </c>
      <c r="F89" s="44"/>
      <c r="G89" s="45">
        <v>82</v>
      </c>
      <c r="H89" s="44"/>
      <c r="I89" s="47"/>
      <c r="J89" s="44"/>
      <c r="K89" s="45">
        <v>82</v>
      </c>
      <c r="L89" s="44"/>
      <c r="M89" s="47"/>
      <c r="N89" s="44"/>
      <c r="O89" s="44"/>
      <c r="P89" s="44"/>
      <c r="Q89" s="57"/>
    </row>
    <row r="90" spans="1:17" ht="18" customHeight="1">
      <c r="A90" s="39">
        <v>85</v>
      </c>
      <c r="B90" s="56"/>
      <c r="C90" s="41">
        <v>8354</v>
      </c>
      <c r="D90" s="44"/>
      <c r="E90" s="43" t="s">
        <v>458</v>
      </c>
      <c r="F90" s="44"/>
      <c r="G90" s="45">
        <v>84</v>
      </c>
      <c r="H90" s="44"/>
      <c r="I90" s="47"/>
      <c r="J90" s="44"/>
      <c r="K90" s="45">
        <v>84</v>
      </c>
      <c r="L90" s="44"/>
      <c r="M90" s="47"/>
      <c r="N90" s="44"/>
      <c r="O90" s="44"/>
      <c r="P90" s="44"/>
      <c r="Q90" s="57"/>
    </row>
    <row r="91" spans="1:17" ht="18" customHeight="1">
      <c r="A91" s="39">
        <v>86</v>
      </c>
      <c r="B91" s="56"/>
      <c r="C91" s="58" t="s">
        <v>500</v>
      </c>
      <c r="D91" s="44"/>
      <c r="E91" s="43" t="s">
        <v>501</v>
      </c>
      <c r="F91" s="44"/>
      <c r="G91" s="45"/>
      <c r="H91" s="45">
        <v>20</v>
      </c>
      <c r="I91" s="47"/>
      <c r="J91" s="44"/>
      <c r="K91" s="45"/>
      <c r="L91" s="45">
        <v>20</v>
      </c>
      <c r="M91" s="47"/>
      <c r="N91" s="44"/>
      <c r="O91" s="44"/>
      <c r="P91" s="44"/>
      <c r="Q91" s="57"/>
    </row>
    <row r="92" spans="1:17" ht="18" customHeight="1">
      <c r="A92" s="39">
        <v>87</v>
      </c>
      <c r="B92" s="56"/>
      <c r="C92" s="58" t="s">
        <v>502</v>
      </c>
      <c r="D92" s="44"/>
      <c r="E92" s="43" t="s">
        <v>501</v>
      </c>
      <c r="F92" s="44"/>
      <c r="G92" s="45"/>
      <c r="H92" s="45">
        <v>22</v>
      </c>
      <c r="I92" s="47"/>
      <c r="J92" s="44"/>
      <c r="K92" s="45"/>
      <c r="L92" s="45">
        <v>22</v>
      </c>
      <c r="M92" s="47"/>
      <c r="N92" s="44"/>
      <c r="O92" s="44"/>
      <c r="P92" s="44"/>
      <c r="Q92" s="57"/>
    </row>
    <row r="93" spans="1:17" ht="18" customHeight="1">
      <c r="A93" s="39">
        <v>88</v>
      </c>
      <c r="B93" s="56"/>
      <c r="C93" s="58" t="s">
        <v>503</v>
      </c>
      <c r="D93" s="44"/>
      <c r="E93" s="43" t="s">
        <v>501</v>
      </c>
      <c r="F93" s="44"/>
      <c r="G93" s="45"/>
      <c r="H93" s="45">
        <v>23</v>
      </c>
      <c r="I93" s="47"/>
      <c r="J93" s="44"/>
      <c r="K93" s="45"/>
      <c r="L93" s="45">
        <v>23</v>
      </c>
      <c r="M93" s="47"/>
      <c r="N93" s="44"/>
      <c r="O93" s="44"/>
      <c r="P93" s="44"/>
      <c r="Q93" s="57"/>
    </row>
    <row r="94" spans="1:17" ht="18" customHeight="1">
      <c r="A94" s="39">
        <v>89</v>
      </c>
      <c r="B94" s="56"/>
      <c r="C94" s="58" t="s">
        <v>504</v>
      </c>
      <c r="D94" s="44"/>
      <c r="E94" s="43" t="s">
        <v>501</v>
      </c>
      <c r="F94" s="44"/>
      <c r="G94" s="45"/>
      <c r="H94" s="45">
        <v>25</v>
      </c>
      <c r="I94" s="47"/>
      <c r="J94" s="44"/>
      <c r="K94" s="45"/>
      <c r="L94" s="45">
        <v>25</v>
      </c>
      <c r="M94" s="47"/>
      <c r="N94" s="44"/>
      <c r="O94" s="44"/>
      <c r="P94" s="44"/>
      <c r="Q94" s="57"/>
    </row>
    <row r="95" spans="1:17" ht="18" customHeight="1">
      <c r="A95" s="39">
        <v>90</v>
      </c>
      <c r="B95" s="56"/>
      <c r="C95" s="58" t="s">
        <v>505</v>
      </c>
      <c r="D95" s="44"/>
      <c r="E95" s="43" t="s">
        <v>501</v>
      </c>
      <c r="F95" s="44"/>
      <c r="G95" s="45"/>
      <c r="H95" s="45">
        <v>27</v>
      </c>
      <c r="I95" s="47"/>
      <c r="J95" s="44"/>
      <c r="K95" s="45"/>
      <c r="L95" s="45">
        <v>27</v>
      </c>
      <c r="M95" s="47"/>
      <c r="N95" s="44"/>
      <c r="O95" s="44"/>
      <c r="P95" s="44"/>
      <c r="Q95" s="57"/>
    </row>
    <row r="96" spans="1:17" ht="18" customHeight="1">
      <c r="A96" s="39">
        <v>91</v>
      </c>
      <c r="B96" s="56"/>
      <c r="C96" s="58" t="s">
        <v>506</v>
      </c>
      <c r="D96" s="44"/>
      <c r="E96" s="43" t="s">
        <v>501</v>
      </c>
      <c r="F96" s="44"/>
      <c r="G96" s="45"/>
      <c r="H96" s="45">
        <v>30</v>
      </c>
      <c r="I96" s="47"/>
      <c r="J96" s="44"/>
      <c r="K96" s="45"/>
      <c r="L96" s="45">
        <v>30</v>
      </c>
      <c r="M96" s="47"/>
      <c r="N96" s="44"/>
      <c r="O96" s="44"/>
      <c r="P96" s="44"/>
      <c r="Q96" s="57"/>
    </row>
    <row r="97" spans="1:17" ht="18" customHeight="1">
      <c r="A97" s="39">
        <v>92</v>
      </c>
      <c r="B97" s="56"/>
      <c r="C97" s="41" t="s">
        <v>507</v>
      </c>
      <c r="D97" s="44"/>
      <c r="E97" s="43" t="s">
        <v>501</v>
      </c>
      <c r="F97" s="44"/>
      <c r="G97" s="45"/>
      <c r="H97" s="45">
        <v>40</v>
      </c>
      <c r="I97" s="47"/>
      <c r="J97" s="44"/>
      <c r="K97" s="45"/>
      <c r="L97" s="45">
        <v>40</v>
      </c>
      <c r="M97" s="47"/>
      <c r="N97" s="44"/>
      <c r="O97" s="44"/>
      <c r="P97" s="44"/>
      <c r="Q97" s="57"/>
    </row>
    <row r="98" spans="1:17" ht="18" customHeight="1">
      <c r="A98" s="39">
        <v>93</v>
      </c>
      <c r="B98" s="56"/>
      <c r="C98" s="58" t="s">
        <v>508</v>
      </c>
      <c r="D98" s="44"/>
      <c r="E98" s="43" t="s">
        <v>501</v>
      </c>
      <c r="F98" s="44"/>
      <c r="G98" s="45"/>
      <c r="H98" s="45">
        <v>44</v>
      </c>
      <c r="I98" s="47"/>
      <c r="J98" s="44"/>
      <c r="K98" s="45"/>
      <c r="L98" s="45">
        <v>44</v>
      </c>
      <c r="M98" s="47"/>
      <c r="N98" s="44"/>
      <c r="O98" s="44"/>
      <c r="P98" s="44"/>
      <c r="Q98" s="57"/>
    </row>
    <row r="99" spans="1:17" ht="18" customHeight="1">
      <c r="A99" s="39">
        <v>94</v>
      </c>
      <c r="B99" s="56"/>
      <c r="C99" s="58" t="s">
        <v>509</v>
      </c>
      <c r="D99" s="44"/>
      <c r="E99" s="43" t="s">
        <v>501</v>
      </c>
      <c r="F99" s="44"/>
      <c r="G99" s="45"/>
      <c r="H99" s="45">
        <v>50</v>
      </c>
      <c r="I99" s="47"/>
      <c r="J99" s="44"/>
      <c r="K99" s="45"/>
      <c r="L99" s="45">
        <v>50</v>
      </c>
      <c r="M99" s="47"/>
      <c r="N99" s="44"/>
      <c r="O99" s="44"/>
      <c r="P99" s="44"/>
      <c r="Q99" s="57"/>
    </row>
    <row r="100" spans="1:17" ht="18" customHeight="1">
      <c r="A100" s="39">
        <v>95</v>
      </c>
      <c r="B100" s="56"/>
      <c r="C100" s="58" t="s">
        <v>510</v>
      </c>
      <c r="D100" s="44"/>
      <c r="E100" s="43" t="s">
        <v>501</v>
      </c>
      <c r="F100" s="44"/>
      <c r="G100" s="45"/>
      <c r="H100" s="45">
        <v>55</v>
      </c>
      <c r="I100" s="47"/>
      <c r="J100" s="44"/>
      <c r="K100" s="45"/>
      <c r="L100" s="45">
        <v>55</v>
      </c>
      <c r="M100" s="47"/>
      <c r="N100" s="44"/>
      <c r="O100" s="44"/>
      <c r="P100" s="44"/>
      <c r="Q100" s="57"/>
    </row>
    <row r="101" spans="1:17" ht="18" customHeight="1">
      <c r="A101" s="39">
        <v>96</v>
      </c>
      <c r="B101" s="56"/>
      <c r="C101" s="41" t="s">
        <v>511</v>
      </c>
      <c r="D101" s="44"/>
      <c r="E101" s="43" t="s">
        <v>501</v>
      </c>
      <c r="F101" s="44"/>
      <c r="G101" s="45"/>
      <c r="H101" s="45">
        <v>60</v>
      </c>
      <c r="I101" s="47"/>
      <c r="J101" s="44"/>
      <c r="K101" s="45"/>
      <c r="L101" s="45">
        <v>60</v>
      </c>
      <c r="M101" s="47"/>
      <c r="N101" s="44"/>
      <c r="O101" s="44"/>
      <c r="P101" s="44"/>
      <c r="Q101" s="57"/>
    </row>
    <row r="102" spans="1:17" ht="18" customHeight="1">
      <c r="A102" s="39">
        <v>97</v>
      </c>
      <c r="B102" s="56"/>
      <c r="C102" s="41" t="s">
        <v>512</v>
      </c>
      <c r="D102" s="44"/>
      <c r="E102" s="43" t="s">
        <v>501</v>
      </c>
      <c r="F102" s="44"/>
      <c r="G102" s="45"/>
      <c r="H102" s="45">
        <v>65</v>
      </c>
      <c r="I102" s="47"/>
      <c r="J102" s="44"/>
      <c r="K102" s="45"/>
      <c r="L102" s="45">
        <v>65</v>
      </c>
      <c r="M102" s="47"/>
      <c r="N102" s="44"/>
      <c r="O102" s="44"/>
      <c r="P102" s="44"/>
      <c r="Q102" s="57"/>
    </row>
    <row r="103" spans="1:17" ht="18" customHeight="1">
      <c r="A103" s="39">
        <v>98</v>
      </c>
      <c r="B103" s="56"/>
      <c r="C103" s="41" t="s">
        <v>513</v>
      </c>
      <c r="D103" s="44"/>
      <c r="E103" s="43" t="s">
        <v>514</v>
      </c>
      <c r="F103" s="44"/>
      <c r="G103" s="45">
        <v>80</v>
      </c>
      <c r="H103" s="44"/>
      <c r="I103" s="47" t="s">
        <v>515</v>
      </c>
      <c r="J103" s="44"/>
      <c r="K103" s="45">
        <v>80</v>
      </c>
      <c r="L103" s="44"/>
      <c r="M103" s="47" t="s">
        <v>515</v>
      </c>
      <c r="N103" s="44"/>
      <c r="O103" s="44"/>
      <c r="P103" s="44"/>
      <c r="Q103" s="57"/>
    </row>
    <row r="104" spans="1:17" ht="18" customHeight="1">
      <c r="A104" s="39">
        <v>99</v>
      </c>
      <c r="B104" s="56"/>
      <c r="C104" s="41" t="s">
        <v>516</v>
      </c>
      <c r="D104" s="44"/>
      <c r="E104" s="43" t="s">
        <v>514</v>
      </c>
      <c r="F104" s="44"/>
      <c r="G104" s="45">
        <v>82</v>
      </c>
      <c r="H104" s="44"/>
      <c r="I104" s="47" t="s">
        <v>517</v>
      </c>
      <c r="J104" s="44"/>
      <c r="K104" s="45">
        <v>82</v>
      </c>
      <c r="L104" s="44"/>
      <c r="M104" s="47" t="s">
        <v>517</v>
      </c>
      <c r="N104" s="44"/>
      <c r="O104" s="44"/>
      <c r="P104" s="44"/>
      <c r="Q104" s="57"/>
    </row>
    <row r="105" spans="1:17" ht="18" customHeight="1">
      <c r="A105" s="39">
        <v>100</v>
      </c>
      <c r="B105" s="56"/>
      <c r="C105" s="41" t="s">
        <v>518</v>
      </c>
      <c r="D105" s="44"/>
      <c r="E105" s="43" t="s">
        <v>462</v>
      </c>
      <c r="F105" s="44"/>
      <c r="G105" s="45">
        <v>83</v>
      </c>
      <c r="H105" s="44"/>
      <c r="I105" s="47"/>
      <c r="J105" s="44"/>
      <c r="K105" s="45">
        <v>83</v>
      </c>
      <c r="L105" s="44"/>
      <c r="M105" s="47"/>
      <c r="N105" s="44"/>
      <c r="O105" s="44"/>
      <c r="P105" s="44"/>
      <c r="Q105" s="57"/>
    </row>
    <row r="106" spans="1:17" ht="18" customHeight="1">
      <c r="A106" s="39">
        <v>101</v>
      </c>
      <c r="B106" s="56"/>
      <c r="C106" s="41">
        <v>8568</v>
      </c>
      <c r="D106" s="44"/>
      <c r="E106" s="43" t="s">
        <v>462</v>
      </c>
      <c r="F106" s="44"/>
      <c r="G106" s="45">
        <v>78</v>
      </c>
      <c r="H106" s="44"/>
      <c r="I106" s="47"/>
      <c r="J106" s="44"/>
      <c r="K106" s="45">
        <v>78</v>
      </c>
      <c r="L106" s="44"/>
      <c r="M106" s="47"/>
      <c r="N106" s="44"/>
      <c r="O106" s="44"/>
      <c r="P106" s="44"/>
      <c r="Q106" s="57"/>
    </row>
    <row r="107" spans="1:17" ht="18" customHeight="1">
      <c r="A107" s="39">
        <v>102</v>
      </c>
      <c r="B107" s="56"/>
      <c r="C107" s="41" t="s">
        <v>519</v>
      </c>
      <c r="D107" s="44"/>
      <c r="E107" s="43" t="s">
        <v>462</v>
      </c>
      <c r="F107" s="44"/>
      <c r="G107" s="45">
        <v>77</v>
      </c>
      <c r="H107" s="44"/>
      <c r="I107" s="47"/>
      <c r="J107" s="44"/>
      <c r="K107" s="45">
        <v>77</v>
      </c>
      <c r="L107" s="44"/>
      <c r="M107" s="47"/>
      <c r="N107" s="44"/>
      <c r="O107" s="44"/>
      <c r="P107" s="44"/>
      <c r="Q107" s="57"/>
    </row>
  </sheetData>
  <mergeCells count="6">
    <mergeCell ref="O4:P4"/>
    <mergeCell ref="A2:F2"/>
    <mergeCell ref="B4:C4"/>
    <mergeCell ref="E4:F4"/>
    <mergeCell ref="G4:J4"/>
    <mergeCell ref="K4:N4"/>
  </mergeCells>
  <pageMargins left="0.7" right="0.7" top="0.75" bottom="0.75" header="0.3" footer="0.3"/>
  <pageSetup scale="44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2:J145"/>
  <sheetViews>
    <sheetView view="pageBreakPreview" zoomScale="60" zoomScaleNormal="10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F12" sqref="A2:J145"/>
    </sheetView>
  </sheetViews>
  <sheetFormatPr defaultColWidth="9.109375" defaultRowHeight="17.399999999999999"/>
  <cols>
    <col min="1" max="1" width="6.109375" style="2" customWidth="1"/>
    <col min="2" max="2" width="13.109375" style="3" bestFit="1" customWidth="1"/>
    <col min="3" max="3" width="29.33203125" style="3" customWidth="1"/>
    <col min="4" max="4" width="43" style="4" customWidth="1"/>
    <col min="5" max="5" width="16.5546875" style="1" bestFit="1" customWidth="1"/>
    <col min="6" max="6" width="16.44140625" style="1" bestFit="1" customWidth="1"/>
    <col min="7" max="7" width="22.6640625" style="21" customWidth="1"/>
    <col min="8" max="8" width="11.109375" style="1" customWidth="1"/>
    <col min="9" max="9" width="15" style="2" bestFit="1" customWidth="1"/>
    <col min="10" max="10" width="21.33203125" style="1" customWidth="1"/>
    <col min="11" max="16384" width="9.109375" style="1"/>
  </cols>
  <sheetData>
    <row r="2" spans="1:10" ht="25.8">
      <c r="A2" s="1636" t="s">
        <v>0</v>
      </c>
      <c r="B2" s="1636"/>
      <c r="C2" s="1636"/>
      <c r="D2" s="1636"/>
      <c r="E2" s="1636"/>
      <c r="F2" s="1636"/>
      <c r="G2" s="1636"/>
      <c r="H2" s="1636"/>
      <c r="I2" s="1636"/>
      <c r="J2" s="1636"/>
    </row>
    <row r="3" spans="1:10" ht="15" customHeight="1">
      <c r="B3" s="3">
        <v>1</v>
      </c>
      <c r="C3" s="3">
        <v>2</v>
      </c>
      <c r="D3" s="4">
        <v>3</v>
      </c>
      <c r="E3" s="3">
        <v>4</v>
      </c>
      <c r="F3" s="3">
        <v>5</v>
      </c>
      <c r="G3" s="4">
        <v>6</v>
      </c>
      <c r="H3" s="3">
        <v>7</v>
      </c>
      <c r="I3" s="3">
        <v>8</v>
      </c>
      <c r="J3" s="4">
        <v>9</v>
      </c>
    </row>
    <row r="4" spans="1:10" ht="20.100000000000001" customHeight="1">
      <c r="A4" s="1637" t="s">
        <v>1</v>
      </c>
      <c r="B4" s="1639" t="s">
        <v>2</v>
      </c>
      <c r="C4" s="1640"/>
      <c r="D4" s="1640"/>
      <c r="E4" s="1640"/>
      <c r="F4" s="1640"/>
      <c r="G4" s="1640"/>
      <c r="H4" s="1641"/>
      <c r="I4" s="1642" t="s">
        <v>3</v>
      </c>
      <c r="J4" s="1643"/>
    </row>
    <row r="5" spans="1:10" ht="34.799999999999997">
      <c r="A5" s="1638"/>
      <c r="B5" s="5" t="s">
        <v>4</v>
      </c>
      <c r="C5" s="6" t="s">
        <v>5</v>
      </c>
      <c r="D5" s="7" t="s">
        <v>6</v>
      </c>
      <c r="E5" s="7" t="s">
        <v>7</v>
      </c>
      <c r="F5" s="7" t="s">
        <v>8</v>
      </c>
      <c r="G5" s="8" t="s">
        <v>9</v>
      </c>
      <c r="H5" s="8" t="s">
        <v>10</v>
      </c>
      <c r="I5" s="9" t="s">
        <v>11</v>
      </c>
      <c r="J5" s="9" t="s">
        <v>12</v>
      </c>
    </row>
    <row r="6" spans="1:10" ht="52.2">
      <c r="A6" s="10">
        <v>1</v>
      </c>
      <c r="B6" s="11" t="s">
        <v>13</v>
      </c>
      <c r="C6" s="12" t="s">
        <v>14</v>
      </c>
      <c r="D6" s="12" t="s">
        <v>15</v>
      </c>
      <c r="E6" s="13"/>
      <c r="F6" s="13"/>
      <c r="G6" s="12" t="s">
        <v>16</v>
      </c>
      <c r="H6" s="13" t="s">
        <v>17</v>
      </c>
      <c r="I6" s="10"/>
      <c r="J6" s="14"/>
    </row>
    <row r="7" spans="1:10" ht="52.2">
      <c r="A7" s="10">
        <v>2</v>
      </c>
      <c r="B7" s="11" t="s">
        <v>18</v>
      </c>
      <c r="C7" s="12" t="s">
        <v>19</v>
      </c>
      <c r="D7" s="12" t="s">
        <v>20</v>
      </c>
      <c r="E7" s="14"/>
      <c r="F7" s="14"/>
      <c r="G7" s="12" t="s">
        <v>21</v>
      </c>
      <c r="H7" s="13" t="s">
        <v>17</v>
      </c>
      <c r="I7" s="10"/>
      <c r="J7" s="14"/>
    </row>
    <row r="8" spans="1:10" ht="52.2">
      <c r="A8" s="10">
        <v>3</v>
      </c>
      <c r="B8" s="11" t="s">
        <v>22</v>
      </c>
      <c r="C8" s="12" t="s">
        <v>23</v>
      </c>
      <c r="D8" s="12" t="s">
        <v>24</v>
      </c>
      <c r="E8" s="14"/>
      <c r="F8" s="14"/>
      <c r="G8" s="12" t="s">
        <v>25</v>
      </c>
      <c r="H8" s="13" t="s">
        <v>26</v>
      </c>
      <c r="I8" s="10"/>
      <c r="J8" s="14"/>
    </row>
    <row r="9" spans="1:10" ht="34.799999999999997">
      <c r="A9" s="10">
        <v>4</v>
      </c>
      <c r="B9" s="11" t="s">
        <v>27</v>
      </c>
      <c r="C9" s="12" t="s">
        <v>28</v>
      </c>
      <c r="D9" s="12" t="s">
        <v>29</v>
      </c>
      <c r="E9" s="14"/>
      <c r="F9" s="14"/>
      <c r="G9" s="12" t="s">
        <v>30</v>
      </c>
      <c r="H9" s="13" t="s">
        <v>26</v>
      </c>
      <c r="I9" s="10"/>
      <c r="J9" s="14"/>
    </row>
    <row r="10" spans="1:10" ht="34.799999999999997">
      <c r="A10" s="10">
        <v>5</v>
      </c>
      <c r="B10" s="11" t="s">
        <v>31</v>
      </c>
      <c r="C10" s="12" t="s">
        <v>32</v>
      </c>
      <c r="D10" s="12" t="s">
        <v>33</v>
      </c>
      <c r="E10" s="14"/>
      <c r="F10" s="14"/>
      <c r="G10" s="12" t="s">
        <v>34</v>
      </c>
      <c r="H10" s="13" t="s">
        <v>35</v>
      </c>
      <c r="I10" s="10"/>
      <c r="J10" s="14"/>
    </row>
    <row r="11" spans="1:10" ht="69.599999999999994">
      <c r="A11" s="10">
        <v>6</v>
      </c>
      <c r="B11" s="11" t="s">
        <v>36</v>
      </c>
      <c r="C11" s="12" t="s">
        <v>37</v>
      </c>
      <c r="D11" s="12" t="s">
        <v>38</v>
      </c>
      <c r="E11" s="14"/>
      <c r="F11" s="14"/>
      <c r="G11" s="12" t="s">
        <v>39</v>
      </c>
      <c r="H11" s="13" t="s">
        <v>40</v>
      </c>
      <c r="I11" s="10"/>
      <c r="J11" s="14"/>
    </row>
    <row r="12" spans="1:10" ht="69.599999999999994">
      <c r="A12" s="10">
        <v>7</v>
      </c>
      <c r="B12" s="11" t="s">
        <v>41</v>
      </c>
      <c r="C12" s="12" t="s">
        <v>42</v>
      </c>
      <c r="D12" s="12" t="s">
        <v>43</v>
      </c>
      <c r="E12" s="14"/>
      <c r="F12" s="14"/>
      <c r="G12" s="12" t="s">
        <v>44</v>
      </c>
      <c r="H12" s="13" t="s">
        <v>40</v>
      </c>
      <c r="I12" s="10"/>
      <c r="J12" s="14"/>
    </row>
    <row r="13" spans="1:10" ht="34.799999999999997">
      <c r="A13" s="10">
        <v>8</v>
      </c>
      <c r="B13" s="11" t="s">
        <v>45</v>
      </c>
      <c r="C13" s="12" t="s">
        <v>46</v>
      </c>
      <c r="D13" s="12" t="s">
        <v>47</v>
      </c>
      <c r="E13" s="14"/>
      <c r="F13" s="14"/>
      <c r="G13" s="12"/>
      <c r="H13" s="13" t="s">
        <v>17</v>
      </c>
      <c r="I13" s="10"/>
      <c r="J13" s="14"/>
    </row>
    <row r="14" spans="1:10" ht="34.799999999999997">
      <c r="A14" s="10">
        <v>9</v>
      </c>
      <c r="B14" s="11" t="s">
        <v>48</v>
      </c>
      <c r="C14" s="12" t="s">
        <v>49</v>
      </c>
      <c r="D14" s="12" t="s">
        <v>50</v>
      </c>
      <c r="E14" s="14"/>
      <c r="F14" s="14"/>
      <c r="G14" s="12"/>
      <c r="H14" s="13" t="s">
        <v>17</v>
      </c>
      <c r="I14" s="10"/>
      <c r="J14" s="14"/>
    </row>
    <row r="15" spans="1:10" ht="52.2">
      <c r="A15" s="10">
        <v>10</v>
      </c>
      <c r="B15" s="11" t="s">
        <v>51</v>
      </c>
      <c r="C15" s="12" t="s">
        <v>52</v>
      </c>
      <c r="D15" s="12" t="s">
        <v>53</v>
      </c>
      <c r="E15" s="14"/>
      <c r="F15" s="14"/>
      <c r="G15" s="12" t="s">
        <v>54</v>
      </c>
      <c r="H15" s="13" t="s">
        <v>40</v>
      </c>
      <c r="I15" s="10"/>
      <c r="J15" s="14"/>
    </row>
    <row r="16" spans="1:10" ht="52.2">
      <c r="A16" s="10">
        <v>11</v>
      </c>
      <c r="B16" s="11" t="s">
        <v>55</v>
      </c>
      <c r="C16" s="12" t="s">
        <v>56</v>
      </c>
      <c r="D16" s="12" t="s">
        <v>57</v>
      </c>
      <c r="E16" s="14"/>
      <c r="F16" s="14"/>
      <c r="G16" s="12"/>
      <c r="H16" s="13" t="s">
        <v>58</v>
      </c>
      <c r="I16" s="10"/>
      <c r="J16" s="14"/>
    </row>
    <row r="17" spans="1:10" ht="52.2">
      <c r="A17" s="10">
        <v>12</v>
      </c>
      <c r="B17" s="11" t="s">
        <v>59</v>
      </c>
      <c r="C17" s="12" t="s">
        <v>60</v>
      </c>
      <c r="D17" s="12" t="s">
        <v>61</v>
      </c>
      <c r="E17" s="14"/>
      <c r="F17" s="14"/>
      <c r="G17" s="12" t="s">
        <v>62</v>
      </c>
      <c r="H17" s="13" t="s">
        <v>40</v>
      </c>
      <c r="I17" s="10"/>
      <c r="J17" s="14"/>
    </row>
    <row r="18" spans="1:10" ht="52.2">
      <c r="A18" s="10">
        <v>13</v>
      </c>
      <c r="B18" s="11" t="s">
        <v>63</v>
      </c>
      <c r="C18" s="12" t="s">
        <v>64</v>
      </c>
      <c r="D18" s="12" t="s">
        <v>65</v>
      </c>
      <c r="E18" s="14"/>
      <c r="F18" s="14"/>
      <c r="G18" s="12"/>
      <c r="H18" s="13" t="s">
        <v>58</v>
      </c>
      <c r="I18" s="10"/>
      <c r="J18" s="14"/>
    </row>
    <row r="19" spans="1:10" ht="69.599999999999994">
      <c r="A19" s="10">
        <v>14</v>
      </c>
      <c r="B19" s="11" t="s">
        <v>66</v>
      </c>
      <c r="C19" s="12" t="s">
        <v>67</v>
      </c>
      <c r="D19" s="12" t="s">
        <v>68</v>
      </c>
      <c r="E19" s="14"/>
      <c r="F19" s="14"/>
      <c r="G19" s="12"/>
      <c r="H19" s="13" t="s">
        <v>58</v>
      </c>
      <c r="I19" s="10"/>
      <c r="J19" s="14"/>
    </row>
    <row r="20" spans="1:10" ht="52.2">
      <c r="A20" s="10">
        <v>15</v>
      </c>
      <c r="B20" s="11" t="s">
        <v>69</v>
      </c>
      <c r="C20" s="12" t="s">
        <v>70</v>
      </c>
      <c r="D20" s="12" t="s">
        <v>71</v>
      </c>
      <c r="E20" s="14"/>
      <c r="F20" s="14"/>
      <c r="G20" s="12"/>
      <c r="H20" s="13" t="s">
        <v>58</v>
      </c>
      <c r="I20" s="10"/>
      <c r="J20" s="14"/>
    </row>
    <row r="21" spans="1:10" ht="52.2">
      <c r="A21" s="10">
        <v>16</v>
      </c>
      <c r="B21" s="11" t="s">
        <v>72</v>
      </c>
      <c r="C21" s="12" t="s">
        <v>73</v>
      </c>
      <c r="D21" s="12" t="s">
        <v>74</v>
      </c>
      <c r="E21" s="14"/>
      <c r="F21" s="14"/>
      <c r="G21" s="12"/>
      <c r="H21" s="13" t="s">
        <v>58</v>
      </c>
      <c r="I21" s="10"/>
      <c r="J21" s="14"/>
    </row>
    <row r="22" spans="1:10" ht="34.799999999999997">
      <c r="A22" s="10">
        <v>17</v>
      </c>
      <c r="B22" s="11" t="s">
        <v>75</v>
      </c>
      <c r="C22" s="12" t="s">
        <v>76</v>
      </c>
      <c r="D22" s="12" t="s">
        <v>77</v>
      </c>
      <c r="E22" s="14"/>
      <c r="F22" s="14"/>
      <c r="G22" s="12"/>
      <c r="H22" s="13" t="s">
        <v>58</v>
      </c>
      <c r="I22" s="10"/>
      <c r="J22" s="14"/>
    </row>
    <row r="23" spans="1:10" ht="34.799999999999997">
      <c r="A23" s="10">
        <v>18</v>
      </c>
      <c r="B23" s="11" t="s">
        <v>78</v>
      </c>
      <c r="C23" s="12" t="s">
        <v>79</v>
      </c>
      <c r="D23" s="12" t="s">
        <v>80</v>
      </c>
      <c r="E23" s="14"/>
      <c r="F23" s="14"/>
      <c r="G23" s="12"/>
      <c r="H23" s="13" t="s">
        <v>81</v>
      </c>
      <c r="I23" s="10"/>
      <c r="J23" s="14"/>
    </row>
    <row r="24" spans="1:10" ht="34.799999999999997">
      <c r="A24" s="10">
        <v>19</v>
      </c>
      <c r="B24" s="11" t="s">
        <v>82</v>
      </c>
      <c r="C24" s="12" t="s">
        <v>83</v>
      </c>
      <c r="D24" s="12" t="s">
        <v>84</v>
      </c>
      <c r="E24" s="14"/>
      <c r="F24" s="14"/>
      <c r="G24" s="12"/>
      <c r="H24" s="13" t="s">
        <v>85</v>
      </c>
      <c r="I24" s="10"/>
      <c r="J24" s="14"/>
    </row>
    <row r="25" spans="1:10" ht="52.2">
      <c r="A25" s="10">
        <v>20</v>
      </c>
      <c r="B25" s="11" t="s">
        <v>86</v>
      </c>
      <c r="C25" s="12" t="s">
        <v>87</v>
      </c>
      <c r="D25" s="12" t="s">
        <v>88</v>
      </c>
      <c r="E25" s="14"/>
      <c r="F25" s="14"/>
      <c r="G25" s="12"/>
      <c r="H25" s="13" t="s">
        <v>89</v>
      </c>
      <c r="I25" s="10"/>
      <c r="J25" s="14"/>
    </row>
    <row r="26" spans="1:10" ht="69.599999999999994">
      <c r="A26" s="10">
        <v>21</v>
      </c>
      <c r="B26" s="11" t="s">
        <v>90</v>
      </c>
      <c r="C26" s="12" t="s">
        <v>91</v>
      </c>
      <c r="D26" s="12" t="s">
        <v>92</v>
      </c>
      <c r="E26" s="14"/>
      <c r="F26" s="14"/>
      <c r="G26" s="12"/>
      <c r="H26" s="13" t="s">
        <v>89</v>
      </c>
      <c r="I26" s="10"/>
      <c r="J26" s="14"/>
    </row>
    <row r="27" spans="1:10" ht="52.2">
      <c r="A27" s="10">
        <v>22</v>
      </c>
      <c r="B27" s="11" t="s">
        <v>93</v>
      </c>
      <c r="C27" s="12" t="s">
        <v>94</v>
      </c>
      <c r="D27" s="12" t="s">
        <v>95</v>
      </c>
      <c r="E27" s="14"/>
      <c r="F27" s="14"/>
      <c r="G27" s="12"/>
      <c r="H27" s="13" t="s">
        <v>85</v>
      </c>
      <c r="I27" s="10"/>
      <c r="J27" s="14"/>
    </row>
    <row r="28" spans="1:10" ht="34.799999999999997">
      <c r="A28" s="10">
        <v>23</v>
      </c>
      <c r="B28" s="11" t="s">
        <v>96</v>
      </c>
      <c r="C28" s="12" t="s">
        <v>97</v>
      </c>
      <c r="D28" s="12" t="s">
        <v>98</v>
      </c>
      <c r="E28" s="14"/>
      <c r="F28" s="14"/>
      <c r="G28" s="12"/>
      <c r="H28" s="13" t="s">
        <v>85</v>
      </c>
      <c r="I28" s="10"/>
      <c r="J28" s="14"/>
    </row>
    <row r="29" spans="1:10" ht="34.799999999999997">
      <c r="A29" s="10">
        <v>24</v>
      </c>
      <c r="B29" s="11" t="s">
        <v>99</v>
      </c>
      <c r="C29" s="12" t="s">
        <v>100</v>
      </c>
      <c r="D29" s="12" t="s">
        <v>101</v>
      </c>
      <c r="E29" s="14"/>
      <c r="F29" s="14"/>
      <c r="G29" s="12"/>
      <c r="H29" s="13" t="s">
        <v>85</v>
      </c>
      <c r="I29" s="10"/>
      <c r="J29" s="14"/>
    </row>
    <row r="30" spans="1:10">
      <c r="A30" s="10">
        <v>25</v>
      </c>
      <c r="B30" s="11" t="s">
        <v>102</v>
      </c>
      <c r="C30" s="12" t="s">
        <v>103</v>
      </c>
      <c r="D30" s="12" t="s">
        <v>104</v>
      </c>
      <c r="E30" s="14"/>
      <c r="F30" s="14"/>
      <c r="G30" s="12"/>
      <c r="H30" s="13" t="s">
        <v>85</v>
      </c>
      <c r="I30" s="10"/>
      <c r="J30" s="14"/>
    </row>
    <row r="31" spans="1:10" ht="34.799999999999997">
      <c r="A31" s="10">
        <v>26</v>
      </c>
      <c r="B31" s="11" t="s">
        <v>105</v>
      </c>
      <c r="C31" s="12" t="s">
        <v>106</v>
      </c>
      <c r="D31" s="12" t="s">
        <v>107</v>
      </c>
      <c r="E31" s="14"/>
      <c r="F31" s="14"/>
      <c r="G31" s="12" t="s">
        <v>108</v>
      </c>
      <c r="H31" s="13" t="s">
        <v>85</v>
      </c>
      <c r="I31" s="10"/>
      <c r="J31" s="14"/>
    </row>
    <row r="32" spans="1:10" ht="34.799999999999997">
      <c r="A32" s="10">
        <v>27</v>
      </c>
      <c r="B32" s="11" t="s">
        <v>109</v>
      </c>
      <c r="C32" s="12" t="s">
        <v>110</v>
      </c>
      <c r="D32" s="12" t="s">
        <v>111</v>
      </c>
      <c r="E32" s="14"/>
      <c r="F32" s="14"/>
      <c r="G32" s="12"/>
      <c r="H32" s="13" t="s">
        <v>85</v>
      </c>
      <c r="I32" s="10"/>
      <c r="J32" s="14"/>
    </row>
    <row r="33" spans="1:10" ht="52.2">
      <c r="A33" s="10">
        <v>28</v>
      </c>
      <c r="B33" s="11" t="s">
        <v>112</v>
      </c>
      <c r="C33" s="12" t="s">
        <v>113</v>
      </c>
      <c r="D33" s="12" t="s">
        <v>114</v>
      </c>
      <c r="E33" s="14"/>
      <c r="F33" s="14"/>
      <c r="G33" s="12"/>
      <c r="H33" s="13" t="s">
        <v>85</v>
      </c>
      <c r="I33" s="10"/>
      <c r="J33" s="14"/>
    </row>
    <row r="34" spans="1:10" ht="34.799999999999997">
      <c r="A34" s="10">
        <v>29</v>
      </c>
      <c r="B34" s="11" t="s">
        <v>115</v>
      </c>
      <c r="C34" s="12" t="s">
        <v>116</v>
      </c>
      <c r="D34" s="12" t="s">
        <v>117</v>
      </c>
      <c r="E34" s="14"/>
      <c r="F34" s="14"/>
      <c r="G34" s="12"/>
      <c r="H34" s="13" t="s">
        <v>118</v>
      </c>
      <c r="I34" s="10"/>
      <c r="J34" s="14"/>
    </row>
    <row r="35" spans="1:10" ht="69.599999999999994">
      <c r="A35" s="10">
        <v>30</v>
      </c>
      <c r="B35" s="11" t="s">
        <v>119</v>
      </c>
      <c r="C35" s="12" t="s">
        <v>120</v>
      </c>
      <c r="D35" s="12" t="s">
        <v>121</v>
      </c>
      <c r="E35" s="14"/>
      <c r="F35" s="14"/>
      <c r="G35" s="12"/>
      <c r="H35" s="13" t="s">
        <v>85</v>
      </c>
      <c r="I35" s="10"/>
      <c r="J35" s="14"/>
    </row>
    <row r="36" spans="1:10" ht="69.599999999999994">
      <c r="A36" s="10">
        <v>31</v>
      </c>
      <c r="B36" s="11" t="s">
        <v>122</v>
      </c>
      <c r="C36" s="12" t="s">
        <v>123</v>
      </c>
      <c r="D36" s="12" t="s">
        <v>124</v>
      </c>
      <c r="E36" s="14"/>
      <c r="F36" s="14"/>
      <c r="G36" s="12"/>
      <c r="H36" s="13" t="s">
        <v>89</v>
      </c>
      <c r="I36" s="10"/>
      <c r="J36" s="14"/>
    </row>
    <row r="37" spans="1:10" ht="34.799999999999997">
      <c r="A37" s="10">
        <v>32</v>
      </c>
      <c r="B37" s="11" t="s">
        <v>125</v>
      </c>
      <c r="C37" s="12" t="s">
        <v>126</v>
      </c>
      <c r="D37" s="12" t="s">
        <v>127</v>
      </c>
      <c r="E37" s="14"/>
      <c r="F37" s="14"/>
      <c r="G37" s="12" t="s">
        <v>128</v>
      </c>
      <c r="H37" s="13" t="s">
        <v>85</v>
      </c>
      <c r="I37" s="10"/>
      <c r="J37" s="14"/>
    </row>
    <row r="38" spans="1:10" ht="52.2">
      <c r="A38" s="10">
        <v>33</v>
      </c>
      <c r="B38" s="11" t="s">
        <v>129</v>
      </c>
      <c r="C38" s="12" t="s">
        <v>130</v>
      </c>
      <c r="D38" s="12" t="s">
        <v>131</v>
      </c>
      <c r="E38" s="14"/>
      <c r="F38" s="14"/>
      <c r="G38" s="12"/>
      <c r="H38" s="13" t="s">
        <v>89</v>
      </c>
      <c r="I38" s="10"/>
      <c r="J38" s="14"/>
    </row>
    <row r="39" spans="1:10" ht="69.599999999999994">
      <c r="A39" s="10">
        <v>34</v>
      </c>
      <c r="B39" s="11" t="s">
        <v>132</v>
      </c>
      <c r="C39" s="12" t="s">
        <v>133</v>
      </c>
      <c r="D39" s="12" t="s">
        <v>134</v>
      </c>
      <c r="E39" s="14"/>
      <c r="F39" s="14"/>
      <c r="G39" s="12"/>
      <c r="H39" s="13" t="s">
        <v>118</v>
      </c>
      <c r="I39" s="10"/>
      <c r="J39" s="14"/>
    </row>
    <row r="40" spans="1:10" ht="52.2">
      <c r="A40" s="10">
        <v>35</v>
      </c>
      <c r="B40" s="11" t="s">
        <v>135</v>
      </c>
      <c r="C40" s="12" t="s">
        <v>136</v>
      </c>
      <c r="D40" s="12" t="s">
        <v>137</v>
      </c>
      <c r="E40" s="14"/>
      <c r="F40" s="14"/>
      <c r="G40" s="12"/>
      <c r="H40" s="13" t="s">
        <v>118</v>
      </c>
      <c r="I40" s="10"/>
      <c r="J40" s="14"/>
    </row>
    <row r="41" spans="1:10" ht="34.799999999999997">
      <c r="A41" s="10">
        <v>36</v>
      </c>
      <c r="B41" s="11" t="s">
        <v>138</v>
      </c>
      <c r="C41" s="12" t="s">
        <v>139</v>
      </c>
      <c r="D41" s="12" t="s">
        <v>140</v>
      </c>
      <c r="E41" s="14"/>
      <c r="F41" s="14"/>
      <c r="G41" s="12"/>
      <c r="H41" s="13"/>
      <c r="I41" s="10"/>
      <c r="J41" s="14"/>
    </row>
    <row r="42" spans="1:10" ht="34.799999999999997">
      <c r="A42" s="10">
        <v>37</v>
      </c>
      <c r="B42" s="11" t="s">
        <v>141</v>
      </c>
      <c r="C42" s="12" t="s">
        <v>142</v>
      </c>
      <c r="D42" s="12" t="s">
        <v>143</v>
      </c>
      <c r="E42" s="14"/>
      <c r="F42" s="14"/>
      <c r="G42" s="12"/>
      <c r="H42" s="13" t="s">
        <v>85</v>
      </c>
      <c r="I42" s="10"/>
      <c r="J42" s="14"/>
    </row>
    <row r="43" spans="1:10" ht="52.2">
      <c r="A43" s="10">
        <v>38</v>
      </c>
      <c r="B43" s="11" t="s">
        <v>144</v>
      </c>
      <c r="C43" s="12" t="s">
        <v>145</v>
      </c>
      <c r="D43" s="12" t="s">
        <v>146</v>
      </c>
      <c r="E43" s="14"/>
      <c r="F43" s="14"/>
      <c r="G43" s="12" t="s">
        <v>147</v>
      </c>
      <c r="H43" s="13" t="s">
        <v>85</v>
      </c>
      <c r="I43" s="10"/>
      <c r="J43" s="14"/>
    </row>
    <row r="44" spans="1:10" ht="34.799999999999997">
      <c r="A44" s="10">
        <v>39</v>
      </c>
      <c r="B44" s="11" t="s">
        <v>148</v>
      </c>
      <c r="C44" s="12" t="s">
        <v>149</v>
      </c>
      <c r="D44" s="12" t="s">
        <v>150</v>
      </c>
      <c r="E44" s="14"/>
      <c r="F44" s="14"/>
      <c r="G44" s="12"/>
      <c r="H44" s="13" t="s">
        <v>85</v>
      </c>
      <c r="I44" s="10"/>
      <c r="J44" s="14"/>
    </row>
    <row r="45" spans="1:10" ht="104.4">
      <c r="A45" s="10">
        <v>40</v>
      </c>
      <c r="B45" s="11" t="s">
        <v>151</v>
      </c>
      <c r="C45" s="12" t="s">
        <v>152</v>
      </c>
      <c r="D45" s="12" t="s">
        <v>153</v>
      </c>
      <c r="E45" s="14"/>
      <c r="F45" s="14"/>
      <c r="G45" s="12"/>
      <c r="H45" s="13"/>
      <c r="I45" s="10"/>
      <c r="J45" s="14"/>
    </row>
    <row r="46" spans="1:10" ht="52.2">
      <c r="A46" s="10">
        <v>41</v>
      </c>
      <c r="B46" s="11" t="s">
        <v>154</v>
      </c>
      <c r="C46" s="12" t="s">
        <v>155</v>
      </c>
      <c r="D46" s="12" t="s">
        <v>156</v>
      </c>
      <c r="E46" s="14"/>
      <c r="F46" s="14"/>
      <c r="G46" s="12"/>
      <c r="H46" s="13"/>
      <c r="I46" s="10"/>
      <c r="J46" s="14"/>
    </row>
    <row r="47" spans="1:10" ht="34.799999999999997">
      <c r="A47" s="10">
        <v>42</v>
      </c>
      <c r="B47" s="11" t="s">
        <v>157</v>
      </c>
      <c r="C47" s="12" t="s">
        <v>158</v>
      </c>
      <c r="D47" s="12" t="s">
        <v>159</v>
      </c>
      <c r="E47" s="14"/>
      <c r="F47" s="14"/>
      <c r="G47" s="12"/>
      <c r="H47" s="13"/>
      <c r="I47" s="10"/>
      <c r="J47" s="14"/>
    </row>
    <row r="48" spans="1:10" ht="52.2">
      <c r="A48" s="10">
        <v>43</v>
      </c>
      <c r="B48" s="11" t="s">
        <v>160</v>
      </c>
      <c r="C48" s="12" t="s">
        <v>161</v>
      </c>
      <c r="D48" s="12" t="s">
        <v>162</v>
      </c>
      <c r="E48" s="14"/>
      <c r="F48" s="14"/>
      <c r="G48" s="12"/>
      <c r="H48" s="13"/>
      <c r="I48" s="10"/>
      <c r="J48" s="14"/>
    </row>
    <row r="49" spans="1:10" ht="34.799999999999997">
      <c r="A49" s="10">
        <v>44</v>
      </c>
      <c r="B49" s="11" t="s">
        <v>163</v>
      </c>
      <c r="C49" s="12" t="s">
        <v>164</v>
      </c>
      <c r="D49" s="12" t="s">
        <v>165</v>
      </c>
      <c r="E49" s="14"/>
      <c r="F49" s="14"/>
      <c r="G49" s="12"/>
      <c r="H49" s="13"/>
      <c r="I49" s="10"/>
      <c r="J49" s="14"/>
    </row>
    <row r="50" spans="1:10" ht="191.4">
      <c r="A50" s="10">
        <v>45</v>
      </c>
      <c r="B50" s="11" t="s">
        <v>166</v>
      </c>
      <c r="C50" s="12" t="s">
        <v>167</v>
      </c>
      <c r="D50" s="12" t="s">
        <v>168</v>
      </c>
      <c r="E50" s="14"/>
      <c r="F50" s="14"/>
      <c r="G50" s="12"/>
      <c r="H50" s="13"/>
      <c r="I50" s="10"/>
      <c r="J50" s="14"/>
    </row>
    <row r="51" spans="1:10" ht="52.2">
      <c r="A51" s="10">
        <v>46</v>
      </c>
      <c r="B51" s="11" t="s">
        <v>169</v>
      </c>
      <c r="C51" s="12" t="s">
        <v>170</v>
      </c>
      <c r="D51" s="12" t="s">
        <v>171</v>
      </c>
      <c r="E51" s="14"/>
      <c r="F51" s="14"/>
      <c r="G51" s="12" t="s">
        <v>172</v>
      </c>
      <c r="H51" s="13"/>
      <c r="I51" s="10"/>
      <c r="J51" s="14"/>
    </row>
    <row r="52" spans="1:10" ht="34.799999999999997">
      <c r="A52" s="10">
        <v>47</v>
      </c>
      <c r="B52" s="11" t="s">
        <v>173</v>
      </c>
      <c r="C52" s="12" t="s">
        <v>174</v>
      </c>
      <c r="D52" s="12" t="s">
        <v>175</v>
      </c>
      <c r="E52" s="14"/>
      <c r="F52" s="14"/>
      <c r="G52" s="12"/>
      <c r="H52" s="13"/>
      <c r="I52" s="10"/>
      <c r="J52" s="14"/>
    </row>
    <row r="53" spans="1:10" ht="87">
      <c r="A53" s="10">
        <v>48</v>
      </c>
      <c r="B53" s="11" t="s">
        <v>176</v>
      </c>
      <c r="C53" s="12" t="s">
        <v>177</v>
      </c>
      <c r="D53" s="12" t="s">
        <v>178</v>
      </c>
      <c r="E53" s="14"/>
      <c r="F53" s="14"/>
      <c r="G53" s="12" t="s">
        <v>179</v>
      </c>
      <c r="H53" s="13"/>
      <c r="I53" s="10"/>
      <c r="J53" s="14"/>
    </row>
    <row r="54" spans="1:10" ht="34.799999999999997">
      <c r="A54" s="10">
        <v>49</v>
      </c>
      <c r="B54" s="15" t="s">
        <v>180</v>
      </c>
      <c r="C54" s="12" t="s">
        <v>181</v>
      </c>
      <c r="D54" s="12" t="s">
        <v>182</v>
      </c>
      <c r="E54" s="14"/>
      <c r="F54" s="14"/>
      <c r="G54" s="12"/>
      <c r="H54" s="13"/>
      <c r="I54" s="10"/>
      <c r="J54" s="14"/>
    </row>
    <row r="55" spans="1:10" ht="34.799999999999997">
      <c r="A55" s="10">
        <v>50</v>
      </c>
      <c r="B55" s="11" t="s">
        <v>183</v>
      </c>
      <c r="C55" s="12" t="s">
        <v>184</v>
      </c>
      <c r="D55" s="12" t="s">
        <v>185</v>
      </c>
      <c r="E55" s="14"/>
      <c r="F55" s="14"/>
      <c r="G55" s="12"/>
      <c r="H55" s="13"/>
      <c r="I55" s="10"/>
      <c r="J55" s="14"/>
    </row>
    <row r="56" spans="1:10" ht="87">
      <c r="A56" s="10">
        <v>51</v>
      </c>
      <c r="B56" s="11" t="s">
        <v>186</v>
      </c>
      <c r="C56" s="12" t="s">
        <v>187</v>
      </c>
      <c r="D56" s="12" t="s">
        <v>188</v>
      </c>
      <c r="E56" s="14"/>
      <c r="F56" s="14"/>
      <c r="G56" s="12"/>
      <c r="H56" s="13"/>
      <c r="I56" s="10"/>
      <c r="J56" s="14"/>
    </row>
    <row r="57" spans="1:10" ht="34.799999999999997">
      <c r="A57" s="10">
        <v>52</v>
      </c>
      <c r="B57" s="11" t="s">
        <v>189</v>
      </c>
      <c r="C57" s="12" t="s">
        <v>190</v>
      </c>
      <c r="D57" s="12" t="s">
        <v>191</v>
      </c>
      <c r="E57" s="14"/>
      <c r="F57" s="14"/>
      <c r="G57" s="12"/>
      <c r="H57" s="13"/>
      <c r="I57" s="10"/>
      <c r="J57" s="14"/>
    </row>
    <row r="58" spans="1:10" ht="34.799999999999997">
      <c r="A58" s="10">
        <v>53</v>
      </c>
      <c r="B58" s="11" t="s">
        <v>192</v>
      </c>
      <c r="C58" s="12" t="s">
        <v>193</v>
      </c>
      <c r="D58" s="12" t="s">
        <v>194</v>
      </c>
      <c r="E58" s="14"/>
      <c r="F58" s="14"/>
      <c r="G58" s="12"/>
      <c r="H58" s="13"/>
      <c r="I58" s="10"/>
      <c r="J58" s="14"/>
    </row>
    <row r="59" spans="1:10" ht="104.4">
      <c r="A59" s="10">
        <v>54</v>
      </c>
      <c r="B59" s="11" t="s">
        <v>195</v>
      </c>
      <c r="C59" s="12" t="s">
        <v>196</v>
      </c>
      <c r="D59" s="12" t="s">
        <v>197</v>
      </c>
      <c r="E59" s="14"/>
      <c r="F59" s="14"/>
      <c r="G59" s="12" t="s">
        <v>198</v>
      </c>
      <c r="H59" s="13"/>
      <c r="I59" s="10"/>
      <c r="J59" s="14"/>
    </row>
    <row r="60" spans="1:10" ht="104.4">
      <c r="A60" s="10">
        <v>55</v>
      </c>
      <c r="B60" s="11" t="s">
        <v>199</v>
      </c>
      <c r="C60" s="12" t="s">
        <v>200</v>
      </c>
      <c r="D60" s="12" t="s">
        <v>201</v>
      </c>
      <c r="E60" s="14"/>
      <c r="F60" s="14"/>
      <c r="G60" s="12"/>
      <c r="H60" s="13"/>
      <c r="I60" s="10"/>
      <c r="J60" s="14"/>
    </row>
    <row r="61" spans="1:10" ht="69.599999999999994">
      <c r="A61" s="10">
        <v>56</v>
      </c>
      <c r="B61" s="11" t="s">
        <v>202</v>
      </c>
      <c r="C61" s="12" t="s">
        <v>203</v>
      </c>
      <c r="D61" s="12" t="s">
        <v>204</v>
      </c>
      <c r="E61" s="14"/>
      <c r="F61" s="14"/>
      <c r="G61" s="12"/>
      <c r="H61" s="13"/>
      <c r="I61" s="10"/>
      <c r="J61" s="14"/>
    </row>
    <row r="62" spans="1:10" ht="52.2">
      <c r="A62" s="10">
        <v>57</v>
      </c>
      <c r="B62" s="11" t="s">
        <v>205</v>
      </c>
      <c r="C62" s="12" t="s">
        <v>206</v>
      </c>
      <c r="D62" s="12" t="s">
        <v>207</v>
      </c>
      <c r="E62" s="14"/>
      <c r="F62" s="14"/>
      <c r="G62" s="12"/>
      <c r="H62" s="13" t="s">
        <v>85</v>
      </c>
      <c r="I62" s="10"/>
      <c r="J62" s="14"/>
    </row>
    <row r="63" spans="1:10" ht="34.799999999999997">
      <c r="A63" s="10">
        <v>58</v>
      </c>
      <c r="B63" s="11" t="s">
        <v>208</v>
      </c>
      <c r="C63" s="12" t="s">
        <v>209</v>
      </c>
      <c r="D63" s="12" t="s">
        <v>210</v>
      </c>
      <c r="E63" s="14"/>
      <c r="F63" s="14"/>
      <c r="G63" s="12"/>
      <c r="H63" s="13"/>
      <c r="I63" s="10"/>
      <c r="J63" s="14"/>
    </row>
    <row r="64" spans="1:10" ht="52.2">
      <c r="A64" s="10">
        <v>59</v>
      </c>
      <c r="B64" s="11" t="s">
        <v>211</v>
      </c>
      <c r="C64" s="12" t="s">
        <v>212</v>
      </c>
      <c r="D64" s="12" t="s">
        <v>213</v>
      </c>
      <c r="E64" s="14"/>
      <c r="F64" s="14"/>
      <c r="G64" s="12"/>
      <c r="H64" s="13"/>
      <c r="I64" s="10"/>
      <c r="J64" s="14"/>
    </row>
    <row r="65" spans="1:10" ht="34.799999999999997">
      <c r="A65" s="10">
        <v>60</v>
      </c>
      <c r="B65" s="11" t="s">
        <v>214</v>
      </c>
      <c r="C65" s="12" t="s">
        <v>215</v>
      </c>
      <c r="D65" s="12"/>
      <c r="E65" s="14"/>
      <c r="F65" s="14"/>
      <c r="G65" s="12"/>
      <c r="H65" s="13"/>
      <c r="I65" s="10"/>
      <c r="J65" s="14"/>
    </row>
    <row r="66" spans="1:10" ht="52.2">
      <c r="A66" s="10">
        <v>61</v>
      </c>
      <c r="B66" s="11" t="s">
        <v>216</v>
      </c>
      <c r="C66" s="12" t="s">
        <v>217</v>
      </c>
      <c r="D66" s="12" t="s">
        <v>218</v>
      </c>
      <c r="E66" s="14"/>
      <c r="F66" s="14"/>
      <c r="G66" s="12"/>
      <c r="H66" s="13"/>
      <c r="I66" s="10"/>
      <c r="J66" s="14"/>
    </row>
    <row r="67" spans="1:10" ht="34.799999999999997">
      <c r="A67" s="10">
        <v>62</v>
      </c>
      <c r="B67" s="11" t="s">
        <v>219</v>
      </c>
      <c r="C67" s="12" t="s">
        <v>220</v>
      </c>
      <c r="D67" s="12" t="s">
        <v>221</v>
      </c>
      <c r="E67" s="14"/>
      <c r="F67" s="14"/>
      <c r="G67" s="12"/>
      <c r="H67" s="13"/>
      <c r="I67" s="10"/>
      <c r="J67" s="14"/>
    </row>
    <row r="68" spans="1:10">
      <c r="A68" s="10">
        <v>63</v>
      </c>
      <c r="B68" s="11" t="s">
        <v>222</v>
      </c>
      <c r="C68" s="12" t="s">
        <v>223</v>
      </c>
      <c r="D68" s="12"/>
      <c r="E68" s="14"/>
      <c r="F68" s="14"/>
      <c r="G68" s="12"/>
      <c r="H68" s="13"/>
      <c r="I68" s="10"/>
      <c r="J68" s="14"/>
    </row>
    <row r="69" spans="1:10" ht="34.799999999999997">
      <c r="A69" s="10">
        <v>64</v>
      </c>
      <c r="B69" s="11" t="s">
        <v>224</v>
      </c>
      <c r="C69" s="12" t="s">
        <v>225</v>
      </c>
      <c r="D69" s="12"/>
      <c r="E69" s="14"/>
      <c r="F69" s="14"/>
      <c r="G69" s="12"/>
      <c r="H69" s="13"/>
      <c r="I69" s="10"/>
      <c r="J69" s="14"/>
    </row>
    <row r="70" spans="1:10" ht="22.5" customHeight="1">
      <c r="A70" s="16" t="s">
        <v>226</v>
      </c>
      <c r="B70" s="17"/>
      <c r="C70" s="18"/>
      <c r="D70" s="12"/>
      <c r="E70" s="14"/>
      <c r="F70" s="14"/>
      <c r="G70" s="12" t="e">
        <v>#N/A</v>
      </c>
      <c r="H70" s="13" t="e">
        <v>#N/A</v>
      </c>
      <c r="I70" s="10"/>
      <c r="J70" s="14"/>
    </row>
    <row r="71" spans="1:10" ht="52.2">
      <c r="A71" s="10">
        <v>66</v>
      </c>
      <c r="B71" s="11" t="s">
        <v>227</v>
      </c>
      <c r="C71" s="12" t="s">
        <v>228</v>
      </c>
      <c r="D71" s="12" t="s">
        <v>229</v>
      </c>
      <c r="E71" s="14"/>
      <c r="F71" s="14"/>
      <c r="G71" s="12"/>
      <c r="H71" s="13" t="s">
        <v>230</v>
      </c>
      <c r="I71" s="10"/>
      <c r="J71" s="14"/>
    </row>
    <row r="72" spans="1:10" ht="34.799999999999997">
      <c r="A72" s="10">
        <v>67</v>
      </c>
      <c r="B72" s="11" t="s">
        <v>231</v>
      </c>
      <c r="C72" s="12" t="s">
        <v>232</v>
      </c>
      <c r="D72" s="12" t="s">
        <v>233</v>
      </c>
      <c r="E72" s="14"/>
      <c r="F72" s="14"/>
      <c r="G72" s="12"/>
      <c r="H72" s="13" t="s">
        <v>230</v>
      </c>
      <c r="I72" s="10"/>
      <c r="J72" s="14"/>
    </row>
    <row r="73" spans="1:10" ht="34.799999999999997">
      <c r="A73" s="10">
        <v>68</v>
      </c>
      <c r="B73" s="11" t="s">
        <v>234</v>
      </c>
      <c r="C73" s="12" t="s">
        <v>235</v>
      </c>
      <c r="D73" s="12" t="s">
        <v>236</v>
      </c>
      <c r="E73" s="14"/>
      <c r="F73" s="14"/>
      <c r="G73" s="12"/>
      <c r="H73" s="13" t="s">
        <v>230</v>
      </c>
      <c r="I73" s="10"/>
      <c r="J73" s="14"/>
    </row>
    <row r="74" spans="1:10" ht="34.799999999999997">
      <c r="A74" s="10">
        <v>69</v>
      </c>
      <c r="B74" s="11" t="s">
        <v>237</v>
      </c>
      <c r="C74" s="12" t="s">
        <v>238</v>
      </c>
      <c r="D74" s="12" t="s">
        <v>233</v>
      </c>
      <c r="E74" s="14"/>
      <c r="F74" s="14"/>
      <c r="G74" s="12"/>
      <c r="H74" s="13" t="s">
        <v>230</v>
      </c>
      <c r="I74" s="10"/>
      <c r="J74" s="14"/>
    </row>
    <row r="75" spans="1:10" ht="52.2">
      <c r="A75" s="10">
        <v>70</v>
      </c>
      <c r="B75" s="11" t="s">
        <v>239</v>
      </c>
      <c r="C75" s="12" t="s">
        <v>240</v>
      </c>
      <c r="D75" s="12" t="s">
        <v>241</v>
      </c>
      <c r="E75" s="14"/>
      <c r="F75" s="14"/>
      <c r="G75" s="12"/>
      <c r="H75" s="13" t="s">
        <v>242</v>
      </c>
      <c r="I75" s="10"/>
      <c r="J75" s="14"/>
    </row>
    <row r="76" spans="1:10" ht="34.799999999999997">
      <c r="A76" s="10">
        <v>71</v>
      </c>
      <c r="B76" s="11" t="s">
        <v>243</v>
      </c>
      <c r="C76" s="12" t="s">
        <v>244</v>
      </c>
      <c r="D76" s="12" t="s">
        <v>245</v>
      </c>
      <c r="E76" s="14"/>
      <c r="F76" s="14"/>
      <c r="G76" s="12"/>
      <c r="H76" s="13" t="s">
        <v>242</v>
      </c>
      <c r="I76" s="10"/>
      <c r="J76" s="14"/>
    </row>
    <row r="77" spans="1:10" ht="52.2">
      <c r="A77" s="10">
        <v>72</v>
      </c>
      <c r="B77" s="11" t="s">
        <v>246</v>
      </c>
      <c r="C77" s="12" t="s">
        <v>247</v>
      </c>
      <c r="D77" s="12" t="s">
        <v>248</v>
      </c>
      <c r="E77" s="14"/>
      <c r="F77" s="14"/>
      <c r="G77" s="12"/>
      <c r="H77" s="13" t="s">
        <v>242</v>
      </c>
      <c r="I77" s="10"/>
      <c r="J77" s="14"/>
    </row>
    <row r="78" spans="1:10" ht="34.799999999999997">
      <c r="A78" s="10">
        <v>73</v>
      </c>
      <c r="B78" s="11" t="s">
        <v>249</v>
      </c>
      <c r="C78" s="12" t="s">
        <v>250</v>
      </c>
      <c r="D78" s="12" t="s">
        <v>251</v>
      </c>
      <c r="E78" s="14"/>
      <c r="F78" s="14"/>
      <c r="G78" s="12"/>
      <c r="H78" s="13" t="s">
        <v>242</v>
      </c>
      <c r="I78" s="10"/>
      <c r="J78" s="14"/>
    </row>
    <row r="79" spans="1:10" ht="34.799999999999997">
      <c r="A79" s="10">
        <v>74</v>
      </c>
      <c r="B79" s="11" t="s">
        <v>252</v>
      </c>
      <c r="C79" s="12" t="s">
        <v>253</v>
      </c>
      <c r="D79" s="12" t="s">
        <v>254</v>
      </c>
      <c r="E79" s="14"/>
      <c r="F79" s="14"/>
      <c r="G79" s="12"/>
      <c r="H79" s="13" t="s">
        <v>242</v>
      </c>
      <c r="I79" s="10"/>
      <c r="J79" s="14"/>
    </row>
    <row r="80" spans="1:10" ht="52.2">
      <c r="A80" s="10">
        <v>75</v>
      </c>
      <c r="B80" s="15" t="s">
        <v>255</v>
      </c>
      <c r="C80" s="12" t="s">
        <v>256</v>
      </c>
      <c r="D80" s="12" t="s">
        <v>257</v>
      </c>
      <c r="E80" s="14"/>
      <c r="F80" s="14"/>
      <c r="G80" s="12"/>
      <c r="H80" s="13" t="s">
        <v>258</v>
      </c>
      <c r="I80" s="10"/>
      <c r="J80" s="14"/>
    </row>
    <row r="81" spans="1:10" ht="34.799999999999997">
      <c r="A81" s="10">
        <v>76</v>
      </c>
      <c r="B81" s="15" t="s">
        <v>259</v>
      </c>
      <c r="C81" s="12" t="s">
        <v>260</v>
      </c>
      <c r="D81" s="12" t="s">
        <v>261</v>
      </c>
      <c r="E81" s="14"/>
      <c r="F81" s="14"/>
      <c r="G81" s="12"/>
      <c r="H81" s="13" t="s">
        <v>258</v>
      </c>
      <c r="I81" s="10"/>
      <c r="J81" s="14"/>
    </row>
    <row r="82" spans="1:10" ht="34.799999999999997">
      <c r="A82" s="10">
        <v>77</v>
      </c>
      <c r="B82" s="15" t="s">
        <v>262</v>
      </c>
      <c r="C82" s="12" t="s">
        <v>263</v>
      </c>
      <c r="D82" s="12" t="s">
        <v>264</v>
      </c>
      <c r="E82" s="14"/>
      <c r="F82" s="14"/>
      <c r="G82" s="12"/>
      <c r="H82" s="13" t="s">
        <v>258</v>
      </c>
      <c r="I82" s="10"/>
      <c r="J82" s="14"/>
    </row>
    <row r="83" spans="1:10" ht="34.799999999999997">
      <c r="A83" s="10">
        <v>78</v>
      </c>
      <c r="B83" s="15" t="s">
        <v>265</v>
      </c>
      <c r="C83" s="12" t="s">
        <v>266</v>
      </c>
      <c r="D83" s="12" t="s">
        <v>261</v>
      </c>
      <c r="E83" s="14"/>
      <c r="F83" s="14"/>
      <c r="G83" s="12"/>
      <c r="H83" s="13" t="s">
        <v>230</v>
      </c>
      <c r="I83" s="10"/>
      <c r="J83" s="14"/>
    </row>
    <row r="84" spans="1:10" ht="34.799999999999997">
      <c r="A84" s="10">
        <v>79</v>
      </c>
      <c r="B84" s="15" t="s">
        <v>267</v>
      </c>
      <c r="C84" s="12" t="s">
        <v>268</v>
      </c>
      <c r="D84" s="12" t="s">
        <v>269</v>
      </c>
      <c r="E84" s="14"/>
      <c r="F84" s="14"/>
      <c r="G84" s="12"/>
      <c r="H84" s="13" t="s">
        <v>258</v>
      </c>
      <c r="I84" s="10"/>
      <c r="J84" s="14"/>
    </row>
    <row r="85" spans="1:10" ht="34.799999999999997">
      <c r="A85" s="10">
        <v>80</v>
      </c>
      <c r="B85" s="15" t="s">
        <v>270</v>
      </c>
      <c r="C85" s="12" t="s">
        <v>271</v>
      </c>
      <c r="D85" s="12" t="s">
        <v>272</v>
      </c>
      <c r="E85" s="14"/>
      <c r="F85" s="14"/>
      <c r="G85" s="12"/>
      <c r="H85" s="13" t="s">
        <v>258</v>
      </c>
      <c r="I85" s="10"/>
      <c r="J85" s="14"/>
    </row>
    <row r="86" spans="1:10" ht="34.799999999999997">
      <c r="A86" s="10">
        <v>81</v>
      </c>
      <c r="B86" s="15" t="s">
        <v>273</v>
      </c>
      <c r="C86" s="12" t="s">
        <v>274</v>
      </c>
      <c r="D86" s="12" t="s">
        <v>275</v>
      </c>
      <c r="E86" s="14"/>
      <c r="F86" s="14"/>
      <c r="G86" s="12"/>
      <c r="H86" s="13" t="s">
        <v>230</v>
      </c>
      <c r="I86" s="10"/>
      <c r="J86" s="14"/>
    </row>
    <row r="87" spans="1:10">
      <c r="A87" s="10">
        <v>82</v>
      </c>
      <c r="B87" s="15" t="s">
        <v>276</v>
      </c>
      <c r="C87" s="12" t="s">
        <v>277</v>
      </c>
      <c r="D87" s="12"/>
      <c r="E87" s="14"/>
      <c r="F87" s="14"/>
      <c r="G87" s="12"/>
      <c r="H87" s="13"/>
      <c r="I87" s="10"/>
      <c r="J87" s="14"/>
    </row>
    <row r="88" spans="1:10">
      <c r="A88" s="10">
        <v>83</v>
      </c>
      <c r="B88" s="15" t="s">
        <v>278</v>
      </c>
      <c r="C88" s="12" t="s">
        <v>279</v>
      </c>
      <c r="D88" s="12"/>
      <c r="E88" s="14"/>
      <c r="F88" s="14"/>
      <c r="G88" s="12"/>
      <c r="H88" s="13"/>
      <c r="I88" s="10"/>
      <c r="J88" s="14"/>
    </row>
    <row r="89" spans="1:10" ht="34.799999999999997">
      <c r="A89" s="10">
        <v>84</v>
      </c>
      <c r="B89" s="15" t="s">
        <v>280</v>
      </c>
      <c r="C89" s="12" t="s">
        <v>281</v>
      </c>
      <c r="D89" s="12" t="s">
        <v>282</v>
      </c>
      <c r="E89" s="14"/>
      <c r="F89" s="14"/>
      <c r="G89" s="12"/>
      <c r="H89" s="13" t="s">
        <v>230</v>
      </c>
      <c r="I89" s="10"/>
      <c r="J89" s="14"/>
    </row>
    <row r="90" spans="1:10" ht="34.799999999999997">
      <c r="A90" s="10">
        <v>85</v>
      </c>
      <c r="B90" s="15" t="s">
        <v>283</v>
      </c>
      <c r="C90" s="12" t="s">
        <v>284</v>
      </c>
      <c r="D90" s="12" t="s">
        <v>285</v>
      </c>
      <c r="E90" s="14"/>
      <c r="F90" s="14"/>
      <c r="G90" s="12"/>
      <c r="H90" s="13" t="s">
        <v>230</v>
      </c>
      <c r="I90" s="10"/>
      <c r="J90" s="14"/>
    </row>
    <row r="91" spans="1:10" ht="52.2">
      <c r="A91" s="10">
        <v>86</v>
      </c>
      <c r="B91" s="15" t="s">
        <v>286</v>
      </c>
      <c r="C91" s="12" t="s">
        <v>287</v>
      </c>
      <c r="D91" s="12" t="s">
        <v>288</v>
      </c>
      <c r="E91" s="14"/>
      <c r="F91" s="14"/>
      <c r="G91" s="12"/>
      <c r="H91" s="13" t="s">
        <v>230</v>
      </c>
      <c r="I91" s="10"/>
      <c r="J91" s="14"/>
    </row>
    <row r="92" spans="1:10" ht="34.799999999999997">
      <c r="A92" s="10">
        <v>87</v>
      </c>
      <c r="B92" s="15" t="s">
        <v>289</v>
      </c>
      <c r="C92" s="12" t="s">
        <v>290</v>
      </c>
      <c r="D92" s="12" t="s">
        <v>291</v>
      </c>
      <c r="E92" s="14"/>
      <c r="F92" s="14"/>
      <c r="G92" s="12"/>
      <c r="H92" s="13" t="s">
        <v>230</v>
      </c>
      <c r="I92" s="10"/>
      <c r="J92" s="14"/>
    </row>
    <row r="93" spans="1:10" ht="52.2">
      <c r="A93" s="10">
        <v>88</v>
      </c>
      <c r="B93" s="15" t="s">
        <v>292</v>
      </c>
      <c r="C93" s="12" t="s">
        <v>293</v>
      </c>
      <c r="D93" s="12" t="s">
        <v>294</v>
      </c>
      <c r="E93" s="14"/>
      <c r="F93" s="14"/>
      <c r="G93" s="12"/>
      <c r="H93" s="13"/>
      <c r="I93" s="10"/>
      <c r="J93" s="14"/>
    </row>
    <row r="94" spans="1:10" ht="34.799999999999997">
      <c r="A94" s="10">
        <v>89</v>
      </c>
      <c r="B94" s="15" t="s">
        <v>295</v>
      </c>
      <c r="C94" s="12" t="s">
        <v>296</v>
      </c>
      <c r="D94" s="12" t="s">
        <v>297</v>
      </c>
      <c r="E94" s="14"/>
      <c r="F94" s="14"/>
      <c r="G94" s="12"/>
      <c r="H94" s="13"/>
      <c r="I94" s="10"/>
      <c r="J94" s="14"/>
    </row>
    <row r="95" spans="1:10" ht="34.799999999999997">
      <c r="A95" s="10">
        <v>90</v>
      </c>
      <c r="B95" s="15" t="s">
        <v>298</v>
      </c>
      <c r="C95" s="12" t="s">
        <v>299</v>
      </c>
      <c r="D95" s="12" t="s">
        <v>300</v>
      </c>
      <c r="E95" s="14"/>
      <c r="F95" s="14"/>
      <c r="G95" s="12"/>
      <c r="H95" s="13"/>
      <c r="I95" s="10"/>
      <c r="J95" s="14"/>
    </row>
    <row r="96" spans="1:10" ht="52.2">
      <c r="A96" s="10">
        <v>91</v>
      </c>
      <c r="B96" s="15" t="s">
        <v>301</v>
      </c>
      <c r="C96" s="12" t="s">
        <v>302</v>
      </c>
      <c r="D96" s="12" t="s">
        <v>303</v>
      </c>
      <c r="E96" s="14"/>
      <c r="F96" s="14"/>
      <c r="G96" s="12"/>
      <c r="H96" s="13"/>
      <c r="I96" s="10"/>
      <c r="J96" s="14"/>
    </row>
    <row r="97" spans="1:10" ht="34.799999999999997">
      <c r="A97" s="10">
        <v>92</v>
      </c>
      <c r="B97" s="15" t="s">
        <v>304</v>
      </c>
      <c r="C97" s="12" t="s">
        <v>305</v>
      </c>
      <c r="D97" s="12" t="s">
        <v>306</v>
      </c>
      <c r="E97" s="14"/>
      <c r="F97" s="14"/>
      <c r="G97" s="12"/>
      <c r="H97" s="13"/>
      <c r="I97" s="10"/>
      <c r="J97" s="14"/>
    </row>
    <row r="98" spans="1:10" ht="34.799999999999997">
      <c r="A98" s="10">
        <v>93</v>
      </c>
      <c r="B98" s="15" t="s">
        <v>307</v>
      </c>
      <c r="C98" s="12" t="s">
        <v>308</v>
      </c>
      <c r="D98" s="12" t="s">
        <v>309</v>
      </c>
      <c r="E98" s="14"/>
      <c r="F98" s="14"/>
      <c r="G98" s="12"/>
      <c r="H98" s="13"/>
      <c r="I98" s="10"/>
      <c r="J98" s="14"/>
    </row>
    <row r="99" spans="1:10" ht="58.5" customHeight="1">
      <c r="A99" s="10">
        <v>94</v>
      </c>
      <c r="B99" s="15" t="s">
        <v>310</v>
      </c>
      <c r="C99" s="19" t="s">
        <v>311</v>
      </c>
      <c r="D99" s="12" t="s">
        <v>312</v>
      </c>
      <c r="E99" s="14"/>
      <c r="F99" s="14"/>
      <c r="G99" s="12" t="s">
        <v>313</v>
      </c>
      <c r="H99" s="13"/>
      <c r="I99" s="10"/>
      <c r="J99" s="14"/>
    </row>
    <row r="100" spans="1:10" ht="34.799999999999997">
      <c r="A100" s="10">
        <v>95</v>
      </c>
      <c r="B100" s="15" t="s">
        <v>314</v>
      </c>
      <c r="C100" s="12" t="s">
        <v>315</v>
      </c>
      <c r="D100" s="12" t="s">
        <v>316</v>
      </c>
      <c r="E100" s="14"/>
      <c r="F100" s="14"/>
      <c r="G100" s="12"/>
      <c r="H100" s="13"/>
      <c r="I100" s="10"/>
      <c r="J100" s="14"/>
    </row>
    <row r="101" spans="1:10" ht="52.2">
      <c r="A101" s="10">
        <v>96</v>
      </c>
      <c r="B101" s="15" t="s">
        <v>317</v>
      </c>
      <c r="C101" s="12" t="s">
        <v>318</v>
      </c>
      <c r="D101" s="12" t="s">
        <v>319</v>
      </c>
      <c r="E101" s="14"/>
      <c r="F101" s="14"/>
      <c r="G101" s="12"/>
      <c r="H101" s="13"/>
      <c r="I101" s="10"/>
      <c r="J101" s="14"/>
    </row>
    <row r="102" spans="1:10" ht="52.2">
      <c r="A102" s="10">
        <v>97</v>
      </c>
      <c r="B102" s="15" t="s">
        <v>320</v>
      </c>
      <c r="C102" s="12" t="s">
        <v>321</v>
      </c>
      <c r="D102" s="12" t="s">
        <v>322</v>
      </c>
      <c r="E102" s="14"/>
      <c r="F102" s="14"/>
      <c r="G102" s="12" t="s">
        <v>323</v>
      </c>
      <c r="H102" s="13"/>
      <c r="I102" s="10"/>
      <c r="J102" s="14"/>
    </row>
    <row r="103" spans="1:10" ht="34.799999999999997">
      <c r="A103" s="10">
        <v>98</v>
      </c>
      <c r="B103" s="15" t="s">
        <v>324</v>
      </c>
      <c r="C103" s="12" t="s">
        <v>325</v>
      </c>
      <c r="D103" s="12" t="s">
        <v>326</v>
      </c>
      <c r="E103" s="14"/>
      <c r="F103" s="14"/>
      <c r="G103" s="12" t="s">
        <v>327</v>
      </c>
      <c r="H103" s="13"/>
      <c r="I103" s="10"/>
      <c r="J103" s="14"/>
    </row>
    <row r="104" spans="1:10" ht="52.2">
      <c r="A104" s="10">
        <v>99</v>
      </c>
      <c r="B104" s="15" t="s">
        <v>328</v>
      </c>
      <c r="C104" s="12" t="s">
        <v>329</v>
      </c>
      <c r="D104" s="12" t="s">
        <v>330</v>
      </c>
      <c r="E104" s="14"/>
      <c r="F104" s="14"/>
      <c r="G104" s="12"/>
      <c r="H104" s="13"/>
      <c r="I104" s="10"/>
      <c r="J104" s="14"/>
    </row>
    <row r="105" spans="1:10" ht="34.799999999999997">
      <c r="A105" s="10">
        <v>100</v>
      </c>
      <c r="B105" s="15" t="s">
        <v>331</v>
      </c>
      <c r="C105" s="12" t="s">
        <v>332</v>
      </c>
      <c r="D105" s="12" t="s">
        <v>333</v>
      </c>
      <c r="E105" s="14"/>
      <c r="F105" s="14"/>
      <c r="G105" s="12"/>
      <c r="H105" s="13"/>
      <c r="I105" s="10"/>
      <c r="J105" s="14"/>
    </row>
    <row r="106" spans="1:10" ht="52.2">
      <c r="A106" s="10">
        <v>101</v>
      </c>
      <c r="B106" s="15" t="s">
        <v>334</v>
      </c>
      <c r="C106" s="12" t="s">
        <v>335</v>
      </c>
      <c r="D106" s="12" t="s">
        <v>336</v>
      </c>
      <c r="E106" s="14"/>
      <c r="F106" s="14"/>
      <c r="G106" s="12"/>
      <c r="H106" s="13"/>
      <c r="I106" s="10"/>
      <c r="J106" s="14"/>
    </row>
    <row r="107" spans="1:10" ht="69.599999999999994">
      <c r="A107" s="10">
        <v>102</v>
      </c>
      <c r="B107" s="15" t="s">
        <v>337</v>
      </c>
      <c r="C107" s="12" t="s">
        <v>338</v>
      </c>
      <c r="D107" s="12" t="s">
        <v>339</v>
      </c>
      <c r="E107" s="14"/>
      <c r="F107" s="14"/>
      <c r="G107" s="12"/>
      <c r="H107" s="13"/>
      <c r="I107" s="10"/>
      <c r="J107" s="14"/>
    </row>
    <row r="108" spans="1:10" ht="34.799999999999997">
      <c r="A108" s="10">
        <v>103</v>
      </c>
      <c r="B108" s="15" t="s">
        <v>340</v>
      </c>
      <c r="C108" s="12" t="s">
        <v>341</v>
      </c>
      <c r="D108" s="12" t="s">
        <v>342</v>
      </c>
      <c r="E108" s="14"/>
      <c r="F108" s="14"/>
      <c r="G108" s="12"/>
      <c r="H108" s="13"/>
      <c r="I108" s="10"/>
      <c r="J108" s="14"/>
    </row>
    <row r="109" spans="1:10" ht="34.799999999999997">
      <c r="A109" s="10">
        <v>104</v>
      </c>
      <c r="B109" s="15" t="s">
        <v>343</v>
      </c>
      <c r="C109" s="12" t="s">
        <v>344</v>
      </c>
      <c r="D109" s="12" t="s">
        <v>345</v>
      </c>
      <c r="E109" s="14"/>
      <c r="F109" s="14"/>
      <c r="G109" s="12"/>
      <c r="H109" s="13"/>
      <c r="I109" s="10"/>
      <c r="J109" s="14"/>
    </row>
    <row r="110" spans="1:10" ht="52.2">
      <c r="A110" s="10">
        <v>105</v>
      </c>
      <c r="B110" s="15" t="s">
        <v>346</v>
      </c>
      <c r="C110" s="12" t="s">
        <v>347</v>
      </c>
      <c r="D110" s="12" t="s">
        <v>348</v>
      </c>
      <c r="E110" s="14"/>
      <c r="F110" s="14"/>
      <c r="G110" s="12"/>
      <c r="H110" s="13"/>
      <c r="I110" s="10"/>
      <c r="J110" s="14"/>
    </row>
    <row r="111" spans="1:10" ht="52.2">
      <c r="A111" s="10">
        <v>106</v>
      </c>
      <c r="B111" s="15" t="s">
        <v>349</v>
      </c>
      <c r="C111" s="12" t="s">
        <v>350</v>
      </c>
      <c r="D111" s="12" t="s">
        <v>351</v>
      </c>
      <c r="E111" s="14"/>
      <c r="F111" s="14"/>
      <c r="G111" s="12"/>
      <c r="H111" s="13"/>
      <c r="I111" s="10"/>
      <c r="J111" s="14"/>
    </row>
    <row r="112" spans="1:10">
      <c r="A112" s="10">
        <v>107</v>
      </c>
      <c r="B112" s="15" t="s">
        <v>352</v>
      </c>
      <c r="C112" s="12" t="s">
        <v>353</v>
      </c>
      <c r="D112" s="12"/>
      <c r="E112" s="14"/>
      <c r="F112" s="14"/>
      <c r="G112" s="12"/>
      <c r="H112" s="13"/>
      <c r="I112" s="10"/>
      <c r="J112" s="14"/>
    </row>
    <row r="113" spans="1:10" ht="34.799999999999997">
      <c r="A113" s="10">
        <v>108</v>
      </c>
      <c r="B113" s="15" t="s">
        <v>354</v>
      </c>
      <c r="C113" s="12" t="s">
        <v>355</v>
      </c>
      <c r="D113" s="12" t="s">
        <v>356</v>
      </c>
      <c r="E113" s="14"/>
      <c r="F113" s="14"/>
      <c r="G113" s="12"/>
      <c r="H113" s="13"/>
      <c r="I113" s="10"/>
      <c r="J113" s="14"/>
    </row>
    <row r="114" spans="1:10" ht="34.799999999999997">
      <c r="A114" s="10">
        <v>109</v>
      </c>
      <c r="B114" s="15" t="s">
        <v>357</v>
      </c>
      <c r="C114" s="12" t="s">
        <v>358</v>
      </c>
      <c r="D114" s="12" t="s">
        <v>359</v>
      </c>
      <c r="E114" s="14"/>
      <c r="F114" s="14"/>
      <c r="G114" s="12"/>
      <c r="H114" s="13"/>
      <c r="I114" s="10"/>
      <c r="J114" s="14"/>
    </row>
    <row r="115" spans="1:10" ht="34.799999999999997">
      <c r="A115" s="10">
        <v>110</v>
      </c>
      <c r="B115" s="15" t="s">
        <v>360</v>
      </c>
      <c r="C115" s="12" t="s">
        <v>361</v>
      </c>
      <c r="D115" s="12" t="s">
        <v>362</v>
      </c>
      <c r="E115" s="14"/>
      <c r="F115" s="14"/>
      <c r="G115" s="12"/>
      <c r="H115" s="13"/>
      <c r="I115" s="10"/>
      <c r="J115" s="14"/>
    </row>
    <row r="116" spans="1:10" ht="52.2">
      <c r="A116" s="10">
        <v>111</v>
      </c>
      <c r="B116" s="15" t="s">
        <v>363</v>
      </c>
      <c r="C116" s="12" t="s">
        <v>364</v>
      </c>
      <c r="D116" s="12" t="s">
        <v>365</v>
      </c>
      <c r="E116" s="14"/>
      <c r="F116" s="14"/>
      <c r="G116" s="12"/>
      <c r="H116" s="13"/>
      <c r="I116" s="10"/>
      <c r="J116" s="14"/>
    </row>
    <row r="117" spans="1:10">
      <c r="A117" s="10">
        <v>112</v>
      </c>
      <c r="B117" s="15" t="s">
        <v>366</v>
      </c>
      <c r="C117" s="12" t="s">
        <v>367</v>
      </c>
      <c r="D117" s="12"/>
      <c r="E117" s="14"/>
      <c r="F117" s="14"/>
      <c r="G117" s="12"/>
      <c r="H117" s="13"/>
      <c r="I117" s="10"/>
      <c r="J117" s="14"/>
    </row>
    <row r="118" spans="1:10" ht="52.2">
      <c r="A118" s="10">
        <v>113</v>
      </c>
      <c r="B118" s="15" t="s">
        <v>368</v>
      </c>
      <c r="C118" s="12" t="s">
        <v>369</v>
      </c>
      <c r="D118" s="12" t="s">
        <v>370</v>
      </c>
      <c r="E118" s="14"/>
      <c r="F118" s="14"/>
      <c r="G118" s="12"/>
      <c r="H118" s="13"/>
      <c r="I118" s="10"/>
      <c r="J118" s="14"/>
    </row>
    <row r="119" spans="1:10" ht="34.799999999999997">
      <c r="A119" s="10">
        <v>114</v>
      </c>
      <c r="B119" s="15" t="s">
        <v>371</v>
      </c>
      <c r="C119" s="12" t="s">
        <v>372</v>
      </c>
      <c r="D119" s="12" t="s">
        <v>373</v>
      </c>
      <c r="E119" s="14"/>
      <c r="F119" s="14"/>
      <c r="G119" s="12"/>
      <c r="H119" s="13"/>
      <c r="I119" s="10"/>
      <c r="J119" s="14"/>
    </row>
    <row r="120" spans="1:10">
      <c r="A120" s="10">
        <v>115</v>
      </c>
      <c r="B120" s="15" t="s">
        <v>374</v>
      </c>
      <c r="C120" s="12" t="s">
        <v>375</v>
      </c>
      <c r="D120" s="12" t="s">
        <v>376</v>
      </c>
      <c r="E120" s="14"/>
      <c r="F120" s="14"/>
      <c r="G120" s="12"/>
      <c r="H120" s="13"/>
      <c r="I120" s="10"/>
      <c r="J120" s="14"/>
    </row>
    <row r="121" spans="1:10">
      <c r="A121" s="10">
        <v>116</v>
      </c>
      <c r="B121" s="15" t="s">
        <v>377</v>
      </c>
      <c r="C121" s="12" t="s">
        <v>378</v>
      </c>
      <c r="D121" s="12"/>
      <c r="E121" s="14"/>
      <c r="F121" s="14"/>
      <c r="G121" s="12"/>
      <c r="H121" s="13"/>
      <c r="I121" s="10"/>
      <c r="J121" s="14"/>
    </row>
    <row r="122" spans="1:10" ht="34.799999999999997">
      <c r="A122" s="10">
        <v>117</v>
      </c>
      <c r="B122" s="15" t="s">
        <v>379</v>
      </c>
      <c r="C122" s="12" t="s">
        <v>380</v>
      </c>
      <c r="D122" s="12"/>
      <c r="E122" s="14"/>
      <c r="F122" s="14"/>
      <c r="G122" s="12"/>
      <c r="H122" s="13"/>
      <c r="I122" s="10"/>
      <c r="J122" s="14"/>
    </row>
    <row r="123" spans="1:10" ht="34.799999999999997">
      <c r="A123" s="10">
        <v>118</v>
      </c>
      <c r="B123" s="15" t="s">
        <v>381</v>
      </c>
      <c r="C123" s="12" t="s">
        <v>382</v>
      </c>
      <c r="D123" s="12"/>
      <c r="E123" s="14"/>
      <c r="F123" s="14"/>
      <c r="G123" s="12"/>
      <c r="H123" s="13"/>
      <c r="I123" s="10"/>
      <c r="J123" s="14"/>
    </row>
    <row r="124" spans="1:10" ht="52.2">
      <c r="A124" s="10">
        <v>119</v>
      </c>
      <c r="B124" s="15" t="s">
        <v>383</v>
      </c>
      <c r="C124" s="12" t="s">
        <v>384</v>
      </c>
      <c r="D124" s="12"/>
      <c r="E124" s="14"/>
      <c r="F124" s="14"/>
      <c r="G124" s="12"/>
      <c r="H124" s="13"/>
      <c r="I124" s="10"/>
      <c r="J124" s="14"/>
    </row>
    <row r="125" spans="1:10" ht="34.799999999999997">
      <c r="A125" s="10">
        <v>120</v>
      </c>
      <c r="B125" s="15" t="s">
        <v>385</v>
      </c>
      <c r="C125" s="12" t="s">
        <v>386</v>
      </c>
      <c r="D125" s="12"/>
      <c r="E125" s="14"/>
      <c r="F125" s="14"/>
      <c r="G125" s="12"/>
      <c r="H125" s="13"/>
      <c r="I125" s="10"/>
      <c r="J125" s="14"/>
    </row>
    <row r="126" spans="1:10" ht="34.799999999999997">
      <c r="A126" s="10">
        <v>121</v>
      </c>
      <c r="B126" s="15" t="s">
        <v>387</v>
      </c>
      <c r="C126" s="12" t="s">
        <v>388</v>
      </c>
      <c r="D126" s="12"/>
      <c r="E126" s="14"/>
      <c r="F126" s="14"/>
      <c r="G126" s="12"/>
      <c r="H126" s="13"/>
      <c r="I126" s="10"/>
      <c r="J126" s="14"/>
    </row>
    <row r="127" spans="1:10">
      <c r="A127" s="10">
        <v>122</v>
      </c>
      <c r="B127" s="20" t="s">
        <v>389</v>
      </c>
      <c r="C127" s="12" t="s">
        <v>390</v>
      </c>
      <c r="D127" s="12"/>
      <c r="E127" s="14"/>
      <c r="F127" s="14"/>
      <c r="G127" s="12"/>
      <c r="H127" s="13"/>
      <c r="I127" s="10"/>
      <c r="J127" s="14"/>
    </row>
    <row r="128" spans="1:10">
      <c r="A128" s="10">
        <v>123</v>
      </c>
      <c r="B128" s="20" t="s">
        <v>391</v>
      </c>
      <c r="C128" s="12" t="s">
        <v>392</v>
      </c>
      <c r="D128" s="12"/>
      <c r="E128" s="14"/>
      <c r="F128" s="14"/>
      <c r="G128" s="12"/>
      <c r="H128" s="13"/>
      <c r="I128" s="10"/>
      <c r="J128" s="14"/>
    </row>
    <row r="129" spans="1:10">
      <c r="A129" s="10">
        <v>124</v>
      </c>
      <c r="B129" s="20" t="s">
        <v>393</v>
      </c>
      <c r="C129" s="12" t="s">
        <v>394</v>
      </c>
      <c r="D129" s="12"/>
      <c r="E129" s="14"/>
      <c r="F129" s="14"/>
      <c r="G129" s="12"/>
      <c r="H129" s="13"/>
      <c r="I129" s="10"/>
      <c r="J129" s="14"/>
    </row>
    <row r="130" spans="1:10">
      <c r="A130" s="10">
        <v>125</v>
      </c>
      <c r="B130" s="20" t="s">
        <v>395</v>
      </c>
      <c r="C130" s="12" t="s">
        <v>396</v>
      </c>
      <c r="D130" s="12"/>
      <c r="E130" s="14"/>
      <c r="F130" s="14"/>
      <c r="G130" s="12"/>
      <c r="H130" s="13"/>
      <c r="I130" s="10"/>
      <c r="J130" s="14"/>
    </row>
    <row r="131" spans="1:10">
      <c r="A131" s="10">
        <v>126</v>
      </c>
      <c r="B131" s="20"/>
      <c r="C131" s="12"/>
      <c r="D131" s="12"/>
      <c r="E131" s="14"/>
      <c r="F131" s="14"/>
      <c r="G131" s="12"/>
      <c r="H131" s="13"/>
      <c r="I131" s="10"/>
      <c r="J131" s="14"/>
    </row>
    <row r="132" spans="1:10">
      <c r="A132" s="10">
        <v>127</v>
      </c>
      <c r="B132" s="20"/>
      <c r="C132" s="12"/>
      <c r="D132" s="12"/>
      <c r="E132" s="14"/>
      <c r="F132" s="14"/>
      <c r="G132" s="12"/>
      <c r="H132" s="13"/>
      <c r="I132" s="10"/>
      <c r="J132" s="14"/>
    </row>
    <row r="133" spans="1:10">
      <c r="A133" s="10">
        <v>128</v>
      </c>
      <c r="B133" s="20"/>
      <c r="C133" s="12"/>
      <c r="D133" s="12"/>
      <c r="E133" s="14"/>
      <c r="F133" s="14"/>
      <c r="G133" s="12"/>
      <c r="H133" s="13"/>
      <c r="I133" s="10"/>
      <c r="J133" s="14"/>
    </row>
    <row r="134" spans="1:10">
      <c r="A134" s="10">
        <v>129</v>
      </c>
      <c r="B134" s="20"/>
      <c r="C134" s="12"/>
      <c r="D134" s="12"/>
      <c r="E134" s="14"/>
      <c r="F134" s="14"/>
      <c r="G134" s="12"/>
      <c r="H134" s="13"/>
      <c r="I134" s="10"/>
      <c r="J134" s="14"/>
    </row>
    <row r="135" spans="1:10">
      <c r="A135" s="10">
        <v>130</v>
      </c>
      <c r="B135" s="20"/>
      <c r="C135" s="12"/>
      <c r="D135" s="12"/>
      <c r="E135" s="14"/>
      <c r="F135" s="14"/>
      <c r="G135" s="12"/>
      <c r="H135" s="13"/>
      <c r="I135" s="10"/>
      <c r="J135" s="14"/>
    </row>
    <row r="136" spans="1:10">
      <c r="A136" s="10">
        <v>131</v>
      </c>
      <c r="B136" s="20"/>
      <c r="C136" s="12"/>
      <c r="D136" s="12"/>
      <c r="E136" s="14"/>
      <c r="F136" s="14"/>
      <c r="G136" s="12"/>
      <c r="H136" s="13"/>
      <c r="I136" s="10"/>
      <c r="J136" s="14"/>
    </row>
    <row r="137" spans="1:10">
      <c r="A137" s="10">
        <v>132</v>
      </c>
      <c r="B137" s="20"/>
      <c r="C137" s="12"/>
      <c r="D137" s="12"/>
      <c r="E137" s="14"/>
      <c r="F137" s="14"/>
      <c r="G137" s="12"/>
      <c r="H137" s="13"/>
      <c r="I137" s="10"/>
      <c r="J137" s="14"/>
    </row>
    <row r="138" spans="1:10">
      <c r="A138" s="10">
        <v>133</v>
      </c>
      <c r="B138" s="20"/>
      <c r="C138" s="12"/>
      <c r="D138" s="12"/>
      <c r="E138" s="14"/>
      <c r="F138" s="14"/>
      <c r="G138" s="12"/>
      <c r="H138" s="13"/>
      <c r="I138" s="10"/>
      <c r="J138" s="14"/>
    </row>
    <row r="139" spans="1:10">
      <c r="A139" s="10">
        <v>134</v>
      </c>
      <c r="B139" s="20"/>
      <c r="C139" s="12"/>
      <c r="D139" s="12"/>
      <c r="E139" s="14"/>
      <c r="F139" s="14"/>
      <c r="G139" s="12"/>
      <c r="H139" s="13"/>
      <c r="I139" s="10"/>
      <c r="J139" s="14"/>
    </row>
    <row r="140" spans="1:10">
      <c r="A140" s="10">
        <v>135</v>
      </c>
      <c r="B140" s="20"/>
      <c r="C140" s="12"/>
      <c r="D140" s="12"/>
      <c r="E140" s="14"/>
      <c r="F140" s="14"/>
      <c r="G140" s="12"/>
      <c r="H140" s="13"/>
      <c r="I140" s="10"/>
      <c r="J140" s="14"/>
    </row>
    <row r="141" spans="1:10">
      <c r="A141" s="10">
        <v>136</v>
      </c>
      <c r="B141" s="20"/>
      <c r="C141" s="12"/>
      <c r="D141" s="12"/>
      <c r="E141" s="14"/>
      <c r="F141" s="14"/>
      <c r="G141" s="12"/>
      <c r="H141" s="13"/>
      <c r="I141" s="10"/>
      <c r="J141" s="14"/>
    </row>
    <row r="142" spans="1:10">
      <c r="A142" s="10">
        <v>137</v>
      </c>
      <c r="B142" s="20"/>
      <c r="C142" s="12"/>
      <c r="D142" s="12"/>
      <c r="E142" s="14"/>
      <c r="F142" s="14"/>
      <c r="G142" s="12"/>
      <c r="H142" s="13"/>
      <c r="I142" s="10"/>
      <c r="J142" s="14"/>
    </row>
    <row r="143" spans="1:10">
      <c r="A143" s="10">
        <v>138</v>
      </c>
      <c r="B143" s="20"/>
      <c r="C143" s="12"/>
      <c r="D143" s="12"/>
      <c r="E143" s="14"/>
      <c r="F143" s="14"/>
      <c r="G143" s="12"/>
      <c r="H143" s="13"/>
      <c r="I143" s="10"/>
      <c r="J143" s="14"/>
    </row>
    <row r="144" spans="1:10">
      <c r="A144" s="10">
        <v>139</v>
      </c>
      <c r="B144" s="20"/>
      <c r="C144" s="12"/>
      <c r="D144" s="12"/>
      <c r="E144" s="14"/>
      <c r="F144" s="14"/>
      <c r="G144" s="12"/>
      <c r="H144" s="13"/>
      <c r="I144" s="10"/>
      <c r="J144" s="14"/>
    </row>
    <row r="145" spans="1:10">
      <c r="A145" s="10">
        <v>140</v>
      </c>
      <c r="B145" s="20"/>
      <c r="C145" s="12"/>
      <c r="D145" s="12"/>
      <c r="E145" s="14"/>
      <c r="F145" s="14"/>
      <c r="G145" s="12"/>
      <c r="H145" s="13"/>
      <c r="I145" s="10"/>
      <c r="J145" s="14"/>
    </row>
  </sheetData>
  <autoFilter ref="B5:J145"/>
  <mergeCells count="4">
    <mergeCell ref="A2:J2"/>
    <mergeCell ref="A4:A5"/>
    <mergeCell ref="B4:H4"/>
    <mergeCell ref="I4:J4"/>
  </mergeCells>
  <pageMargins left="0.45" right="0.45" top="0.5" bottom="0.5" header="0.3" footer="0.3"/>
  <pageSetup paperSize="9" scale="48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6"/>
  <sheetViews>
    <sheetView topLeftCell="A85" zoomScale="70" zoomScaleNormal="70" workbookViewId="0">
      <selection activeCell="E114" sqref="E114"/>
    </sheetView>
  </sheetViews>
  <sheetFormatPr defaultRowHeight="14.4"/>
  <cols>
    <col min="1" max="1" width="6.33203125" bestFit="1" customWidth="1"/>
    <col min="2" max="2" width="15.109375" bestFit="1" customWidth="1"/>
    <col min="3" max="3" width="14.33203125" bestFit="1" customWidth="1"/>
    <col min="4" max="4" width="34.88671875" customWidth="1"/>
    <col min="5" max="5" width="16.109375" bestFit="1" customWidth="1"/>
    <col min="6" max="6" width="10.6640625" style="924" customWidth="1"/>
    <col min="7" max="7" width="10" bestFit="1" customWidth="1"/>
    <col min="8" max="8" width="7.88671875" bestFit="1" customWidth="1"/>
    <col min="9" max="9" width="11.33203125" customWidth="1"/>
    <col min="10" max="10" width="14" customWidth="1"/>
    <col min="11" max="11" width="10" bestFit="1" customWidth="1"/>
    <col min="12" max="12" width="7.88671875" bestFit="1" customWidth="1"/>
    <col min="13" max="13" width="11.33203125" customWidth="1"/>
    <col min="14" max="14" width="14" customWidth="1"/>
    <col min="15" max="15" width="9.109375"/>
    <col min="16" max="16" width="10" bestFit="1" customWidth="1"/>
    <col min="21" max="22" width="13.33203125" bestFit="1" customWidth="1"/>
  </cols>
  <sheetData>
    <row r="1" spans="1:22" ht="20.399999999999999">
      <c r="A1" s="1624" t="s">
        <v>397</v>
      </c>
      <c r="B1" s="1624"/>
      <c r="C1" s="1624"/>
      <c r="D1" s="1624"/>
      <c r="E1" s="1625"/>
      <c r="F1" s="1624"/>
      <c r="G1" s="1072"/>
      <c r="H1" s="1072"/>
      <c r="I1" s="1072"/>
      <c r="J1" s="1072"/>
      <c r="K1" s="1072"/>
      <c r="L1" s="1072"/>
      <c r="M1" s="1072"/>
      <c r="N1" s="1072"/>
      <c r="O1" s="22"/>
      <c r="P1" s="22"/>
      <c r="U1" s="924" t="s">
        <v>1495</v>
      </c>
      <c r="V1" s="924" t="s">
        <v>1496</v>
      </c>
    </row>
    <row r="2" spans="1:22">
      <c r="A2" s="25"/>
      <c r="B2" s="25">
        <v>1</v>
      </c>
      <c r="C2" s="26">
        <v>2</v>
      </c>
      <c r="D2" s="25">
        <v>4</v>
      </c>
      <c r="E2" s="25"/>
      <c r="F2" s="1201"/>
      <c r="G2" s="25">
        <v>7</v>
      </c>
      <c r="H2" s="25">
        <v>8</v>
      </c>
      <c r="I2" s="25">
        <v>9</v>
      </c>
      <c r="J2" s="25">
        <v>10</v>
      </c>
      <c r="K2" s="25">
        <v>7</v>
      </c>
      <c r="L2" s="25">
        <v>8</v>
      </c>
      <c r="M2" s="25">
        <v>9</v>
      </c>
      <c r="N2" s="25">
        <v>10</v>
      </c>
      <c r="O2" s="22"/>
      <c r="P2" s="22"/>
      <c r="U2" s="924" t="s">
        <v>458</v>
      </c>
      <c r="V2" s="924" t="s">
        <v>1497</v>
      </c>
    </row>
    <row r="3" spans="1:22" ht="17.399999999999999">
      <c r="A3" s="27" t="s">
        <v>398</v>
      </c>
      <c r="B3" s="1626" t="s">
        <v>399</v>
      </c>
      <c r="C3" s="1627"/>
      <c r="D3" s="28" t="s">
        <v>400</v>
      </c>
      <c r="E3" s="1628" t="s">
        <v>3</v>
      </c>
      <c r="F3" s="1629"/>
      <c r="G3" s="1630" t="s">
        <v>401</v>
      </c>
      <c r="H3" s="1631"/>
      <c r="I3" s="1631"/>
      <c r="J3" s="1632"/>
      <c r="K3" s="1633" t="s">
        <v>402</v>
      </c>
      <c r="L3" s="1634"/>
      <c r="M3" s="1634"/>
      <c r="N3" s="1635"/>
      <c r="O3" s="1623" t="s">
        <v>403</v>
      </c>
      <c r="P3" s="1623"/>
      <c r="U3" s="924" t="s">
        <v>461</v>
      </c>
      <c r="V3" s="924" t="s">
        <v>1498</v>
      </c>
    </row>
    <row r="4" spans="1:22" ht="30">
      <c r="A4" s="29"/>
      <c r="B4" s="30" t="s">
        <v>404</v>
      </c>
      <c r="C4" s="30" t="s">
        <v>405</v>
      </c>
      <c r="D4" s="31"/>
      <c r="E4" s="32" t="s">
        <v>406</v>
      </c>
      <c r="F4" s="1202" t="s">
        <v>407</v>
      </c>
      <c r="G4" s="34" t="s">
        <v>408</v>
      </c>
      <c r="H4" s="34" t="s">
        <v>409</v>
      </c>
      <c r="I4" s="34" t="s">
        <v>410</v>
      </c>
      <c r="J4" s="34" t="s">
        <v>411</v>
      </c>
      <c r="K4" s="35" t="s">
        <v>408</v>
      </c>
      <c r="L4" s="35" t="s">
        <v>409</v>
      </c>
      <c r="M4" s="35" t="s">
        <v>410</v>
      </c>
      <c r="N4" s="35" t="s">
        <v>411</v>
      </c>
      <c r="O4" s="36" t="s">
        <v>412</v>
      </c>
      <c r="P4" s="36" t="s">
        <v>413</v>
      </c>
      <c r="U4" s="924" t="s">
        <v>462</v>
      </c>
      <c r="V4" s="924" t="s">
        <v>1499</v>
      </c>
    </row>
    <row r="5" spans="1:22" ht="16.8">
      <c r="A5" s="39">
        <v>1</v>
      </c>
      <c r="B5" s="40" t="s">
        <v>414</v>
      </c>
      <c r="C5" s="41">
        <v>8800</v>
      </c>
      <c r="D5" s="42"/>
      <c r="E5" s="43" t="s">
        <v>415</v>
      </c>
      <c r="F5" s="1203" t="str">
        <f>VLOOKUP(E5,$U$1:$V$8,2)</f>
        <v>01</v>
      </c>
      <c r="G5" s="45">
        <v>80</v>
      </c>
      <c r="H5" s="45">
        <v>0</v>
      </c>
      <c r="I5" s="47" t="s">
        <v>416</v>
      </c>
      <c r="J5" s="47"/>
      <c r="K5" s="45">
        <v>80</v>
      </c>
      <c r="L5" s="45">
        <v>0</v>
      </c>
      <c r="M5" s="47" t="s">
        <v>416</v>
      </c>
      <c r="N5" s="47"/>
      <c r="O5" s="44"/>
      <c r="P5" s="44"/>
      <c r="R5" t="str">
        <f>"INSERT dbo.Danhmuchanghoa (Mahieu, Mahangphiakhach, Maungdung, Caco3kh, Tio2kh, Mikh, Caco3fm, Tio2fm, Mifm) VALUES  (N'" &amp;C5&amp; "',N'" &amp;B5&amp; "',N'" &amp;F5&amp; "',N'" &amp;G5&amp; "',N'" &amp;H5&amp; "',N'" &amp;I5&amp; "',N'" &amp;K5&amp; "',N'" &amp;L5&amp; "',N'" &amp;M5&amp; "')"</f>
        <v>INSERT dbo.Danhmuchanghoa (Mahieu, Mahangphiakhach, Maungdung, Caco3kh, Tio2kh, Mikh, Caco3fm, Tio2fm, Mifm) VALUES  (N'8800',N' VTP-2031',N'01',N'80',N'0',N'12-16',N'80',N'0',N'12-16')</v>
      </c>
      <c r="U5" s="1200" t="s">
        <v>489</v>
      </c>
      <c r="V5" s="924" t="s">
        <v>1500</v>
      </c>
    </row>
    <row r="6" spans="1:22" ht="16.8">
      <c r="A6" s="39">
        <v>2</v>
      </c>
      <c r="B6" s="40" t="s">
        <v>417</v>
      </c>
      <c r="C6" s="41" t="s">
        <v>418</v>
      </c>
      <c r="D6" s="42"/>
      <c r="E6" s="43" t="s">
        <v>415</v>
      </c>
      <c r="F6" s="1203" t="str">
        <f t="shared" ref="F6:F69" si="0">VLOOKUP(E6,$U$1:$V$8,2)</f>
        <v>01</v>
      </c>
      <c r="G6" s="45">
        <v>80</v>
      </c>
      <c r="H6" s="45">
        <v>0</v>
      </c>
      <c r="I6" s="47" t="s">
        <v>419</v>
      </c>
      <c r="J6" s="49"/>
      <c r="K6" s="45">
        <v>80</v>
      </c>
      <c r="L6" s="45">
        <v>0</v>
      </c>
      <c r="M6" s="47" t="s">
        <v>419</v>
      </c>
      <c r="N6" s="49"/>
      <c r="O6" s="44"/>
      <c r="P6" s="44"/>
      <c r="R6" t="str">
        <f t="shared" ref="R6:R69" si="1">"INSERT dbo.Danhmuchanghoa (Mahieu, Mahangphiakhach, Maungdung, Caco3kh, Tio2kh, Mikh, Caco3fm, Tio2fm, Mifm) VALUES  (N'" &amp;C6&amp; "',N'" &amp;B6&amp; "',N'" &amp;F6&amp; "',N'" &amp;G6&amp; "',N'" &amp;H6&amp; "',N'" &amp;I6&amp; "',N'" &amp;K6&amp; "',N'" &amp;L6&amp; "',N'" &amp;M6&amp; "')"</f>
        <v>INSERT dbo.Danhmuchanghoa (Mahieu, Mahangphiakhach, Maungdung, Caco3kh, Tio2kh, Mikh, Caco3fm, Tio2fm, Mifm) VALUES  (N'8800KH',N' VTP-204',N'01',N'80',N'0',N'25-32',N'80',N'0',N'25-32')</v>
      </c>
      <c r="U6" s="924" t="s">
        <v>491</v>
      </c>
      <c r="V6" s="924" t="s">
        <v>1501</v>
      </c>
    </row>
    <row r="7" spans="1:22" ht="16.8">
      <c r="A7" s="39">
        <v>3</v>
      </c>
      <c r="B7" s="40" t="s">
        <v>420</v>
      </c>
      <c r="C7" s="41" t="s">
        <v>421</v>
      </c>
      <c r="D7" s="42"/>
      <c r="E7" s="43" t="s">
        <v>415</v>
      </c>
      <c r="F7" s="1203" t="str">
        <f t="shared" si="0"/>
        <v>01</v>
      </c>
      <c r="G7" s="45">
        <v>81</v>
      </c>
      <c r="H7" s="45">
        <v>0</v>
      </c>
      <c r="I7" s="47" t="s">
        <v>422</v>
      </c>
      <c r="J7" s="49"/>
      <c r="K7" s="45">
        <v>81</v>
      </c>
      <c r="L7" s="45">
        <v>0</v>
      </c>
      <c r="M7" s="47" t="s">
        <v>422</v>
      </c>
      <c r="N7" s="49"/>
      <c r="O7" s="44"/>
      <c r="P7" s="44"/>
      <c r="R7" t="str">
        <f t="shared" si="1"/>
        <v>INSERT dbo.Danhmuchanghoa (Mahieu, Mahangphiakhach, Maungdung, Caco3kh, Tio2kh, Mikh, Caco3fm, Tio2fm, Mifm) VALUES  (N'8801P',N' PP02H',N'01',N'81',N'0',N'10-15',N'81',N'0',N'10-15')</v>
      </c>
      <c r="U7" s="924" t="s">
        <v>501</v>
      </c>
      <c r="V7" s="924" t="s">
        <v>1502</v>
      </c>
    </row>
    <row r="8" spans="1:22" ht="16.8">
      <c r="A8" s="39">
        <v>4</v>
      </c>
      <c r="B8" s="40" t="s">
        <v>423</v>
      </c>
      <c r="C8" s="41">
        <v>8802</v>
      </c>
      <c r="D8" s="42"/>
      <c r="E8" s="43" t="s">
        <v>415</v>
      </c>
      <c r="F8" s="1203" t="str">
        <f t="shared" si="0"/>
        <v>01</v>
      </c>
      <c r="G8" s="45">
        <v>82</v>
      </c>
      <c r="H8" s="45">
        <v>0</v>
      </c>
      <c r="I8" s="47" t="s">
        <v>424</v>
      </c>
      <c r="J8" s="49"/>
      <c r="K8" s="45">
        <v>82</v>
      </c>
      <c r="L8" s="45">
        <v>0</v>
      </c>
      <c r="M8" s="47" t="s">
        <v>424</v>
      </c>
      <c r="N8" s="49"/>
      <c r="O8" s="44"/>
      <c r="P8" s="44"/>
      <c r="R8" t="str">
        <f t="shared" si="1"/>
        <v>INSERT dbo.Danhmuchanghoa (Mahieu, Mahangphiakhach, Maungdung, Caco3kh, Tio2kh, Mikh, Caco3fm, Tio2fm, Mifm) VALUES  (N'8802',N' VTP-202',N'01',N'82',N'0',N'18-25',N'82',N'0',N'18-25')</v>
      </c>
      <c r="U8" s="924" t="s">
        <v>514</v>
      </c>
      <c r="V8" s="924" t="s">
        <v>1503</v>
      </c>
    </row>
    <row r="9" spans="1:22" ht="16.8">
      <c r="A9" s="39">
        <v>5</v>
      </c>
      <c r="B9" s="40"/>
      <c r="C9" s="41" t="s">
        <v>425</v>
      </c>
      <c r="D9" s="42"/>
      <c r="E9" s="43" t="s">
        <v>415</v>
      </c>
      <c r="F9" s="1203" t="str">
        <f t="shared" si="0"/>
        <v>01</v>
      </c>
      <c r="G9" s="45">
        <v>82</v>
      </c>
      <c r="H9" s="45">
        <v>0</v>
      </c>
      <c r="I9" s="47" t="s">
        <v>426</v>
      </c>
      <c r="J9" s="49"/>
      <c r="K9" s="45">
        <v>82</v>
      </c>
      <c r="L9" s="45">
        <v>0</v>
      </c>
      <c r="M9" s="47" t="s">
        <v>426</v>
      </c>
      <c r="N9" s="49"/>
      <c r="O9" s="44"/>
      <c r="P9" s="44"/>
      <c r="R9" t="str">
        <f t="shared" si="1"/>
        <v>INSERT dbo.Danhmuchanghoa (Mahieu, Mahangphiakhach, Maungdung, Caco3kh, Tio2kh, Mikh, Caco3fm, Tio2fm, Mifm) VALUES  (N'8802SP',N'',N'01',N'82',N'0',N'18-22',N'82',N'0',N'18-22')</v>
      </c>
    </row>
    <row r="10" spans="1:22" ht="16.8">
      <c r="A10" s="39">
        <v>6</v>
      </c>
      <c r="B10" s="40" t="s">
        <v>427</v>
      </c>
      <c r="C10" s="41" t="s">
        <v>428</v>
      </c>
      <c r="D10" s="42"/>
      <c r="E10" s="43" t="s">
        <v>415</v>
      </c>
      <c r="F10" s="1203" t="str">
        <f t="shared" si="0"/>
        <v>01</v>
      </c>
      <c r="G10" s="45">
        <v>82</v>
      </c>
      <c r="H10" s="45">
        <v>0</v>
      </c>
      <c r="I10" s="47" t="s">
        <v>429</v>
      </c>
      <c r="J10" s="49"/>
      <c r="K10" s="45">
        <v>82</v>
      </c>
      <c r="L10" s="45">
        <v>0</v>
      </c>
      <c r="M10" s="47" t="s">
        <v>429</v>
      </c>
      <c r="N10" s="49"/>
      <c r="O10" s="44"/>
      <c r="P10" s="44"/>
      <c r="R10" t="str">
        <f t="shared" si="1"/>
        <v>INSERT dbo.Danhmuchanghoa (Mahieu, Mahangphiakhach, Maungdung, Caco3kh, Tio2kh, Mikh, Caco3fm, Tio2fm, Mifm) VALUES  (N'8802SCR',N' 8802SCR',N'01',N'82',N'0',N'23-28',N'82',N'0',N'23-28')</v>
      </c>
    </row>
    <row r="11" spans="1:22" ht="16.8">
      <c r="A11" s="39">
        <v>7</v>
      </c>
      <c r="B11" s="40"/>
      <c r="C11" s="41" t="s">
        <v>430</v>
      </c>
      <c r="D11" s="42" t="s">
        <v>431</v>
      </c>
      <c r="E11" s="43" t="s">
        <v>415</v>
      </c>
      <c r="F11" s="1203" t="str">
        <f t="shared" si="0"/>
        <v>01</v>
      </c>
      <c r="G11" s="45">
        <v>83</v>
      </c>
      <c r="H11" s="45">
        <v>0</v>
      </c>
      <c r="I11" s="47" t="s">
        <v>429</v>
      </c>
      <c r="J11" s="49"/>
      <c r="K11" s="45">
        <v>83</v>
      </c>
      <c r="L11" s="45">
        <v>0</v>
      </c>
      <c r="M11" s="47" t="s">
        <v>429</v>
      </c>
      <c r="N11" s="49"/>
      <c r="O11" s="44"/>
      <c r="P11" s="44"/>
      <c r="R11" t="str">
        <f t="shared" si="1"/>
        <v>INSERT dbo.Danhmuchanghoa (Mahieu, Mahangphiakhach, Maungdung, Caco3kh, Tio2kh, Mikh, Caco3fm, Tio2fm, Mifm) VALUES  (N'8803SCR',N'',N'01',N'83',N'0',N'23-28',N'83',N'0',N'23-28')</v>
      </c>
    </row>
    <row r="12" spans="1:22" ht="16.8">
      <c r="A12" s="39">
        <v>8</v>
      </c>
      <c r="B12" s="40" t="s">
        <v>432</v>
      </c>
      <c r="C12" s="41" t="s">
        <v>433</v>
      </c>
      <c r="D12" s="42"/>
      <c r="E12" s="43" t="s">
        <v>415</v>
      </c>
      <c r="F12" s="1203" t="str">
        <f t="shared" si="0"/>
        <v>01</v>
      </c>
      <c r="G12" s="45">
        <v>83</v>
      </c>
      <c r="H12" s="45">
        <v>0</v>
      </c>
      <c r="I12" s="47" t="s">
        <v>434</v>
      </c>
      <c r="J12" s="49"/>
      <c r="K12" s="45">
        <v>83</v>
      </c>
      <c r="L12" s="45">
        <v>0</v>
      </c>
      <c r="M12" s="47" t="s">
        <v>434</v>
      </c>
      <c r="N12" s="49"/>
      <c r="O12" s="44"/>
      <c r="P12" s="44"/>
      <c r="R12" t="str">
        <f t="shared" si="1"/>
        <v>INSERT dbo.Danhmuchanghoa (Mahieu, Mahangphiakhach, Maungdung, Caco3kh, Tio2kh, Mikh, Caco3fm, Tio2fm, Mifm) VALUES  (N'8803QC',N' Filler JT30',N'01',N'83',N'0',N'10-16',N'83',N'0',N'10-16')</v>
      </c>
    </row>
    <row r="13" spans="1:22" ht="16.8">
      <c r="A13" s="39">
        <v>9</v>
      </c>
      <c r="B13" s="40" t="s">
        <v>435</v>
      </c>
      <c r="C13" s="41">
        <v>8803</v>
      </c>
      <c r="D13" s="42"/>
      <c r="E13" s="43" t="s">
        <v>415</v>
      </c>
      <c r="F13" s="1203" t="str">
        <f t="shared" si="0"/>
        <v>01</v>
      </c>
      <c r="G13" s="45">
        <v>83</v>
      </c>
      <c r="H13" s="45">
        <v>0</v>
      </c>
      <c r="I13" s="47" t="s">
        <v>434</v>
      </c>
      <c r="J13" s="49"/>
      <c r="K13" s="45">
        <v>83</v>
      </c>
      <c r="L13" s="45">
        <v>0</v>
      </c>
      <c r="M13" s="47" t="s">
        <v>434</v>
      </c>
      <c r="N13" s="49"/>
      <c r="O13" s="44"/>
      <c r="P13" s="44"/>
      <c r="R13" t="str">
        <f t="shared" si="1"/>
        <v>INSERT dbo.Danhmuchanghoa (Mahieu, Mahangphiakhach, Maungdung, Caco3kh, Tio2kh, Mikh, Caco3fm, Tio2fm, Mifm) VALUES  (N'8803',N' JT30 đen',N'01',N'83',N'0',N'10-16',N'83',N'0',N'10-16')</v>
      </c>
    </row>
    <row r="14" spans="1:22" ht="16.8">
      <c r="A14" s="39">
        <v>10</v>
      </c>
      <c r="B14" s="40"/>
      <c r="C14" s="41" t="s">
        <v>436</v>
      </c>
      <c r="D14" s="42"/>
      <c r="E14" s="43" t="s">
        <v>415</v>
      </c>
      <c r="F14" s="1203" t="str">
        <f t="shared" si="0"/>
        <v>01</v>
      </c>
      <c r="G14" s="45">
        <v>83</v>
      </c>
      <c r="H14" s="45">
        <v>0</v>
      </c>
      <c r="I14" s="47" t="s">
        <v>434</v>
      </c>
      <c r="J14" s="49"/>
      <c r="K14" s="45">
        <v>83</v>
      </c>
      <c r="L14" s="45">
        <v>0</v>
      </c>
      <c r="M14" s="47" t="s">
        <v>434</v>
      </c>
      <c r="N14" s="49"/>
      <c r="O14" s="44"/>
      <c r="P14" s="44"/>
      <c r="R14" t="str">
        <f t="shared" si="1"/>
        <v>INSERT dbo.Danhmuchanghoa (Mahieu, Mahangphiakhach, Maungdung, Caco3kh, Tio2kh, Mikh, Caco3fm, Tio2fm, Mifm) VALUES  (N'8803C',N'',N'01',N'83',N'0',N'10-16',N'83',N'0',N'10-16')</v>
      </c>
    </row>
    <row r="15" spans="1:22" ht="16.8">
      <c r="A15" s="39">
        <v>11</v>
      </c>
      <c r="B15" s="40"/>
      <c r="C15" s="41" t="s">
        <v>437</v>
      </c>
      <c r="D15" s="42"/>
      <c r="E15" s="43" t="s">
        <v>415</v>
      </c>
      <c r="F15" s="1203" t="str">
        <f t="shared" si="0"/>
        <v>01</v>
      </c>
      <c r="G15" s="45">
        <v>83</v>
      </c>
      <c r="H15" s="45">
        <v>0</v>
      </c>
      <c r="I15" s="47" t="s">
        <v>438</v>
      </c>
      <c r="J15" s="49"/>
      <c r="K15" s="45">
        <v>83</v>
      </c>
      <c r="L15" s="45">
        <v>0</v>
      </c>
      <c r="M15" s="47" t="s">
        <v>438</v>
      </c>
      <c r="N15" s="49"/>
      <c r="O15" s="44"/>
      <c r="P15" s="44"/>
      <c r="R15" t="str">
        <f t="shared" si="1"/>
        <v>INSERT dbo.Danhmuchanghoa (Mahieu, Mahangphiakhach, Maungdung, Caco3kh, Tio2kh, Mikh, Caco3fm, Tio2fm, Mifm) VALUES  (N'8803S',N'',N'01',N'83',N'0',N'15-20',N'83',N'0',N'15-20')</v>
      </c>
    </row>
    <row r="16" spans="1:22" ht="16.8">
      <c r="A16" s="39">
        <v>12</v>
      </c>
      <c r="B16" s="40"/>
      <c r="C16" s="41" t="s">
        <v>439</v>
      </c>
      <c r="D16" s="42"/>
      <c r="E16" s="43" t="s">
        <v>415</v>
      </c>
      <c r="F16" s="1203" t="str">
        <f t="shared" si="0"/>
        <v>01</v>
      </c>
      <c r="G16" s="45">
        <v>83</v>
      </c>
      <c r="H16" s="45">
        <v>0</v>
      </c>
      <c r="I16" s="47" t="s">
        <v>440</v>
      </c>
      <c r="J16" s="49"/>
      <c r="K16" s="45">
        <v>83</v>
      </c>
      <c r="L16" s="45">
        <v>0</v>
      </c>
      <c r="M16" s="47" t="s">
        <v>440</v>
      </c>
      <c r="N16" s="49"/>
      <c r="O16" s="44"/>
      <c r="P16" s="44"/>
      <c r="R16" t="str">
        <f t="shared" si="1"/>
        <v>INSERT dbo.Danhmuchanghoa (Mahieu, Mahangphiakhach, Maungdung, Caco3kh, Tio2kh, Mikh, Caco3fm, Tio2fm, Mifm) VALUES  (N'8803S1',N'',N'01',N'83',N'0',N'18-24',N'83',N'0',N'18-24')</v>
      </c>
    </row>
    <row r="17" spans="1:18" ht="16.8">
      <c r="A17" s="39">
        <v>13</v>
      </c>
      <c r="B17" s="40"/>
      <c r="C17" s="41" t="s">
        <v>441</v>
      </c>
      <c r="D17" s="42"/>
      <c r="E17" s="43" t="s">
        <v>415</v>
      </c>
      <c r="F17" s="1203" t="str">
        <f t="shared" si="0"/>
        <v>01</v>
      </c>
      <c r="G17" s="45">
        <v>83</v>
      </c>
      <c r="H17" s="45">
        <v>0</v>
      </c>
      <c r="I17" s="47" t="s">
        <v>416</v>
      </c>
      <c r="J17" s="49"/>
      <c r="K17" s="45">
        <v>83</v>
      </c>
      <c r="L17" s="45">
        <v>0</v>
      </c>
      <c r="M17" s="47" t="s">
        <v>416</v>
      </c>
      <c r="N17" s="49"/>
      <c r="O17" s="44"/>
      <c r="P17" s="44"/>
      <c r="R17" t="str">
        <f t="shared" si="1"/>
        <v>INSERT dbo.Danhmuchanghoa (Mahieu, Mahangphiakhach, Maungdung, Caco3kh, Tio2kh, Mikh, Caco3fm, Tio2fm, Mifm) VALUES  (N'8803SP',N'',N'01',N'83',N'0',N'12-16',N'83',N'0',N'12-16')</v>
      </c>
    </row>
    <row r="18" spans="1:18" ht="16.8">
      <c r="A18" s="39">
        <v>14</v>
      </c>
      <c r="B18" s="40"/>
      <c r="C18" s="41">
        <v>8804</v>
      </c>
      <c r="D18" s="42"/>
      <c r="E18" s="43" t="s">
        <v>415</v>
      </c>
      <c r="F18" s="1203" t="str">
        <f t="shared" si="0"/>
        <v>01</v>
      </c>
      <c r="G18" s="45">
        <v>84</v>
      </c>
      <c r="H18" s="45">
        <v>0</v>
      </c>
      <c r="I18" s="47" t="s">
        <v>442</v>
      </c>
      <c r="J18" s="49"/>
      <c r="K18" s="45">
        <v>84</v>
      </c>
      <c r="L18" s="45">
        <v>0</v>
      </c>
      <c r="M18" s="47" t="s">
        <v>442</v>
      </c>
      <c r="N18" s="49"/>
      <c r="O18" s="44"/>
      <c r="P18" s="44"/>
      <c r="R18" t="str">
        <f t="shared" si="1"/>
        <v>INSERT dbo.Danhmuchanghoa (Mahieu, Mahangphiakhach, Maungdung, Caco3kh, Tio2kh, Mikh, Caco3fm, Tio2fm, Mifm) VALUES  (N'8804',N'',N'01',N'84',N'0',N'13-18',N'84',N'0',N'13-18')</v>
      </c>
    </row>
    <row r="19" spans="1:18" ht="16.8">
      <c r="A19" s="39">
        <v>15</v>
      </c>
      <c r="B19" s="51" t="s">
        <v>443</v>
      </c>
      <c r="C19" s="41" t="s">
        <v>444</v>
      </c>
      <c r="D19" s="42"/>
      <c r="E19" s="43" t="s">
        <v>415</v>
      </c>
      <c r="F19" s="1203" t="str">
        <f t="shared" si="0"/>
        <v>01</v>
      </c>
      <c r="G19" s="45">
        <v>84</v>
      </c>
      <c r="H19" s="45">
        <v>0</v>
      </c>
      <c r="I19" s="47" t="s">
        <v>438</v>
      </c>
      <c r="J19" s="49"/>
      <c r="K19" s="45">
        <v>84</v>
      </c>
      <c r="L19" s="45">
        <v>0</v>
      </c>
      <c r="M19" s="47" t="s">
        <v>438</v>
      </c>
      <c r="N19" s="49"/>
      <c r="O19" s="44"/>
      <c r="P19" s="44"/>
      <c r="R19" t="str">
        <f t="shared" si="1"/>
        <v>INSERT dbo.Danhmuchanghoa (Mahieu, Mahangphiakhach, Maungdung, Caco3kh, Tio2kh, Mikh, Caco3fm, Tio2fm, Mifm) VALUES  (N'8804S',N'VTP-202',N'01',N'84',N'0',N'15-20',N'84',N'0',N'15-20')</v>
      </c>
    </row>
    <row r="20" spans="1:18" ht="16.8">
      <c r="A20" s="39">
        <v>16</v>
      </c>
      <c r="B20" s="51"/>
      <c r="C20" s="41" t="s">
        <v>445</v>
      </c>
      <c r="D20" s="42"/>
      <c r="E20" s="43" t="s">
        <v>415</v>
      </c>
      <c r="F20" s="1203" t="str">
        <f t="shared" si="0"/>
        <v>01</v>
      </c>
      <c r="G20" s="45">
        <v>84</v>
      </c>
      <c r="H20" s="45">
        <v>0</v>
      </c>
      <c r="I20" s="47" t="s">
        <v>442</v>
      </c>
      <c r="J20" s="49"/>
      <c r="K20" s="45">
        <v>84</v>
      </c>
      <c r="L20" s="45">
        <v>0</v>
      </c>
      <c r="M20" s="47" t="s">
        <v>442</v>
      </c>
      <c r="N20" s="49"/>
      <c r="O20" s="44"/>
      <c r="P20" s="44"/>
      <c r="R20" t="str">
        <f t="shared" si="1"/>
        <v>INSERT dbo.Danhmuchanghoa (Mahieu, Mahangphiakhach, Maungdung, Caco3kh, Tio2kh, Mikh, Caco3fm, Tio2fm, Mifm) VALUES  (N'8804SP',N'',N'01',N'84',N'0',N'13-18',N'84',N'0',N'13-18')</v>
      </c>
    </row>
    <row r="21" spans="1:18" ht="16.8">
      <c r="A21" s="39">
        <v>17</v>
      </c>
      <c r="B21" s="51"/>
      <c r="C21" s="41" t="s">
        <v>446</v>
      </c>
      <c r="D21" s="42"/>
      <c r="E21" s="43" t="s">
        <v>415</v>
      </c>
      <c r="F21" s="1203" t="str">
        <f t="shared" si="0"/>
        <v>01</v>
      </c>
      <c r="G21" s="45">
        <v>84</v>
      </c>
      <c r="H21" s="45">
        <v>0</v>
      </c>
      <c r="I21" s="47" t="s">
        <v>447</v>
      </c>
      <c r="J21" s="49"/>
      <c r="K21" s="45">
        <v>84</v>
      </c>
      <c r="L21" s="45">
        <v>0</v>
      </c>
      <c r="M21" s="47" t="s">
        <v>447</v>
      </c>
      <c r="N21" s="49"/>
      <c r="O21" s="44"/>
      <c r="P21" s="44"/>
      <c r="R21" t="str">
        <f t="shared" si="1"/>
        <v>INSERT dbo.Danhmuchanghoa (Mahieu, Mahangphiakhach, Maungdung, Caco3kh, Tio2kh, Mikh, Caco3fm, Tio2fm, Mifm) VALUES  (N'8804FC',N'',N'01',N'84',N'0',N'13-17',N'84',N'0',N'13-17')</v>
      </c>
    </row>
    <row r="22" spans="1:18" ht="16.8">
      <c r="A22" s="39">
        <v>18</v>
      </c>
      <c r="B22" s="51" t="s">
        <v>448</v>
      </c>
      <c r="C22" s="41">
        <v>8805</v>
      </c>
      <c r="D22" s="42"/>
      <c r="E22" s="43" t="s">
        <v>415</v>
      </c>
      <c r="F22" s="1203" t="str">
        <f t="shared" si="0"/>
        <v>01</v>
      </c>
      <c r="G22" s="45">
        <v>85</v>
      </c>
      <c r="H22" s="45">
        <v>0</v>
      </c>
      <c r="I22" s="47" t="s">
        <v>438</v>
      </c>
      <c r="J22" s="49"/>
      <c r="K22" s="45">
        <v>85</v>
      </c>
      <c r="L22" s="45">
        <v>0</v>
      </c>
      <c r="M22" s="47" t="s">
        <v>438</v>
      </c>
      <c r="N22" s="49"/>
      <c r="O22" s="44"/>
      <c r="P22" s="44"/>
      <c r="R22" t="str">
        <f t="shared" si="1"/>
        <v>INSERT dbo.Danhmuchanghoa (Mahieu, Mahangphiakhach, Maungdung, Caco3kh, Tio2kh, Mikh, Caco3fm, Tio2fm, Mifm) VALUES  (N'8805',N'JT30 xanh',N'01',N'85',N'0',N'15-20',N'85',N'0',N'15-20')</v>
      </c>
    </row>
    <row r="23" spans="1:18" ht="16.8">
      <c r="A23" s="39">
        <v>19</v>
      </c>
      <c r="B23" s="51"/>
      <c r="C23" s="41" t="s">
        <v>449</v>
      </c>
      <c r="D23" s="42"/>
      <c r="E23" s="43" t="s">
        <v>415</v>
      </c>
      <c r="F23" s="1203" t="str">
        <f t="shared" si="0"/>
        <v>01</v>
      </c>
      <c r="G23" s="45">
        <v>85</v>
      </c>
      <c r="H23" s="45">
        <v>0</v>
      </c>
      <c r="I23" s="47" t="s">
        <v>450</v>
      </c>
      <c r="J23" s="49"/>
      <c r="K23" s="45">
        <v>85</v>
      </c>
      <c r="L23" s="45">
        <v>0</v>
      </c>
      <c r="M23" s="47" t="s">
        <v>450</v>
      </c>
      <c r="N23" s="49"/>
      <c r="O23" s="44"/>
      <c r="P23" s="44"/>
      <c r="R23" t="str">
        <f t="shared" si="1"/>
        <v>INSERT dbo.Danhmuchanghoa (Mahieu, Mahangphiakhach, Maungdung, Caco3kh, Tio2kh, Mikh, Caco3fm, Tio2fm, Mifm) VALUES  (N'8805BM',N'',N'01',N'85',N'0',N'9-14',N'85',N'0',N'9-14')</v>
      </c>
    </row>
    <row r="24" spans="1:18" ht="16.8">
      <c r="A24" s="39">
        <v>20</v>
      </c>
      <c r="B24" s="51"/>
      <c r="C24" s="41">
        <v>8806</v>
      </c>
      <c r="D24" s="42"/>
      <c r="E24" s="43" t="s">
        <v>415</v>
      </c>
      <c r="F24" s="1203" t="str">
        <f t="shared" si="0"/>
        <v>01</v>
      </c>
      <c r="G24" s="45">
        <v>86</v>
      </c>
      <c r="H24" s="45">
        <v>0</v>
      </c>
      <c r="I24" s="47" t="s">
        <v>451</v>
      </c>
      <c r="J24" s="49"/>
      <c r="K24" s="45">
        <v>86</v>
      </c>
      <c r="L24" s="45">
        <v>0</v>
      </c>
      <c r="M24" s="47" t="s">
        <v>451</v>
      </c>
      <c r="N24" s="49"/>
      <c r="O24" s="44"/>
      <c r="P24" s="44"/>
      <c r="R24" t="str">
        <f t="shared" si="1"/>
        <v>INSERT dbo.Danhmuchanghoa (Mahieu, Mahangphiakhach, Maungdung, Caco3kh, Tio2kh, Mikh, Caco3fm, Tio2fm, Mifm) VALUES  (N'8806',N'',N'01',N'86',N'0',N'12-18',N'86',N'0',N'12-18')</v>
      </c>
    </row>
    <row r="25" spans="1:18" ht="16.8">
      <c r="A25" s="39">
        <v>21</v>
      </c>
      <c r="B25" s="51"/>
      <c r="C25" s="41" t="s">
        <v>452</v>
      </c>
      <c r="D25" s="42"/>
      <c r="E25" s="43" t="s">
        <v>415</v>
      </c>
      <c r="F25" s="1203" t="str">
        <f t="shared" si="0"/>
        <v>01</v>
      </c>
      <c r="G25" s="45">
        <v>85</v>
      </c>
      <c r="H25" s="45">
        <v>0</v>
      </c>
      <c r="I25" s="47" t="s">
        <v>440</v>
      </c>
      <c r="J25" s="49"/>
      <c r="K25" s="45">
        <v>85</v>
      </c>
      <c r="L25" s="45">
        <v>0</v>
      </c>
      <c r="M25" s="47" t="s">
        <v>440</v>
      </c>
      <c r="N25" s="49"/>
      <c r="O25" s="44"/>
      <c r="P25" s="44"/>
      <c r="R25" t="str">
        <f t="shared" si="1"/>
        <v>INSERT dbo.Danhmuchanghoa (Mahieu, Mahangphiakhach, Maungdung, Caco3kh, Tio2kh, Mikh, Caco3fm, Tio2fm, Mifm) VALUES  (N'8806S',N'',N'01',N'85',N'0',N'18-24',N'85',N'0',N'18-24')</v>
      </c>
    </row>
    <row r="26" spans="1:18" ht="16.8">
      <c r="A26" s="39">
        <v>22</v>
      </c>
      <c r="B26" s="40"/>
      <c r="C26" s="41" t="s">
        <v>453</v>
      </c>
      <c r="D26" s="42"/>
      <c r="E26" s="43" t="s">
        <v>415</v>
      </c>
      <c r="F26" s="1203" t="str">
        <f t="shared" si="0"/>
        <v>01</v>
      </c>
      <c r="G26" s="45">
        <v>85</v>
      </c>
      <c r="H26" s="45">
        <v>0</v>
      </c>
      <c r="I26" s="47" t="s">
        <v>440</v>
      </c>
      <c r="J26" s="49"/>
      <c r="K26" s="45">
        <v>85</v>
      </c>
      <c r="L26" s="45">
        <v>0</v>
      </c>
      <c r="M26" s="47" t="s">
        <v>440</v>
      </c>
      <c r="N26" s="49"/>
      <c r="O26" s="44"/>
      <c r="P26" s="44"/>
      <c r="R26" t="str">
        <f t="shared" si="1"/>
        <v>INSERT dbo.Danhmuchanghoa (Mahieu, Mahangphiakhach, Maungdung, Caco3kh, Tio2kh, Mikh, Caco3fm, Tio2fm, Mifm) VALUES  (N'8806S1',N'',N'01',N'85',N'0',N'18-24',N'85',N'0',N'18-24')</v>
      </c>
    </row>
    <row r="27" spans="1:18" ht="16.8">
      <c r="A27" s="39">
        <v>23</v>
      </c>
      <c r="B27" s="40"/>
      <c r="C27" s="41" t="s">
        <v>454</v>
      </c>
      <c r="D27" s="42"/>
      <c r="E27" s="43" t="s">
        <v>415</v>
      </c>
      <c r="F27" s="1203" t="str">
        <f t="shared" si="0"/>
        <v>01</v>
      </c>
      <c r="G27" s="45">
        <v>86</v>
      </c>
      <c r="H27" s="45">
        <v>0</v>
      </c>
      <c r="I27" s="47" t="s">
        <v>455</v>
      </c>
      <c r="J27" s="49"/>
      <c r="K27" s="45">
        <v>86</v>
      </c>
      <c r="L27" s="45">
        <v>0</v>
      </c>
      <c r="M27" s="47" t="s">
        <v>455</v>
      </c>
      <c r="N27" s="49"/>
      <c r="O27" s="44"/>
      <c r="P27" s="44"/>
      <c r="R27" t="str">
        <f t="shared" si="1"/>
        <v>INSERT dbo.Danhmuchanghoa (Mahieu, Mahangphiakhach, Maungdung, Caco3kh, Tio2kh, Mikh, Caco3fm, Tio2fm, Mifm) VALUES  (N'8806R',N'',N'01',N'86',N'0',N'20-25',N'86',N'0',N'20-25')</v>
      </c>
    </row>
    <row r="28" spans="1:18" ht="16.8">
      <c r="A28" s="39">
        <v>24</v>
      </c>
      <c r="B28" s="51"/>
      <c r="C28" s="41">
        <v>8807</v>
      </c>
      <c r="D28" s="42"/>
      <c r="E28" s="43" t="s">
        <v>415</v>
      </c>
      <c r="F28" s="1203" t="str">
        <f t="shared" si="0"/>
        <v>01</v>
      </c>
      <c r="G28" s="45">
        <v>87</v>
      </c>
      <c r="H28" s="45">
        <v>0</v>
      </c>
      <c r="I28" s="47" t="s">
        <v>438</v>
      </c>
      <c r="J28" s="49"/>
      <c r="K28" s="45">
        <v>87</v>
      </c>
      <c r="L28" s="45">
        <v>0</v>
      </c>
      <c r="M28" s="47" t="s">
        <v>438</v>
      </c>
      <c r="N28" s="49"/>
      <c r="O28" s="44"/>
      <c r="P28" s="44"/>
      <c r="R28" t="str">
        <f t="shared" si="1"/>
        <v>INSERT dbo.Danhmuchanghoa (Mahieu, Mahangphiakhach, Maungdung, Caco3kh, Tio2kh, Mikh, Caco3fm, Tio2fm, Mifm) VALUES  (N'8807',N'',N'01',N'87',N'0',N'15-20',N'87',N'0',N'15-20')</v>
      </c>
    </row>
    <row r="29" spans="1:18" ht="16.8">
      <c r="A29" s="39">
        <v>25</v>
      </c>
      <c r="B29" s="51"/>
      <c r="C29" s="41">
        <v>8808</v>
      </c>
      <c r="D29" s="42"/>
      <c r="E29" s="43" t="s">
        <v>415</v>
      </c>
      <c r="F29" s="1203" t="str">
        <f t="shared" si="0"/>
        <v>01</v>
      </c>
      <c r="G29" s="45">
        <v>88</v>
      </c>
      <c r="H29" s="45">
        <v>0</v>
      </c>
      <c r="I29" s="47" t="s">
        <v>438</v>
      </c>
      <c r="J29" s="49"/>
      <c r="K29" s="45">
        <v>88</v>
      </c>
      <c r="L29" s="45">
        <v>0</v>
      </c>
      <c r="M29" s="47" t="s">
        <v>438</v>
      </c>
      <c r="N29" s="49"/>
      <c r="O29" s="44"/>
      <c r="P29" s="44"/>
      <c r="R29" t="str">
        <f t="shared" si="1"/>
        <v>INSERT dbo.Danhmuchanghoa (Mahieu, Mahangphiakhach, Maungdung, Caco3kh, Tio2kh, Mikh, Caco3fm, Tio2fm, Mifm) VALUES  (N'8808',N'',N'01',N'88',N'0',N'15-20',N'88',N'0',N'15-20')</v>
      </c>
    </row>
    <row r="30" spans="1:18" ht="16.8">
      <c r="A30" s="39">
        <v>26</v>
      </c>
      <c r="B30" s="53"/>
      <c r="C30" s="41" t="s">
        <v>456</v>
      </c>
      <c r="D30" s="42"/>
      <c r="E30" s="43" t="s">
        <v>415</v>
      </c>
      <c r="F30" s="1203" t="str">
        <f t="shared" si="0"/>
        <v>01</v>
      </c>
      <c r="G30" s="45">
        <v>88</v>
      </c>
      <c r="H30" s="45">
        <v>0</v>
      </c>
      <c r="I30" s="47" t="s">
        <v>457</v>
      </c>
      <c r="J30" s="49"/>
      <c r="K30" s="45">
        <v>88</v>
      </c>
      <c r="L30" s="45">
        <v>0</v>
      </c>
      <c r="M30" s="47" t="s">
        <v>457</v>
      </c>
      <c r="N30" s="49"/>
      <c r="O30" s="44"/>
      <c r="P30" s="44"/>
      <c r="R30" t="str">
        <f t="shared" si="1"/>
        <v>INSERT dbo.Danhmuchanghoa (Mahieu, Mahangphiakhach, Maungdung, Caco3kh, Tio2kh, Mikh, Caco3fm, Tio2fm, Mifm) VALUES  (N'8808R',N'',N'01',N'88',N'0',N'10-18',N'88',N'0',N'10-18')</v>
      </c>
    </row>
    <row r="31" spans="1:18" ht="16.8">
      <c r="A31" s="39">
        <v>27</v>
      </c>
      <c r="B31" s="51"/>
      <c r="C31" s="41">
        <v>8310</v>
      </c>
      <c r="D31" s="42"/>
      <c r="E31" s="43" t="s">
        <v>458</v>
      </c>
      <c r="F31" s="1203" t="str">
        <f t="shared" si="0"/>
        <v>02</v>
      </c>
      <c r="G31" s="45">
        <v>81</v>
      </c>
      <c r="H31" s="45">
        <v>0</v>
      </c>
      <c r="I31" s="47"/>
      <c r="J31" s="49"/>
      <c r="K31" s="45">
        <v>81</v>
      </c>
      <c r="L31" s="45">
        <v>0</v>
      </c>
      <c r="M31" s="47"/>
      <c r="N31" s="49"/>
      <c r="O31" s="44"/>
      <c r="P31" s="44"/>
      <c r="R31" t="str">
        <f t="shared" si="1"/>
        <v>INSERT dbo.Danhmuchanghoa (Mahieu, Mahangphiakhach, Maungdung, Caco3kh, Tio2kh, Mikh, Caco3fm, Tio2fm, Mifm) VALUES  (N'8310',N'',N'02',N'81',N'0',N'',N'81',N'0',N'')</v>
      </c>
    </row>
    <row r="32" spans="1:18" ht="16.8">
      <c r="A32" s="39">
        <v>28</v>
      </c>
      <c r="B32" s="40"/>
      <c r="C32" s="41">
        <v>8311</v>
      </c>
      <c r="D32" s="42"/>
      <c r="E32" s="43" t="s">
        <v>458</v>
      </c>
      <c r="F32" s="1203" t="str">
        <f t="shared" si="0"/>
        <v>02</v>
      </c>
      <c r="G32" s="45">
        <v>83</v>
      </c>
      <c r="H32" s="45">
        <v>0</v>
      </c>
      <c r="I32" s="47"/>
      <c r="J32" s="49"/>
      <c r="K32" s="45">
        <v>83</v>
      </c>
      <c r="L32" s="45">
        <v>0</v>
      </c>
      <c r="M32" s="47"/>
      <c r="N32" s="49"/>
      <c r="O32" s="44"/>
      <c r="P32" s="44"/>
      <c r="R32" t="str">
        <f t="shared" si="1"/>
        <v>INSERT dbo.Danhmuchanghoa (Mahieu, Mahangphiakhach, Maungdung, Caco3kh, Tio2kh, Mikh, Caco3fm, Tio2fm, Mifm) VALUES  (N'8311',N'',N'02',N'83',N'0',N'',N'83',N'0',N'')</v>
      </c>
    </row>
    <row r="33" spans="1:18" ht="16.8">
      <c r="A33" s="39">
        <v>29</v>
      </c>
      <c r="B33" s="40"/>
      <c r="C33" s="41">
        <v>8312</v>
      </c>
      <c r="D33" s="42"/>
      <c r="E33" s="43" t="s">
        <v>458</v>
      </c>
      <c r="F33" s="1203" t="str">
        <f t="shared" si="0"/>
        <v>02</v>
      </c>
      <c r="G33" s="45">
        <v>83</v>
      </c>
      <c r="H33" s="45">
        <v>0</v>
      </c>
      <c r="I33" s="47"/>
      <c r="J33" s="49"/>
      <c r="K33" s="45">
        <v>83</v>
      </c>
      <c r="L33" s="45">
        <v>0</v>
      </c>
      <c r="M33" s="47"/>
      <c r="N33" s="49"/>
      <c r="O33" s="44"/>
      <c r="P33" s="44"/>
      <c r="R33" t="str">
        <f t="shared" si="1"/>
        <v>INSERT dbo.Danhmuchanghoa (Mahieu, Mahangphiakhach, Maungdung, Caco3kh, Tio2kh, Mikh, Caco3fm, Tio2fm, Mifm) VALUES  (N'8312',N'',N'02',N'83',N'0',N'',N'83',N'0',N'')</v>
      </c>
    </row>
    <row r="34" spans="1:18" ht="16.8">
      <c r="A34" s="39">
        <v>30</v>
      </c>
      <c r="B34" s="40"/>
      <c r="C34" s="41">
        <v>8313</v>
      </c>
      <c r="D34" s="42"/>
      <c r="E34" s="43" t="s">
        <v>458</v>
      </c>
      <c r="F34" s="1203" t="str">
        <f t="shared" si="0"/>
        <v>02</v>
      </c>
      <c r="G34" s="45">
        <v>83</v>
      </c>
      <c r="H34" s="45">
        <v>0</v>
      </c>
      <c r="I34" s="47"/>
      <c r="J34" s="49"/>
      <c r="K34" s="45">
        <v>83</v>
      </c>
      <c r="L34" s="45">
        <v>0</v>
      </c>
      <c r="M34" s="47"/>
      <c r="N34" s="49"/>
      <c r="O34" s="44"/>
      <c r="P34" s="44"/>
      <c r="R34" t="str">
        <f t="shared" si="1"/>
        <v>INSERT dbo.Danhmuchanghoa (Mahieu, Mahangphiakhach, Maungdung, Caco3kh, Tio2kh, Mikh, Caco3fm, Tio2fm, Mifm) VALUES  (N'8313',N'',N'02',N'83',N'0',N'',N'83',N'0',N'')</v>
      </c>
    </row>
    <row r="35" spans="1:18" ht="16.8">
      <c r="A35" s="39">
        <v>31</v>
      </c>
      <c r="B35" s="40"/>
      <c r="C35" s="41">
        <v>8314</v>
      </c>
      <c r="D35" s="42"/>
      <c r="E35" s="43" t="s">
        <v>458</v>
      </c>
      <c r="F35" s="1203" t="str">
        <f t="shared" si="0"/>
        <v>02</v>
      </c>
      <c r="G35" s="45">
        <v>84</v>
      </c>
      <c r="H35" s="45">
        <v>0</v>
      </c>
      <c r="I35" s="47"/>
      <c r="J35" s="49"/>
      <c r="K35" s="45">
        <v>84</v>
      </c>
      <c r="L35" s="45">
        <v>0</v>
      </c>
      <c r="M35" s="47"/>
      <c r="N35" s="49"/>
      <c r="O35" s="44"/>
      <c r="P35" s="44"/>
      <c r="R35" t="str">
        <f t="shared" si="1"/>
        <v>INSERT dbo.Danhmuchanghoa (Mahieu, Mahangphiakhach, Maungdung, Caco3kh, Tio2kh, Mikh, Caco3fm, Tio2fm, Mifm) VALUES  (N'8314',N'',N'02',N'84',N'0',N'',N'84',N'0',N'')</v>
      </c>
    </row>
    <row r="36" spans="1:18" ht="16.8">
      <c r="A36" s="39">
        <v>32</v>
      </c>
      <c r="B36" s="40"/>
      <c r="C36" s="41" t="s">
        <v>459</v>
      </c>
      <c r="D36" s="42"/>
      <c r="E36" s="43" t="s">
        <v>458</v>
      </c>
      <c r="F36" s="1203" t="str">
        <f t="shared" si="0"/>
        <v>02</v>
      </c>
      <c r="G36" s="45">
        <v>84</v>
      </c>
      <c r="H36" s="45">
        <v>0</v>
      </c>
      <c r="I36" s="47"/>
      <c r="J36" s="49"/>
      <c r="K36" s="45">
        <v>84</v>
      </c>
      <c r="L36" s="45">
        <v>0</v>
      </c>
      <c r="M36" s="47"/>
      <c r="N36" s="49"/>
      <c r="O36" s="44"/>
      <c r="P36" s="44"/>
      <c r="R36" t="str">
        <f t="shared" si="1"/>
        <v>INSERT dbo.Danhmuchanghoa (Mahieu, Mahangphiakhach, Maungdung, Caco3kh, Tio2kh, Mikh, Caco3fm, Tio2fm, Mifm) VALUES  (N'8314S',N'',N'02',N'84',N'0',N'',N'84',N'0',N'')</v>
      </c>
    </row>
    <row r="37" spans="1:18" ht="16.8">
      <c r="A37" s="39">
        <v>33</v>
      </c>
      <c r="B37" s="40"/>
      <c r="C37" s="41">
        <v>8335</v>
      </c>
      <c r="D37" s="42"/>
      <c r="E37" s="43" t="s">
        <v>458</v>
      </c>
      <c r="F37" s="1203" t="str">
        <f t="shared" si="0"/>
        <v>02</v>
      </c>
      <c r="G37" s="45">
        <v>60</v>
      </c>
      <c r="H37" s="45">
        <v>0</v>
      </c>
      <c r="I37" s="47"/>
      <c r="J37" s="49"/>
      <c r="K37" s="45">
        <v>60</v>
      </c>
      <c r="L37" s="45">
        <v>0</v>
      </c>
      <c r="M37" s="47"/>
      <c r="N37" s="49"/>
      <c r="O37" s="44"/>
      <c r="P37" s="44"/>
      <c r="R37" t="str">
        <f t="shared" si="1"/>
        <v>INSERT dbo.Danhmuchanghoa (Mahieu, Mahangphiakhach, Maungdung, Caco3kh, Tio2kh, Mikh, Caco3fm, Tio2fm, Mifm) VALUES  (N'8335',N'',N'02',N'60',N'0',N'',N'60',N'0',N'')</v>
      </c>
    </row>
    <row r="38" spans="1:18" ht="16.8">
      <c r="A38" s="39">
        <v>34</v>
      </c>
      <c r="B38" s="40"/>
      <c r="C38" s="41" t="s">
        <v>460</v>
      </c>
      <c r="D38" s="42"/>
      <c r="E38" s="43" t="s">
        <v>461</v>
      </c>
      <c r="F38" s="1203" t="s">
        <v>1498</v>
      </c>
      <c r="G38" s="45">
        <v>84</v>
      </c>
      <c r="H38" s="45">
        <v>0</v>
      </c>
      <c r="I38" s="47"/>
      <c r="J38" s="49"/>
      <c r="K38" s="45">
        <v>84</v>
      </c>
      <c r="L38" s="45">
        <v>0</v>
      </c>
      <c r="M38" s="47"/>
      <c r="N38" s="49"/>
      <c r="O38" s="44"/>
      <c r="P38" s="44"/>
      <c r="R38" t="str">
        <f t="shared" si="1"/>
        <v>INSERT dbo.Danhmuchanghoa (Mahieu, Mahangphiakhach, Maungdung, Caco3kh, Tio2kh, Mikh, Caco3fm, Tio2fm, Mifm) VALUES  (N'8315HD',N'',N'03',N'84',N'0',N'',N'84',N'0',N'')</v>
      </c>
    </row>
    <row r="39" spans="1:18" ht="16.8">
      <c r="A39" s="39">
        <v>35</v>
      </c>
      <c r="B39" s="40"/>
      <c r="C39" s="41">
        <v>8318</v>
      </c>
      <c r="D39" s="42"/>
      <c r="E39" s="43" t="s">
        <v>458</v>
      </c>
      <c r="F39" s="1203" t="str">
        <f t="shared" si="0"/>
        <v>02</v>
      </c>
      <c r="G39" s="45">
        <v>88</v>
      </c>
      <c r="H39" s="45">
        <v>0</v>
      </c>
      <c r="I39" s="47"/>
      <c r="J39" s="49"/>
      <c r="K39" s="45">
        <v>88</v>
      </c>
      <c r="L39" s="45">
        <v>0</v>
      </c>
      <c r="M39" s="47"/>
      <c r="N39" s="49"/>
      <c r="O39" s="44"/>
      <c r="P39" s="44"/>
      <c r="R39" t="str">
        <f t="shared" si="1"/>
        <v>INSERT dbo.Danhmuchanghoa (Mahieu, Mahangphiakhach, Maungdung, Caco3kh, Tio2kh, Mikh, Caco3fm, Tio2fm, Mifm) VALUES  (N'8318',N'',N'02',N'88',N'0',N'',N'88',N'0',N'')</v>
      </c>
    </row>
    <row r="40" spans="1:18" ht="16.8">
      <c r="A40" s="39">
        <v>36</v>
      </c>
      <c r="B40" s="40"/>
      <c r="C40" s="41">
        <v>8510</v>
      </c>
      <c r="D40" s="42"/>
      <c r="E40" s="43" t="s">
        <v>462</v>
      </c>
      <c r="F40" s="1203" t="str">
        <f t="shared" si="0"/>
        <v>04</v>
      </c>
      <c r="G40" s="45">
        <v>80</v>
      </c>
      <c r="H40" s="45">
        <v>0</v>
      </c>
      <c r="I40" s="47"/>
      <c r="J40" s="49"/>
      <c r="K40" s="45">
        <v>80</v>
      </c>
      <c r="L40" s="45">
        <v>0</v>
      </c>
      <c r="M40" s="47"/>
      <c r="N40" s="49"/>
      <c r="O40" s="44"/>
      <c r="P40" s="44"/>
      <c r="R40" t="str">
        <f t="shared" si="1"/>
        <v>INSERT dbo.Danhmuchanghoa (Mahieu, Mahangphiakhach, Maungdung, Caco3kh, Tio2kh, Mikh, Caco3fm, Tio2fm, Mifm) VALUES  (N'8510',N'',N'04',N'80',N'0',N'',N'80',N'0',N'')</v>
      </c>
    </row>
    <row r="41" spans="1:18" ht="16.8">
      <c r="A41" s="39">
        <v>37</v>
      </c>
      <c r="B41" s="40"/>
      <c r="C41" s="41" t="s">
        <v>463</v>
      </c>
      <c r="D41" s="42"/>
      <c r="E41" s="43" t="s">
        <v>462</v>
      </c>
      <c r="F41" s="1203" t="str">
        <f t="shared" si="0"/>
        <v>04</v>
      </c>
      <c r="G41" s="45">
        <v>80</v>
      </c>
      <c r="H41" s="45">
        <v>0</v>
      </c>
      <c r="I41" s="47"/>
      <c r="J41" s="49"/>
      <c r="K41" s="45">
        <v>80</v>
      </c>
      <c r="L41" s="45">
        <v>0</v>
      </c>
      <c r="M41" s="47"/>
      <c r="N41" s="49"/>
      <c r="O41" s="44"/>
      <c r="P41" s="44"/>
      <c r="R41" t="str">
        <f t="shared" si="1"/>
        <v>INSERT dbo.Danhmuchanghoa (Mahieu, Mahangphiakhach, Maungdung, Caco3kh, Tio2kh, Mikh, Caco3fm, Tio2fm, Mifm) VALUES  (N'8510KH',N'',N'04',N'80',N'0',N'',N'80',N'0',N'')</v>
      </c>
    </row>
    <row r="42" spans="1:18" ht="16.8">
      <c r="A42" s="39">
        <v>38</v>
      </c>
      <c r="B42" s="40"/>
      <c r="C42" s="41" t="s">
        <v>464</v>
      </c>
      <c r="D42" s="42"/>
      <c r="E42" s="43" t="s">
        <v>462</v>
      </c>
      <c r="F42" s="1203" t="str">
        <f t="shared" si="0"/>
        <v>04</v>
      </c>
      <c r="G42" s="45">
        <v>80</v>
      </c>
      <c r="H42" s="45">
        <v>0</v>
      </c>
      <c r="I42" s="47"/>
      <c r="J42" s="49"/>
      <c r="K42" s="45">
        <v>80</v>
      </c>
      <c r="L42" s="45">
        <v>0</v>
      </c>
      <c r="M42" s="47"/>
      <c r="N42" s="49"/>
      <c r="O42" s="44"/>
      <c r="P42" s="44"/>
      <c r="R42" t="str">
        <f t="shared" si="1"/>
        <v>INSERT dbo.Danhmuchanghoa (Mahieu, Mahangphiakhach, Maungdung, Caco3kh, Tio2kh, Mikh, Caco3fm, Tio2fm, Mifm) VALUES  (N'8510R',N'',N'04',N'80',N'0',N'',N'80',N'0',N'')</v>
      </c>
    </row>
    <row r="43" spans="1:18" ht="16.8">
      <c r="A43" s="39">
        <v>39</v>
      </c>
      <c r="B43" s="40"/>
      <c r="C43" s="41">
        <v>8511</v>
      </c>
      <c r="D43" s="42"/>
      <c r="E43" s="43" t="s">
        <v>462</v>
      </c>
      <c r="F43" s="1203" t="str">
        <f t="shared" si="0"/>
        <v>04</v>
      </c>
      <c r="G43" s="45">
        <v>81</v>
      </c>
      <c r="H43" s="45">
        <v>0</v>
      </c>
      <c r="I43" s="47"/>
      <c r="J43" s="49"/>
      <c r="K43" s="45">
        <v>81</v>
      </c>
      <c r="L43" s="45">
        <v>0</v>
      </c>
      <c r="M43" s="47"/>
      <c r="N43" s="49"/>
      <c r="O43" s="44"/>
      <c r="P43" s="44"/>
      <c r="R43" t="str">
        <f t="shared" si="1"/>
        <v>INSERT dbo.Danhmuchanghoa (Mahieu, Mahangphiakhach, Maungdung, Caco3kh, Tio2kh, Mikh, Caco3fm, Tio2fm, Mifm) VALUES  (N'8511',N'',N'04',N'81',N'0',N'',N'81',N'0',N'')</v>
      </c>
    </row>
    <row r="44" spans="1:18" ht="16.8">
      <c r="A44" s="39">
        <v>40</v>
      </c>
      <c r="B44" s="40" t="s">
        <v>465</v>
      </c>
      <c r="C44" s="41"/>
      <c r="D44" s="42"/>
      <c r="E44" s="43" t="s">
        <v>462</v>
      </c>
      <c r="F44" s="1203" t="str">
        <f t="shared" si="0"/>
        <v>04</v>
      </c>
      <c r="G44" s="45">
        <v>81</v>
      </c>
      <c r="H44" s="45">
        <v>0</v>
      </c>
      <c r="I44" s="47"/>
      <c r="J44" s="49"/>
      <c r="K44" s="45">
        <v>81</v>
      </c>
      <c r="L44" s="45">
        <v>0</v>
      </c>
      <c r="M44" s="47"/>
      <c r="N44" s="49"/>
      <c r="O44" s="44"/>
      <c r="P44" s="44"/>
      <c r="R44" t="str">
        <f t="shared" si="1"/>
        <v>INSERT dbo.Danhmuchanghoa (Mahieu, Mahangphiakhach, Maungdung, Caco3kh, Tio2kh, Mikh, Caco3fm, Tio2fm, Mifm) VALUES  (N'',N'PE80',N'04',N'81',N'0',N'',N'81',N'0',N'')</v>
      </c>
    </row>
    <row r="45" spans="1:18" ht="16.8">
      <c r="A45" s="39">
        <v>41</v>
      </c>
      <c r="B45" s="40"/>
      <c r="C45" s="41">
        <v>8512</v>
      </c>
      <c r="D45" s="42"/>
      <c r="E45" s="43" t="s">
        <v>462</v>
      </c>
      <c r="F45" s="1203" t="str">
        <f t="shared" si="0"/>
        <v>04</v>
      </c>
      <c r="G45" s="45">
        <v>82</v>
      </c>
      <c r="H45" s="45">
        <v>0</v>
      </c>
      <c r="I45" s="47"/>
      <c r="J45" s="49"/>
      <c r="K45" s="45">
        <v>82</v>
      </c>
      <c r="L45" s="45">
        <v>0</v>
      </c>
      <c r="M45" s="47"/>
      <c r="N45" s="49"/>
      <c r="O45" s="44"/>
      <c r="P45" s="44"/>
      <c r="R45" t="str">
        <f t="shared" si="1"/>
        <v>INSERT dbo.Danhmuchanghoa (Mahieu, Mahangphiakhach, Maungdung, Caco3kh, Tio2kh, Mikh, Caco3fm, Tio2fm, Mifm) VALUES  (N'8512',N'',N'04',N'82',N'0',N'',N'82',N'0',N'')</v>
      </c>
    </row>
    <row r="46" spans="1:18" ht="16.8">
      <c r="A46" s="39">
        <v>42</v>
      </c>
      <c r="B46" s="40"/>
      <c r="C46" s="41">
        <v>8513</v>
      </c>
      <c r="D46" s="42"/>
      <c r="E46" s="43" t="s">
        <v>462</v>
      </c>
      <c r="F46" s="1203" t="str">
        <f t="shared" si="0"/>
        <v>04</v>
      </c>
      <c r="G46" s="45">
        <v>83</v>
      </c>
      <c r="H46" s="45">
        <v>0</v>
      </c>
      <c r="I46" s="47"/>
      <c r="J46" s="49"/>
      <c r="K46" s="45">
        <v>83</v>
      </c>
      <c r="L46" s="45">
        <v>0</v>
      </c>
      <c r="M46" s="47"/>
      <c r="N46" s="49"/>
      <c r="O46" s="44"/>
      <c r="P46" s="44"/>
      <c r="R46" t="str">
        <f t="shared" si="1"/>
        <v>INSERT dbo.Danhmuchanghoa (Mahieu, Mahangphiakhach, Maungdung, Caco3kh, Tio2kh, Mikh, Caco3fm, Tio2fm, Mifm) VALUES  (N'8513',N'',N'04',N'83',N'0',N'',N'83',N'0',N'')</v>
      </c>
    </row>
    <row r="47" spans="1:18" ht="16.8">
      <c r="A47" s="39">
        <v>43</v>
      </c>
      <c r="B47" s="40"/>
      <c r="C47" s="41" t="s">
        <v>466</v>
      </c>
      <c r="D47" s="42"/>
      <c r="E47" s="43" t="s">
        <v>462</v>
      </c>
      <c r="F47" s="1203" t="str">
        <f t="shared" si="0"/>
        <v>04</v>
      </c>
      <c r="G47" s="45">
        <v>83</v>
      </c>
      <c r="H47" s="45">
        <v>0</v>
      </c>
      <c r="I47" s="47" t="s">
        <v>467</v>
      </c>
      <c r="J47" s="49"/>
      <c r="K47" s="45">
        <v>83</v>
      </c>
      <c r="L47" s="45">
        <v>0</v>
      </c>
      <c r="M47" s="47" t="s">
        <v>467</v>
      </c>
      <c r="N47" s="49"/>
      <c r="O47" s="44"/>
      <c r="P47" s="44"/>
      <c r="R47" t="str">
        <f t="shared" si="1"/>
        <v>INSERT dbo.Danhmuchanghoa (Mahieu, Mahangphiakhach, Maungdung, Caco3kh, Tio2kh, Mikh, Caco3fm, Tio2fm, Mifm) VALUES  (N'8513S',N'',N'04',N'83',N'0',N'1-3',N'83',N'0',N'1-3')</v>
      </c>
    </row>
    <row r="48" spans="1:18" ht="16.8">
      <c r="A48" s="39">
        <v>44</v>
      </c>
      <c r="B48" s="40"/>
      <c r="C48" s="41" t="s">
        <v>468</v>
      </c>
      <c r="D48" s="42"/>
      <c r="E48" s="43" t="s">
        <v>462</v>
      </c>
      <c r="F48" s="1203" t="str">
        <f t="shared" si="0"/>
        <v>04</v>
      </c>
      <c r="G48" s="45">
        <v>83</v>
      </c>
      <c r="H48" s="45">
        <v>0</v>
      </c>
      <c r="I48" s="47"/>
      <c r="J48" s="49"/>
      <c r="K48" s="45">
        <v>83</v>
      </c>
      <c r="L48" s="45">
        <v>0</v>
      </c>
      <c r="M48" s="47"/>
      <c r="N48" s="49"/>
      <c r="O48" s="44"/>
      <c r="P48" s="44"/>
      <c r="R48" t="str">
        <f t="shared" si="1"/>
        <v>INSERT dbo.Danhmuchanghoa (Mahieu, Mahangphiakhach, Maungdung, Caco3kh, Tio2kh, Mikh, Caco3fm, Tio2fm, Mifm) VALUES  (N'8513R',N'',N'04',N'83',N'0',N'',N'83',N'0',N'')</v>
      </c>
    </row>
    <row r="49" spans="1:18" ht="16.8">
      <c r="A49" s="39">
        <v>45</v>
      </c>
      <c r="B49" s="40"/>
      <c r="C49" s="41">
        <v>8514</v>
      </c>
      <c r="D49" s="42"/>
      <c r="E49" s="43" t="s">
        <v>462</v>
      </c>
      <c r="F49" s="1203" t="str">
        <f t="shared" si="0"/>
        <v>04</v>
      </c>
      <c r="G49" s="45">
        <v>84</v>
      </c>
      <c r="H49" s="45">
        <v>0</v>
      </c>
      <c r="I49" s="47"/>
      <c r="J49" s="49"/>
      <c r="K49" s="45">
        <v>84</v>
      </c>
      <c r="L49" s="45">
        <v>0</v>
      </c>
      <c r="M49" s="47"/>
      <c r="N49" s="49"/>
      <c r="O49" s="44"/>
      <c r="P49" s="44"/>
      <c r="R49" t="str">
        <f t="shared" si="1"/>
        <v>INSERT dbo.Danhmuchanghoa (Mahieu, Mahangphiakhach, Maungdung, Caco3kh, Tio2kh, Mikh, Caco3fm, Tio2fm, Mifm) VALUES  (N'8514',N'',N'04',N'84',N'0',N'',N'84',N'0',N'')</v>
      </c>
    </row>
    <row r="50" spans="1:18" ht="16.8">
      <c r="A50" s="39">
        <v>46</v>
      </c>
      <c r="B50" s="40"/>
      <c r="C50" s="41" t="s">
        <v>469</v>
      </c>
      <c r="D50" s="42"/>
      <c r="E50" s="43" t="s">
        <v>462</v>
      </c>
      <c r="F50" s="1203" t="str">
        <f t="shared" si="0"/>
        <v>04</v>
      </c>
      <c r="G50" s="45">
        <v>84</v>
      </c>
      <c r="H50" s="45">
        <v>0</v>
      </c>
      <c r="I50" s="47"/>
      <c r="J50" s="49"/>
      <c r="K50" s="45">
        <v>84</v>
      </c>
      <c r="L50" s="45">
        <v>0</v>
      </c>
      <c r="M50" s="47"/>
      <c r="N50" s="49"/>
      <c r="O50" s="44"/>
      <c r="P50" s="44"/>
      <c r="R50" t="str">
        <f t="shared" si="1"/>
        <v>INSERT dbo.Danhmuchanghoa (Mahieu, Mahangphiakhach, Maungdung, Caco3kh, Tio2kh, Mikh, Caco3fm, Tio2fm, Mifm) VALUES  (N'8514HH',N'',N'04',N'84',N'0',N'',N'84',N'0',N'')</v>
      </c>
    </row>
    <row r="51" spans="1:18" ht="16.8">
      <c r="A51" s="39">
        <v>47</v>
      </c>
      <c r="B51" s="40"/>
      <c r="C51" s="41" t="s">
        <v>470</v>
      </c>
      <c r="D51" s="42"/>
      <c r="E51" s="43" t="s">
        <v>462</v>
      </c>
      <c r="F51" s="1203" t="str">
        <f t="shared" si="0"/>
        <v>04</v>
      </c>
      <c r="G51" s="45">
        <v>84</v>
      </c>
      <c r="H51" s="45">
        <v>0</v>
      </c>
      <c r="I51" s="47"/>
      <c r="J51" s="49"/>
      <c r="K51" s="45">
        <v>84</v>
      </c>
      <c r="L51" s="45">
        <v>0</v>
      </c>
      <c r="M51" s="47"/>
      <c r="N51" s="49"/>
      <c r="O51" s="44"/>
      <c r="P51" s="44"/>
      <c r="R51" t="str">
        <f t="shared" si="1"/>
        <v>INSERT dbo.Danhmuchanghoa (Mahieu, Mahangphiakhach, Maungdung, Caco3kh, Tio2kh, Mikh, Caco3fm, Tio2fm, Mifm) VALUES  (N'8514S',N'',N'04',N'84',N'0',N'',N'84',N'0',N'')</v>
      </c>
    </row>
    <row r="52" spans="1:18" ht="16.8">
      <c r="A52" s="39">
        <v>48</v>
      </c>
      <c r="B52" s="40"/>
      <c r="C52" s="41" t="s">
        <v>471</v>
      </c>
      <c r="D52" s="42"/>
      <c r="E52" s="43" t="s">
        <v>462</v>
      </c>
      <c r="F52" s="1203" t="str">
        <f t="shared" si="0"/>
        <v>04</v>
      </c>
      <c r="G52" s="45">
        <v>84</v>
      </c>
      <c r="H52" s="45">
        <v>0</v>
      </c>
      <c r="I52" s="47"/>
      <c r="J52" s="49"/>
      <c r="K52" s="45">
        <v>84</v>
      </c>
      <c r="L52" s="45">
        <v>0</v>
      </c>
      <c r="M52" s="47"/>
      <c r="N52" s="49"/>
      <c r="O52" s="44"/>
      <c r="P52" s="44"/>
      <c r="R52" t="str">
        <f t="shared" si="1"/>
        <v>INSERT dbo.Danhmuchanghoa (Mahieu, Mahangphiakhach, Maungdung, Caco3kh, Tio2kh, Mikh, Caco3fm, Tio2fm, Mifm) VALUES  (N'8514CTS',N'',N'04',N'84',N'0',N'',N'84',N'0',N'')</v>
      </c>
    </row>
    <row r="53" spans="1:18" ht="16.8">
      <c r="A53" s="39">
        <v>49</v>
      </c>
      <c r="B53" s="40"/>
      <c r="C53" s="41" t="s">
        <v>472</v>
      </c>
      <c r="D53" s="42"/>
      <c r="E53" s="43" t="s">
        <v>462</v>
      </c>
      <c r="F53" s="1203" t="str">
        <f t="shared" si="0"/>
        <v>04</v>
      </c>
      <c r="G53" s="45">
        <v>84</v>
      </c>
      <c r="H53" s="45">
        <v>0</v>
      </c>
      <c r="I53" s="47"/>
      <c r="J53" s="49"/>
      <c r="K53" s="45">
        <v>84</v>
      </c>
      <c r="L53" s="45">
        <v>0</v>
      </c>
      <c r="M53" s="47"/>
      <c r="N53" s="49"/>
      <c r="O53" s="44"/>
      <c r="P53" s="44"/>
      <c r="R53" t="str">
        <f t="shared" si="1"/>
        <v>INSERT dbo.Danhmuchanghoa (Mahieu, Mahangphiakhach, Maungdung, Caco3kh, Tio2kh, Mikh, Caco3fm, Tio2fm, Mifm) VALUES  (N'8514R',N'',N'04',N'84',N'0',N'',N'84',N'0',N'')</v>
      </c>
    </row>
    <row r="54" spans="1:18" ht="16.8">
      <c r="A54" s="39">
        <v>50</v>
      </c>
      <c r="B54" s="40"/>
      <c r="C54" s="41" t="s">
        <v>473</v>
      </c>
      <c r="D54" s="42"/>
      <c r="E54" s="43" t="s">
        <v>462</v>
      </c>
      <c r="F54" s="1203" t="str">
        <f t="shared" si="0"/>
        <v>04</v>
      </c>
      <c r="G54" s="45">
        <v>84</v>
      </c>
      <c r="H54" s="45">
        <v>0</v>
      </c>
      <c r="I54" s="47"/>
      <c r="J54" s="49"/>
      <c r="K54" s="45">
        <v>84</v>
      </c>
      <c r="L54" s="45">
        <v>0</v>
      </c>
      <c r="M54" s="47"/>
      <c r="N54" s="49"/>
      <c r="O54" s="44"/>
      <c r="P54" s="44"/>
      <c r="R54" t="str">
        <f t="shared" si="1"/>
        <v>INSERT dbo.Danhmuchanghoa (Mahieu, Mahangphiakhach, Maungdung, Caco3kh, Tio2kh, Mikh, Caco3fm, Tio2fm, Mifm) VALUES  (N'8514RR',N'',N'04',N'84',N'0',N'',N'84',N'0',N'')</v>
      </c>
    </row>
    <row r="55" spans="1:18" ht="16.8">
      <c r="A55" s="39">
        <v>51</v>
      </c>
      <c r="B55" s="40" t="s">
        <v>474</v>
      </c>
      <c r="C55" s="41" t="s">
        <v>475</v>
      </c>
      <c r="D55" s="42"/>
      <c r="E55" s="43" t="s">
        <v>462</v>
      </c>
      <c r="F55" s="1203" t="str">
        <f t="shared" si="0"/>
        <v>04</v>
      </c>
      <c r="G55" s="45">
        <v>84</v>
      </c>
      <c r="H55" s="45">
        <v>0</v>
      </c>
      <c r="I55" s="47"/>
      <c r="J55" s="49"/>
      <c r="K55" s="45">
        <v>84</v>
      </c>
      <c r="L55" s="45">
        <v>0</v>
      </c>
      <c r="M55" s="47"/>
      <c r="N55" s="49"/>
      <c r="O55" s="44"/>
      <c r="P55" s="44"/>
      <c r="R55" t="str">
        <f t="shared" si="1"/>
        <v>INSERT dbo.Danhmuchanghoa (Mahieu, Mahangphiakhach, Maungdung, Caco3kh, Tio2kh, Mikh, Caco3fm, Tio2fm, Mifm) VALUES  (N'8514HD',N'HD',N'04',N'84',N'0',N'',N'84',N'0',N'')</v>
      </c>
    </row>
    <row r="56" spans="1:18" ht="16.8">
      <c r="A56" s="39">
        <v>52</v>
      </c>
      <c r="B56" s="40"/>
      <c r="C56" s="41">
        <v>8515</v>
      </c>
      <c r="D56" s="42"/>
      <c r="E56" s="43" t="s">
        <v>462</v>
      </c>
      <c r="F56" s="1203" t="str">
        <f t="shared" si="0"/>
        <v>04</v>
      </c>
      <c r="G56" s="45">
        <v>85</v>
      </c>
      <c r="H56" s="45">
        <v>0</v>
      </c>
      <c r="I56" s="47"/>
      <c r="J56" s="49"/>
      <c r="K56" s="45">
        <v>85</v>
      </c>
      <c r="L56" s="45">
        <v>0</v>
      </c>
      <c r="M56" s="47"/>
      <c r="N56" s="49"/>
      <c r="O56" s="44"/>
      <c r="P56" s="44"/>
      <c r="R56" t="str">
        <f t="shared" si="1"/>
        <v>INSERT dbo.Danhmuchanghoa (Mahieu, Mahangphiakhach, Maungdung, Caco3kh, Tio2kh, Mikh, Caco3fm, Tio2fm, Mifm) VALUES  (N'8515',N'',N'04',N'85',N'0',N'',N'85',N'0',N'')</v>
      </c>
    </row>
    <row r="57" spans="1:18" ht="16.8">
      <c r="A57" s="39">
        <v>53</v>
      </c>
      <c r="B57" s="40"/>
      <c r="C57" s="41" t="s">
        <v>476</v>
      </c>
      <c r="D57" s="42"/>
      <c r="E57" s="43" t="s">
        <v>462</v>
      </c>
      <c r="F57" s="1203" t="str">
        <f t="shared" si="0"/>
        <v>04</v>
      </c>
      <c r="G57" s="45">
        <v>85</v>
      </c>
      <c r="H57" s="45">
        <v>0</v>
      </c>
      <c r="I57" s="47"/>
      <c r="J57" s="49"/>
      <c r="K57" s="45">
        <v>85</v>
      </c>
      <c r="L57" s="45">
        <v>0</v>
      </c>
      <c r="M57" s="47"/>
      <c r="N57" s="49"/>
      <c r="O57" s="44"/>
      <c r="P57" s="44"/>
      <c r="R57" t="str">
        <f t="shared" si="1"/>
        <v>INSERT dbo.Danhmuchanghoa (Mahieu, Mahangphiakhach, Maungdung, Caco3kh, Tio2kh, Mikh, Caco3fm, Tio2fm, Mifm) VALUES  (N'8515S',N'',N'04',N'85',N'0',N'',N'85',N'0',N'')</v>
      </c>
    </row>
    <row r="58" spans="1:18" ht="16.8">
      <c r="A58" s="39">
        <v>54</v>
      </c>
      <c r="B58" s="40"/>
      <c r="C58" s="41" t="s">
        <v>477</v>
      </c>
      <c r="D58" s="42"/>
      <c r="E58" s="43" t="s">
        <v>462</v>
      </c>
      <c r="F58" s="1203" t="str">
        <f t="shared" si="0"/>
        <v>04</v>
      </c>
      <c r="G58" s="45">
        <v>85</v>
      </c>
      <c r="H58" s="45">
        <v>0</v>
      </c>
      <c r="I58" s="47"/>
      <c r="J58" s="49"/>
      <c r="K58" s="45">
        <v>85</v>
      </c>
      <c r="L58" s="45">
        <v>0</v>
      </c>
      <c r="M58" s="47"/>
      <c r="N58" s="49"/>
      <c r="O58" s="44"/>
      <c r="P58" s="44"/>
      <c r="R58" t="str">
        <f t="shared" si="1"/>
        <v>INSERT dbo.Danhmuchanghoa (Mahieu, Mahangphiakhach, Maungdung, Caco3kh, Tio2kh, Mikh, Caco3fm, Tio2fm, Mifm) VALUES  (N'8515RR',N'',N'04',N'85',N'0',N'',N'85',N'0',N'')</v>
      </c>
    </row>
    <row r="59" spans="1:18" ht="16.8">
      <c r="A59" s="39">
        <v>55</v>
      </c>
      <c r="B59" s="51"/>
      <c r="C59" s="41" t="s">
        <v>478</v>
      </c>
      <c r="D59" s="42"/>
      <c r="E59" s="43" t="s">
        <v>462</v>
      </c>
      <c r="F59" s="1203" t="str">
        <f t="shared" si="0"/>
        <v>04</v>
      </c>
      <c r="G59" s="45">
        <v>85</v>
      </c>
      <c r="H59" s="45">
        <v>0</v>
      </c>
      <c r="I59" s="47"/>
      <c r="J59" s="49"/>
      <c r="K59" s="45">
        <v>85</v>
      </c>
      <c r="L59" s="45">
        <v>0</v>
      </c>
      <c r="M59" s="47"/>
      <c r="N59" s="49"/>
      <c r="O59" s="44"/>
      <c r="P59" s="44"/>
      <c r="R59" t="str">
        <f t="shared" si="1"/>
        <v>INSERT dbo.Danhmuchanghoa (Mahieu, Mahangphiakhach, Maungdung, Caco3kh, Tio2kh, Mikh, Caco3fm, Tio2fm, Mifm) VALUES  (N'8515SR',N'',N'04',N'85',N'0',N'',N'85',N'0',N'')</v>
      </c>
    </row>
    <row r="60" spans="1:18" ht="16.8">
      <c r="A60" s="39">
        <v>56</v>
      </c>
      <c r="B60" s="40"/>
      <c r="C60" s="41" t="s">
        <v>479</v>
      </c>
      <c r="D60" s="42"/>
      <c r="E60" s="43" t="s">
        <v>462</v>
      </c>
      <c r="F60" s="1203" t="str">
        <f t="shared" si="0"/>
        <v>04</v>
      </c>
      <c r="G60" s="45">
        <v>85</v>
      </c>
      <c r="H60" s="45">
        <v>0</v>
      </c>
      <c r="I60" s="47"/>
      <c r="J60" s="49"/>
      <c r="K60" s="45">
        <v>85</v>
      </c>
      <c r="L60" s="45">
        <v>0</v>
      </c>
      <c r="M60" s="47"/>
      <c r="N60" s="49"/>
      <c r="O60" s="44"/>
      <c r="P60" s="44"/>
      <c r="R60" t="str">
        <f t="shared" si="1"/>
        <v>INSERT dbo.Danhmuchanghoa (Mahieu, Mahangphiakhach, Maungdung, Caco3kh, Tio2kh, Mikh, Caco3fm, Tio2fm, Mifm) VALUES  (N'8515R',N'',N'04',N'85',N'0',N'',N'85',N'0',N'')</v>
      </c>
    </row>
    <row r="61" spans="1:18" ht="16.8">
      <c r="A61" s="39">
        <v>57</v>
      </c>
      <c r="B61" s="40"/>
      <c r="C61" s="41">
        <v>8516</v>
      </c>
      <c r="D61" s="42"/>
      <c r="E61" s="43" t="s">
        <v>462</v>
      </c>
      <c r="F61" s="1203" t="str">
        <f t="shared" si="0"/>
        <v>04</v>
      </c>
      <c r="G61" s="45">
        <v>86</v>
      </c>
      <c r="H61" s="45">
        <v>0</v>
      </c>
      <c r="I61" s="47"/>
      <c r="J61" s="49"/>
      <c r="K61" s="45">
        <v>86</v>
      </c>
      <c r="L61" s="45">
        <v>0</v>
      </c>
      <c r="M61" s="47"/>
      <c r="N61" s="49"/>
      <c r="O61" s="44"/>
      <c r="P61" s="44"/>
      <c r="R61" t="str">
        <f t="shared" si="1"/>
        <v>INSERT dbo.Danhmuchanghoa (Mahieu, Mahangphiakhach, Maungdung, Caco3kh, Tio2kh, Mikh, Caco3fm, Tio2fm, Mifm) VALUES  (N'8516',N'',N'04',N'86',N'0',N'',N'86',N'0',N'')</v>
      </c>
    </row>
    <row r="62" spans="1:18" ht="16.8">
      <c r="A62" s="39">
        <v>58</v>
      </c>
      <c r="B62" s="51"/>
      <c r="C62" s="41" t="s">
        <v>480</v>
      </c>
      <c r="D62" s="42"/>
      <c r="E62" s="43" t="s">
        <v>462</v>
      </c>
      <c r="F62" s="1203" t="str">
        <f t="shared" si="0"/>
        <v>04</v>
      </c>
      <c r="G62" s="45">
        <v>86</v>
      </c>
      <c r="H62" s="45">
        <v>0</v>
      </c>
      <c r="I62" s="47"/>
      <c r="J62" s="49"/>
      <c r="K62" s="45">
        <v>86</v>
      </c>
      <c r="L62" s="45">
        <v>0</v>
      </c>
      <c r="M62" s="47"/>
      <c r="N62" s="49"/>
      <c r="O62" s="44"/>
      <c r="P62" s="44"/>
      <c r="R62" t="str">
        <f t="shared" si="1"/>
        <v>INSERT dbo.Danhmuchanghoa (Mahieu, Mahangphiakhach, Maungdung, Caco3kh, Tio2kh, Mikh, Caco3fm, Tio2fm, Mifm) VALUES  (N'8516R',N'',N'04',N'86',N'0',N'',N'86',N'0',N'')</v>
      </c>
    </row>
    <row r="63" spans="1:18" ht="16.8">
      <c r="A63" s="39">
        <v>59</v>
      </c>
      <c r="B63" s="51"/>
      <c r="C63" s="41">
        <v>8517</v>
      </c>
      <c r="D63" s="42"/>
      <c r="E63" s="43" t="s">
        <v>462</v>
      </c>
      <c r="F63" s="1203" t="str">
        <f t="shared" si="0"/>
        <v>04</v>
      </c>
      <c r="G63" s="45">
        <v>87</v>
      </c>
      <c r="H63" s="45">
        <v>0</v>
      </c>
      <c r="I63" s="47"/>
      <c r="J63" s="49"/>
      <c r="K63" s="45">
        <v>87</v>
      </c>
      <c r="L63" s="45">
        <v>0</v>
      </c>
      <c r="M63" s="47"/>
      <c r="N63" s="49"/>
      <c r="O63" s="44"/>
      <c r="P63" s="44"/>
      <c r="R63" t="str">
        <f t="shared" si="1"/>
        <v>INSERT dbo.Danhmuchanghoa (Mahieu, Mahangphiakhach, Maungdung, Caco3kh, Tio2kh, Mikh, Caco3fm, Tio2fm, Mifm) VALUES  (N'8517',N'',N'04',N'87',N'0',N'',N'87',N'0',N'')</v>
      </c>
    </row>
    <row r="64" spans="1:18" ht="16.8">
      <c r="A64" s="39">
        <v>60</v>
      </c>
      <c r="B64" s="51"/>
      <c r="C64" s="41">
        <v>8518</v>
      </c>
      <c r="D64" s="42"/>
      <c r="E64" s="43" t="s">
        <v>462</v>
      </c>
      <c r="F64" s="1203" t="str">
        <f t="shared" si="0"/>
        <v>04</v>
      </c>
      <c r="G64" s="45">
        <v>88</v>
      </c>
      <c r="H64" s="45">
        <v>0</v>
      </c>
      <c r="I64" s="47"/>
      <c r="J64" s="49"/>
      <c r="K64" s="45">
        <v>88</v>
      </c>
      <c r="L64" s="45">
        <v>0</v>
      </c>
      <c r="M64" s="47"/>
      <c r="N64" s="49"/>
      <c r="O64" s="44"/>
      <c r="P64" s="44"/>
      <c r="R64" t="str">
        <f t="shared" si="1"/>
        <v>INSERT dbo.Danhmuchanghoa (Mahieu, Mahangphiakhach, Maungdung, Caco3kh, Tio2kh, Mikh, Caco3fm, Tio2fm, Mifm) VALUES  (N'8518',N'',N'04',N'88',N'0',N'',N'88',N'0',N'')</v>
      </c>
    </row>
    <row r="65" spans="1:18" ht="16.8">
      <c r="A65" s="39">
        <v>61</v>
      </c>
      <c r="B65" s="51" t="s">
        <v>481</v>
      </c>
      <c r="C65" s="41" t="s">
        <v>482</v>
      </c>
      <c r="D65" s="42"/>
      <c r="E65" s="43" t="s">
        <v>462</v>
      </c>
      <c r="F65" s="1203" t="str">
        <f t="shared" si="0"/>
        <v>04</v>
      </c>
      <c r="G65" s="45">
        <v>88</v>
      </c>
      <c r="H65" s="45">
        <v>0</v>
      </c>
      <c r="I65" s="47"/>
      <c r="J65" s="49"/>
      <c r="K65" s="45">
        <v>88</v>
      </c>
      <c r="L65" s="45">
        <v>0</v>
      </c>
      <c r="M65" s="47"/>
      <c r="N65" s="49"/>
      <c r="O65" s="44"/>
      <c r="P65" s="44"/>
      <c r="R65" t="str">
        <f t="shared" si="1"/>
        <v>INSERT dbo.Danhmuchanghoa (Mahieu, Mahangphiakhach, Maungdung, Caco3kh, Tio2kh, Mikh, Caco3fm, Tio2fm, Mifm) VALUES  (N'8518BD',N' FX85PE-F35',N'04',N'88',N'0',N'',N'88',N'0',N'')</v>
      </c>
    </row>
    <row r="66" spans="1:18" ht="16.8">
      <c r="A66" s="39">
        <v>62</v>
      </c>
      <c r="B66" s="51"/>
      <c r="C66" s="41" t="s">
        <v>483</v>
      </c>
      <c r="D66" s="42"/>
      <c r="E66" s="43" t="s">
        <v>462</v>
      </c>
      <c r="F66" s="1203" t="str">
        <f t="shared" si="0"/>
        <v>04</v>
      </c>
      <c r="G66" s="45">
        <v>88</v>
      </c>
      <c r="H66" s="45">
        <v>0</v>
      </c>
      <c r="I66" s="47"/>
      <c r="J66" s="49"/>
      <c r="K66" s="45">
        <v>88</v>
      </c>
      <c r="L66" s="45">
        <v>0</v>
      </c>
      <c r="M66" s="47"/>
      <c r="N66" s="49"/>
      <c r="O66" s="44"/>
      <c r="P66" s="44"/>
      <c r="R66" t="str">
        <f t="shared" si="1"/>
        <v>INSERT dbo.Danhmuchanghoa (Mahieu, Mahangphiakhach, Maungdung, Caco3kh, Tio2kh, Mikh, Caco3fm, Tio2fm, Mifm) VALUES  (N'8518S',N'',N'04',N'88',N'0',N'',N'88',N'0',N'')</v>
      </c>
    </row>
    <row r="67" spans="1:18" ht="16.8">
      <c r="A67" s="39">
        <v>63</v>
      </c>
      <c r="B67" s="51"/>
      <c r="C67" s="41" t="s">
        <v>484</v>
      </c>
      <c r="D67" s="42"/>
      <c r="E67" s="43" t="s">
        <v>462</v>
      </c>
      <c r="F67" s="1203" t="str">
        <f t="shared" si="0"/>
        <v>04</v>
      </c>
      <c r="G67" s="45">
        <v>88</v>
      </c>
      <c r="H67" s="45">
        <v>0</v>
      </c>
      <c r="I67" s="47"/>
      <c r="J67" s="49"/>
      <c r="K67" s="45">
        <v>88</v>
      </c>
      <c r="L67" s="45">
        <v>0</v>
      </c>
      <c r="M67" s="47"/>
      <c r="N67" s="49"/>
      <c r="O67" s="44"/>
      <c r="P67" s="44"/>
      <c r="R67" t="str">
        <f t="shared" si="1"/>
        <v>INSERT dbo.Danhmuchanghoa (Mahieu, Mahangphiakhach, Maungdung, Caco3kh, Tio2kh, Mikh, Caco3fm, Tio2fm, Mifm) VALUES  (N'8518R',N'',N'04',N'88',N'0',N'',N'88',N'0',N'')</v>
      </c>
    </row>
    <row r="68" spans="1:18" ht="16.8">
      <c r="A68" s="39">
        <v>64</v>
      </c>
      <c r="B68" s="51"/>
      <c r="C68" s="41" t="s">
        <v>485</v>
      </c>
      <c r="D68" s="42"/>
      <c r="E68" s="43" t="s">
        <v>462</v>
      </c>
      <c r="F68" s="1203" t="str">
        <f t="shared" si="0"/>
        <v>04</v>
      </c>
      <c r="G68" s="45">
        <v>88</v>
      </c>
      <c r="H68" s="45">
        <v>0</v>
      </c>
      <c r="I68" s="47"/>
      <c r="J68" s="49"/>
      <c r="K68" s="45">
        <v>88</v>
      </c>
      <c r="L68" s="45">
        <v>0</v>
      </c>
      <c r="M68" s="47"/>
      <c r="N68" s="49"/>
      <c r="O68" s="44"/>
      <c r="P68" s="44"/>
      <c r="R68" t="str">
        <f t="shared" si="1"/>
        <v>INSERT dbo.Danhmuchanghoa (Mahieu, Mahangphiakhach, Maungdung, Caco3kh, Tio2kh, Mikh, Caco3fm, Tio2fm, Mifm) VALUES  (N'8518R2',N'',N'04',N'88',N'0',N'',N'88',N'0',N'')</v>
      </c>
    </row>
    <row r="69" spans="1:18" ht="16.8">
      <c r="A69" s="39">
        <v>65</v>
      </c>
      <c r="B69" s="40"/>
      <c r="C69" s="41">
        <v>8519</v>
      </c>
      <c r="D69" s="42"/>
      <c r="E69" s="43" t="s">
        <v>462</v>
      </c>
      <c r="F69" s="1203" t="str">
        <f t="shared" si="0"/>
        <v>04</v>
      </c>
      <c r="G69" s="45">
        <v>89</v>
      </c>
      <c r="H69" s="45">
        <v>0</v>
      </c>
      <c r="I69" s="47"/>
      <c r="J69" s="49"/>
      <c r="K69" s="45">
        <v>89</v>
      </c>
      <c r="L69" s="45">
        <v>0</v>
      </c>
      <c r="M69" s="47"/>
      <c r="N69" s="49"/>
      <c r="O69" s="44"/>
      <c r="P69" s="44"/>
      <c r="R69" t="str">
        <f t="shared" si="1"/>
        <v>INSERT dbo.Danhmuchanghoa (Mahieu, Mahangphiakhach, Maungdung, Caco3kh, Tio2kh, Mikh, Caco3fm, Tio2fm, Mifm) VALUES  (N'8519',N'',N'04',N'89',N'0',N'',N'89',N'0',N'')</v>
      </c>
    </row>
    <row r="70" spans="1:18" ht="16.8">
      <c r="A70" s="39">
        <v>66</v>
      </c>
      <c r="B70" s="40"/>
      <c r="C70" s="41" t="s">
        <v>486</v>
      </c>
      <c r="D70" s="42"/>
      <c r="E70" s="43" t="s">
        <v>462</v>
      </c>
      <c r="F70" s="1203" t="str">
        <f t="shared" ref="F70:F106" si="2">VLOOKUP(E70,$U$1:$V$8,2)</f>
        <v>04</v>
      </c>
      <c r="G70" s="45">
        <v>89</v>
      </c>
      <c r="H70" s="45">
        <v>0</v>
      </c>
      <c r="I70" s="47"/>
      <c r="J70" s="49"/>
      <c r="K70" s="45">
        <v>89</v>
      </c>
      <c r="L70" s="45">
        <v>0</v>
      </c>
      <c r="M70" s="47"/>
      <c r="N70" s="49"/>
      <c r="O70" s="44"/>
      <c r="P70" s="44"/>
      <c r="R70" t="str">
        <f t="shared" ref="R70:R106" si="3">"INSERT dbo.Danhmuchanghoa (Mahieu, Mahangphiakhach, Maungdung, Caco3kh, Tio2kh, Mikh, Caco3fm, Tio2fm, Mifm) VALUES  (N'" &amp;C70&amp; "',N'" &amp;B70&amp; "',N'" &amp;F70&amp; "',N'" &amp;G70&amp; "',N'" &amp;H70&amp; "',N'" &amp;I70&amp; "',N'" &amp;K70&amp; "',N'" &amp;L70&amp; "',N'" &amp;M70&amp; "')"</f>
        <v>INSERT dbo.Danhmuchanghoa (Mahieu, Mahangphiakhach, Maungdung, Caco3kh, Tio2kh, Mikh, Caco3fm, Tio2fm, Mifm) VALUES  (N'8519R',N'',N'04',N'89',N'0',N'',N'89',N'0',N'')</v>
      </c>
    </row>
    <row r="71" spans="1:18" ht="16.8">
      <c r="A71" s="39">
        <v>67</v>
      </c>
      <c r="B71" s="40"/>
      <c r="C71" s="41" t="s">
        <v>487</v>
      </c>
      <c r="D71" s="42"/>
      <c r="E71" s="43" t="s">
        <v>462</v>
      </c>
      <c r="F71" s="1203" t="str">
        <f t="shared" si="2"/>
        <v>04</v>
      </c>
      <c r="G71" s="45">
        <v>66</v>
      </c>
      <c r="H71" s="45">
        <v>0</v>
      </c>
      <c r="I71" s="47"/>
      <c r="J71" s="49"/>
      <c r="K71" s="45">
        <v>66</v>
      </c>
      <c r="L71" s="45">
        <v>0</v>
      </c>
      <c r="M71" s="47"/>
      <c r="N71" s="49"/>
      <c r="O71" s="44"/>
      <c r="P71" s="44"/>
      <c r="R71" t="str">
        <f t="shared" si="3"/>
        <v>INSERT dbo.Danhmuchanghoa (Mahieu, Mahangphiakhach, Maungdung, Caco3kh, Tio2kh, Mikh, Caco3fm, Tio2fm, Mifm) VALUES  (N'8566R',N'',N'04',N'66',N'0',N'',N'66',N'0',N'')</v>
      </c>
    </row>
    <row r="72" spans="1:18" ht="16.8">
      <c r="A72" s="39">
        <v>68</v>
      </c>
      <c r="B72" s="40"/>
      <c r="C72" s="41" t="s">
        <v>488</v>
      </c>
      <c r="D72" s="42"/>
      <c r="E72" s="43" t="s">
        <v>462</v>
      </c>
      <c r="F72" s="1203" t="str">
        <f t="shared" si="2"/>
        <v>04</v>
      </c>
      <c r="G72" s="45">
        <v>61</v>
      </c>
      <c r="H72" s="45">
        <v>0</v>
      </c>
      <c r="I72" s="47"/>
      <c r="J72" s="49"/>
      <c r="K72" s="45">
        <v>61</v>
      </c>
      <c r="L72" s="45">
        <v>0</v>
      </c>
      <c r="M72" s="47"/>
      <c r="N72" s="49"/>
      <c r="O72" s="44"/>
      <c r="P72" s="44"/>
      <c r="R72" t="str">
        <f t="shared" si="3"/>
        <v>INSERT dbo.Danhmuchanghoa (Mahieu, Mahangphiakhach, Maungdung, Caco3kh, Tio2kh, Mikh, Caco3fm, Tio2fm, Mifm) VALUES  (N'8566RS',N'',N'04',N'61',N'0',N'',N'61',N'0',N'')</v>
      </c>
    </row>
    <row r="73" spans="1:18" ht="16.8">
      <c r="A73" s="39">
        <v>69</v>
      </c>
      <c r="B73" s="40"/>
      <c r="C73" s="41">
        <v>8552</v>
      </c>
      <c r="D73" s="42"/>
      <c r="E73" s="43" t="s">
        <v>489</v>
      </c>
      <c r="F73" s="1203" t="s">
        <v>1500</v>
      </c>
      <c r="G73" s="45">
        <v>82</v>
      </c>
      <c r="H73" s="45">
        <v>0</v>
      </c>
      <c r="I73" s="47"/>
      <c r="J73" s="49"/>
      <c r="K73" s="45">
        <v>82</v>
      </c>
      <c r="L73" s="45">
        <v>0</v>
      </c>
      <c r="M73" s="47"/>
      <c r="N73" s="49"/>
      <c r="O73" s="44"/>
      <c r="P73" s="44"/>
      <c r="R73" t="str">
        <f t="shared" si="3"/>
        <v>INSERT dbo.Danhmuchanghoa (Mahieu, Mahangphiakhach, Maungdung, Caco3kh, Tio2kh, Mikh, Caco3fm, Tio2fm, Mifm) VALUES  (N'8552',N'',N'05',N'82',N'0',N'',N'82',N'0',N'')</v>
      </c>
    </row>
    <row r="74" spans="1:18" ht="16.8">
      <c r="A74" s="39">
        <v>70</v>
      </c>
      <c r="B74" s="40"/>
      <c r="C74" s="41">
        <v>8553</v>
      </c>
      <c r="D74" s="42"/>
      <c r="E74" s="43" t="s">
        <v>489</v>
      </c>
      <c r="F74" s="1203" t="s">
        <v>1500</v>
      </c>
      <c r="G74" s="45">
        <v>83</v>
      </c>
      <c r="H74" s="45">
        <v>0</v>
      </c>
      <c r="I74" s="47"/>
      <c r="J74" s="49"/>
      <c r="K74" s="45">
        <v>83</v>
      </c>
      <c r="L74" s="45">
        <v>0</v>
      </c>
      <c r="M74" s="47"/>
      <c r="N74" s="49"/>
      <c r="O74" s="44"/>
      <c r="P74" s="44"/>
      <c r="R74" t="str">
        <f t="shared" si="3"/>
        <v>INSERT dbo.Danhmuchanghoa (Mahieu, Mahangphiakhach, Maungdung, Caco3kh, Tio2kh, Mikh, Caco3fm, Tio2fm, Mifm) VALUES  (N'8553',N'',N'05',N'83',N'0',N'',N'83',N'0',N'')</v>
      </c>
    </row>
    <row r="75" spans="1:18" ht="16.8">
      <c r="A75" s="39">
        <v>71</v>
      </c>
      <c r="B75" s="40"/>
      <c r="C75" s="41">
        <v>8554</v>
      </c>
      <c r="D75" s="42"/>
      <c r="E75" s="43" t="s">
        <v>489</v>
      </c>
      <c r="F75" s="1203" t="s">
        <v>1500</v>
      </c>
      <c r="G75" s="45">
        <v>84</v>
      </c>
      <c r="H75" s="45">
        <v>0</v>
      </c>
      <c r="I75" s="47"/>
      <c r="J75" s="49"/>
      <c r="K75" s="45">
        <v>84</v>
      </c>
      <c r="L75" s="45">
        <v>0</v>
      </c>
      <c r="M75" s="47"/>
      <c r="N75" s="49"/>
      <c r="O75" s="44"/>
      <c r="P75" s="44"/>
      <c r="R75" t="str">
        <f t="shared" si="3"/>
        <v>INSERT dbo.Danhmuchanghoa (Mahieu, Mahangphiakhach, Maungdung, Caco3kh, Tio2kh, Mikh, Caco3fm, Tio2fm, Mifm) VALUES  (N'8554',N'',N'05',N'84',N'0',N'',N'84',N'0',N'')</v>
      </c>
    </row>
    <row r="76" spans="1:18" ht="16.8">
      <c r="A76" s="39">
        <v>72</v>
      </c>
      <c r="B76" s="40"/>
      <c r="C76" s="41">
        <v>8555</v>
      </c>
      <c r="D76" s="42"/>
      <c r="E76" s="43" t="s">
        <v>489</v>
      </c>
      <c r="F76" s="1203" t="s">
        <v>1500</v>
      </c>
      <c r="G76" s="45">
        <v>85</v>
      </c>
      <c r="H76" s="45">
        <v>0</v>
      </c>
      <c r="I76" s="47" t="s">
        <v>490</v>
      </c>
      <c r="J76" s="49"/>
      <c r="K76" s="45">
        <v>85</v>
      </c>
      <c r="L76" s="45">
        <v>0</v>
      </c>
      <c r="M76" s="47" t="s">
        <v>490</v>
      </c>
      <c r="N76" s="49"/>
      <c r="O76" s="44"/>
      <c r="P76" s="44"/>
      <c r="R76" t="str">
        <f t="shared" si="3"/>
        <v>INSERT dbo.Danhmuchanghoa (Mahieu, Mahangphiakhach, Maungdung, Caco3kh, Tio2kh, Mikh, Caco3fm, Tio2fm, Mifm) VALUES  (N'8555',N'',N'05',N'85',N'0',N'2',N'85',N'0',N'2')</v>
      </c>
    </row>
    <row r="77" spans="1:18" ht="16.8">
      <c r="A77" s="39">
        <v>73</v>
      </c>
      <c r="B77" s="40"/>
      <c r="C77" s="41">
        <v>8558</v>
      </c>
      <c r="D77" s="42"/>
      <c r="E77" s="43" t="s">
        <v>489</v>
      </c>
      <c r="F77" s="1203" t="s">
        <v>1500</v>
      </c>
      <c r="G77" s="45">
        <v>87</v>
      </c>
      <c r="H77" s="45">
        <v>0</v>
      </c>
      <c r="I77" s="47"/>
      <c r="J77" s="49"/>
      <c r="K77" s="45">
        <v>87</v>
      </c>
      <c r="L77" s="45">
        <v>0</v>
      </c>
      <c r="M77" s="47"/>
      <c r="N77" s="49"/>
      <c r="O77" s="44"/>
      <c r="P77" s="44"/>
      <c r="R77" t="str">
        <f t="shared" si="3"/>
        <v>INSERT dbo.Danhmuchanghoa (Mahieu, Mahangphiakhach, Maungdung, Caco3kh, Tio2kh, Mikh, Caco3fm, Tio2fm, Mifm) VALUES  (N'8558',N'',N'05',N'87',N'0',N'',N'87',N'0',N'')</v>
      </c>
    </row>
    <row r="78" spans="1:18" ht="16.8">
      <c r="A78" s="39">
        <v>74</v>
      </c>
      <c r="B78" s="40"/>
      <c r="C78" s="41">
        <v>8613</v>
      </c>
      <c r="D78" s="42"/>
      <c r="E78" s="43" t="s">
        <v>491</v>
      </c>
      <c r="F78" s="1203" t="s">
        <v>1501</v>
      </c>
      <c r="G78" s="45">
        <v>83</v>
      </c>
      <c r="H78" s="45">
        <v>0</v>
      </c>
      <c r="I78" s="47" t="s">
        <v>492</v>
      </c>
      <c r="J78" s="49"/>
      <c r="K78" s="45">
        <v>83</v>
      </c>
      <c r="L78" s="45">
        <v>0</v>
      </c>
      <c r="M78" s="47" t="s">
        <v>492</v>
      </c>
      <c r="N78" s="49"/>
      <c r="O78" s="44"/>
      <c r="P78" s="44"/>
      <c r="R78" t="str">
        <f t="shared" si="3"/>
        <v>INSERT dbo.Danhmuchanghoa (Mahieu, Mahangphiakhach, Maungdung, Caco3kh, Tio2kh, Mikh, Caco3fm, Tio2fm, Mifm) VALUES  (N'8613',N'',N'06',N'83',N'0',N'35',N'83',N'0',N'35')</v>
      </c>
    </row>
    <row r="79" spans="1:18" ht="16.8">
      <c r="A79" s="39">
        <v>75</v>
      </c>
      <c r="B79" s="40"/>
      <c r="C79" s="41">
        <v>8614</v>
      </c>
      <c r="D79" s="42"/>
      <c r="E79" s="43" t="s">
        <v>491</v>
      </c>
      <c r="F79" s="1203" t="s">
        <v>1501</v>
      </c>
      <c r="G79" s="45">
        <v>84</v>
      </c>
      <c r="H79" s="45">
        <v>0</v>
      </c>
      <c r="I79" s="47" t="s">
        <v>493</v>
      </c>
      <c r="J79" s="49"/>
      <c r="K79" s="45">
        <v>84</v>
      </c>
      <c r="L79" s="45">
        <v>0</v>
      </c>
      <c r="M79" s="47" t="s">
        <v>493</v>
      </c>
      <c r="N79" s="49"/>
      <c r="O79" s="44"/>
      <c r="P79" s="44"/>
      <c r="R79" t="str">
        <f t="shared" si="3"/>
        <v>INSERT dbo.Danhmuchanghoa (Mahieu, Mahangphiakhach, Maungdung, Caco3kh, Tio2kh, Mikh, Caco3fm, Tio2fm, Mifm) VALUES  (N'8614',N'',N'06',N'84',N'0',N'35-40',N'84',N'0',N'35-40')</v>
      </c>
    </row>
    <row r="80" spans="1:18" ht="16.8">
      <c r="A80" s="39">
        <v>76</v>
      </c>
      <c r="B80" s="40"/>
      <c r="C80" s="41">
        <v>8615</v>
      </c>
      <c r="D80" s="42"/>
      <c r="E80" s="43" t="s">
        <v>491</v>
      </c>
      <c r="F80" s="1203" t="s">
        <v>1501</v>
      </c>
      <c r="G80" s="45">
        <v>85</v>
      </c>
      <c r="H80" s="45">
        <v>0</v>
      </c>
      <c r="I80" s="47" t="s">
        <v>494</v>
      </c>
      <c r="J80" s="49"/>
      <c r="K80" s="45">
        <v>85</v>
      </c>
      <c r="L80" s="45">
        <v>0</v>
      </c>
      <c r="M80" s="47" t="s">
        <v>494</v>
      </c>
      <c r="N80" s="49"/>
      <c r="O80" s="44"/>
      <c r="P80" s="44"/>
      <c r="R80" t="str">
        <f t="shared" si="3"/>
        <v>INSERT dbo.Danhmuchanghoa (Mahieu, Mahangphiakhach, Maungdung, Caco3kh, Tio2kh, Mikh, Caco3fm, Tio2fm, Mifm) VALUES  (N'8615',N'',N'06',N'85',N'0',N'2-4',N'85',N'0',N'2-4')</v>
      </c>
    </row>
    <row r="81" spans="1:18" ht="16.8">
      <c r="A81" s="39">
        <v>77</v>
      </c>
      <c r="B81" s="40"/>
      <c r="C81" s="41">
        <v>8616</v>
      </c>
      <c r="D81" s="42"/>
      <c r="E81" s="43" t="s">
        <v>491</v>
      </c>
      <c r="F81" s="1203" t="s">
        <v>1501</v>
      </c>
      <c r="G81" s="45">
        <v>86</v>
      </c>
      <c r="H81" s="45">
        <v>0</v>
      </c>
      <c r="I81" s="47" t="s">
        <v>495</v>
      </c>
      <c r="J81" s="49"/>
      <c r="K81" s="45">
        <v>86</v>
      </c>
      <c r="L81" s="45">
        <v>0</v>
      </c>
      <c r="M81" s="47" t="s">
        <v>495</v>
      </c>
      <c r="N81" s="49"/>
      <c r="O81" s="44"/>
      <c r="P81" s="44"/>
      <c r="R81" t="str">
        <f t="shared" si="3"/>
        <v>INSERT dbo.Danhmuchanghoa (Mahieu, Mahangphiakhach, Maungdung, Caco3kh, Tio2kh, Mikh, Caco3fm, Tio2fm, Mifm) VALUES  (N'8616',N'',N'06',N'86',N'0',N'19±3',N'86',N'0',N'19±3')</v>
      </c>
    </row>
    <row r="82" spans="1:18" ht="16.8">
      <c r="A82" s="39">
        <v>78</v>
      </c>
      <c r="B82" s="40"/>
      <c r="C82" s="41" t="s">
        <v>496</v>
      </c>
      <c r="D82" s="42"/>
      <c r="E82" s="43" t="s">
        <v>491</v>
      </c>
      <c r="F82" s="1203" t="s">
        <v>1501</v>
      </c>
      <c r="G82" s="45">
        <v>86</v>
      </c>
      <c r="H82" s="45">
        <v>0</v>
      </c>
      <c r="I82" s="47" t="s">
        <v>495</v>
      </c>
      <c r="J82" s="49"/>
      <c r="K82" s="45">
        <v>86</v>
      </c>
      <c r="L82" s="45">
        <v>0</v>
      </c>
      <c r="M82" s="47" t="s">
        <v>495</v>
      </c>
      <c r="N82" s="49"/>
      <c r="O82" s="44"/>
      <c r="P82" s="44"/>
      <c r="R82" t="str">
        <f t="shared" si="3"/>
        <v>INSERT dbo.Danhmuchanghoa (Mahieu, Mahangphiakhach, Maungdung, Caco3kh, Tio2kh, Mikh, Caco3fm, Tio2fm, Mifm) VALUES  (N'8616R',N'',N'06',N'86',N'0',N'19±3',N'86',N'0',N'19±3')</v>
      </c>
    </row>
    <row r="83" spans="1:18" ht="16.8">
      <c r="A83" s="39">
        <v>79</v>
      </c>
      <c r="B83" s="40"/>
      <c r="C83" s="41">
        <v>8617</v>
      </c>
      <c r="D83" s="42"/>
      <c r="E83" s="43" t="s">
        <v>491</v>
      </c>
      <c r="F83" s="1203" t="s">
        <v>1501</v>
      </c>
      <c r="G83" s="45">
        <v>87</v>
      </c>
      <c r="H83" s="45">
        <v>0</v>
      </c>
      <c r="I83" s="47" t="s">
        <v>497</v>
      </c>
      <c r="J83" s="49"/>
      <c r="K83" s="45">
        <v>87</v>
      </c>
      <c r="L83" s="45">
        <v>0</v>
      </c>
      <c r="M83" s="47" t="s">
        <v>497</v>
      </c>
      <c r="N83" s="49"/>
      <c r="O83" s="44"/>
      <c r="P83" s="44"/>
      <c r="R83" t="str">
        <f t="shared" si="3"/>
        <v>INSERT dbo.Danhmuchanghoa (Mahieu, Mahangphiakhach, Maungdung, Caco3kh, Tio2kh, Mikh, Caco3fm, Tio2fm, Mifm) VALUES  (N'8617',N'',N'06',N'87',N'0',N'16-25',N'87',N'0',N'16-25')</v>
      </c>
    </row>
    <row r="84" spans="1:18" ht="16.8">
      <c r="A84" s="39">
        <v>80</v>
      </c>
      <c r="B84" s="40"/>
      <c r="C84" s="41">
        <v>8618</v>
      </c>
      <c r="D84" s="42"/>
      <c r="E84" s="43" t="s">
        <v>491</v>
      </c>
      <c r="F84" s="1203" t="s">
        <v>1501</v>
      </c>
      <c r="G84" s="45">
        <v>88</v>
      </c>
      <c r="H84" s="45">
        <v>0</v>
      </c>
      <c r="I84" s="47" t="s">
        <v>422</v>
      </c>
      <c r="J84" s="49"/>
      <c r="K84" s="45">
        <v>88</v>
      </c>
      <c r="L84" s="45">
        <v>0</v>
      </c>
      <c r="M84" s="47" t="s">
        <v>422</v>
      </c>
      <c r="N84" s="49"/>
      <c r="O84" s="44"/>
      <c r="P84" s="44"/>
      <c r="R84" t="str">
        <f t="shared" si="3"/>
        <v>INSERT dbo.Danhmuchanghoa (Mahieu, Mahangphiakhach, Maungdung, Caco3kh, Tio2kh, Mikh, Caco3fm, Tio2fm, Mifm) VALUES  (N'8618',N'',N'06',N'88',N'0',N'10-15',N'88',N'0',N'10-15')</v>
      </c>
    </row>
    <row r="85" spans="1:18" ht="16.8">
      <c r="A85" s="39">
        <v>81</v>
      </c>
      <c r="B85" s="40"/>
      <c r="C85" s="41">
        <v>8619</v>
      </c>
      <c r="D85" s="42"/>
      <c r="E85" s="43" t="s">
        <v>491</v>
      </c>
      <c r="F85" s="1203" t="s">
        <v>1501</v>
      </c>
      <c r="G85" s="45">
        <v>89</v>
      </c>
      <c r="H85" s="45">
        <v>0</v>
      </c>
      <c r="I85" s="47" t="s">
        <v>451</v>
      </c>
      <c r="J85" s="49"/>
      <c r="K85" s="45">
        <v>89</v>
      </c>
      <c r="L85" s="45">
        <v>0</v>
      </c>
      <c r="M85" s="47" t="s">
        <v>451</v>
      </c>
      <c r="N85" s="49"/>
      <c r="O85" s="44"/>
      <c r="P85" s="44"/>
      <c r="R85" t="str">
        <f t="shared" si="3"/>
        <v>INSERT dbo.Danhmuchanghoa (Mahieu, Mahangphiakhach, Maungdung, Caco3kh, Tio2kh, Mikh, Caco3fm, Tio2fm, Mifm) VALUES  (N'8619',N'',N'06',N'89',N'0',N'12-18',N'89',N'0',N'12-18')</v>
      </c>
    </row>
    <row r="86" spans="1:18" ht="16.8">
      <c r="A86" s="39">
        <v>82</v>
      </c>
      <c r="B86" s="40"/>
      <c r="C86" s="41" t="s">
        <v>498</v>
      </c>
      <c r="D86" s="42"/>
      <c r="E86" s="43" t="s">
        <v>491</v>
      </c>
      <c r="F86" s="1203" t="s">
        <v>1501</v>
      </c>
      <c r="G86" s="45">
        <v>88</v>
      </c>
      <c r="H86" s="45">
        <v>0</v>
      </c>
      <c r="I86" s="47" t="s">
        <v>442</v>
      </c>
      <c r="J86" s="49"/>
      <c r="K86" s="45">
        <v>88</v>
      </c>
      <c r="L86" s="45">
        <v>0</v>
      </c>
      <c r="M86" s="47" t="s">
        <v>442</v>
      </c>
      <c r="N86" s="49"/>
      <c r="O86" s="44"/>
      <c r="P86" s="44"/>
      <c r="R86" t="str">
        <f t="shared" si="3"/>
        <v>INSERT dbo.Danhmuchanghoa (Mahieu, Mahangphiakhach, Maungdung, Caco3kh, Tio2kh, Mikh, Caco3fm, Tio2fm, Mifm) VALUES  (N'8619R',N'',N'06',N'88',N'0',N'13-18',N'88',N'0',N'13-18')</v>
      </c>
    </row>
    <row r="87" spans="1:18" ht="16.8">
      <c r="A87" s="39">
        <v>83</v>
      </c>
      <c r="B87" s="56"/>
      <c r="C87" s="41">
        <v>8623</v>
      </c>
      <c r="D87" s="44"/>
      <c r="E87" s="43" t="s">
        <v>491</v>
      </c>
      <c r="F87" s="1203" t="s">
        <v>1501</v>
      </c>
      <c r="G87" s="45">
        <v>73</v>
      </c>
      <c r="H87" s="44">
        <v>0</v>
      </c>
      <c r="I87" s="47" t="s">
        <v>499</v>
      </c>
      <c r="J87" s="44"/>
      <c r="K87" s="45">
        <v>73</v>
      </c>
      <c r="L87" s="45">
        <v>0</v>
      </c>
      <c r="M87" s="47" t="s">
        <v>499</v>
      </c>
      <c r="N87" s="44"/>
      <c r="O87" s="44"/>
      <c r="P87" s="44"/>
      <c r="R87" t="str">
        <f t="shared" si="3"/>
        <v>INSERT dbo.Danhmuchanghoa (Mahieu, Mahangphiakhach, Maungdung, Caco3kh, Tio2kh, Mikh, Caco3fm, Tio2fm, Mifm) VALUES  (N'8623',N'',N'06',N'73',N'0',N'41',N'73',N'0',N'41')</v>
      </c>
    </row>
    <row r="88" spans="1:18" ht="16.8">
      <c r="A88" s="39">
        <v>84</v>
      </c>
      <c r="B88" s="56"/>
      <c r="C88" s="41">
        <v>8352</v>
      </c>
      <c r="D88" s="44"/>
      <c r="E88" s="43" t="s">
        <v>458</v>
      </c>
      <c r="F88" s="1203" t="str">
        <f t="shared" si="2"/>
        <v>02</v>
      </c>
      <c r="G88" s="45">
        <v>82</v>
      </c>
      <c r="H88" s="44">
        <v>0</v>
      </c>
      <c r="I88" s="47"/>
      <c r="J88" s="44"/>
      <c r="K88" s="45">
        <v>82</v>
      </c>
      <c r="L88" s="45">
        <v>0</v>
      </c>
      <c r="M88" s="47"/>
      <c r="N88" s="44"/>
      <c r="O88" s="44"/>
      <c r="P88" s="44"/>
      <c r="R88" t="str">
        <f t="shared" si="3"/>
        <v>INSERT dbo.Danhmuchanghoa (Mahieu, Mahangphiakhach, Maungdung, Caco3kh, Tio2kh, Mikh, Caco3fm, Tio2fm, Mifm) VALUES  (N'8352',N'',N'02',N'82',N'0',N'',N'82',N'0',N'')</v>
      </c>
    </row>
    <row r="89" spans="1:18" ht="16.8">
      <c r="A89" s="39">
        <v>85</v>
      </c>
      <c r="B89" s="56"/>
      <c r="C89" s="41">
        <v>8354</v>
      </c>
      <c r="D89" s="44"/>
      <c r="E89" s="43" t="s">
        <v>458</v>
      </c>
      <c r="F89" s="1203" t="str">
        <f t="shared" si="2"/>
        <v>02</v>
      </c>
      <c r="G89" s="45">
        <v>84</v>
      </c>
      <c r="H89" s="44">
        <v>0</v>
      </c>
      <c r="I89" s="47"/>
      <c r="J89" s="44"/>
      <c r="K89" s="45">
        <v>84</v>
      </c>
      <c r="L89" s="45">
        <v>0</v>
      </c>
      <c r="M89" s="47"/>
      <c r="N89" s="44"/>
      <c r="O89" s="44"/>
      <c r="P89" s="44"/>
      <c r="R89" t="str">
        <f t="shared" si="3"/>
        <v>INSERT dbo.Danhmuchanghoa (Mahieu, Mahangphiakhach, Maungdung, Caco3kh, Tio2kh, Mikh, Caco3fm, Tio2fm, Mifm) VALUES  (N'8354',N'',N'02',N'84',N'0',N'',N'84',N'0',N'')</v>
      </c>
    </row>
    <row r="90" spans="1:18" ht="16.8">
      <c r="A90" s="39">
        <v>86</v>
      </c>
      <c r="B90" s="56"/>
      <c r="C90" s="58" t="s">
        <v>500</v>
      </c>
      <c r="D90" s="44"/>
      <c r="E90" s="43" t="s">
        <v>501</v>
      </c>
      <c r="F90" s="1203" t="s">
        <v>1502</v>
      </c>
      <c r="G90" s="45">
        <v>0</v>
      </c>
      <c r="H90" s="45">
        <v>20</v>
      </c>
      <c r="I90" s="47"/>
      <c r="J90" s="44"/>
      <c r="K90" s="45">
        <v>0</v>
      </c>
      <c r="L90" s="45">
        <v>20</v>
      </c>
      <c r="M90" s="47"/>
      <c r="N90" s="44"/>
      <c r="O90" s="44"/>
      <c r="P90" s="44"/>
      <c r="R90" t="str">
        <f t="shared" si="3"/>
        <v>INSERT dbo.Danhmuchanghoa (Mahieu, Mahangphiakhach, Maungdung, Caco3kh, Tio2kh, Mikh, Caco3fm, Tio2fm, Mifm) VALUES  (N'W8320',N'',N'07',N'0',N'20',N'',N'0',N'20',N'')</v>
      </c>
    </row>
    <row r="91" spans="1:18" ht="16.8">
      <c r="A91" s="39">
        <v>87</v>
      </c>
      <c r="B91" s="56"/>
      <c r="C91" s="58" t="s">
        <v>502</v>
      </c>
      <c r="D91" s="44"/>
      <c r="E91" s="43" t="s">
        <v>501</v>
      </c>
      <c r="F91" s="1203" t="s">
        <v>1502</v>
      </c>
      <c r="G91" s="45">
        <v>0</v>
      </c>
      <c r="H91" s="45">
        <v>22</v>
      </c>
      <c r="I91" s="47"/>
      <c r="J91" s="44"/>
      <c r="K91" s="45">
        <v>0</v>
      </c>
      <c r="L91" s="45">
        <v>22</v>
      </c>
      <c r="M91" s="47"/>
      <c r="N91" s="44"/>
      <c r="O91" s="44"/>
      <c r="P91" s="44"/>
      <c r="R91" t="str">
        <f t="shared" si="3"/>
        <v>INSERT dbo.Danhmuchanghoa (Mahieu, Mahangphiakhach, Maungdung, Caco3kh, Tio2kh, Mikh, Caco3fm, Tio2fm, Mifm) VALUES  (N'W8322',N'',N'07',N'0',N'22',N'',N'0',N'22',N'')</v>
      </c>
    </row>
    <row r="92" spans="1:18" ht="16.8">
      <c r="A92" s="39">
        <v>88</v>
      </c>
      <c r="B92" s="56"/>
      <c r="C92" s="58" t="s">
        <v>503</v>
      </c>
      <c r="D92" s="44"/>
      <c r="E92" s="43" t="s">
        <v>501</v>
      </c>
      <c r="F92" s="1203" t="s">
        <v>1502</v>
      </c>
      <c r="G92" s="45">
        <v>0</v>
      </c>
      <c r="H92" s="45">
        <v>23</v>
      </c>
      <c r="I92" s="47"/>
      <c r="J92" s="44"/>
      <c r="K92" s="45">
        <v>0</v>
      </c>
      <c r="L92" s="45">
        <v>23</v>
      </c>
      <c r="M92" s="47"/>
      <c r="N92" s="44"/>
      <c r="O92" s="44"/>
      <c r="P92" s="44"/>
      <c r="R92" t="str">
        <f t="shared" si="3"/>
        <v>INSERT dbo.Danhmuchanghoa (Mahieu, Mahangphiakhach, Maungdung, Caco3kh, Tio2kh, Mikh, Caco3fm, Tio2fm, Mifm) VALUES  (N'W8323',N'',N'07',N'0',N'23',N'',N'0',N'23',N'')</v>
      </c>
    </row>
    <row r="93" spans="1:18" ht="16.8">
      <c r="A93" s="39">
        <v>89</v>
      </c>
      <c r="B93" s="56"/>
      <c r="C93" s="58" t="s">
        <v>504</v>
      </c>
      <c r="D93" s="44"/>
      <c r="E93" s="43" t="s">
        <v>501</v>
      </c>
      <c r="F93" s="1203" t="s">
        <v>1502</v>
      </c>
      <c r="G93" s="45">
        <v>0</v>
      </c>
      <c r="H93" s="45">
        <v>25</v>
      </c>
      <c r="I93" s="47"/>
      <c r="J93" s="44"/>
      <c r="K93" s="45">
        <v>0</v>
      </c>
      <c r="L93" s="45">
        <v>25</v>
      </c>
      <c r="M93" s="47"/>
      <c r="N93" s="44"/>
      <c r="O93" s="44"/>
      <c r="P93" s="44"/>
      <c r="R93" t="str">
        <f t="shared" si="3"/>
        <v>INSERT dbo.Danhmuchanghoa (Mahieu, Mahangphiakhach, Maungdung, Caco3kh, Tio2kh, Mikh, Caco3fm, Tio2fm, Mifm) VALUES  (N'W8325',N'',N'07',N'0',N'25',N'',N'0',N'25',N'')</v>
      </c>
    </row>
    <row r="94" spans="1:18" ht="16.8">
      <c r="A94" s="39">
        <v>90</v>
      </c>
      <c r="B94" s="56"/>
      <c r="C94" s="58" t="s">
        <v>505</v>
      </c>
      <c r="D94" s="44"/>
      <c r="E94" s="43" t="s">
        <v>501</v>
      </c>
      <c r="F94" s="1203" t="s">
        <v>1502</v>
      </c>
      <c r="G94" s="45">
        <v>0</v>
      </c>
      <c r="H94" s="45">
        <v>27</v>
      </c>
      <c r="I94" s="47"/>
      <c r="J94" s="44"/>
      <c r="K94" s="45">
        <v>0</v>
      </c>
      <c r="L94" s="45">
        <v>27</v>
      </c>
      <c r="M94" s="47"/>
      <c r="N94" s="44"/>
      <c r="O94" s="44"/>
      <c r="P94" s="44"/>
      <c r="R94" t="str">
        <f t="shared" si="3"/>
        <v>INSERT dbo.Danhmuchanghoa (Mahieu, Mahangphiakhach, Maungdung, Caco3kh, Tio2kh, Mikh, Caco3fm, Tio2fm, Mifm) VALUES  (N'W8327',N'',N'07',N'0',N'27',N'',N'0',N'27',N'')</v>
      </c>
    </row>
    <row r="95" spans="1:18" ht="16.8">
      <c r="A95" s="39">
        <v>91</v>
      </c>
      <c r="B95" s="56"/>
      <c r="C95" s="58" t="s">
        <v>506</v>
      </c>
      <c r="D95" s="44"/>
      <c r="E95" s="43" t="s">
        <v>501</v>
      </c>
      <c r="F95" s="1203" t="s">
        <v>1502</v>
      </c>
      <c r="G95" s="45">
        <v>0</v>
      </c>
      <c r="H95" s="45">
        <v>30</v>
      </c>
      <c r="I95" s="47"/>
      <c r="J95" s="44"/>
      <c r="K95" s="45">
        <v>0</v>
      </c>
      <c r="L95" s="45">
        <v>30</v>
      </c>
      <c r="M95" s="47"/>
      <c r="N95" s="44"/>
      <c r="O95" s="44"/>
      <c r="P95" s="44"/>
      <c r="R95" t="str">
        <f t="shared" si="3"/>
        <v>INSERT dbo.Danhmuchanghoa (Mahieu, Mahangphiakhach, Maungdung, Caco3kh, Tio2kh, Mikh, Caco3fm, Tio2fm, Mifm) VALUES  (N'W8330',N'',N'07',N'0',N'30',N'',N'0',N'30',N'')</v>
      </c>
    </row>
    <row r="96" spans="1:18" ht="16.8">
      <c r="A96" s="39">
        <v>92</v>
      </c>
      <c r="B96" s="56"/>
      <c r="C96" s="41" t="s">
        <v>507</v>
      </c>
      <c r="D96" s="44"/>
      <c r="E96" s="43" t="s">
        <v>501</v>
      </c>
      <c r="F96" s="1203" t="s">
        <v>1502</v>
      </c>
      <c r="G96" s="45">
        <v>0</v>
      </c>
      <c r="H96" s="45">
        <v>40</v>
      </c>
      <c r="I96" s="47"/>
      <c r="J96" s="44"/>
      <c r="K96" s="45">
        <v>0</v>
      </c>
      <c r="L96" s="45">
        <v>40</v>
      </c>
      <c r="M96" s="47"/>
      <c r="N96" s="44"/>
      <c r="O96" s="44"/>
      <c r="P96" s="44"/>
      <c r="R96" t="str">
        <f t="shared" si="3"/>
        <v>INSERT dbo.Danhmuchanghoa (Mahieu, Mahangphiakhach, Maungdung, Caco3kh, Tio2kh, Mikh, Caco3fm, Tio2fm, Mifm) VALUES  (N'W8340',N'',N'07',N'0',N'40',N'',N'0',N'40',N'')</v>
      </c>
    </row>
    <row r="97" spans="1:18" ht="16.8">
      <c r="A97" s="39">
        <v>93</v>
      </c>
      <c r="B97" s="56"/>
      <c r="C97" s="58" t="s">
        <v>508</v>
      </c>
      <c r="D97" s="44"/>
      <c r="E97" s="43" t="s">
        <v>501</v>
      </c>
      <c r="F97" s="1203" t="s">
        <v>1502</v>
      </c>
      <c r="G97" s="45">
        <v>0</v>
      </c>
      <c r="H97" s="45">
        <v>44</v>
      </c>
      <c r="I97" s="47"/>
      <c r="J97" s="44"/>
      <c r="K97" s="45">
        <v>0</v>
      </c>
      <c r="L97" s="45">
        <v>44</v>
      </c>
      <c r="M97" s="47"/>
      <c r="N97" s="44"/>
      <c r="O97" s="44"/>
      <c r="P97" s="44"/>
      <c r="R97" t="str">
        <f t="shared" si="3"/>
        <v>INSERT dbo.Danhmuchanghoa (Mahieu, Mahangphiakhach, Maungdung, Caco3kh, Tio2kh, Mikh, Caco3fm, Tio2fm, Mifm) VALUES  (N'W8344',N'',N'07',N'0',N'44',N'',N'0',N'44',N'')</v>
      </c>
    </row>
    <row r="98" spans="1:18" ht="16.8">
      <c r="A98" s="39">
        <v>94</v>
      </c>
      <c r="B98" s="56"/>
      <c r="C98" s="58" t="s">
        <v>509</v>
      </c>
      <c r="D98" s="44"/>
      <c r="E98" s="43" t="s">
        <v>501</v>
      </c>
      <c r="F98" s="1203" t="s">
        <v>1502</v>
      </c>
      <c r="G98" s="45">
        <v>0</v>
      </c>
      <c r="H98" s="45">
        <v>50</v>
      </c>
      <c r="I98" s="47"/>
      <c r="J98" s="44"/>
      <c r="K98" s="45">
        <v>0</v>
      </c>
      <c r="L98" s="45">
        <v>50</v>
      </c>
      <c r="M98" s="47"/>
      <c r="N98" s="44"/>
      <c r="O98" s="44"/>
      <c r="P98" s="44"/>
      <c r="R98" t="str">
        <f t="shared" si="3"/>
        <v>INSERT dbo.Danhmuchanghoa (Mahieu, Mahangphiakhach, Maungdung, Caco3kh, Tio2kh, Mikh, Caco3fm, Tio2fm, Mifm) VALUES  (N'W8350',N'',N'07',N'0',N'50',N'',N'0',N'50',N'')</v>
      </c>
    </row>
    <row r="99" spans="1:18" ht="16.8">
      <c r="A99" s="39">
        <v>95</v>
      </c>
      <c r="B99" s="56"/>
      <c r="C99" s="58" t="s">
        <v>510</v>
      </c>
      <c r="D99" s="44"/>
      <c r="E99" s="43" t="s">
        <v>501</v>
      </c>
      <c r="F99" s="1203" t="s">
        <v>1502</v>
      </c>
      <c r="G99" s="45">
        <v>0</v>
      </c>
      <c r="H99" s="45">
        <v>55</v>
      </c>
      <c r="I99" s="47"/>
      <c r="J99" s="44"/>
      <c r="K99" s="45">
        <v>0</v>
      </c>
      <c r="L99" s="45">
        <v>55</v>
      </c>
      <c r="M99" s="47"/>
      <c r="N99" s="44"/>
      <c r="O99" s="44"/>
      <c r="P99" s="44"/>
      <c r="R99" t="str">
        <f t="shared" si="3"/>
        <v>INSERT dbo.Danhmuchanghoa (Mahieu, Mahangphiakhach, Maungdung, Caco3kh, Tio2kh, Mikh, Caco3fm, Tio2fm, Mifm) VALUES  (N'W8355',N'',N'07',N'0',N'55',N'',N'0',N'55',N'')</v>
      </c>
    </row>
    <row r="100" spans="1:18" ht="16.8">
      <c r="A100" s="39">
        <v>96</v>
      </c>
      <c r="B100" s="56"/>
      <c r="C100" s="41" t="s">
        <v>511</v>
      </c>
      <c r="D100" s="44"/>
      <c r="E100" s="43" t="s">
        <v>501</v>
      </c>
      <c r="F100" s="1203" t="s">
        <v>1502</v>
      </c>
      <c r="G100" s="45">
        <v>0</v>
      </c>
      <c r="H100" s="45">
        <v>60</v>
      </c>
      <c r="I100" s="47"/>
      <c r="J100" s="44"/>
      <c r="K100" s="45">
        <v>0</v>
      </c>
      <c r="L100" s="45">
        <v>60</v>
      </c>
      <c r="M100" s="47"/>
      <c r="N100" s="44"/>
      <c r="O100" s="44"/>
      <c r="P100" s="44"/>
      <c r="R100" t="str">
        <f t="shared" si="3"/>
        <v>INSERT dbo.Danhmuchanghoa (Mahieu, Mahangphiakhach, Maungdung, Caco3kh, Tio2kh, Mikh, Caco3fm, Tio2fm, Mifm) VALUES  (N'W8360',N'',N'07',N'0',N'60',N'',N'0',N'60',N'')</v>
      </c>
    </row>
    <row r="101" spans="1:18" ht="16.8">
      <c r="A101" s="39">
        <v>97</v>
      </c>
      <c r="B101" s="56"/>
      <c r="C101" s="41" t="s">
        <v>512</v>
      </c>
      <c r="D101" s="44"/>
      <c r="E101" s="43" t="s">
        <v>501</v>
      </c>
      <c r="F101" s="1203" t="s">
        <v>1502</v>
      </c>
      <c r="G101" s="45">
        <v>0</v>
      </c>
      <c r="H101" s="45">
        <v>65</v>
      </c>
      <c r="I101" s="47"/>
      <c r="J101" s="44"/>
      <c r="K101" s="45">
        <v>0</v>
      </c>
      <c r="L101" s="45">
        <v>65</v>
      </c>
      <c r="M101" s="47"/>
      <c r="N101" s="44"/>
      <c r="O101" s="44"/>
      <c r="P101" s="44"/>
      <c r="R101" t="str">
        <f t="shared" si="3"/>
        <v>INSERT dbo.Danhmuchanghoa (Mahieu, Mahangphiakhach, Maungdung, Caco3kh, Tio2kh, Mikh, Caco3fm, Tio2fm, Mifm) VALUES  (N'W8365',N'',N'07',N'0',N'65',N'',N'0',N'65',N'')</v>
      </c>
    </row>
    <row r="102" spans="1:18" ht="16.8">
      <c r="A102" s="39">
        <v>98</v>
      </c>
      <c r="B102" s="56"/>
      <c r="C102" s="41" t="s">
        <v>513</v>
      </c>
      <c r="D102" s="44"/>
      <c r="E102" s="43" t="s">
        <v>514</v>
      </c>
      <c r="F102" s="1203" t="str">
        <f t="shared" si="2"/>
        <v>08</v>
      </c>
      <c r="G102" s="45">
        <v>80</v>
      </c>
      <c r="H102" s="44">
        <v>0</v>
      </c>
      <c r="I102" s="47" t="s">
        <v>515</v>
      </c>
      <c r="J102" s="44"/>
      <c r="K102" s="45">
        <v>80</v>
      </c>
      <c r="L102" s="45">
        <v>0</v>
      </c>
      <c r="M102" s="47" t="s">
        <v>515</v>
      </c>
      <c r="N102" s="44"/>
      <c r="O102" s="44"/>
      <c r="P102" s="44"/>
      <c r="R102" t="str">
        <f t="shared" si="3"/>
        <v>INSERT dbo.Danhmuchanghoa (Mahieu, Mahangphiakhach, Maungdung, Caco3kh, Tio2kh, Mikh, Caco3fm, Tio2fm, Mifm) VALUES  (N'NW80',N'',N'08',N'80',N'0',N'30-40',N'80',N'0',N'30-40')</v>
      </c>
    </row>
    <row r="103" spans="1:18" ht="16.8">
      <c r="A103" s="39">
        <v>99</v>
      </c>
      <c r="B103" s="56"/>
      <c r="C103" s="41" t="s">
        <v>516</v>
      </c>
      <c r="D103" s="44"/>
      <c r="E103" s="43" t="s">
        <v>514</v>
      </c>
      <c r="F103" s="1203" t="str">
        <f t="shared" si="2"/>
        <v>08</v>
      </c>
      <c r="G103" s="45">
        <v>82</v>
      </c>
      <c r="H103" s="44">
        <v>0</v>
      </c>
      <c r="I103" s="47" t="s">
        <v>517</v>
      </c>
      <c r="J103" s="44"/>
      <c r="K103" s="45">
        <v>82</v>
      </c>
      <c r="L103" s="45">
        <v>0</v>
      </c>
      <c r="M103" s="47" t="s">
        <v>517</v>
      </c>
      <c r="N103" s="44"/>
      <c r="O103" s="44"/>
      <c r="P103" s="44"/>
      <c r="R103" t="str">
        <f t="shared" si="3"/>
        <v>INSERT dbo.Danhmuchanghoa (Mahieu, Mahangphiakhach, Maungdung, Caco3kh, Tio2kh, Mikh, Caco3fm, Tio2fm, Mifm) VALUES  (N'NW82',N'',N'08',N'82',N'0',N'25-35',N'82',N'0',N'25-35')</v>
      </c>
    </row>
    <row r="104" spans="1:18" ht="16.8">
      <c r="A104" s="39">
        <v>100</v>
      </c>
      <c r="B104" s="56"/>
      <c r="C104" s="41" t="s">
        <v>518</v>
      </c>
      <c r="D104" s="44"/>
      <c r="E104" s="43" t="s">
        <v>462</v>
      </c>
      <c r="F104" s="1203" t="str">
        <f t="shared" si="2"/>
        <v>04</v>
      </c>
      <c r="G104" s="45">
        <v>83</v>
      </c>
      <c r="H104" s="44">
        <v>0</v>
      </c>
      <c r="I104" s="47"/>
      <c r="J104" s="44"/>
      <c r="K104" s="45">
        <v>83</v>
      </c>
      <c r="L104" s="45">
        <v>0</v>
      </c>
      <c r="M104" s="47"/>
      <c r="N104" s="44"/>
      <c r="O104" s="44"/>
      <c r="P104" s="44"/>
      <c r="R104" t="str">
        <f t="shared" si="3"/>
        <v>INSERT dbo.Danhmuchanghoa (Mahieu, Mahangphiakhach, Maungdung, Caco3kh, Tio2kh, Mikh, Caco3fm, Tio2fm, Mifm) VALUES  (N'EV01',N'',N'04',N'83',N'0',N'',N'83',N'0',N'')</v>
      </c>
    </row>
    <row r="105" spans="1:18" ht="16.8">
      <c r="A105" s="39">
        <v>101</v>
      </c>
      <c r="B105" s="56"/>
      <c r="C105" s="41">
        <v>8568</v>
      </c>
      <c r="D105" s="44"/>
      <c r="E105" s="43" t="s">
        <v>462</v>
      </c>
      <c r="F105" s="1203" t="str">
        <f t="shared" si="2"/>
        <v>04</v>
      </c>
      <c r="G105" s="45">
        <v>78</v>
      </c>
      <c r="H105" s="44">
        <v>0</v>
      </c>
      <c r="I105" s="47"/>
      <c r="J105" s="44"/>
      <c r="K105" s="45">
        <v>78</v>
      </c>
      <c r="L105" s="45">
        <v>0</v>
      </c>
      <c r="M105" s="47"/>
      <c r="N105" s="44"/>
      <c r="O105" s="44"/>
      <c r="P105" s="44"/>
      <c r="R105" t="str">
        <f t="shared" si="3"/>
        <v>INSERT dbo.Danhmuchanghoa (Mahieu, Mahangphiakhach, Maungdung, Caco3kh, Tio2kh, Mikh, Caco3fm, Tio2fm, Mifm) VALUES  (N'8568',N'',N'04',N'78',N'0',N'',N'78',N'0',N'')</v>
      </c>
    </row>
    <row r="106" spans="1:18" ht="16.8">
      <c r="A106" s="39">
        <v>102</v>
      </c>
      <c r="B106" s="56"/>
      <c r="C106" s="41" t="s">
        <v>519</v>
      </c>
      <c r="D106" s="44"/>
      <c r="E106" s="43" t="s">
        <v>462</v>
      </c>
      <c r="F106" s="1203" t="str">
        <f t="shared" si="2"/>
        <v>04</v>
      </c>
      <c r="G106" s="45">
        <v>77</v>
      </c>
      <c r="H106" s="44">
        <v>0</v>
      </c>
      <c r="I106" s="47"/>
      <c r="J106" s="44"/>
      <c r="K106" s="45">
        <v>77</v>
      </c>
      <c r="L106" s="45">
        <v>0</v>
      </c>
      <c r="M106" s="47"/>
      <c r="N106" s="44"/>
      <c r="O106" s="44"/>
      <c r="P106" s="44"/>
      <c r="R106" t="str">
        <f t="shared" si="3"/>
        <v>INSERT dbo.Danhmuchanghoa (Mahieu, Mahangphiakhach, Maungdung, Caco3kh, Tio2kh, Mikh, Caco3fm, Tio2fm, Mifm) VALUES  (N'8568CP',N'',N'04',N'77',N'0',N'',N'77',N'0',N'')</v>
      </c>
    </row>
  </sheetData>
  <mergeCells count="6">
    <mergeCell ref="O3:P3"/>
    <mergeCell ref="A1:F1"/>
    <mergeCell ref="B3:C3"/>
    <mergeCell ref="E3:F3"/>
    <mergeCell ref="G3:J3"/>
    <mergeCell ref="K3:N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"/>
  <sheetViews>
    <sheetView tabSelected="1" topLeftCell="A39" zoomScale="55" zoomScaleNormal="55" workbookViewId="0">
      <selection activeCell="L49" sqref="L49"/>
    </sheetView>
  </sheetViews>
  <sheetFormatPr defaultRowHeight="14.4"/>
  <cols>
    <col min="1" max="1" width="6.109375" customWidth="1"/>
    <col min="2" max="2" width="13.109375" bestFit="1" customWidth="1"/>
    <col min="3" max="3" width="29.33203125" customWidth="1"/>
    <col min="4" max="4" width="119.77734375" customWidth="1"/>
    <col min="5" max="5" width="16.5546875" bestFit="1" customWidth="1"/>
    <col min="6" max="6" width="16.44140625" bestFit="1" customWidth="1"/>
    <col min="7" max="7" width="35.77734375" customWidth="1"/>
    <col min="8" max="8" width="11.109375" customWidth="1"/>
    <col min="9" max="9" width="15" bestFit="1" customWidth="1"/>
    <col min="10" max="10" width="21.33203125" customWidth="1"/>
  </cols>
  <sheetData>
    <row r="1" spans="1:12" ht="25.8">
      <c r="A1" s="1636" t="s">
        <v>0</v>
      </c>
      <c r="B1" s="1636"/>
      <c r="C1" s="1636"/>
      <c r="D1" s="1636"/>
      <c r="E1" s="1636"/>
      <c r="F1" s="1636"/>
      <c r="G1" s="1636"/>
      <c r="H1" s="1636"/>
      <c r="I1" s="1636"/>
      <c r="J1" s="1636"/>
    </row>
    <row r="2" spans="1:12" ht="17.399999999999999">
      <c r="A2" s="2"/>
      <c r="B2" s="3">
        <v>1</v>
      </c>
      <c r="C2" s="3">
        <v>2</v>
      </c>
      <c r="D2" s="4">
        <v>3</v>
      </c>
      <c r="E2" s="3">
        <v>4</v>
      </c>
      <c r="F2" s="3">
        <v>5</v>
      </c>
      <c r="G2" s="4">
        <v>6</v>
      </c>
      <c r="H2" s="3">
        <v>7</v>
      </c>
      <c r="I2" s="3">
        <v>8</v>
      </c>
      <c r="J2" s="4">
        <v>9</v>
      </c>
    </row>
    <row r="3" spans="1:12" ht="21">
      <c r="A3" s="1637" t="s">
        <v>1</v>
      </c>
      <c r="B3" s="1639" t="s">
        <v>2</v>
      </c>
      <c r="C3" s="1640"/>
      <c r="D3" s="1640"/>
      <c r="E3" s="1640"/>
      <c r="F3" s="1640"/>
      <c r="G3" s="1640"/>
      <c r="H3" s="1641"/>
      <c r="I3" s="1642" t="s">
        <v>3</v>
      </c>
      <c r="J3" s="1643"/>
    </row>
    <row r="4" spans="1:12" ht="34.799999999999997">
      <c r="A4" s="1638"/>
      <c r="B4" s="5" t="s">
        <v>4</v>
      </c>
      <c r="C4" s="6" t="s">
        <v>5</v>
      </c>
      <c r="D4" s="7" t="s">
        <v>6</v>
      </c>
      <c r="E4" s="7" t="s">
        <v>7</v>
      </c>
      <c r="F4" s="7" t="s">
        <v>8</v>
      </c>
      <c r="G4" s="8" t="s">
        <v>9</v>
      </c>
      <c r="H4" s="8" t="s">
        <v>10</v>
      </c>
      <c r="I4" s="9" t="s">
        <v>11</v>
      </c>
      <c r="J4" s="9" t="s">
        <v>12</v>
      </c>
    </row>
    <row r="5" spans="1:12" ht="52.2">
      <c r="A5" s="10">
        <v>1</v>
      </c>
      <c r="B5" s="11" t="s">
        <v>13</v>
      </c>
      <c r="C5" s="12" t="s">
        <v>14</v>
      </c>
      <c r="D5" s="12" t="s">
        <v>1504</v>
      </c>
      <c r="E5" s="13"/>
      <c r="F5" s="13"/>
      <c r="G5" s="12" t="s">
        <v>16</v>
      </c>
      <c r="H5" s="13" t="s">
        <v>17</v>
      </c>
      <c r="I5" s="10"/>
      <c r="J5" s="14"/>
      <c r="L5" t="str">
        <f>"INSERT INTO dbo.Danhmuckhach( Mahieu, Tenhieu, Diachi, Email, Manhanvien) VALUES  (N'" &amp;B5&amp; "',N'" &amp;C5&amp; "',N'" &amp;D5&amp; "',N'" &amp;G5&amp; "',N'" &amp;H5&amp; "')"</f>
        <v>INSERT INTO dbo.Danhmuckhach( Mahieu, Tenhieu, Diachi, Email, Manhanvien) VALUES  (N'LK-DS',N'DIGITEQ SOLUTIONS (PVT)LTD',N'71/A , KIRULAPONE AVENUE , KIRULAPONE, COLOMBO 05, SRI LANKA. BR No :PV 72469, TIN :114724696',N'Aktimpex1@akhtarigroup.lk',N'Minh')</v>
      </c>
    </row>
    <row r="6" spans="1:12" ht="52.2">
      <c r="A6" s="10">
        <v>2</v>
      </c>
      <c r="B6" s="11" t="s">
        <v>18</v>
      </c>
      <c r="C6" s="12" t="s">
        <v>19</v>
      </c>
      <c r="D6" s="12" t="s">
        <v>20</v>
      </c>
      <c r="E6" s="14"/>
      <c r="F6" s="14"/>
      <c r="G6" s="12" t="s">
        <v>21</v>
      </c>
      <c r="H6" s="13" t="s">
        <v>17</v>
      </c>
      <c r="I6" s="10"/>
      <c r="J6" s="14"/>
      <c r="L6" t="str">
        <f t="shared" ref="L6:L69" si="0">"INSERT INTO dbo.Danhmuckhach( Mahieu, Tenhieu, Diachi, Email, Manhanvien) VALUES  (N'" &amp;B6&amp; "',N'" &amp;C6&amp; "',N'" &amp;D6&amp; "',N'" &amp;G6&amp; "',N'" &amp;H6&amp; "')"</f>
        <v>INSERT INTO dbo.Danhmuckhach( Mahieu, Tenhieu, Diachi, Email, Manhanvien) VALUES  (N'IN-RDB',N'RDB RASAYANS LTD',N'126 BASUDEVPUR HPL LINK ROAD, PURBA MEDINIPUR, HALDIA- 721602, WEST BENGAL STATE, INDIA',N'purchasedbrgroup.in',N'Minh')</v>
      </c>
    </row>
    <row r="7" spans="1:12" ht="52.2">
      <c r="A7" s="10">
        <v>3</v>
      </c>
      <c r="B7" s="11" t="s">
        <v>22</v>
      </c>
      <c r="C7" s="12" t="s">
        <v>23</v>
      </c>
      <c r="D7" s="12" t="s">
        <v>24</v>
      </c>
      <c r="E7" s="14"/>
      <c r="F7" s="14"/>
      <c r="G7" s="12" t="s">
        <v>25</v>
      </c>
      <c r="H7" s="13" t="s">
        <v>26</v>
      </c>
      <c r="I7" s="10"/>
      <c r="J7" s="14"/>
      <c r="L7" t="str">
        <f t="shared" si="0"/>
        <v>INSERT INTO dbo.Danhmuckhach( Mahieu, Tenhieu, Diachi, Email, Manhanvien) VALUES  (N'CN-TJ',N'TIANJIN STATE LETTER TRADE CO.,LTD',N'No.16,No.20, A District,Xinzhong village, Jinzhong street, Dongli District, Tianjin, China',N'83280860@qq.com',N'Ly')</v>
      </c>
    </row>
    <row r="8" spans="1:12" ht="34.799999999999997">
      <c r="A8" s="10">
        <v>4</v>
      </c>
      <c r="B8" s="11" t="s">
        <v>27</v>
      </c>
      <c r="C8" s="12" t="s">
        <v>28</v>
      </c>
      <c r="D8" s="12" t="s">
        <v>29</v>
      </c>
      <c r="E8" s="14"/>
      <c r="F8" s="14"/>
      <c r="G8" s="12" t="s">
        <v>30</v>
      </c>
      <c r="H8" s="13" t="s">
        <v>26</v>
      </c>
      <c r="I8" s="10"/>
      <c r="J8" s="14"/>
      <c r="L8" t="str">
        <f t="shared" si="0"/>
        <v>INSERT INTO dbo.Danhmuckhach( Mahieu, Tenhieu, Diachi, Email, Manhanvien) VALUES  (N'CN-WSM',N'PT WASAMON MITRA ABADI',N'Jalan Cengkeh no 17A, Jakarta Barat DKI, Jakarta, Indonesia',N'stewahyu@aol.com',N'Ly')</v>
      </c>
    </row>
    <row r="9" spans="1:12" ht="34.799999999999997">
      <c r="A9" s="10">
        <v>5</v>
      </c>
      <c r="B9" s="11" t="s">
        <v>31</v>
      </c>
      <c r="C9" s="12" t="s">
        <v>32</v>
      </c>
      <c r="D9" s="12" t="s">
        <v>33</v>
      </c>
      <c r="E9" s="14"/>
      <c r="F9" s="14"/>
      <c r="G9" s="12" t="s">
        <v>34</v>
      </c>
      <c r="H9" s="13" t="s">
        <v>35</v>
      </c>
      <c r="I9" s="10"/>
      <c r="J9" s="14"/>
      <c r="L9" t="str">
        <f t="shared" si="0"/>
        <v>INSERT INTO dbo.Danhmuckhach( Mahieu, Tenhieu, Diachi, Email, Manhanvien) VALUES  (N'CN-YW',N'YIWU FILLER NEW MATERIAL CO.,LTD',N'No 17, Tong zhai, Beiyuan Street, Yiwu, Zhejiang, China.',N'512776319@qq.com',N'thu')</v>
      </c>
    </row>
    <row r="10" spans="1:12" ht="34.799999999999997">
      <c r="A10" s="10">
        <v>6</v>
      </c>
      <c r="B10" s="11" t="s">
        <v>36</v>
      </c>
      <c r="C10" s="12" t="s">
        <v>37</v>
      </c>
      <c r="D10" s="12" t="s">
        <v>1505</v>
      </c>
      <c r="E10" s="14"/>
      <c r="F10" s="14"/>
      <c r="G10" s="12" t="s">
        <v>39</v>
      </c>
      <c r="H10" s="13" t="s">
        <v>40</v>
      </c>
      <c r="I10" s="10"/>
      <c r="J10" s="14"/>
      <c r="L10" t="str">
        <f t="shared" si="0"/>
        <v>INSERT INTO dbo.Danhmuckhach( Mahieu, Tenhieu, Diachi, Email, Manhanvien) VALUES  (N'CN-WZ',N'WENZHOU JIATIAN TRADE CO., LTD',N'Station C04, No.37 Liming Industrial Zone, Binjiang Street, Lucheng District,Wenzhou city, Zhejiang, China. USCI: 91330302MA2H9XP20P',N'echo.lu@fasticgroup.com',N'Thu')</v>
      </c>
    </row>
    <row r="11" spans="1:12" ht="69.599999999999994">
      <c r="A11" s="10">
        <v>7</v>
      </c>
      <c r="B11" s="11" t="s">
        <v>41</v>
      </c>
      <c r="C11" s="12" t="s">
        <v>42</v>
      </c>
      <c r="D11" s="12" t="s">
        <v>43</v>
      </c>
      <c r="E11" s="14"/>
      <c r="F11" s="14"/>
      <c r="G11" s="12" t="s">
        <v>44</v>
      </c>
      <c r="H11" s="13" t="s">
        <v>40</v>
      </c>
      <c r="I11" s="10"/>
      <c r="J11" s="14"/>
      <c r="L11" t="str">
        <f t="shared" si="0"/>
        <v>INSERT INTO dbo.Danhmuckhach( Mahieu, Tenhieu, Diachi, Email, Manhanvien) VALUES  (N'CN-CZ',N'CHUZHOU XINERTE TECHNOLOGY DEVELOPMENT CO.,LTD',N'West side of the intersection of Fanhua road and Jiaotong Road, Zhangbaling Town, Mingguang City,Chuzhou City,Anhui province, China.',N'dz97@163.com ',N'Thu')</v>
      </c>
    </row>
    <row r="12" spans="1:12" ht="34.799999999999997">
      <c r="A12" s="10">
        <v>8</v>
      </c>
      <c r="B12" s="11" t="s">
        <v>45</v>
      </c>
      <c r="C12" s="12" t="s">
        <v>46</v>
      </c>
      <c r="D12" s="12" t="s">
        <v>47</v>
      </c>
      <c r="E12" s="14"/>
      <c r="F12" s="14"/>
      <c r="G12" s="12"/>
      <c r="H12" s="13" t="s">
        <v>17</v>
      </c>
      <c r="I12" s="10"/>
      <c r="J12" s="14"/>
      <c r="L12" t="str">
        <f t="shared" si="0"/>
        <v>INSERT INTO dbo.Danhmuckhach( Mahieu, Tenhieu, Diachi, Email, Manhanvien) VALUES  (N'JO-AL',N'Al GHOFRAN PLASTIC FACTORY',N'KING ABDALLAH II INDUSTRIAL CITY, AL AZRAQ  ST 250, AMMAN, JORDAN',N'',N'Minh')</v>
      </c>
    </row>
    <row r="13" spans="1:12" ht="34.799999999999997">
      <c r="A13" s="10">
        <v>9</v>
      </c>
      <c r="B13" s="11" t="s">
        <v>48</v>
      </c>
      <c r="C13" s="12" t="s">
        <v>49</v>
      </c>
      <c r="D13" s="12" t="s">
        <v>50</v>
      </c>
      <c r="E13" s="14"/>
      <c r="F13" s="14"/>
      <c r="G13" s="12"/>
      <c r="H13" s="13" t="s">
        <v>17</v>
      </c>
      <c r="I13" s="10"/>
      <c r="J13" s="14"/>
      <c r="L13" t="str">
        <f t="shared" si="0"/>
        <v>INSERT INTO dbo.Danhmuckhach( Mahieu, Tenhieu, Diachi, Email, Manhanvien) VALUES  (N'PS-AL',N'Al- RAHMA FOR PLASTIC INDUSTRIES',N'HEBERON/WESTBANK/PALESTINE',N'',N'Minh')</v>
      </c>
    </row>
    <row r="14" spans="1:12" ht="34.799999999999997">
      <c r="A14" s="10">
        <v>10</v>
      </c>
      <c r="B14" s="11" t="s">
        <v>51</v>
      </c>
      <c r="C14" s="12" t="s">
        <v>52</v>
      </c>
      <c r="D14" s="12" t="s">
        <v>53</v>
      </c>
      <c r="E14" s="14"/>
      <c r="F14" s="14"/>
      <c r="G14" s="1644" t="s">
        <v>1515</v>
      </c>
      <c r="H14" s="13" t="s">
        <v>40</v>
      </c>
      <c r="I14" s="10"/>
      <c r="J14" s="14"/>
      <c r="L14" t="str">
        <f t="shared" si="0"/>
        <v>INSERT INTO dbo.Danhmuckhach( Mahieu, Tenhieu, Diachi, Email, Manhanvien) VALUES  (N'CN-NBXC',N'NINGBO XIN CHI PLASTIC INDUSTRY CO., LTD',N'Room 311,3F,Zhenbang Building,No,270 Bachelor Rd,Yinzhou District,Ningbo CIty,Zhejiang Province, China',N'470244386@qq.com',N'Thu')</v>
      </c>
    </row>
    <row r="15" spans="1:12" ht="52.2">
      <c r="A15" s="10">
        <v>11</v>
      </c>
      <c r="B15" s="11" t="s">
        <v>55</v>
      </c>
      <c r="C15" s="12" t="s">
        <v>56</v>
      </c>
      <c r="D15" s="12" t="s">
        <v>57</v>
      </c>
      <c r="E15" s="14"/>
      <c r="F15" s="14"/>
      <c r="G15" s="12"/>
      <c r="H15" s="13" t="s">
        <v>58</v>
      </c>
      <c r="I15" s="10"/>
      <c r="J15" s="14"/>
      <c r="L15" t="str">
        <f t="shared" si="0"/>
        <v>INSERT INTO dbo.Danhmuckhach( Mahieu, Tenhieu, Diachi, Email, Manhanvien) VALUES  (N'CN-NBSQ',N'NINGBO SHANQIU IMP&amp;EXP CO.,LTD',N'ROOM 2501-2,NO.155 BAOQUAN ROAD,YINZHOU DISTRICT,NINGBO,ZHEJIANG, CHINA.',N'',N'Sam')</v>
      </c>
    </row>
    <row r="16" spans="1:12" ht="52.2">
      <c r="A16" s="10">
        <v>12</v>
      </c>
      <c r="B16" s="11" t="s">
        <v>59</v>
      </c>
      <c r="C16" s="12" t="s">
        <v>60</v>
      </c>
      <c r="D16" s="12" t="s">
        <v>1506</v>
      </c>
      <c r="E16" s="14"/>
      <c r="F16" s="14"/>
      <c r="G16" s="12" t="s">
        <v>62</v>
      </c>
      <c r="H16" s="13" t="s">
        <v>40</v>
      </c>
      <c r="I16" s="10"/>
      <c r="J16" s="14"/>
      <c r="L16" t="str">
        <f t="shared" si="0"/>
        <v>INSERT INTO dbo.Danhmuckhach( Mahieu, Tenhieu, Diachi, Email, Manhanvien) VALUES  (N'CN-YK',N'YINGKOU DAZHENG PLASTICS TECHNOLOGY CO., LTD',N'Xianren Island Chemical Area Gaizhou, Yingkou, Liaoning, China. Tax code: 91210881699413588C',N'yingkoudazheng@126.com',N'Thu')</v>
      </c>
    </row>
    <row r="17" spans="1:12" ht="52.2">
      <c r="A17" s="10">
        <v>13</v>
      </c>
      <c r="B17" s="11" t="s">
        <v>63</v>
      </c>
      <c r="C17" s="12" t="s">
        <v>64</v>
      </c>
      <c r="D17" s="12" t="s">
        <v>65</v>
      </c>
      <c r="E17" s="14"/>
      <c r="F17" s="14"/>
      <c r="G17" s="12"/>
      <c r="H17" s="13" t="s">
        <v>58</v>
      </c>
      <c r="I17" s="10"/>
      <c r="J17" s="14"/>
      <c r="L17" t="str">
        <f t="shared" si="0"/>
        <v>INSERT INTO dbo.Danhmuckhach( Mahieu, Tenhieu, Diachi, Email, Manhanvien) VALUES  (N'UG-AI',N'AUROMEERA INDUSTRIES (U) LTD',N'PLOT NO19-25 MASESE INDUSTRIAL ROAD, NEAR BIDCO, P.O.BOX 176 JINJA, UGANDA',N'',N'Sam')</v>
      </c>
    </row>
    <row r="18" spans="1:12" ht="69.599999999999994">
      <c r="A18" s="10">
        <v>14</v>
      </c>
      <c r="B18" s="11" t="s">
        <v>66</v>
      </c>
      <c r="C18" s="12" t="s">
        <v>67</v>
      </c>
      <c r="D18" s="12" t="s">
        <v>68</v>
      </c>
      <c r="E18" s="14"/>
      <c r="F18" s="14"/>
      <c r="G18" s="12"/>
      <c r="H18" s="13" t="s">
        <v>58</v>
      </c>
      <c r="I18" s="10"/>
      <c r="J18" s="14"/>
      <c r="L18" t="str">
        <f t="shared" si="0"/>
        <v>INSERT INTO dbo.Danhmuckhach( Mahieu, Tenhieu, Diachi, Email, Manhanvien) VALUES  (N'IN-GR',N'GIRIVARYA NON WOVEN FABRICS PVT. LTD',N'SURVEY NO 75 P/4, PLOT NO 1 TO 4,11 TO 14, B/H VANDHESWAR MAHADEV TEMPLE,NH 8 B VILLAGE-BHUNAVA TAL-GODAL  DIS RAJKOT  (GUJARAT) INDIA',N'',N'Sam')</v>
      </c>
    </row>
    <row r="19" spans="1:12" ht="52.2">
      <c r="A19" s="10">
        <v>15</v>
      </c>
      <c r="B19" s="11" t="s">
        <v>69</v>
      </c>
      <c r="C19" s="12" t="s">
        <v>70</v>
      </c>
      <c r="D19" s="12" t="s">
        <v>71</v>
      </c>
      <c r="E19" s="14"/>
      <c r="F19" s="14"/>
      <c r="G19" s="12"/>
      <c r="H19" s="13" t="s">
        <v>58</v>
      </c>
      <c r="I19" s="10"/>
      <c r="J19" s="14"/>
      <c r="L19" t="str">
        <f t="shared" si="0"/>
        <v>INSERT INTO dbo.Danhmuckhach( Mahieu, Tenhieu, Diachi, Email, Manhanvien) VALUES  (N'PH-KP',N'KUTSAIRA PLASTIC PLUS CO.LTD',N'LOT 7 BLOCK 2 PLASTIC CITY INDUSTRIAL VIENTE REALES VALENZUELA CITY PHILIPPINES',N'',N'Sam')</v>
      </c>
    </row>
    <row r="20" spans="1:12" ht="52.2">
      <c r="A20" s="10">
        <v>16</v>
      </c>
      <c r="B20" s="11" t="s">
        <v>72</v>
      </c>
      <c r="C20" s="12" t="s">
        <v>73</v>
      </c>
      <c r="D20" s="12" t="s">
        <v>74</v>
      </c>
      <c r="E20" s="14"/>
      <c r="F20" s="14"/>
      <c r="G20" s="12"/>
      <c r="H20" s="13" t="s">
        <v>58</v>
      </c>
      <c r="I20" s="10"/>
      <c r="J20" s="14"/>
      <c r="L20" t="str">
        <f t="shared" si="0"/>
        <v>INSERT INTO dbo.Danhmuckhach( Mahieu, Tenhieu, Diachi, Email, Manhanvien) VALUES  (N'CN-JX',N'JIANG XI CHENKANG INDUSTRY &amp; TRADING CO.,LTD',N'NO.404,FLOOR1-2,HAITANGHUACHENG,FENGCHENG,YICHUN,JIANGXI PROVINCE,CHINA',N'',N'Sam')</v>
      </c>
    </row>
    <row r="21" spans="1:12" ht="34.799999999999997">
      <c r="A21" s="10">
        <v>17</v>
      </c>
      <c r="B21" s="11" t="s">
        <v>75</v>
      </c>
      <c r="C21" s="12" t="s">
        <v>76</v>
      </c>
      <c r="D21" s="12" t="s">
        <v>77</v>
      </c>
      <c r="E21" s="14"/>
      <c r="F21" s="14"/>
      <c r="G21" s="12"/>
      <c r="H21" s="13" t="s">
        <v>58</v>
      </c>
      <c r="I21" s="10"/>
      <c r="J21" s="14"/>
      <c r="L21" t="str">
        <f t="shared" si="0"/>
        <v>INSERT INTO dbo.Danhmuckhach( Mahieu, Tenhieu, Diachi, Email, Manhanvien) VALUES  (N'IN-PE',N'PEKON ELECTRONICS LTD',N'10A, MIDDLETON ROW, 2ND FLOOR KOLKATA 700071, INDIA.',N'',N'Sam')</v>
      </c>
    </row>
    <row r="22" spans="1:12" ht="34.799999999999997">
      <c r="A22" s="10">
        <v>18</v>
      </c>
      <c r="B22" s="11" t="s">
        <v>78</v>
      </c>
      <c r="C22" s="12" t="s">
        <v>79</v>
      </c>
      <c r="D22" s="12" t="s">
        <v>80</v>
      </c>
      <c r="E22" s="14"/>
      <c r="F22" s="14"/>
      <c r="G22" s="12"/>
      <c r="H22" s="13" t="s">
        <v>81</v>
      </c>
      <c r="I22" s="10"/>
      <c r="J22" s="14"/>
      <c r="L22" t="str">
        <f t="shared" si="0"/>
        <v>INSERT INTO dbo.Danhmuckhach( Mahieu, Tenhieu, Diachi, Email, Manhanvien) VALUES  (N'EG-FE',N'FRESH ELECTRIC FOR HOME APPLIANCES',N'10TH OF RAMADAN CITY, A3 INDUSTRIAL ZONE, EGYPT',N'',N'NGÂN')</v>
      </c>
    </row>
    <row r="23" spans="1:12" ht="34.799999999999997">
      <c r="A23" s="10">
        <v>19</v>
      </c>
      <c r="B23" s="11" t="s">
        <v>82</v>
      </c>
      <c r="C23" s="12" t="s">
        <v>83</v>
      </c>
      <c r="D23" s="12" t="s">
        <v>84</v>
      </c>
      <c r="E23" s="14"/>
      <c r="F23" s="14"/>
      <c r="G23" s="12"/>
      <c r="H23" s="13" t="s">
        <v>85</v>
      </c>
      <c r="I23" s="10"/>
      <c r="J23" s="14"/>
      <c r="L23" t="str">
        <f t="shared" si="0"/>
        <v>INSERT INTO dbo.Danhmuckhach( Mahieu, Tenhieu, Diachi, Email, Manhanvien) VALUES  (N'ID-CV',N'CV SELARAS TODAYA',N'JALAN PLAJU NO. 14, JAKARTA 10230, INDONESIA',N'',N'SAM')</v>
      </c>
    </row>
    <row r="24" spans="1:12" ht="52.2">
      <c r="A24" s="10">
        <v>20</v>
      </c>
      <c r="B24" s="11" t="s">
        <v>86</v>
      </c>
      <c r="C24" s="12" t="s">
        <v>87</v>
      </c>
      <c r="D24" s="12" t="s">
        <v>88</v>
      </c>
      <c r="E24" s="14"/>
      <c r="F24" s="14"/>
      <c r="G24" s="12"/>
      <c r="H24" s="13" t="s">
        <v>89</v>
      </c>
      <c r="I24" s="10"/>
      <c r="J24" s="14"/>
      <c r="L24" t="str">
        <f t="shared" si="0"/>
        <v>INSERT INTO dbo.Danhmuckhach( Mahieu, Tenhieu, Diachi, Email, Manhanvien) VALUES  (N'PK-KR',N'AI-KARAM PACKAGES (PVT.) LIMITED',N'PLOT # 36-C, FLOOR 3, SHAHBAZ COMMERCIAL, LANE NO.4, PHASE-VI, DHA KARACHI, PAKISTAN ',N'',N'MINH')</v>
      </c>
    </row>
    <row r="25" spans="1:12" ht="52.2">
      <c r="A25" s="10">
        <v>21</v>
      </c>
      <c r="B25" s="11" t="s">
        <v>90</v>
      </c>
      <c r="C25" s="12" t="s">
        <v>91</v>
      </c>
      <c r="D25" s="12" t="s">
        <v>1507</v>
      </c>
      <c r="E25" s="14"/>
      <c r="F25" s="14"/>
      <c r="G25" s="12"/>
      <c r="H25" s="13" t="s">
        <v>89</v>
      </c>
      <c r="I25" s="10"/>
      <c r="J25" s="14"/>
      <c r="L25" t="str">
        <f t="shared" si="0"/>
        <v>INSERT INTO dbo.Danhmuckhach( Mahieu, Tenhieu, Diachi, Email, Manhanvien) VALUES  (N'IN-SN',N'SUNIL FIBRES PVT.LTD',N'5001-5005 5TH FLOOR SHREE MAHAVIR TEXTILE MARKET SURAT KADODARA ROAD MAGOB, SURAT. 395010, INDIA',N'',N'MINH')</v>
      </c>
    </row>
    <row r="26" spans="1:12" ht="34.799999999999997">
      <c r="A26" s="10">
        <v>22</v>
      </c>
      <c r="B26" s="11" t="s">
        <v>93</v>
      </c>
      <c r="C26" s="12" t="s">
        <v>94</v>
      </c>
      <c r="D26" s="12" t="s">
        <v>1511</v>
      </c>
      <c r="E26" s="14"/>
      <c r="F26" s="14"/>
      <c r="G26" s="12"/>
      <c r="H26" s="13" t="s">
        <v>85</v>
      </c>
      <c r="I26" s="10"/>
      <c r="J26" s="14"/>
      <c r="L26" t="str">
        <f t="shared" si="0"/>
        <v>INSERT INTO dbo.Danhmuckhach( Mahieu, Tenhieu, Diachi, Email, Manhanvien) VALUES  (N'ID-POLY',N' PT. POLY UNION CHEMICALS',N'WISMA BUMIPUTERA 9TH.FLOOR, JL. JEND.SUDIRMAN KAV.75, JAKARTA 12910',N'',N'SAM')</v>
      </c>
    </row>
    <row r="27" spans="1:12" ht="34.799999999999997">
      <c r="A27" s="10">
        <v>23</v>
      </c>
      <c r="B27" s="11" t="s">
        <v>96</v>
      </c>
      <c r="C27" s="12" t="s">
        <v>97</v>
      </c>
      <c r="D27" s="12" t="s">
        <v>98</v>
      </c>
      <c r="E27" s="14"/>
      <c r="F27" s="14"/>
      <c r="G27" s="12"/>
      <c r="H27" s="13" t="s">
        <v>85</v>
      </c>
      <c r="I27" s="10"/>
      <c r="J27" s="14"/>
      <c r="L27" t="str">
        <f t="shared" si="0"/>
        <v>INSERT INTO dbo.Danhmuckhach( Mahieu, Tenhieu, Diachi, Email, Manhanvien) VALUES  (N'SA-AD',N'ADVANCED FLEXIBLE PACKAGING CO.',N'Mekkah St, Dammam 2nd Industrial City, Dammam 34333 Saudi Arabia',N'',N'SAM')</v>
      </c>
    </row>
    <row r="28" spans="1:12" ht="34.799999999999997">
      <c r="A28" s="10">
        <v>24</v>
      </c>
      <c r="B28" s="11" t="s">
        <v>99</v>
      </c>
      <c r="C28" s="12" t="s">
        <v>100</v>
      </c>
      <c r="D28" s="12" t="s">
        <v>101</v>
      </c>
      <c r="E28" s="14"/>
      <c r="F28" s="14"/>
      <c r="G28" s="12"/>
      <c r="H28" s="13" t="s">
        <v>85</v>
      </c>
      <c r="I28" s="10"/>
      <c r="J28" s="14"/>
      <c r="L28" t="str">
        <f t="shared" si="0"/>
        <v>INSERT INTO dbo.Danhmuckhach( Mahieu, Tenhieu, Diachi, Email, Manhanvien) VALUES  (N'PL-BE',N'BEDEKO EUROPE LTD LP.',N' 7 Wojska Polskiego Street, 05-850 Macierzysz, Poland',N'',N'SAM')</v>
      </c>
    </row>
    <row r="29" spans="1:12" ht="17.399999999999999">
      <c r="A29" s="10">
        <v>25</v>
      </c>
      <c r="B29" s="11" t="s">
        <v>102</v>
      </c>
      <c r="C29" s="12" t="s">
        <v>103</v>
      </c>
      <c r="D29" s="12" t="s">
        <v>104</v>
      </c>
      <c r="E29" s="14"/>
      <c r="F29" s="14"/>
      <c r="G29" s="12"/>
      <c r="H29" s="13" t="s">
        <v>85</v>
      </c>
      <c r="I29" s="10"/>
      <c r="J29" s="14"/>
      <c r="L29" t="str">
        <f t="shared" si="0"/>
        <v>INSERT INTO dbo.Danhmuckhach( Mahieu, Tenhieu, Diachi, Email, Manhanvien) VALUES  (N'UAE-KP',N'KOMRI PLASTIC CO.',N'RAKEZ FZ, RAK UAE',N'',N'SAM')</v>
      </c>
    </row>
    <row r="30" spans="1:12" ht="34.799999999999997">
      <c r="A30" s="10">
        <v>26</v>
      </c>
      <c r="B30" s="11" t="s">
        <v>105</v>
      </c>
      <c r="C30" s="12" t="s">
        <v>106</v>
      </c>
      <c r="D30" s="12" t="s">
        <v>107</v>
      </c>
      <c r="E30" s="14"/>
      <c r="F30" s="14"/>
      <c r="G30" s="12" t="s">
        <v>108</v>
      </c>
      <c r="H30" s="13" t="s">
        <v>85</v>
      </c>
      <c r="I30" s="10"/>
      <c r="J30" s="14"/>
      <c r="L30" t="str">
        <f t="shared" si="0"/>
        <v>INSERT INTO dbo.Danhmuckhach( Mahieu, Tenhieu, Diachi, Email, Manhanvien) VALUES  (N'IN-AT',N'ASIAN TRADELINKS PVT LTD',N'282 RABINDRA SARANI KOLKATA WEST BENGAL 700007',N'mohit.kvc@gmail.com',N'SAM')</v>
      </c>
    </row>
    <row r="31" spans="1:12" ht="34.799999999999997">
      <c r="A31" s="10">
        <v>27</v>
      </c>
      <c r="B31" s="11" t="s">
        <v>109</v>
      </c>
      <c r="C31" s="12" t="s">
        <v>110</v>
      </c>
      <c r="D31" s="12" t="s">
        <v>111</v>
      </c>
      <c r="E31" s="14"/>
      <c r="F31" s="14"/>
      <c r="G31" s="12"/>
      <c r="H31" s="13" t="s">
        <v>85</v>
      </c>
      <c r="I31" s="10"/>
      <c r="J31" s="14"/>
      <c r="L31" t="str">
        <f t="shared" si="0"/>
        <v>INSERT INTO dbo.Danhmuckhach( Mahieu, Tenhieu, Diachi, Email, Manhanvien) VALUES  (N'TL-VAVA',N'VAVA PACK CO.,LTD',N'52 MOO 3 SIKHIU, SIKHIU, SIKHIU NAKHONRAT CHASIMA 30140, THAILAND.',N'',N'SAM')</v>
      </c>
    </row>
    <row r="32" spans="1:12" ht="52.2">
      <c r="A32" s="10">
        <v>28</v>
      </c>
      <c r="B32" s="11" t="s">
        <v>112</v>
      </c>
      <c r="C32" s="12" t="s">
        <v>113</v>
      </c>
      <c r="D32" s="12" t="s">
        <v>114</v>
      </c>
      <c r="E32" s="14"/>
      <c r="F32" s="14"/>
      <c r="G32" s="12"/>
      <c r="H32" s="13" t="s">
        <v>85</v>
      </c>
      <c r="I32" s="10"/>
      <c r="J32" s="14"/>
      <c r="L32" t="str">
        <f t="shared" si="0"/>
        <v>INSERT INTO dbo.Danhmuckhach( Mahieu, Tenhieu, Diachi, Email, Manhanvien) VALUES  (N'PL-KB',N'KATHURIA BROTHER',N' OFFICE NO.8, MEZZANINE FLOOR, BLOCK 3 SULEMAN ARCADE BMCHS, KARACHI, PAKISTAN.',N'',N'SAM')</v>
      </c>
    </row>
    <row r="33" spans="1:12" ht="34.799999999999997">
      <c r="A33" s="10">
        <v>29</v>
      </c>
      <c r="B33" s="11" t="s">
        <v>115</v>
      </c>
      <c r="C33" s="12" t="s">
        <v>116</v>
      </c>
      <c r="D33" s="12" t="s">
        <v>117</v>
      </c>
      <c r="E33" s="14"/>
      <c r="F33" s="14"/>
      <c r="G33" s="12"/>
      <c r="H33" s="13" t="s">
        <v>118</v>
      </c>
      <c r="I33" s="10"/>
      <c r="J33" s="14"/>
      <c r="L33" t="str">
        <f t="shared" si="0"/>
        <v>INSERT INTO dbo.Danhmuckhach( Mahieu, Tenhieu, Diachi, Email, Manhanvien) VALUES  (N'CN-GM',N'GLOBAL NEW MATERIAL LIMITED',N'RM 19C Lockhart CTR 301-307 Lockhart RD Wan Chai Hong Kong',N'',N'THU')</v>
      </c>
    </row>
    <row r="34" spans="1:12" ht="69.599999999999994">
      <c r="A34" s="10">
        <v>30</v>
      </c>
      <c r="B34" s="11" t="s">
        <v>119</v>
      </c>
      <c r="C34" s="12" t="s">
        <v>120</v>
      </c>
      <c r="D34" s="12" t="s">
        <v>1508</v>
      </c>
      <c r="E34" s="14"/>
      <c r="F34" s="14"/>
      <c r="G34" s="12"/>
      <c r="H34" s="13" t="s">
        <v>85</v>
      </c>
      <c r="I34" s="10"/>
      <c r="J34" s="14"/>
      <c r="L34" t="str">
        <f t="shared" si="0"/>
        <v>INSERT INTO dbo.Danhmuckhach( Mahieu, Tenhieu, Diachi, Email, Manhanvien) VALUES  (N'IN-UI',N'UNIQUE INTERTRADE PVT LTD',N'3RD FLOOR &amp; CROMA BUILDING, SS MANOR, NEARKALYANNAGAR, INDIA. GSTIN: 29AARCU4956FZ2, IEC:0813012155',N'',N'SAM')</v>
      </c>
    </row>
    <row r="35" spans="1:12" ht="34.799999999999997">
      <c r="A35" s="10">
        <v>31</v>
      </c>
      <c r="B35" s="11" t="s">
        <v>122</v>
      </c>
      <c r="C35" s="12" t="s">
        <v>123</v>
      </c>
      <c r="D35" s="12" t="s">
        <v>1510</v>
      </c>
      <c r="E35" s="14"/>
      <c r="F35" s="14"/>
      <c r="G35" s="12"/>
      <c r="H35" s="13" t="s">
        <v>89</v>
      </c>
      <c r="I35" s="10"/>
      <c r="J35" s="14"/>
      <c r="L35" t="str">
        <f t="shared" si="0"/>
        <v>INSERT INTO dbo.Danhmuckhach( Mahieu, Tenhieu, Diachi, Email, Manhanvien) VALUES  (N'IN-CP',N'CHANDRA POLYMER PRIVATE LIMITED',N' 87, OLD CHINA BAZAR STREET, KOLKATA – 700001, WEST BENGAL, INDIA. PAN – AAECC1061E ; GSTIN - AECC1061E1Z2 ; IEC – 0210026308',N'',N'MINH')</v>
      </c>
    </row>
    <row r="36" spans="1:12" ht="34.799999999999997">
      <c r="A36" s="10">
        <v>32</v>
      </c>
      <c r="B36" s="11" t="s">
        <v>125</v>
      </c>
      <c r="C36" s="12" t="s">
        <v>126</v>
      </c>
      <c r="D36" s="12" t="s">
        <v>127</v>
      </c>
      <c r="E36" s="14"/>
      <c r="F36" s="14"/>
      <c r="G36" s="12" t="s">
        <v>128</v>
      </c>
      <c r="H36" s="13" t="s">
        <v>85</v>
      </c>
      <c r="I36" s="10"/>
      <c r="J36" s="14"/>
      <c r="L36" t="str">
        <f t="shared" si="0"/>
        <v>INSERT INTO dbo.Danhmuckhach( Mahieu, Tenhieu, Diachi, Email, Manhanvien) VALUES  (N'IN-DNS',N'DNS POLYFAB PVT. LTD',N'A - 16, II Stage, Peenya Industrial Estate, Bangalore 560 058',N'piyush@formosasynthetics.in',N'SAM')</v>
      </c>
    </row>
    <row r="37" spans="1:12" ht="34.799999999999997">
      <c r="A37" s="10">
        <v>33</v>
      </c>
      <c r="B37" s="11" t="s">
        <v>129</v>
      </c>
      <c r="C37" s="12" t="s">
        <v>130</v>
      </c>
      <c r="D37" s="12" t="s">
        <v>1509</v>
      </c>
      <c r="E37" s="14"/>
      <c r="F37" s="14"/>
      <c r="G37" s="12"/>
      <c r="H37" s="13" t="s">
        <v>89</v>
      </c>
      <c r="I37" s="10"/>
      <c r="J37" s="14"/>
      <c r="L37" t="str">
        <f t="shared" si="0"/>
        <v>INSERT INTO dbo.Danhmuckhach( Mahieu, Tenhieu, Diachi, Email, Manhanvien) VALUES  (N'UG-QT',N'QATAR PLASTIC INDUSTRIAL LIMITED',N'PLOT NO. LZ12, INFINITY INDUSTRIAL PARK, EASTERN BYPASS, NAIROBI, KENYA. P.O.BOX: 13266-00100',N'',N'MINH')</v>
      </c>
    </row>
    <row r="38" spans="1:12" ht="52.2">
      <c r="A38" s="10">
        <v>34</v>
      </c>
      <c r="B38" s="11" t="s">
        <v>132</v>
      </c>
      <c r="C38" s="12" t="s">
        <v>133</v>
      </c>
      <c r="D38" s="12" t="s">
        <v>134</v>
      </c>
      <c r="E38" s="14"/>
      <c r="F38" s="14"/>
      <c r="G38" s="12"/>
      <c r="H38" s="13" t="s">
        <v>118</v>
      </c>
      <c r="I38" s="10"/>
      <c r="J38" s="14"/>
      <c r="L38" t="str">
        <f t="shared" si="0"/>
        <v>INSERT INTO dbo.Danhmuckhach( Mahieu, Tenhieu, Diachi, Email, Manhanvien) VALUES  (N'CN-SZ',N'SHENZHEN JOYANCY TECHNOLOGY&amp;DEVELOPMENT CO.,LTD',N'UNIT 1309 13/F,TOWN A SOUTH MEILINEXCELLENT CITY NO.128 ZHONGKANG RD. FUTIAN DISTRICT SHENZHEN, CHINA.',N'',N'THU')</v>
      </c>
    </row>
    <row r="39" spans="1:12" ht="52.2">
      <c r="A39" s="10">
        <v>35</v>
      </c>
      <c r="B39" s="11" t="s">
        <v>135</v>
      </c>
      <c r="C39" s="12" t="s">
        <v>136</v>
      </c>
      <c r="D39" s="12" t="s">
        <v>137</v>
      </c>
      <c r="E39" s="14"/>
      <c r="F39" s="14"/>
      <c r="G39" s="12"/>
      <c r="H39" s="13" t="s">
        <v>118</v>
      </c>
      <c r="I39" s="10"/>
      <c r="J39" s="14"/>
      <c r="L39" t="str">
        <f t="shared" si="0"/>
        <v>INSERT INTO dbo.Danhmuckhach( Mahieu, Tenhieu, Diachi, Email, Manhanvien) VALUES  (N'KR-HC',N'HUE CHEM CO.,LTD',N'Suite 1326, Hagui-ro 282, Dongan-gu, Anyang-si, Gyeonggi-do, Republic of Korea.',N'',N'THU')</v>
      </c>
    </row>
    <row r="40" spans="1:12" ht="34.799999999999997">
      <c r="A40" s="10">
        <v>36</v>
      </c>
      <c r="B40" s="11" t="s">
        <v>138</v>
      </c>
      <c r="C40" s="12" t="s">
        <v>139</v>
      </c>
      <c r="D40" s="12" t="s">
        <v>140</v>
      </c>
      <c r="E40" s="14"/>
      <c r="F40" s="14"/>
      <c r="G40" s="12"/>
      <c r="H40" s="13"/>
      <c r="I40" s="10"/>
      <c r="J40" s="14"/>
      <c r="L40" t="str">
        <f t="shared" si="0"/>
        <v>INSERT INTO dbo.Danhmuckhach( Mahieu, Tenhieu, Diachi, Email, Manhanvien) VALUES  (N'PK-RC',N'REHMAN CHEMICALS',N'Suite No 7, Al Shabbir Corner Nazimabad No.1, Karachi, Pakistan',N'',N'')</v>
      </c>
    </row>
    <row r="41" spans="1:12" ht="34.799999999999997">
      <c r="A41" s="10">
        <v>37</v>
      </c>
      <c r="B41" s="11" t="s">
        <v>141</v>
      </c>
      <c r="C41" s="12" t="s">
        <v>142</v>
      </c>
      <c r="D41" s="12" t="s">
        <v>143</v>
      </c>
      <c r="E41" s="14"/>
      <c r="F41" s="14"/>
      <c r="G41" s="12"/>
      <c r="H41" s="13" t="s">
        <v>85</v>
      </c>
      <c r="I41" s="10"/>
      <c r="J41" s="14"/>
      <c r="L41" t="str">
        <f t="shared" si="0"/>
        <v>INSERT INTO dbo.Danhmuckhach( Mahieu, Tenhieu, Diachi, Email, Manhanvien) VALUES  (N'IN-PT',N'PT. BERKAT UTAMA',N'Jl. Pakis Raya Blok AA 2No.12, Bekasi Selatan, Jawa Barat, 17148, Indonesia',N'',N'SAM')</v>
      </c>
    </row>
    <row r="42" spans="1:12" ht="52.2">
      <c r="A42" s="10">
        <v>38</v>
      </c>
      <c r="B42" s="11" t="s">
        <v>144</v>
      </c>
      <c r="C42" s="12" t="s">
        <v>145</v>
      </c>
      <c r="D42" s="12" t="s">
        <v>146</v>
      </c>
      <c r="E42" s="14"/>
      <c r="F42" s="14"/>
      <c r="G42" s="12" t="s">
        <v>147</v>
      </c>
      <c r="H42" s="13" t="s">
        <v>85</v>
      </c>
      <c r="I42" s="10"/>
      <c r="J42" s="14"/>
      <c r="L42" t="str">
        <f t="shared" si="0"/>
        <v>INSERT INTO dbo.Danhmuckhach( Mahieu, Tenhieu, Diachi, Email, Manhanvien) VALUES  (N'CB-CC',N'CAMBODIA CEMENT CHAKREY TING FACTORY CO.,LTD',N'#74 , Street 317, Sangkat Boeung Kak II, Khan Toul Kork , Phnom Penh, Cambodia ',N'Tel: 012493040 Zip Code: 120408',N'SAM')</v>
      </c>
    </row>
    <row r="43" spans="1:12" ht="34.799999999999997">
      <c r="A43" s="10">
        <v>39</v>
      </c>
      <c r="B43" s="11" t="s">
        <v>148</v>
      </c>
      <c r="C43" s="12" t="s">
        <v>149</v>
      </c>
      <c r="D43" s="12" t="s">
        <v>150</v>
      </c>
      <c r="E43" s="14"/>
      <c r="F43" s="14"/>
      <c r="G43" s="12"/>
      <c r="H43" s="13" t="s">
        <v>85</v>
      </c>
      <c r="I43" s="10"/>
      <c r="J43" s="14"/>
      <c r="L43" t="str">
        <f t="shared" si="0"/>
        <v>INSERT INTO dbo.Danhmuckhach( Mahieu, Tenhieu, Diachi, Email, Manhanvien) VALUES  (N'SL-EGO',N'EGODAMULLA PACKAGING LANKA (P.V.T) LTD',N'No, 5/131, Egodamulla, Ahungalla,Sri Lanka',N'',N'SAM')</v>
      </c>
    </row>
    <row r="44" spans="1:12" ht="34.799999999999997">
      <c r="A44" s="10">
        <v>40</v>
      </c>
      <c r="B44" s="11" t="s">
        <v>151</v>
      </c>
      <c r="C44" s="12" t="s">
        <v>152</v>
      </c>
      <c r="D44" s="12" t="s">
        <v>1512</v>
      </c>
      <c r="E44" s="14"/>
      <c r="F44" s="14"/>
      <c r="G44" s="12"/>
      <c r="H44" s="13"/>
      <c r="I44" s="10"/>
      <c r="J44" s="14"/>
      <c r="L44" t="str">
        <f t="shared" si="0"/>
        <v>INSERT INTO dbo.Danhmuckhach( Mahieu, Tenhieu, Diachi, Email, Manhanvien) VALUES  (N'RS-AL',N'LIMITED LIABILITY COMPANY NIKA GROUP',N'346800, ROSTOV REGION, MYASNIKOVSKY DISTRICT, SOUTH-EAST INDUSTRIAL ZONE, NO. 16-А. ОГРН 1076164003904. ИНН/КПП 6164263345/612201001. ОКПО 80364762',N'',N'')</v>
      </c>
    </row>
    <row r="45" spans="1:12" ht="52.2">
      <c r="A45" s="10">
        <v>41</v>
      </c>
      <c r="B45" s="11" t="s">
        <v>154</v>
      </c>
      <c r="C45" s="12" t="s">
        <v>155</v>
      </c>
      <c r="D45" s="12" t="s">
        <v>156</v>
      </c>
      <c r="E45" s="14"/>
      <c r="F45" s="14"/>
      <c r="G45" s="12"/>
      <c r="H45" s="13"/>
      <c r="I45" s="10"/>
      <c r="J45" s="14"/>
      <c r="L45" t="str">
        <f t="shared" si="0"/>
        <v>INSERT INTO dbo.Danhmuckhach( Mahieu, Tenhieu, Diachi, Email, Manhanvien) VALUES  (N'HK-LC',N'LICAI PIGMENT COLOR MASTER BATCHES CO.,LIMITED',N'RM 1904A, 19/F., LUCKY COMMERCIAL CENTRE, NO. 103 DES VOEUX ROAD WEST, HONGKONG',N'',N'')</v>
      </c>
    </row>
    <row r="46" spans="1:12" ht="34.799999999999997">
      <c r="A46" s="10">
        <v>42</v>
      </c>
      <c r="B46" s="11" t="s">
        <v>157</v>
      </c>
      <c r="C46" s="12" t="s">
        <v>158</v>
      </c>
      <c r="D46" s="12" t="s">
        <v>159</v>
      </c>
      <c r="E46" s="14"/>
      <c r="F46" s="14"/>
      <c r="G46" s="12"/>
      <c r="H46" s="13"/>
      <c r="I46" s="10"/>
      <c r="J46" s="14"/>
      <c r="L46" t="str">
        <f t="shared" si="0"/>
        <v>INSERT INTO dbo.Danhmuckhach( Mahieu, Tenhieu, Diachi, Email, Manhanvien) VALUES  (N'UAE-PP',N'PRIYA PLASTIC BAGS MANUFACTURING LLC',N'P.O. BOX: 16880, NEAR CHINA MALL, AL JURF, AJMAN, UAE',N'',N'')</v>
      </c>
    </row>
    <row r="47" spans="1:12" ht="52.2">
      <c r="A47" s="10">
        <v>43</v>
      </c>
      <c r="B47" s="11" t="s">
        <v>160</v>
      </c>
      <c r="C47" s="12" t="s">
        <v>161</v>
      </c>
      <c r="D47" s="12" t="s">
        <v>162</v>
      </c>
      <c r="E47" s="14"/>
      <c r="F47" s="14"/>
      <c r="G47" s="12"/>
      <c r="H47" s="13"/>
      <c r="I47" s="10"/>
      <c r="J47" s="14"/>
      <c r="L47" t="str">
        <f t="shared" si="0"/>
        <v>INSERT INTO dbo.Danhmuckhach( Mahieu, Tenhieu, Diachi, Email, Manhanvien) VALUES  (N'IN-SP',N'SUPRIYA PACKERS',N'PLOT NO 289 SOMPURA INDUSTRIAL, AREA DABASPET BANGALORE RURAL, 562111, INDIA',N'',N'')</v>
      </c>
    </row>
    <row r="48" spans="1:12" ht="34.799999999999997">
      <c r="A48" s="10">
        <v>44</v>
      </c>
      <c r="B48" s="11" t="s">
        <v>163</v>
      </c>
      <c r="C48" s="12" t="s">
        <v>164</v>
      </c>
      <c r="D48" s="12" t="s">
        <v>165</v>
      </c>
      <c r="E48" s="14"/>
      <c r="F48" s="14"/>
      <c r="G48" s="12"/>
      <c r="H48" s="13"/>
      <c r="I48" s="10"/>
      <c r="J48" s="14"/>
      <c r="L48" t="str">
        <f t="shared" si="0"/>
        <v>INSERT INTO dbo.Danhmuckhach( Mahieu, Tenhieu, Diachi, Email, Manhanvien) VALUES  (N'INDO-PTC',N'PT. CENTRAL CHEMICAL INDONESIA',N'. Puri Anjasmoro Blok H.5 / 33 - 34 Tawangsari, Semarang Barat',N'',N'')</v>
      </c>
    </row>
    <row r="49" spans="1:12" ht="52.2">
      <c r="A49" s="10">
        <v>45</v>
      </c>
      <c r="B49" s="11" t="s">
        <v>166</v>
      </c>
      <c r="C49" s="12" t="s">
        <v>167</v>
      </c>
      <c r="D49" s="12" t="s">
        <v>1513</v>
      </c>
      <c r="E49" s="14"/>
      <c r="F49" s="14"/>
      <c r="G49" s="12"/>
      <c r="H49" s="13"/>
      <c r="I49" s="10"/>
      <c r="J49" s="14"/>
      <c r="L49" t="str">
        <f t="shared" si="0"/>
        <v>INSERT INTO dbo.Danhmuckhach( Mahieu, Tenhieu, Diachi, Email, Manhanvien) VALUES  (N'IN-GPP',N'GIRIRAJ POLY PACK',N'Survey No 83/3/2 Plot no 3. Rajkot Gondal National Highway. Pin code no: 360311. At- Bhunava Tal-Gondal Dist - Rajkot, Gujarat( India). E mail ID -girirajpoly@gmail.com. PH NO -91-99795 85687. GST NO -24ANIPB0589Q1ZM. PAN NO -ANIPB0589Q. IEC CODE -2411000618',N'',N'')</v>
      </c>
    </row>
    <row r="50" spans="1:12" ht="52.2">
      <c r="A50" s="10">
        <v>46</v>
      </c>
      <c r="B50" s="11" t="s">
        <v>169</v>
      </c>
      <c r="C50" s="12" t="s">
        <v>170</v>
      </c>
      <c r="D50" s="12" t="s">
        <v>171</v>
      </c>
      <c r="E50" s="14"/>
      <c r="F50" s="14"/>
      <c r="G50" s="12" t="s">
        <v>1516</v>
      </c>
      <c r="H50" s="13"/>
      <c r="I50" s="10"/>
      <c r="J50" s="14"/>
      <c r="L50" t="str">
        <f t="shared" si="0"/>
        <v>INSERT INTO dbo.Danhmuckhach( Mahieu, Tenhieu, Diachi, Email, Manhanvien) VALUES  (N'SR-JK',N'J K IMPORT AND EXPORT CO (PVT) LTD',N'No 105 Bankshall Street Colombo 11, SRILANKA',N'BRC NO. PV 10823. Phone number. +94 11 2985908',N'')</v>
      </c>
    </row>
    <row r="51" spans="1:12" ht="34.799999999999997">
      <c r="A51" s="10">
        <v>47</v>
      </c>
      <c r="B51" s="11" t="s">
        <v>173</v>
      </c>
      <c r="C51" s="12" t="s">
        <v>174</v>
      </c>
      <c r="D51" s="12" t="s">
        <v>175</v>
      </c>
      <c r="E51" s="14"/>
      <c r="F51" s="14"/>
      <c r="G51" s="12"/>
      <c r="H51" s="13"/>
      <c r="I51" s="10"/>
      <c r="J51" s="14"/>
      <c r="L51" t="str">
        <f t="shared" si="0"/>
        <v>INSERT INTO dbo.Danhmuckhach( Mahieu, Tenhieu, Diachi, Email, Manhanvien) VALUES  (N'PL-PS',N'PENNINES SPECIALTY CHEMICALS CORPORATION',N'3053 F Bautista st. Ugong Valenzuela City 1440, Philippines',N'',N'')</v>
      </c>
    </row>
    <row r="52" spans="1:12" ht="52.2">
      <c r="A52" s="10">
        <v>48</v>
      </c>
      <c r="B52" s="11" t="s">
        <v>176</v>
      </c>
      <c r="C52" s="12" t="s">
        <v>177</v>
      </c>
      <c r="D52" s="12" t="s">
        <v>1519</v>
      </c>
      <c r="E52" s="14"/>
      <c r="F52" s="14"/>
      <c r="G52" s="12" t="s">
        <v>1517</v>
      </c>
      <c r="H52" s="13"/>
      <c r="I52" s="10"/>
      <c r="J52" s="14"/>
      <c r="L52" t="str">
        <f t="shared" si="0"/>
        <v>INSERT INTO dbo.Danhmuckhach( Mahieu, Tenhieu, Diachi, Email, Manhanvien) VALUES  (N'IN-SI',N'SINGHAL INDUSTRIES PVT. LTD',N' Block No. 1547, B/H. Mukat Pipes, Khatraj-Kalol Road, Moti Bhoyan Village, Kalol Ta., Gandhinagar-382721, Gujarat, India',N'GST NO.: 4AALCS2909N1ZY. IEC NO.: 0807016519. PAN NO.: AALCS2909N',N'')</v>
      </c>
    </row>
    <row r="53" spans="1:12" ht="34.799999999999997">
      <c r="A53" s="10">
        <v>49</v>
      </c>
      <c r="B53" s="15" t="s">
        <v>180</v>
      </c>
      <c r="C53" s="12" t="s">
        <v>181</v>
      </c>
      <c r="D53" s="12" t="s">
        <v>182</v>
      </c>
      <c r="E53" s="14"/>
      <c r="F53" s="14"/>
      <c r="G53" s="12"/>
      <c r="H53" s="13"/>
      <c r="I53" s="10"/>
      <c r="J53" s="14"/>
      <c r="L53" t="str">
        <f t="shared" si="0"/>
        <v>INSERT INTO dbo.Danhmuckhach( Mahieu, Tenhieu, Diachi, Email, Manhanvien) VALUES  (N'PL-UNI',N'UNIBAG POLYSACK CORPORATION',N'401 Centerpoint Bldg, Julia Vargas Ave, Ortigas Center, Pasig 1605, Philippines',N'',N'')</v>
      </c>
    </row>
    <row r="54" spans="1:12" ht="34.799999999999997">
      <c r="A54" s="10">
        <v>50</v>
      </c>
      <c r="B54" s="11" t="s">
        <v>183</v>
      </c>
      <c r="C54" s="12" t="s">
        <v>184</v>
      </c>
      <c r="D54" s="12" t="s">
        <v>185</v>
      </c>
      <c r="E54" s="14"/>
      <c r="F54" s="14"/>
      <c r="G54" s="12"/>
      <c r="H54" s="13"/>
      <c r="I54" s="10"/>
      <c r="J54" s="14"/>
      <c r="L54" t="str">
        <f t="shared" si="0"/>
        <v>INSERT INTO dbo.Danhmuckhach( Mahieu, Tenhieu, Diachi, Email, Manhanvien) VALUES  (N'PL-GSP',N'GRAND SUMMIT PACKAGING CORP',N'26 ISIDRO FRANCISCO ST, BRGY, MAYSAN VALENZUELA, PHILIPPINES PH',N'',N'')</v>
      </c>
    </row>
    <row r="55" spans="1:12" ht="34.799999999999997">
      <c r="A55" s="10">
        <v>51</v>
      </c>
      <c r="B55" s="11" t="s">
        <v>186</v>
      </c>
      <c r="C55" s="12" t="s">
        <v>187</v>
      </c>
      <c r="D55" s="12" t="s">
        <v>1524</v>
      </c>
      <c r="E55" s="14"/>
      <c r="F55" s="14"/>
      <c r="G55" s="12"/>
      <c r="H55" s="13"/>
      <c r="I55" s="10"/>
      <c r="J55" s="14"/>
      <c r="L55" t="str">
        <f t="shared" si="0"/>
        <v>INSERT INTO dbo.Danhmuckhach( Mahieu, Tenhieu, Diachi, Email, Manhanvien) VALUES  (N'IN-VAR',N'VARDHMAN POLY PACK',N'30 ASPIRE INDUSTRIAL HUB,INSIDE PIRANA GATE NR SWASTIK BUSINESS PARK,, OAD GAM , 200 S.P. RING ROAD KAMOD CIRCLE, AHMEDABAD, AHMADABAD, GUJARAT, 382425',N'',N'')</v>
      </c>
    </row>
    <row r="56" spans="1:12" ht="17.399999999999999">
      <c r="A56" s="10">
        <v>52</v>
      </c>
      <c r="B56" s="11" t="s">
        <v>189</v>
      </c>
      <c r="C56" s="12" t="s">
        <v>190</v>
      </c>
      <c r="D56" s="12" t="s">
        <v>1522</v>
      </c>
      <c r="E56" s="14"/>
      <c r="F56" s="14"/>
      <c r="G56" s="12"/>
      <c r="H56" s="13"/>
      <c r="I56" s="10"/>
      <c r="J56" s="14"/>
      <c r="L56" t="str">
        <f t="shared" si="0"/>
        <v>INSERT INTO dbo.Danhmuckhach( Mahieu, Tenhieu, Diachi, Email, Manhanvien) VALUES  (N'SL-ARA',N' ARAVA PRIVATE LIMITED',N' 1/7, KARIYAWASAM PLACE KALAPALUWAWA, RAJAGIRIYA, SRI LANKA',N'',N'')</v>
      </c>
    </row>
    <row r="57" spans="1:12" ht="34.799999999999997">
      <c r="A57" s="10">
        <v>53</v>
      </c>
      <c r="B57" s="11" t="s">
        <v>192</v>
      </c>
      <c r="C57" s="12" t="s">
        <v>193</v>
      </c>
      <c r="D57" s="12" t="s">
        <v>194</v>
      </c>
      <c r="E57" s="14"/>
      <c r="F57" s="14"/>
      <c r="G57" s="12"/>
      <c r="H57" s="13"/>
      <c r="I57" s="10"/>
      <c r="J57" s="14"/>
      <c r="L57" t="str">
        <f t="shared" si="0"/>
        <v>INSERT INTO dbo.Danhmuckhach( Mahieu, Tenhieu, Diachi, Email, Manhanvien) VALUES  (N'TG-SS',N'SORETRAP SARL.',N'ZONE INDUSREIELLE 14 BP 54 LOME ,TOGO',N'',N'')</v>
      </c>
    </row>
    <row r="58" spans="1:12" ht="52.2">
      <c r="A58" s="10">
        <v>54</v>
      </c>
      <c r="B58" s="11" t="s">
        <v>195</v>
      </c>
      <c r="C58" s="12" t="s">
        <v>196</v>
      </c>
      <c r="D58" s="12" t="s">
        <v>197</v>
      </c>
      <c r="E58" s="14"/>
      <c r="F58" s="14"/>
      <c r="G58" s="12" t="s">
        <v>1518</v>
      </c>
      <c r="H58" s="13"/>
      <c r="I58" s="10"/>
      <c r="J58" s="14"/>
      <c r="L58" t="str">
        <f t="shared" si="0"/>
        <v>INSERT INTO dbo.Danhmuckhach( Mahieu, Tenhieu, Diachi, Email, Manhanvien) VALUES  (N'IN-JI',N' JINDAL INTERNATIONAL PVT LTD',N'83/85 NETAJI SUBHASH ROAD, KOLKATA 7000001, INDIA',N'GST-19AABCJ3057G1ZM. IEC 0207020752. EMAIL: MAHESHJINDAL@HOTMAIL.COM',N'')</v>
      </c>
    </row>
    <row r="59" spans="1:12" ht="34.799999999999997">
      <c r="A59" s="10">
        <v>55</v>
      </c>
      <c r="B59" s="11" t="s">
        <v>199</v>
      </c>
      <c r="C59" s="12" t="s">
        <v>200</v>
      </c>
      <c r="D59" s="12" t="s">
        <v>1514</v>
      </c>
      <c r="E59" s="14"/>
      <c r="F59" s="14"/>
      <c r="G59" s="12"/>
      <c r="H59" s="13"/>
      <c r="I59" s="10"/>
      <c r="J59" s="14"/>
      <c r="L59" t="str">
        <f t="shared" si="0"/>
        <v>INSERT INTO dbo.Danhmuckhach( Mahieu, Tenhieu, Diachi, Email, Manhanvien) VALUES  (N'IN-SDR',N' SDR POLYMERS PRIVATE LIMITED',N'NO.: 7/55/1, KAMARAJ NAGAR WEST,SERVAIKARANMADAM,SAWYERPURAM POST - 628251, THOOTHUKUDI DISTRICT. GST NO: 33AAOCS3736L1ZX. IEC NO.: 3510004663',N'',N'')</v>
      </c>
    </row>
    <row r="60" spans="1:12" ht="34.799999999999997">
      <c r="A60" s="10">
        <v>56</v>
      </c>
      <c r="B60" s="11" t="s">
        <v>202</v>
      </c>
      <c r="C60" s="12" t="s">
        <v>203</v>
      </c>
      <c r="D60" s="12" t="s">
        <v>1520</v>
      </c>
      <c r="E60" s="14"/>
      <c r="F60" s="14"/>
      <c r="G60" s="12"/>
      <c r="H60" s="13"/>
      <c r="I60" s="10"/>
      <c r="J60" s="14"/>
      <c r="L60" t="str">
        <f t="shared" si="0"/>
        <v>INSERT INTO dbo.Danhmuckhach( Mahieu, Tenhieu, Diachi, Email, Manhanvien) VALUES  (N'ID-RAJA',N'PT. RAJA ABDI PERKASA',N'JL. MANGGA DUA RAYA BLOCK A NO. 22 RT. 003 RW. 11 MANGGA DUA SELATAN, SAWAH BESAR JAKARTA PUSAT DKI JAKARTA, INDONESIA',N'',N'')</v>
      </c>
    </row>
    <row r="61" spans="1:12" ht="52.2">
      <c r="A61" s="10">
        <v>57</v>
      </c>
      <c r="B61" s="11" t="s">
        <v>205</v>
      </c>
      <c r="C61" s="12" t="s">
        <v>206</v>
      </c>
      <c r="D61" s="12" t="s">
        <v>207</v>
      </c>
      <c r="E61" s="14"/>
      <c r="F61" s="14"/>
      <c r="G61" s="12"/>
      <c r="H61" s="13" t="s">
        <v>85</v>
      </c>
      <c r="I61" s="10"/>
      <c r="J61" s="14"/>
      <c r="L61" t="str">
        <f t="shared" si="0"/>
        <v>INSERT INTO dbo.Danhmuckhach( Mahieu, Tenhieu, Diachi, Email, Manhanvien) VALUES  (N'PN-TS',N'TSONG KAI ENTERPRISES COMPANY LTD',N'LOT 5 BLK 37 PHASE 2 MANGGA S CLARK, MANOR DAQUIT, MABALACAT CITY PAMPANGA 2010, PHILIPPINES',N'',N'SAM')</v>
      </c>
    </row>
    <row r="62" spans="1:12" ht="34.799999999999997">
      <c r="A62" s="10">
        <v>58</v>
      </c>
      <c r="B62" s="11" t="s">
        <v>208</v>
      </c>
      <c r="C62" s="12" t="s">
        <v>209</v>
      </c>
      <c r="D62" s="12" t="s">
        <v>210</v>
      </c>
      <c r="E62" s="14"/>
      <c r="F62" s="14"/>
      <c r="G62" s="12"/>
      <c r="H62" s="13"/>
      <c r="I62" s="10"/>
      <c r="J62" s="14"/>
      <c r="L62" t="str">
        <f t="shared" si="0"/>
        <v>INSERT INTO dbo.Danhmuckhach( Mahieu, Tenhieu, Diachi, Email, Manhanvien) VALUES  (N'ID-SMP',N'PT. SINAR MULIA PLASINDO LESTAR',N'JL. CICUKANG 22, HOLIS, BANDUNG 40212',N'',N'')</v>
      </c>
    </row>
    <row r="63" spans="1:12" ht="52.2">
      <c r="A63" s="10">
        <v>59</v>
      </c>
      <c r="B63" s="11" t="s">
        <v>211</v>
      </c>
      <c r="C63" s="12" t="s">
        <v>212</v>
      </c>
      <c r="D63" s="12" t="s">
        <v>213</v>
      </c>
      <c r="E63" s="14"/>
      <c r="F63" s="14"/>
      <c r="G63" s="12"/>
      <c r="H63" s="13"/>
      <c r="I63" s="10"/>
      <c r="J63" s="14"/>
      <c r="L63" t="str">
        <f t="shared" si="0"/>
        <v>INSERT INTO dbo.Danhmuckhach( Mahieu, Tenhieu, Diachi, Email, Manhanvien) VALUES  (N'APCA',N'AZOV PRODUCTION CORPORATION ALEKO - POLYMERS LLC',N'47 NEKRASOVA LANE, AZOV, ROSTOV-ON-DON-REGION 346781, RUSSIA',N'',N'')</v>
      </c>
    </row>
    <row r="64" spans="1:12" ht="34.799999999999997">
      <c r="A64" s="10">
        <v>60</v>
      </c>
      <c r="B64" s="11" t="s">
        <v>214</v>
      </c>
      <c r="C64" s="12" t="s">
        <v>215</v>
      </c>
      <c r="D64" s="12"/>
      <c r="E64" s="14"/>
      <c r="F64" s="14"/>
      <c r="G64" s="12"/>
      <c r="H64" s="13"/>
      <c r="I64" s="10"/>
      <c r="J64" s="14"/>
      <c r="L64" t="str">
        <f t="shared" si="0"/>
        <v>INSERT INTO dbo.Danhmuckhach( Mahieu, Tenhieu, Diachi, Email, Manhanvien) VALUES  (N'BPP',N'BURNPUR POLYFABS PVT. LTD.',N'',N'',N'')</v>
      </c>
    </row>
    <row r="65" spans="1:12" ht="52.2">
      <c r="A65" s="10">
        <v>61</v>
      </c>
      <c r="B65" s="11" t="s">
        <v>216</v>
      </c>
      <c r="C65" s="12" t="s">
        <v>217</v>
      </c>
      <c r="D65" s="12" t="s">
        <v>218</v>
      </c>
      <c r="E65" s="14"/>
      <c r="F65" s="14"/>
      <c r="G65" s="12"/>
      <c r="H65" s="13"/>
      <c r="I65" s="10"/>
      <c r="J65" s="14"/>
      <c r="L65" t="str">
        <f t="shared" si="0"/>
        <v>INSERT INTO dbo.Danhmuckhach( Mahieu, Tenhieu, Diachi, Email, Manhanvien) VALUES  (N'DR',N'DALIAN RING IMPORT &amp; EXPORT TRADING CO.,LTD',N'NO.4, FLOOR 36. NO.82 MINGZE STREET ZHONGSHAN DISTRICT DALIAN CITY, LIAONING PROVINCE, CHINA',N'',N'')</v>
      </c>
    </row>
    <row r="66" spans="1:12" ht="34.799999999999997">
      <c r="A66" s="10">
        <v>62</v>
      </c>
      <c r="B66" s="11" t="s">
        <v>219</v>
      </c>
      <c r="C66" s="12" t="s">
        <v>220</v>
      </c>
      <c r="D66" s="12" t="s">
        <v>221</v>
      </c>
      <c r="E66" s="14"/>
      <c r="F66" s="14"/>
      <c r="G66" s="12"/>
      <c r="H66" s="13"/>
      <c r="I66" s="10"/>
      <c r="J66" s="14"/>
      <c r="L66" t="str">
        <f t="shared" si="0"/>
        <v>INSERT INTO dbo.Danhmuckhach( Mahieu, Tenhieu, Diachi, Email, Manhanvien) VALUES  (N'CCIC',N'COLORSTAR CHEMICAL INDUSTRIAL CORPORATION',N'3053 F Bautista st. Ugong Valenzuela City 1440, Philippinnes',N'',N'')</v>
      </c>
    </row>
    <row r="67" spans="1:12" ht="17.399999999999999">
      <c r="A67" s="10">
        <v>63</v>
      </c>
      <c r="B67" s="11" t="s">
        <v>222</v>
      </c>
      <c r="C67" s="12" t="s">
        <v>223</v>
      </c>
      <c r="D67" s="12"/>
      <c r="E67" s="14"/>
      <c r="F67" s="14"/>
      <c r="G67" s="12"/>
      <c r="H67" s="13"/>
      <c r="I67" s="10"/>
      <c r="J67" s="14"/>
      <c r="L67" t="str">
        <f t="shared" si="0"/>
        <v>INSERT INTO dbo.Danhmuckhach( Mahieu, Tenhieu, Diachi, Email, Manhanvien) VALUES  (N'TMB',N'TMB CO.,LTD',N'',N'',N'')</v>
      </c>
    </row>
    <row r="68" spans="1:12" ht="34.799999999999997">
      <c r="A68" s="10">
        <v>64</v>
      </c>
      <c r="B68" s="11" t="s">
        <v>224</v>
      </c>
      <c r="C68" s="12" t="s">
        <v>225</v>
      </c>
      <c r="D68" s="12"/>
      <c r="E68" s="14"/>
      <c r="F68" s="14"/>
      <c r="G68" s="12"/>
      <c r="H68" s="13"/>
      <c r="I68" s="10"/>
      <c r="J68" s="14"/>
      <c r="L68" t="str">
        <f t="shared" si="0"/>
        <v>INSERT INTO dbo.Danhmuckhach( Mahieu, Tenhieu, Diachi, Email, Manhanvien) VALUES  (N'PC',N'PHILPACKAGING CORPORATION',N'',N'',N'')</v>
      </c>
    </row>
    <row r="69" spans="1:12" ht="23.4">
      <c r="A69" s="16" t="s">
        <v>226</v>
      </c>
      <c r="B69" s="17"/>
      <c r="C69" s="18"/>
      <c r="D69" s="12"/>
      <c r="E69" s="14"/>
      <c r="F69" s="14"/>
      <c r="G69" s="12" t="e">
        <v>#N/A</v>
      </c>
      <c r="H69" s="13" t="e">
        <v>#N/A</v>
      </c>
      <c r="I69" s="10"/>
      <c r="J69" s="14"/>
      <c r="L69" t="e">
        <f t="shared" si="0"/>
        <v>#N/A</v>
      </c>
    </row>
    <row r="70" spans="1:12" ht="52.2">
      <c r="A70" s="10">
        <v>66</v>
      </c>
      <c r="B70" s="11" t="s">
        <v>227</v>
      </c>
      <c r="C70" s="12" t="s">
        <v>228</v>
      </c>
      <c r="D70" s="12" t="s">
        <v>229</v>
      </c>
      <c r="E70" s="14"/>
      <c r="F70" s="14"/>
      <c r="G70" s="12"/>
      <c r="H70" s="13" t="s">
        <v>230</v>
      </c>
      <c r="I70" s="10"/>
      <c r="J70" s="14"/>
      <c r="L70" t="str">
        <f t="shared" ref="L70:L129" si="1">"INSERT INTO dbo.Danhmuckhach( Mahieu, Tenhieu, Diachi, Email, Manhanvien) VALUES  (N'" &amp;B70&amp; "',N'" &amp;C70&amp; "',N'" &amp;D70&amp; "',N'" &amp;G70&amp; "',N'" &amp;H70&amp; "')"</f>
        <v>INSERT INTO dbo.Danhmuckhach( Mahieu, Tenhieu, Diachi, Email, Manhanvien) VALUES  (N'NĐ-MMA',N'CÔNG TY TNHH NHỰA MMA',N'Lô E23-E24 đường số 10, cụm CN Hải Sơn, xã Đức Hòa Đông, huyện Đức Hòa, tỉnh Long An',N'',N'Ms. Vân')</v>
      </c>
    </row>
    <row r="71" spans="1:12" ht="34.799999999999997">
      <c r="A71" s="10">
        <v>67</v>
      </c>
      <c r="B71" s="11" t="s">
        <v>231</v>
      </c>
      <c r="C71" s="12" t="s">
        <v>232</v>
      </c>
      <c r="D71" s="12" t="s">
        <v>233</v>
      </c>
      <c r="E71" s="14"/>
      <c r="F71" s="14"/>
      <c r="G71" s="12"/>
      <c r="H71" s="13" t="s">
        <v>230</v>
      </c>
      <c r="I71" s="10"/>
      <c r="J71" s="14"/>
      <c r="L71" t="str">
        <f t="shared" si="1"/>
        <v>INSERT INTO dbo.Danhmuckhach( Mahieu, Tenhieu, Diachi, Email, Manhanvien) VALUES  (N'NĐ-RS',N'CÔNG TY CỔ PHẦN KHOÁNG SẢN REDSTONE',N'KCn Phía Nam, xã Văn Phú, thành Phố Yên Bái',N'',N'Ms. Vân')</v>
      </c>
    </row>
    <row r="72" spans="1:12" ht="34.799999999999997">
      <c r="A72" s="10">
        <v>68</v>
      </c>
      <c r="B72" s="11" t="s">
        <v>234</v>
      </c>
      <c r="C72" s="12" t="s">
        <v>235</v>
      </c>
      <c r="D72" s="12" t="s">
        <v>236</v>
      </c>
      <c r="E72" s="14"/>
      <c r="F72" s="14"/>
      <c r="G72" s="12"/>
      <c r="H72" s="13" t="s">
        <v>230</v>
      </c>
      <c r="I72" s="10"/>
      <c r="J72" s="14"/>
      <c r="L72" t="str">
        <f t="shared" si="1"/>
        <v>INSERT INTO dbo.Danhmuckhach( Mahieu, Tenhieu, Diachi, Email, Manhanvien) VALUES  (N'NĐ-HP',N'CÔNG TY CỔ PHẦN ĐẦU TƯ HANPAD',N'22/42 Vũ Ngọc Phan, P. Láng Hạ, Đống Đa, HN',N'',N'Ms. Vân')</v>
      </c>
    </row>
    <row r="73" spans="1:12" ht="34.799999999999997">
      <c r="A73" s="10">
        <v>69</v>
      </c>
      <c r="B73" s="11" t="s">
        <v>237</v>
      </c>
      <c r="C73" s="12" t="s">
        <v>238</v>
      </c>
      <c r="D73" s="12" t="s">
        <v>233</v>
      </c>
      <c r="E73" s="14"/>
      <c r="F73" s="14"/>
      <c r="G73" s="12"/>
      <c r="H73" s="13" t="s">
        <v>230</v>
      </c>
      <c r="I73" s="10"/>
      <c r="J73" s="14"/>
      <c r="L73" t="str">
        <f t="shared" si="1"/>
        <v>INSERT INTO dbo.Danhmuckhach( Mahieu, Tenhieu, Diachi, Email, Manhanvien) VALUES  (N'NĐ-GP',N'CÔNG TY CỔ PHẦN GLOBAL PLASTIC ',N'KCn Phía Nam, xã Văn Phú, thành Phố Yên Bái',N'',N'Ms. Vân')</v>
      </c>
    </row>
    <row r="74" spans="1:12" ht="52.2">
      <c r="A74" s="10">
        <v>70</v>
      </c>
      <c r="B74" s="11" t="s">
        <v>239</v>
      </c>
      <c r="C74" s="12" t="s">
        <v>240</v>
      </c>
      <c r="D74" s="12" t="s">
        <v>241</v>
      </c>
      <c r="E74" s="14"/>
      <c r="F74" s="14"/>
      <c r="G74" s="12"/>
      <c r="H74" s="13" t="s">
        <v>242</v>
      </c>
      <c r="I74" s="10"/>
      <c r="J74" s="14"/>
      <c r="L74" t="str">
        <f t="shared" si="1"/>
        <v>INSERT INTO dbo.Danhmuckhach( Mahieu, Tenhieu, Diachi, Email, Manhanvien) VALUES  (N'NĐ-VU',N'CÔNG TY TNHH SẢN XUẤT THƯƠNG MẠI NHỰA VIỆT ÚC',N'Số nhà 78, ngõ 106, đường Hoàng Quốc Việt, phường Cổ Nhuế 1, quận Bắc Từ Liêm,TP. Hà Nội',N'',N'Mr. Toán')</v>
      </c>
    </row>
    <row r="75" spans="1:12" ht="34.799999999999997">
      <c r="A75" s="10">
        <v>71</v>
      </c>
      <c r="B75" s="11" t="s">
        <v>243</v>
      </c>
      <c r="C75" s="12" t="s">
        <v>244</v>
      </c>
      <c r="D75" s="12" t="s">
        <v>245</v>
      </c>
      <c r="E75" s="14"/>
      <c r="F75" s="14"/>
      <c r="G75" s="12"/>
      <c r="H75" s="13" t="s">
        <v>242</v>
      </c>
      <c r="I75" s="10"/>
      <c r="J75" s="14"/>
      <c r="L75" t="str">
        <f t="shared" si="1"/>
        <v>INSERT INTO dbo.Danhmuckhach( Mahieu, Tenhieu, Diachi, Email, Manhanvien) VALUES  (N'NĐ-KM',N'CÔNG TY CỔ PHẦN KAMURI VIỆT NAM',N' KCN Châu Sơn, P. Lê Hồng Phong, TP  Phủ Lý, Hà Nam',N'',N'Mr. Toán')</v>
      </c>
    </row>
    <row r="76" spans="1:12" ht="52.2">
      <c r="A76" s="10">
        <v>72</v>
      </c>
      <c r="B76" s="11" t="s">
        <v>246</v>
      </c>
      <c r="C76" s="12" t="s">
        <v>247</v>
      </c>
      <c r="D76" s="12" t="s">
        <v>248</v>
      </c>
      <c r="E76" s="14"/>
      <c r="F76" s="14"/>
      <c r="G76" s="12"/>
      <c r="H76" s="13" t="s">
        <v>242</v>
      </c>
      <c r="I76" s="10"/>
      <c r="J76" s="14"/>
      <c r="L76" t="str">
        <f t="shared" si="1"/>
        <v>INSERT INTO dbo.Danhmuckhach( Mahieu, Tenhieu, Diachi, Email, Manhanvien) VALUES  (N'NĐ-HH',N'CÔNG TY TNHH NHỰA HUY HOÀN',N'Đội 4 , Thôn Minh Khai , Thị Trấn Như Quỳnh -H. Văn Lâm - Tỉnh Hưng Yên - Việt Nam',N'',N'Mr. Toán')</v>
      </c>
    </row>
    <row r="77" spans="1:12" ht="34.799999999999997">
      <c r="A77" s="10">
        <v>73</v>
      </c>
      <c r="B77" s="11" t="s">
        <v>249</v>
      </c>
      <c r="C77" s="12" t="s">
        <v>250</v>
      </c>
      <c r="D77" s="12" t="s">
        <v>251</v>
      </c>
      <c r="E77" s="14"/>
      <c r="F77" s="14"/>
      <c r="G77" s="12"/>
      <c r="H77" s="13" t="s">
        <v>242</v>
      </c>
      <c r="I77" s="10"/>
      <c r="J77" s="14"/>
      <c r="L77" t="str">
        <f t="shared" si="1"/>
        <v>INSERT INTO dbo.Danhmuckhach( Mahieu, Tenhieu, Diachi, Email, Manhanvien) VALUES  (N'NĐ-NA',N'CÔNG TY TNHH KHAI THÁC TÀI NGUYÊN NGỌC ANH',N'Thôn Đoài - Xã Xuy Xá - Huyện Mỹ Đức - TP.Hà Nội',N'',N'Mr. Toán')</v>
      </c>
    </row>
    <row r="78" spans="1:12" ht="34.799999999999997">
      <c r="A78" s="10">
        <v>74</v>
      </c>
      <c r="B78" s="11" t="s">
        <v>252</v>
      </c>
      <c r="C78" s="12" t="s">
        <v>253</v>
      </c>
      <c r="D78" s="12" t="s">
        <v>254</v>
      </c>
      <c r="E78" s="14"/>
      <c r="F78" s="14"/>
      <c r="G78" s="12"/>
      <c r="H78" s="13" t="s">
        <v>242</v>
      </c>
      <c r="I78" s="10"/>
      <c r="J78" s="14"/>
      <c r="L78" t="str">
        <f t="shared" si="1"/>
        <v>INSERT INTO dbo.Danhmuckhach( Mahieu, Tenhieu, Diachi, Email, Manhanvien) VALUES  (N'NĐ-KT',N'CÔNG TY TNHH KHẢI THẦN',N'thôn Già Khê, thị trấn Đồi Ngô, huyện Lục Nam, tỉnh Bắc Giang, Việt Nam',N'',N'Mr. Toán')</v>
      </c>
    </row>
    <row r="79" spans="1:12" ht="52.2">
      <c r="A79" s="10">
        <v>75</v>
      </c>
      <c r="B79" s="15" t="s">
        <v>255</v>
      </c>
      <c r="C79" s="12" t="s">
        <v>256</v>
      </c>
      <c r="D79" s="12" t="s">
        <v>257</v>
      </c>
      <c r="E79" s="14"/>
      <c r="F79" s="14"/>
      <c r="G79" s="12"/>
      <c r="H79" s="13" t="s">
        <v>258</v>
      </c>
      <c r="I79" s="10"/>
      <c r="J79" s="14"/>
      <c r="L79" t="str">
        <f t="shared" si="1"/>
        <v>INSERT INTO dbo.Danhmuckhach( Mahieu, Tenhieu, Diachi, Email, Manhanvien) VALUES  (N'NĐ-CHEMI',N'CÔNG TY CỔ PHẦN VS CHEMICALS',N'Số nhà 223, đường Hà Huy Thập, tổ 5, Phường đồng Tâm, thành phố Yên Bái, tỉnh Yên Bái.',N'',N'Mr Toán')</v>
      </c>
    </row>
    <row r="80" spans="1:12" ht="34.799999999999997">
      <c r="A80" s="10">
        <v>76</v>
      </c>
      <c r="B80" s="15" t="s">
        <v>259</v>
      </c>
      <c r="C80" s="12" t="s">
        <v>260</v>
      </c>
      <c r="D80" s="12" t="s">
        <v>261</v>
      </c>
      <c r="E80" s="14"/>
      <c r="F80" s="14"/>
      <c r="G80" s="12"/>
      <c r="H80" s="13" t="s">
        <v>258</v>
      </c>
      <c r="I80" s="10"/>
      <c r="J80" s="14"/>
      <c r="L80" t="str">
        <f t="shared" si="1"/>
        <v>INSERT INTO dbo.Danhmuckhach( Mahieu, Tenhieu, Diachi, Email, Manhanvien) VALUES  (N'NĐ-VSTAR',N'CÔNG TY TNHH KHOÁNG SẢN V . STAR',N'Tổ 13, thị trấn Yên Bình, huyện Yên Bình, tỉnh Yên Bái',N'',N'Mr Toán')</v>
      </c>
    </row>
    <row r="81" spans="1:12" ht="34.799999999999997">
      <c r="A81" s="10">
        <v>77</v>
      </c>
      <c r="B81" s="15" t="s">
        <v>262</v>
      </c>
      <c r="C81" s="12" t="s">
        <v>263</v>
      </c>
      <c r="D81" s="12" t="s">
        <v>264</v>
      </c>
      <c r="E81" s="14"/>
      <c r="F81" s="14"/>
      <c r="G81" s="12"/>
      <c r="H81" s="13" t="s">
        <v>258</v>
      </c>
      <c r="I81" s="10"/>
      <c r="J81" s="14"/>
      <c r="L81" t="str">
        <f t="shared" si="1"/>
        <v>INSERT INTO dbo.Danhmuckhach( Mahieu, Tenhieu, Diachi, Email, Manhanvien) VALUES  (N'NĐ-QC',N'CÔNG TY TNHH QUAN CHÂU',N'KCN BẮC CHU LAI, XÃ TAM HIỆP, HUYỆN NÚI THÀNH, TỈNH QUẢNG NAM',N'',N'Mr Toán')</v>
      </c>
    </row>
    <row r="82" spans="1:12" ht="34.799999999999997">
      <c r="A82" s="10">
        <v>78</v>
      </c>
      <c r="B82" s="15" t="s">
        <v>265</v>
      </c>
      <c r="C82" s="12" t="s">
        <v>266</v>
      </c>
      <c r="D82" s="12" t="s">
        <v>261</v>
      </c>
      <c r="E82" s="14"/>
      <c r="F82" s="14"/>
      <c r="G82" s="12"/>
      <c r="H82" s="13" t="s">
        <v>230</v>
      </c>
      <c r="I82" s="10"/>
      <c r="J82" s="14"/>
      <c r="L82" t="str">
        <f t="shared" si="1"/>
        <v>INSERT INTO dbo.Danhmuckhach( Mahieu, Tenhieu, Diachi, Email, Manhanvien) VALUES  (N'NĐ-ECO',N'CÔNG TY CỔ PHẦN ECO GREEN',N'Tổ 13, thị trấn Yên Bình, huyện Yên Bình, tỉnh Yên Bái',N'',N'Ms. Vân')</v>
      </c>
    </row>
    <row r="83" spans="1:12" ht="34.799999999999997">
      <c r="A83" s="10">
        <v>79</v>
      </c>
      <c r="B83" s="15" t="s">
        <v>267</v>
      </c>
      <c r="C83" s="12" t="s">
        <v>268</v>
      </c>
      <c r="D83" s="12" t="s">
        <v>269</v>
      </c>
      <c r="E83" s="14"/>
      <c r="F83" s="14"/>
      <c r="G83" s="12"/>
      <c r="H83" s="13" t="s">
        <v>258</v>
      </c>
      <c r="I83" s="10"/>
      <c r="J83" s="14"/>
      <c r="L83" t="str">
        <f t="shared" si="1"/>
        <v>INSERT INTO dbo.Danhmuckhach( Mahieu, Tenhieu, Diachi, Email, Manhanvien) VALUES  (N'NĐ-AH',N'A HINH',N'Cầu Lực Điền, huyện Văn Giang, tỉnh Hưng Yên',N'',N'Mr Toán')</v>
      </c>
    </row>
    <row r="84" spans="1:12" ht="34.799999999999997">
      <c r="A84" s="10">
        <v>80</v>
      </c>
      <c r="B84" s="15" t="s">
        <v>270</v>
      </c>
      <c r="C84" s="12" t="s">
        <v>271</v>
      </c>
      <c r="D84" s="12" t="s">
        <v>272</v>
      </c>
      <c r="E84" s="14"/>
      <c r="F84" s="14"/>
      <c r="G84" s="12"/>
      <c r="H84" s="13" t="s">
        <v>258</v>
      </c>
      <c r="I84" s="10"/>
      <c r="J84" s="14"/>
      <c r="L84" t="str">
        <f t="shared" si="1"/>
        <v>INSERT INTO dbo.Danhmuckhach( Mahieu, Tenhieu, Diachi, Email, Manhanvien) VALUES  (N'NĐ-PD',N'CÔNG TY TNHH PHÚC DIỄN',N'Số 8, ngõ 108, đường Phúc Diễn, Phường Phúc Diễn, Quận Bắc Từ Liêm, Hà Nội',N'',N'Mr Toán')</v>
      </c>
    </row>
    <row r="85" spans="1:12" ht="34.799999999999997">
      <c r="A85" s="10">
        <v>81</v>
      </c>
      <c r="B85" s="15" t="s">
        <v>273</v>
      </c>
      <c r="C85" s="12" t="s">
        <v>274</v>
      </c>
      <c r="D85" s="12" t="s">
        <v>275</v>
      </c>
      <c r="E85" s="14"/>
      <c r="F85" s="14"/>
      <c r="G85" s="12"/>
      <c r="H85" s="13" t="s">
        <v>230</v>
      </c>
      <c r="I85" s="10"/>
      <c r="J85" s="14"/>
      <c r="L85" t="str">
        <f t="shared" si="1"/>
        <v>INSERT INTO dbo.Danhmuckhach( Mahieu, Tenhieu, Diachi, Email, Manhanvien) VALUES  (N'NĐ-HL',N'CÔNG TY TNHH THƯƠNG MẠI VÀ DỊCH VỤ HIẾU LINH',N'KM14, Quốc lộ 1A, Ngọc Hồi, Thanh Trì, Hà Nội',N'',N'Ms. Vân')</v>
      </c>
    </row>
    <row r="86" spans="1:12" ht="17.399999999999999">
      <c r="A86" s="10">
        <v>82</v>
      </c>
      <c r="B86" s="15" t="s">
        <v>276</v>
      </c>
      <c r="C86" s="12" t="s">
        <v>277</v>
      </c>
      <c r="D86" s="12"/>
      <c r="E86" s="14"/>
      <c r="F86" s="14"/>
      <c r="G86" s="12"/>
      <c r="H86" s="13"/>
      <c r="I86" s="10"/>
      <c r="J86" s="14"/>
      <c r="L86" t="str">
        <f t="shared" si="1"/>
        <v>INSERT INTO dbo.Danhmuckhach( Mahieu, Tenhieu, Diachi, Email, Manhanvien) VALUES  (N'NĐ-AL',N'ĐỒNG XUÂN LAN',N'',N'',N'')</v>
      </c>
    </row>
    <row r="87" spans="1:12" ht="17.399999999999999">
      <c r="A87" s="10">
        <v>83</v>
      </c>
      <c r="B87" s="15" t="s">
        <v>278</v>
      </c>
      <c r="C87" s="12" t="s">
        <v>279</v>
      </c>
      <c r="D87" s="12"/>
      <c r="E87" s="14"/>
      <c r="F87" s="14"/>
      <c r="G87" s="12"/>
      <c r="H87" s="13"/>
      <c r="I87" s="10"/>
      <c r="J87" s="14"/>
      <c r="L87" t="str">
        <f t="shared" si="1"/>
        <v>INSERT INTO dbo.Danhmuckhach( Mahieu, Tenhieu, Diachi, Email, Manhanvien) VALUES  (N'NĐ-AN',N'A NAM',N'',N'',N'')</v>
      </c>
    </row>
    <row r="88" spans="1:12" ht="34.799999999999997">
      <c r="A88" s="10">
        <v>84</v>
      </c>
      <c r="B88" s="15" t="s">
        <v>280</v>
      </c>
      <c r="C88" s="12" t="s">
        <v>281</v>
      </c>
      <c r="D88" s="12" t="s">
        <v>282</v>
      </c>
      <c r="E88" s="14"/>
      <c r="F88" s="14"/>
      <c r="G88" s="12"/>
      <c r="H88" s="13" t="s">
        <v>230</v>
      </c>
      <c r="I88" s="10"/>
      <c r="J88" s="14"/>
      <c r="L88" t="str">
        <f t="shared" si="1"/>
        <v>INSERT INTO dbo.Danhmuckhach( Mahieu, Tenhieu, Diachi, Email, Manhanvien) VALUES  (N'NĐ-BM',N'CÔNG TY CỔ PHẦN BAO BÌ BẢO MINH',N'Thôn Chùa, xã Cổ Loa, huyện Đông Anh, thành phố Hà Nội, Việt Nam.',N'',N'Ms. Vân')</v>
      </c>
    </row>
    <row r="89" spans="1:12" ht="34.799999999999997">
      <c r="A89" s="10">
        <v>85</v>
      </c>
      <c r="B89" s="15" t="s">
        <v>283</v>
      </c>
      <c r="C89" s="12" t="s">
        <v>284</v>
      </c>
      <c r="D89" s="12" t="s">
        <v>285</v>
      </c>
      <c r="E89" s="14"/>
      <c r="F89" s="14"/>
      <c r="G89" s="12"/>
      <c r="H89" s="13" t="s">
        <v>230</v>
      </c>
      <c r="I89" s="10"/>
      <c r="J89" s="14"/>
      <c r="L89" t="str">
        <f t="shared" si="1"/>
        <v>INSERT INTO dbo.Danhmuckhach( Mahieu, Tenhieu, Diachi, Email, Manhanvien) VALUES  (N'NĐ-HĐ',N'CÔNG TY TNHH HẢI ĐĂNG - KB',N'Cụm CN Kim Bình, xã Kim Bình, TP Phủ Lý, tỉnh Hà Nam, Việt Nam.',N'',N'Ms. Vân')</v>
      </c>
    </row>
    <row r="90" spans="1:12" ht="52.2">
      <c r="A90" s="10">
        <v>86</v>
      </c>
      <c r="B90" s="15" t="s">
        <v>286</v>
      </c>
      <c r="C90" s="12" t="s">
        <v>287</v>
      </c>
      <c r="D90" s="12" t="s">
        <v>288</v>
      </c>
      <c r="E90" s="14"/>
      <c r="F90" s="14"/>
      <c r="G90" s="12"/>
      <c r="H90" s="13" t="s">
        <v>230</v>
      </c>
      <c r="I90" s="10"/>
      <c r="J90" s="14"/>
      <c r="L90" t="str">
        <f t="shared" si="1"/>
        <v>INSERT INTO dbo.Danhmuckhach( Mahieu, Tenhieu, Diachi, Email, Manhanvien) VALUES  (N'NĐ-NANO',N'CÔNG TY CỔ PHẦN SILVER NANO VIỆT NAM',N'Tầng 12, tòa nhà Licogi 13,164 Khuất duy Tiến, P. Nhân Chính, Q. Thanh Xuân, TP Hà Nội.',N'',N'Ms. Vân')</v>
      </c>
    </row>
    <row r="91" spans="1:12" ht="34.799999999999997">
      <c r="A91" s="10">
        <v>87</v>
      </c>
      <c r="B91" s="15" t="s">
        <v>289</v>
      </c>
      <c r="C91" s="12" t="s">
        <v>290</v>
      </c>
      <c r="D91" s="12" t="s">
        <v>291</v>
      </c>
      <c r="E91" s="14"/>
      <c r="F91" s="14"/>
      <c r="G91" s="12"/>
      <c r="H91" s="13" t="s">
        <v>230</v>
      </c>
      <c r="I91" s="10"/>
      <c r="J91" s="14"/>
      <c r="L91" t="str">
        <f t="shared" si="1"/>
        <v>INSERT INTO dbo.Danhmuckhach( Mahieu, Tenhieu, Diachi, Email, Manhanvien) VALUES  (N'NĐ-ITVN',N'Công Ty TNHH Thương Mại Và Đầu Tư ITVN',N'Km8, QL 21B, Huyện Thanh Oai,Hà Nội',N'',N'Ms. Vân')</v>
      </c>
    </row>
    <row r="92" spans="1:12" ht="52.2">
      <c r="A92" s="10">
        <v>88</v>
      </c>
      <c r="B92" s="15" t="s">
        <v>292</v>
      </c>
      <c r="C92" s="12" t="s">
        <v>293</v>
      </c>
      <c r="D92" s="12" t="s">
        <v>294</v>
      </c>
      <c r="E92" s="14"/>
      <c r="F92" s="14"/>
      <c r="G92" s="12"/>
      <c r="H92" s="13"/>
      <c r="I92" s="10"/>
      <c r="J92" s="14"/>
      <c r="L92" t="str">
        <f t="shared" si="1"/>
        <v>INSERT INTO dbo.Danhmuckhach( Mahieu, Tenhieu, Diachi, Email, Manhanvien) VALUES  (N'NĐ-GM',N'CÔNG TY TNHH PHÁT TRIỂN THƯƠNG MẠI VÀ DỊCH VỤ GIA MỸ',N'Số 10, ngõ 60 Định Công Hạ, Phường Định Công, Quận Hoàng Mai, thành phố Hà Nội',N'',N'')</v>
      </c>
    </row>
    <row r="93" spans="1:12" ht="34.799999999999997">
      <c r="A93" s="10">
        <v>89</v>
      </c>
      <c r="B93" s="15" t="s">
        <v>295</v>
      </c>
      <c r="C93" s="12" t="s">
        <v>296</v>
      </c>
      <c r="D93" s="12" t="s">
        <v>297</v>
      </c>
      <c r="E93" s="14"/>
      <c r="F93" s="14"/>
      <c r="G93" s="12"/>
      <c r="H93" s="13"/>
      <c r="I93" s="10"/>
      <c r="J93" s="14"/>
      <c r="L93" t="str">
        <f t="shared" si="1"/>
        <v>INSERT INTO dbo.Danhmuckhach( Mahieu, Tenhieu, Diachi, Email, Manhanvien) VALUES  (N'NĐ-MP',N'CÔNG TY MAI PHƯƠNG',N'Khu công nghiệp Tiên Sơn, Xã Tương Giang, Thi xã Từ Sơn, tỉnh Bắc Ninh',N'',N'')</v>
      </c>
    </row>
    <row r="94" spans="1:12" ht="34.799999999999997">
      <c r="A94" s="10">
        <v>90</v>
      </c>
      <c r="B94" s="15" t="s">
        <v>298</v>
      </c>
      <c r="C94" s="12" t="s">
        <v>299</v>
      </c>
      <c r="D94" s="12" t="s">
        <v>300</v>
      </c>
      <c r="E94" s="14"/>
      <c r="F94" s="14"/>
      <c r="G94" s="12"/>
      <c r="H94" s="13"/>
      <c r="I94" s="10"/>
      <c r="J94" s="14"/>
      <c r="L94" t="str">
        <f t="shared" si="1"/>
        <v>INSERT INTO dbo.Danhmuckhach( Mahieu, Tenhieu, Diachi, Email, Manhanvien) VALUES  (N'NĐ-NMP',N'CÔNG TY TNHH NHẬT MỸ PHÁT',N'Số 52, Đường Thạnh Mỹ Lợi, Phường Thạnh Mỹ Lợi, tp Thủ Đức, tp Hồ Chí Minh',N'',N'')</v>
      </c>
    </row>
    <row r="95" spans="1:12" ht="52.2">
      <c r="A95" s="10">
        <v>91</v>
      </c>
      <c r="B95" s="15" t="s">
        <v>301</v>
      </c>
      <c r="C95" s="12" t="s">
        <v>302</v>
      </c>
      <c r="D95" s="12" t="s">
        <v>303</v>
      </c>
      <c r="E95" s="14"/>
      <c r="F95" s="14"/>
      <c r="G95" s="12"/>
      <c r="H95" s="13"/>
      <c r="I95" s="10"/>
      <c r="J95" s="14"/>
      <c r="L95" t="str">
        <f t="shared" si="1"/>
        <v>INSERT INTO dbo.Danhmuckhach( Mahieu, Tenhieu, Diachi, Email, Manhanvien) VALUES  (N'NĐ-TV',N'CÔNG TY TNHH TARPIA VINA',N'Lô CN8 + CN11, cụm Công nghiệp Tử Đà- An Đạo, xã Bình Phú, huyện Phù Ninh, tỉnh Phú Thọ.',N'',N'')</v>
      </c>
    </row>
    <row r="96" spans="1:12" ht="34.799999999999997">
      <c r="A96" s="10">
        <v>92</v>
      </c>
      <c r="B96" s="15" t="s">
        <v>304</v>
      </c>
      <c r="C96" s="12" t="s">
        <v>305</v>
      </c>
      <c r="D96" s="12" t="s">
        <v>306</v>
      </c>
      <c r="E96" s="14"/>
      <c r="F96" s="14"/>
      <c r="G96" s="12"/>
      <c r="H96" s="13"/>
      <c r="I96" s="10"/>
      <c r="J96" s="14"/>
      <c r="L96" t="str">
        <f t="shared" si="1"/>
        <v>INSERT INTO dbo.Danhmuckhach( Mahieu, Tenhieu, Diachi, Email, Manhanvien) VALUES  (N'NĐ-SR',N'CÔNG TY TNHH SUNRISE COLOURS VIỆT NAM',N'Lô N3D, Khu Tái định cư X2B, Phường Yên Sở, Quận Hoàng Mai, Thành phố Hà Nội',N'',N'')</v>
      </c>
    </row>
    <row r="97" spans="1:12" ht="34.799999999999997">
      <c r="A97" s="10">
        <v>93</v>
      </c>
      <c r="B97" s="15" t="s">
        <v>307</v>
      </c>
      <c r="C97" s="12" t="s">
        <v>308</v>
      </c>
      <c r="D97" s="12" t="s">
        <v>309</v>
      </c>
      <c r="E97" s="14"/>
      <c r="F97" s="14"/>
      <c r="G97" s="12"/>
      <c r="H97" s="13"/>
      <c r="I97" s="10"/>
      <c r="J97" s="14"/>
      <c r="L97" t="str">
        <f t="shared" si="1"/>
        <v>INSERT INTO dbo.Danhmuckhach( Mahieu, Tenhieu, Diachi, Email, Manhanvien) VALUES  (N'NĐ-ĐH',N'CÔNG TY CỔ PHẦN ĐỨC HIẾU',N'Thôn Ngọc Lãng, xã Ngọc Lâm, thị xã Mỹ Hào, tỉnh Hưng Yên, Việt Nam',N'',N'')</v>
      </c>
    </row>
    <row r="98" spans="1:12" ht="52.2">
      <c r="A98" s="10">
        <v>94</v>
      </c>
      <c r="B98" s="15" t="s">
        <v>310</v>
      </c>
      <c r="C98" s="19" t="s">
        <v>1521</v>
      </c>
      <c r="D98" s="12" t="s">
        <v>312</v>
      </c>
      <c r="E98" s="14"/>
      <c r="F98" s="14"/>
      <c r="G98" s="12" t="s">
        <v>313</v>
      </c>
      <c r="H98" s="13"/>
      <c r="I98" s="10"/>
      <c r="J98" s="14"/>
      <c r="L98" t="str">
        <f t="shared" si="1"/>
        <v>INSERT INTO dbo.Danhmuckhach( Mahieu, Tenhieu, Diachi, Email, Manhanvien) VALUES  (N'NĐ-LP',N'CÔNG TY TNHH SẢN XUẤT VÀ THƯƠNG MẠI LINH PHƯƠNG',N'Thôn Đọ Xá, Phường Thanh Châu, Thành phố Phủ Lý, Tỉnh Hà Nam',N'Mr Hà: 0982431057',N'')</v>
      </c>
    </row>
    <row r="99" spans="1:12" ht="34.799999999999997">
      <c r="A99" s="10">
        <v>95</v>
      </c>
      <c r="B99" s="15" t="s">
        <v>314</v>
      </c>
      <c r="C99" s="12" t="s">
        <v>315</v>
      </c>
      <c r="D99" s="12" t="s">
        <v>316</v>
      </c>
      <c r="E99" s="14"/>
      <c r="F99" s="14"/>
      <c r="G99" s="12"/>
      <c r="H99" s="13"/>
      <c r="I99" s="10"/>
      <c r="J99" s="14"/>
      <c r="L99" t="str">
        <f t="shared" si="1"/>
        <v>INSERT INTO dbo.Danhmuckhach( Mahieu, Tenhieu, Diachi, Email, Manhanvien) VALUES  (N'NĐ-BĐL',N'CÔNG TY TNHH BÁCH ĐẶC LỢI',N'Lô B4, KCN Thụy Vân, Việt Trì, Phú Thọ',N'',N'')</v>
      </c>
    </row>
    <row r="100" spans="1:12" ht="52.2">
      <c r="A100" s="10">
        <v>96</v>
      </c>
      <c r="B100" s="15" t="s">
        <v>317</v>
      </c>
      <c r="C100" s="12" t="s">
        <v>318</v>
      </c>
      <c r="D100" s="12" t="s">
        <v>319</v>
      </c>
      <c r="E100" s="14"/>
      <c r="F100" s="14"/>
      <c r="G100" s="12"/>
      <c r="H100" s="13"/>
      <c r="I100" s="10"/>
      <c r="J100" s="14"/>
      <c r="L100" t="str">
        <f t="shared" si="1"/>
        <v>INSERT INTO dbo.Danhmuckhach( Mahieu, Tenhieu, Diachi, Email, Manhanvien) VALUES  (N'NĐ-MB',N'CÔNG TY CỔ PHẦN KINH DOANH XI MĂNG MIỀN BẮC',N'Tầng 3 toà nhà CT1 chung cư Ngô Thì Nhậm, Phường Hà Cầu, Quận Hà Đông, Thành phố Hà Nội',N'',N'')</v>
      </c>
    </row>
    <row r="101" spans="1:12" ht="52.2">
      <c r="A101" s="10">
        <v>97</v>
      </c>
      <c r="B101" s="15" t="s">
        <v>320</v>
      </c>
      <c r="C101" s="12" t="s">
        <v>321</v>
      </c>
      <c r="D101" s="12" t="s">
        <v>322</v>
      </c>
      <c r="E101" s="14"/>
      <c r="F101" s="14"/>
      <c r="G101" s="12" t="s">
        <v>323</v>
      </c>
      <c r="H101" s="13"/>
      <c r="I101" s="10"/>
      <c r="J101" s="14"/>
      <c r="L101" t="str">
        <f t="shared" si="1"/>
        <v>INSERT INTO dbo.Danhmuckhach( Mahieu, Tenhieu, Diachi, Email, Manhanvien) VALUES  (N'NĐ-BBHL',N'CÔNG TY TNHH BAO BÌ HOÀNG LONG - CHI NHÁNH THÁI BÌNH',N'Số 8, Đường Quách Đình Bảo, Cụm Công Nghiệp Phong Phú, Phường Tiền Phong, Thành Phố Thái Bình, Thái Bình',N'0945978298',N'')</v>
      </c>
    </row>
    <row r="102" spans="1:12" ht="34.799999999999997">
      <c r="A102" s="10">
        <v>98</v>
      </c>
      <c r="B102" s="15" t="s">
        <v>324</v>
      </c>
      <c r="C102" s="12" t="s">
        <v>325</v>
      </c>
      <c r="D102" s="12" t="s">
        <v>326</v>
      </c>
      <c r="E102" s="14"/>
      <c r="F102" s="14"/>
      <c r="G102" s="12" t="s">
        <v>327</v>
      </c>
      <c r="H102" s="13"/>
      <c r="I102" s="10"/>
      <c r="J102" s="14"/>
      <c r="L102" t="str">
        <f t="shared" si="1"/>
        <v>INSERT INTO dbo.Danhmuckhach( Mahieu, Tenhieu, Diachi, Email, Manhanvien) VALUES  (N'NĐ-BG',N'CÔNG TY TNHH CPH BẮC GIANG',N'Tổ dân phố Trung, Thị trấn Tân An, Huyện Yên Dũng, Tỉnh Bắc Giang, Việt Nam',N'0981015583',N'')</v>
      </c>
    </row>
    <row r="103" spans="1:12" ht="52.2">
      <c r="A103" s="10">
        <v>99</v>
      </c>
      <c r="B103" s="15" t="s">
        <v>328</v>
      </c>
      <c r="C103" s="12" t="s">
        <v>329</v>
      </c>
      <c r="D103" s="12" t="s">
        <v>330</v>
      </c>
      <c r="E103" s="14"/>
      <c r="F103" s="14"/>
      <c r="G103" s="12"/>
      <c r="H103" s="13"/>
      <c r="I103" s="10"/>
      <c r="J103" s="14"/>
      <c r="L103" t="str">
        <f t="shared" si="1"/>
        <v>INSERT INTO dbo.Danhmuckhach( Mahieu, Tenhieu, Diachi, Email, Manhanvien) VALUES  (N'NĐ-VB',N'CÔNG TY TNHH BAO BÌ VIỆT BẮC',N'Số 168 ngõ Trại Cá, đường Trương Định, Phường Trương Định, Quận Hai Bà Trưng, Hà Nội',N'',N'')</v>
      </c>
    </row>
    <row r="104" spans="1:12" ht="34.799999999999997">
      <c r="A104" s="10">
        <v>100</v>
      </c>
      <c r="B104" s="15" t="s">
        <v>331</v>
      </c>
      <c r="C104" s="12" t="s">
        <v>332</v>
      </c>
      <c r="D104" s="12" t="s">
        <v>333</v>
      </c>
      <c r="E104" s="14"/>
      <c r="F104" s="14"/>
      <c r="G104" s="12"/>
      <c r="H104" s="13"/>
      <c r="I104" s="10"/>
      <c r="J104" s="14"/>
      <c r="L104" t="str">
        <f t="shared" si="1"/>
        <v>INSERT INTO dbo.Danhmuckhach( Mahieu, Tenhieu, Diachi, Email, Manhanvien) VALUES  (N'NĐ-VT',N'Công Ty TNHH Sản Xuất Thương Mại Vu Trân',N'473/3B Lê Văn Quới, Khu Phố 6, P. Bình Trị Đông A, Q. Bình Tân,Tp. Hồ Chí Minh',N'',N'')</v>
      </c>
    </row>
    <row r="105" spans="1:12" ht="52.2">
      <c r="A105" s="10">
        <v>101</v>
      </c>
      <c r="B105" s="15" t="s">
        <v>334</v>
      </c>
      <c r="C105" s="12" t="s">
        <v>335</v>
      </c>
      <c r="D105" s="12" t="s">
        <v>336</v>
      </c>
      <c r="E105" s="14"/>
      <c r="F105" s="14"/>
      <c r="G105" s="12"/>
      <c r="H105" s="13"/>
      <c r="I105" s="10"/>
      <c r="J105" s="14"/>
      <c r="L105" t="str">
        <f t="shared" si="1"/>
        <v>INSERT INTO dbo.Danhmuckhach( Mahieu, Tenhieu, Diachi, Email, Manhanvien) VALUES  (N'NĐ-SV',N'CÔNG TY TNHH SUNVIET MINERALS',N'Phòng 204, lô A2D11 Khu đô thị mới Cầu Giấy, Phường Dịch Vọng Hậu, Quận Cầu Giấy, Thành phố Hà Nội',N'',N'')</v>
      </c>
    </row>
    <row r="106" spans="1:12" ht="34.799999999999997">
      <c r="A106" s="10">
        <v>102</v>
      </c>
      <c r="B106" s="15" t="s">
        <v>337</v>
      </c>
      <c r="C106" s="12" t="s">
        <v>338</v>
      </c>
      <c r="D106" s="12" t="s">
        <v>1523</v>
      </c>
      <c r="E106" s="14"/>
      <c r="F106" s="14"/>
      <c r="G106" s="12"/>
      <c r="H106" s="13"/>
      <c r="I106" s="10"/>
      <c r="J106" s="14"/>
      <c r="L106" t="str">
        <f t="shared" si="1"/>
        <v>INSERT INTO dbo.Danhmuckhach( Mahieu, Tenhieu, Diachi, Email, Manhanvien) VALUES  (N'NĐ-TK',N'CÔNG TY CỔ PHẦN TRUNG KIÊN',N'Số nhà 38, phố Hồng Hà, Thị Trấn Phú Thái, Huyện Kim Thành, Tỉnh Hải Dương',N'',N'')</v>
      </c>
    </row>
    <row r="107" spans="1:12" ht="34.799999999999997">
      <c r="A107" s="10">
        <v>103</v>
      </c>
      <c r="B107" s="15" t="s">
        <v>340</v>
      </c>
      <c r="C107" s="12" t="s">
        <v>341</v>
      </c>
      <c r="D107" s="12" t="s">
        <v>342</v>
      </c>
      <c r="E107" s="14"/>
      <c r="F107" s="14"/>
      <c r="G107" s="12"/>
      <c r="H107" s="13"/>
      <c r="I107" s="10"/>
      <c r="J107" s="14"/>
      <c r="L107" t="str">
        <f t="shared" si="1"/>
        <v>INSERT INTO dbo.Danhmuckhach( Mahieu, Tenhieu, Diachi, Email, Manhanvien) VALUES  (N'NĐ-HHA',N'CÔNG TY TNHH HOA HẠ VIỆT NAM',N'Lô A1 , A2 , KCN Đình Trám , Thị Trấn Nếnh , Huyện Việt Yên , Tỉnh Bắc Giang',N'',N'')</v>
      </c>
    </row>
    <row r="108" spans="1:12" ht="34.799999999999997">
      <c r="A108" s="10">
        <v>104</v>
      </c>
      <c r="B108" s="15" t="s">
        <v>343</v>
      </c>
      <c r="C108" s="12" t="s">
        <v>344</v>
      </c>
      <c r="D108" s="12" t="s">
        <v>345</v>
      </c>
      <c r="E108" s="14"/>
      <c r="F108" s="14"/>
      <c r="G108" s="12"/>
      <c r="H108" s="13"/>
      <c r="I108" s="10"/>
      <c r="J108" s="14"/>
      <c r="L108" t="str">
        <f t="shared" si="1"/>
        <v>INSERT INTO dbo.Danhmuckhach( Mahieu, Tenhieu, Diachi, Email, Manhanvien) VALUES  (N'NĐ-KP',N'CÔNG TY TNHH KHẢI PHÁT VIỆT NAM',N'KCN  Sông Hậu, xã Tân Thành, huyện Lai Vung, tỉnh Đồng Tháp',N'',N'')</v>
      </c>
    </row>
    <row r="109" spans="1:12" ht="52.2">
      <c r="A109" s="10">
        <v>105</v>
      </c>
      <c r="B109" s="15" t="s">
        <v>346</v>
      </c>
      <c r="C109" s="12" t="s">
        <v>347</v>
      </c>
      <c r="D109" s="12" t="s">
        <v>348</v>
      </c>
      <c r="E109" s="14"/>
      <c r="F109" s="14"/>
      <c r="G109" s="12"/>
      <c r="H109" s="13"/>
      <c r="I109" s="10"/>
      <c r="J109" s="14"/>
      <c r="L109" t="str">
        <f t="shared" si="1"/>
        <v>INSERT INTO dbo.Danhmuckhach( Mahieu, Tenhieu, Diachi, Email, Manhanvien) VALUES  (N'NĐ-TMT',N'CÔNG TY CỔ PHẦN SẢN XUẤT VÀ THƯƠNG MẠI TMT VINA',N'Thôn Lưu Quang, thị trấn Gia Khánh, Huyện Bình Xuyên, tỉnh Vĩnh Phúc',N'',N'')</v>
      </c>
    </row>
    <row r="110" spans="1:12" ht="52.2">
      <c r="A110" s="10">
        <v>106</v>
      </c>
      <c r="B110" s="15" t="s">
        <v>349</v>
      </c>
      <c r="C110" s="12" t="s">
        <v>350</v>
      </c>
      <c r="D110" s="12" t="s">
        <v>351</v>
      </c>
      <c r="E110" s="14"/>
      <c r="F110" s="14"/>
      <c r="G110" s="12"/>
      <c r="H110" s="13"/>
      <c r="I110" s="10"/>
      <c r="J110" s="14"/>
      <c r="L110" t="str">
        <f t="shared" si="1"/>
        <v>INSERT INTO dbo.Danhmuckhach( Mahieu, Tenhieu, Diachi, Email, Manhanvien) VALUES  (N'NĐ-VTP',N'CÔNG TY TNHH VIỆT THỊNH PLASTIC',N'Lô 13, Cụm công nghiệp Nội Hoàng, Xã Nội Hoàng, Huyện Yên Dũng, Tỉnh Bắc Giang, Việt Nam.',N'',N'')</v>
      </c>
    </row>
    <row r="111" spans="1:12" ht="17.399999999999999">
      <c r="A111" s="10">
        <v>107</v>
      </c>
      <c r="B111" s="15" t="s">
        <v>352</v>
      </c>
      <c r="C111" s="12" t="s">
        <v>353</v>
      </c>
      <c r="D111" s="12"/>
      <c r="E111" s="14"/>
      <c r="F111" s="14"/>
      <c r="G111" s="12"/>
      <c r="H111" s="13"/>
      <c r="I111" s="10"/>
      <c r="J111" s="14"/>
      <c r="L111" t="str">
        <f t="shared" si="1"/>
        <v>INSERT INTO dbo.Danhmuckhach( Mahieu, Tenhieu, Diachi, Email, Manhanvien) VALUES  (N'NĐ-SC',N'CÔNG TY SÔNG CÔNG',N'',N'',N'')</v>
      </c>
    </row>
    <row r="112" spans="1:12" ht="34.799999999999997">
      <c r="A112" s="10">
        <v>108</v>
      </c>
      <c r="B112" s="15" t="s">
        <v>354</v>
      </c>
      <c r="C112" s="12" t="s">
        <v>355</v>
      </c>
      <c r="D112" s="12" t="s">
        <v>356</v>
      </c>
      <c r="E112" s="14"/>
      <c r="F112" s="14"/>
      <c r="G112" s="12"/>
      <c r="H112" s="13"/>
      <c r="I112" s="10"/>
      <c r="J112" s="14"/>
      <c r="L112" t="str">
        <f t="shared" si="1"/>
        <v>INSERT INTO dbo.Danhmuckhach( Mahieu, Tenhieu, Diachi, Email, Manhanvien) VALUES  (N'NĐ-ĐL',N'CÔNG TY TNHH SXTM VÀ DL ĐỨC LONG',N'Số 9, Phố Minh Khai, TT Như Quỳnh, Huyện Văn Lâm, Tình Hưng Yên, Việt Nam',N'',N'')</v>
      </c>
    </row>
    <row r="113" spans="1:12" ht="34.799999999999997">
      <c r="A113" s="10">
        <v>109</v>
      </c>
      <c r="B113" s="15" t="s">
        <v>357</v>
      </c>
      <c r="C113" s="12" t="s">
        <v>358</v>
      </c>
      <c r="D113" s="12" t="s">
        <v>359</v>
      </c>
      <c r="E113" s="14"/>
      <c r="F113" s="14"/>
      <c r="G113" s="12"/>
      <c r="H113" s="13"/>
      <c r="I113" s="10"/>
      <c r="J113" s="14"/>
      <c r="L113" t="str">
        <f t="shared" si="1"/>
        <v>INSERT INTO dbo.Danhmuckhach( Mahieu, Tenhieu, Diachi, Email, Manhanvien) VALUES  (N'NĐ-TMHP',N'CÔNG TY TNHH SX TM HÒA PHƯƠNG',N'Âp Bình Tiến 2, xã Đức Hòa Hạ, Huyện Đức Hòa, Long An',N'',N'')</v>
      </c>
    </row>
    <row r="114" spans="1:12" ht="34.799999999999997">
      <c r="A114" s="10">
        <v>110</v>
      </c>
      <c r="B114" s="15" t="s">
        <v>360</v>
      </c>
      <c r="C114" s="12" t="s">
        <v>361</v>
      </c>
      <c r="D114" s="12" t="s">
        <v>362</v>
      </c>
      <c r="E114" s="14"/>
      <c r="F114" s="14"/>
      <c r="G114" s="12"/>
      <c r="H114" s="13"/>
      <c r="I114" s="10"/>
      <c r="J114" s="14"/>
      <c r="L114" t="str">
        <f t="shared" si="1"/>
        <v>INSERT INTO dbo.Danhmuckhach( Mahieu, Tenhieu, Diachi, Email, Manhanvien) VALUES  (N'NĐ-BO',N'CÔNG TY TNHH TÂN THỊNH BIOPLASTIC',N'Thôn Bùi Xá, Xã Đồng Thanh, Huyện Kim Động, Tỉnh Hưng Yên, Việt Nam',N'',N'')</v>
      </c>
    </row>
    <row r="115" spans="1:12" ht="52.2">
      <c r="A115" s="10">
        <v>111</v>
      </c>
      <c r="B115" s="15" t="s">
        <v>363</v>
      </c>
      <c r="C115" s="12" t="s">
        <v>364</v>
      </c>
      <c r="D115" s="12" t="s">
        <v>365</v>
      </c>
      <c r="E115" s="14"/>
      <c r="F115" s="14"/>
      <c r="G115" s="12"/>
      <c r="H115" s="13"/>
      <c r="I115" s="10"/>
      <c r="J115" s="14"/>
      <c r="L115" t="str">
        <f t="shared" si="1"/>
        <v>INSERT INTO dbo.Danhmuckhach( Mahieu, Tenhieu, Diachi, Email, Manhanvien) VALUES  (N'NĐ-JPV',N'CÔNG TY TNHH J&amp;P VINA',N'Lô CN 13, Cụm công nghiệp Từ Đà - An Đạo, Xã Bình Phú, Huyện Phù Ninh, Tỉnh Phú Thọ, Việt Nam',N'',N'')</v>
      </c>
    </row>
    <row r="116" spans="1:12" ht="17.399999999999999">
      <c r="A116" s="10">
        <v>112</v>
      </c>
      <c r="B116" s="15" t="s">
        <v>366</v>
      </c>
      <c r="C116" s="12" t="s">
        <v>367</v>
      </c>
      <c r="D116" s="12"/>
      <c r="E116" s="14"/>
      <c r="F116" s="14"/>
      <c r="G116" s="12"/>
      <c r="H116" s="13"/>
      <c r="I116" s="10"/>
      <c r="J116" s="14"/>
      <c r="L116" t="str">
        <f t="shared" si="1"/>
        <v>INSERT INTO dbo.Danhmuckhach( Mahieu, Tenhieu, Diachi, Email, Manhanvien) VALUES  (N'NĐ-HTX',N'HTX BÌNH MINH',N'',N'',N'')</v>
      </c>
    </row>
    <row r="117" spans="1:12" ht="52.2">
      <c r="A117" s="10">
        <v>113</v>
      </c>
      <c r="B117" s="15" t="s">
        <v>368</v>
      </c>
      <c r="C117" s="12" t="s">
        <v>369</v>
      </c>
      <c r="D117" s="12" t="s">
        <v>370</v>
      </c>
      <c r="E117" s="14"/>
      <c r="F117" s="14"/>
      <c r="G117" s="12"/>
      <c r="H117" s="13"/>
      <c r="I117" s="10"/>
      <c r="J117" s="14"/>
      <c r="L117" t="str">
        <f t="shared" si="1"/>
        <v>INSERT INTO dbo.Danhmuckhach( Mahieu, Tenhieu, Diachi, Email, Manhanvien) VALUES  (N'NĐ-VH',N'CÔNG TY CP KINH DOANH BAO BÌ VIỆT HƯNG',N'Lô 23, Khu công nghiệp Quảng Phú, phường Quảng Phú, TP. Quảng Ngãi, tỉnh Quảng Ngãi',N'',N'')</v>
      </c>
    </row>
    <row r="118" spans="1:12" ht="34.799999999999997">
      <c r="A118" s="10">
        <v>114</v>
      </c>
      <c r="B118" s="15" t="s">
        <v>371</v>
      </c>
      <c r="C118" s="12" t="s">
        <v>372</v>
      </c>
      <c r="D118" s="12" t="s">
        <v>373</v>
      </c>
      <c r="E118" s="14"/>
      <c r="F118" s="14"/>
      <c r="G118" s="12"/>
      <c r="H118" s="13"/>
      <c r="I118" s="10"/>
      <c r="J118" s="14"/>
      <c r="L118" t="str">
        <f t="shared" si="1"/>
        <v>INSERT INTO dbo.Danhmuckhach( Mahieu, Tenhieu, Diachi, Email, Manhanvien) VALUES  (N'NĐ-BA',N'CÔNG TY TNHH Y TẾ BÌNH AN',N'Số 437 - phường Kim Sơn - thị xã Đông Triều - tỉnh Quảng Ninh',N'',N'')</v>
      </c>
    </row>
    <row r="119" spans="1:12" ht="17.399999999999999">
      <c r="A119" s="10">
        <v>115</v>
      </c>
      <c r="B119" s="15" t="s">
        <v>374</v>
      </c>
      <c r="C119" s="12" t="s">
        <v>375</v>
      </c>
      <c r="D119" s="12" t="s">
        <v>376</v>
      </c>
      <c r="E119" s="14"/>
      <c r="F119" s="14"/>
      <c r="G119" s="12"/>
      <c r="H119" s="13"/>
      <c r="I119" s="10"/>
      <c r="J119" s="14"/>
      <c r="L119" t="str">
        <f t="shared" si="1"/>
        <v>INSERT INTO dbo.Danhmuckhach( Mahieu, Tenhieu, Diachi, Email, Manhanvien) VALUES  (N'NĐ-KMTT',N'CÔNG TY TNHH KMTT',N'Văn Lâm -Hưng Yên',N'',N'')</v>
      </c>
    </row>
    <row r="120" spans="1:12" ht="17.399999999999999">
      <c r="A120" s="10">
        <v>116</v>
      </c>
      <c r="B120" s="15" t="s">
        <v>377</v>
      </c>
      <c r="C120" s="12" t="s">
        <v>378</v>
      </c>
      <c r="D120" s="12"/>
      <c r="E120" s="14"/>
      <c r="F120" s="14"/>
      <c r="G120" s="12"/>
      <c r="H120" s="13"/>
      <c r="I120" s="10"/>
      <c r="J120" s="14"/>
      <c r="L120" t="str">
        <f t="shared" si="1"/>
        <v>INSERT INTO dbo.Danhmuckhach( Mahieu, Tenhieu, Diachi, Email, Manhanvien) VALUES  (N'NĐ-VIC',N'VICOMIN',N'',N'',N'')</v>
      </c>
    </row>
    <row r="121" spans="1:12" ht="34.799999999999997">
      <c r="A121" s="10">
        <v>117</v>
      </c>
      <c r="B121" s="15" t="s">
        <v>379</v>
      </c>
      <c r="C121" s="12" t="s">
        <v>380</v>
      </c>
      <c r="D121" s="12"/>
      <c r="E121" s="14"/>
      <c r="F121" s="14"/>
      <c r="G121" s="12"/>
      <c r="H121" s="13"/>
      <c r="I121" s="10"/>
      <c r="J121" s="14"/>
      <c r="L121" t="str">
        <f t="shared" si="1"/>
        <v>INSERT INTO dbo.Danhmuckhach( Mahieu, Tenhieu, Diachi, Email, Manhanvien) VALUES  (N'NĐ-AT',N'CÔNG TY CỔ PHẦN AN TIẾN  INDUSTRIES',N'',N'',N'')</v>
      </c>
    </row>
    <row r="122" spans="1:12" ht="34.799999999999997">
      <c r="A122" s="10">
        <v>118</v>
      </c>
      <c r="B122" s="15" t="s">
        <v>381</v>
      </c>
      <c r="C122" s="12" t="s">
        <v>382</v>
      </c>
      <c r="D122" s="12"/>
      <c r="E122" s="14"/>
      <c r="F122" s="14"/>
      <c r="G122" s="12"/>
      <c r="H122" s="13"/>
      <c r="I122" s="10"/>
      <c r="J122" s="14"/>
      <c r="L122" t="str">
        <f t="shared" si="1"/>
        <v>INSERT INTO dbo.Danhmuckhach( Mahieu, Tenhieu, Diachi, Email, Manhanvien) VALUES  (N'NĐ-TD',N'CÔNG TY CỔ PHẦN BAO BÌ TAM DƯƠNG',N'',N'',N'')</v>
      </c>
    </row>
    <row r="123" spans="1:12" ht="52.2">
      <c r="A123" s="10">
        <v>119</v>
      </c>
      <c r="B123" s="15" t="s">
        <v>383</v>
      </c>
      <c r="C123" s="12" t="s">
        <v>384</v>
      </c>
      <c r="D123" s="12"/>
      <c r="E123" s="14"/>
      <c r="F123" s="14"/>
      <c r="G123" s="12"/>
      <c r="H123" s="13"/>
      <c r="I123" s="10"/>
      <c r="J123" s="14"/>
      <c r="L123" t="str">
        <f t="shared" si="1"/>
        <v>INSERT INTO dbo.Danhmuckhach( Mahieu, Tenhieu, Diachi, Email, Manhanvien) VALUES  (N'NĐ-HN',N'CÔNG TY CỔ PHẦN SẢN XUẤT THƯƠNG MẠI BAO BÌ HẢI NAM',N'',N'',N'')</v>
      </c>
    </row>
    <row r="124" spans="1:12" ht="34.799999999999997">
      <c r="A124" s="10">
        <v>120</v>
      </c>
      <c r="B124" s="15" t="s">
        <v>385</v>
      </c>
      <c r="C124" s="12" t="s">
        <v>386</v>
      </c>
      <c r="D124" s="12"/>
      <c r="E124" s="14"/>
      <c r="F124" s="14"/>
      <c r="G124" s="12"/>
      <c r="H124" s="13"/>
      <c r="I124" s="10"/>
      <c r="J124" s="14"/>
      <c r="L124" t="str">
        <f t="shared" si="1"/>
        <v>INSERT INTO dbo.Danhmuckhach( Mahieu, Tenhieu, Diachi, Email, Manhanvien) VALUES  (N'PL-AL',N'AL-KARAM PACKAGES (PVT)LIMITED',N'',N'',N'')</v>
      </c>
    </row>
    <row r="125" spans="1:12" ht="34.799999999999997">
      <c r="A125" s="10">
        <v>121</v>
      </c>
      <c r="B125" s="15" t="s">
        <v>387</v>
      </c>
      <c r="C125" s="12" t="s">
        <v>388</v>
      </c>
      <c r="D125" s="12"/>
      <c r="E125" s="14"/>
      <c r="F125" s="14"/>
      <c r="G125" s="12"/>
      <c r="H125" s="13"/>
      <c r="I125" s="10"/>
      <c r="J125" s="14"/>
      <c r="L125" t="str">
        <f t="shared" si="1"/>
        <v>INSERT INTO dbo.Danhmuckhach( Mahieu, Tenhieu, Diachi, Email, Manhanvien) VALUES  (N'NĐ-HT',N'CÔNG TY CỔ PHẦN HOKI TECH VIỆT NAM',N'',N'',N'')</v>
      </c>
    </row>
    <row r="126" spans="1:12" ht="17.399999999999999">
      <c r="A126" s="10">
        <v>122</v>
      </c>
      <c r="B126" s="20" t="s">
        <v>389</v>
      </c>
      <c r="C126" s="12" t="s">
        <v>390</v>
      </c>
      <c r="D126" s="12"/>
      <c r="E126" s="14"/>
      <c r="F126" s="14"/>
      <c r="G126" s="12"/>
      <c r="H126" s="13"/>
      <c r="I126" s="10"/>
      <c r="J126" s="14"/>
      <c r="L126" t="str">
        <f t="shared" si="1"/>
        <v>INSERT INTO dbo.Danhmuckhach( Mahieu, Tenhieu, Diachi, Email, Manhanvien) VALUES  (N'HM',N'Mr. Hùng',N'',N'',N'')</v>
      </c>
    </row>
    <row r="127" spans="1:12" ht="17.399999999999999">
      <c r="A127" s="10">
        <v>123</v>
      </c>
      <c r="B127" s="20" t="s">
        <v>391</v>
      </c>
      <c r="C127" s="12" t="s">
        <v>392</v>
      </c>
      <c r="D127" s="12"/>
      <c r="E127" s="14"/>
      <c r="F127" s="14"/>
      <c r="G127" s="12"/>
      <c r="H127" s="13"/>
      <c r="I127" s="10"/>
      <c r="J127" s="14"/>
      <c r="L127" t="str">
        <f t="shared" si="1"/>
        <v>INSERT INTO dbo.Danhmuckhach( Mahieu, Tenhieu, Diachi, Email, Manhanvien) VALUES  (N'HM1',N'Mr. Phương',N'',N'',N'')</v>
      </c>
    </row>
    <row r="128" spans="1:12" ht="17.399999999999999">
      <c r="A128" s="10">
        <v>124</v>
      </c>
      <c r="B128" s="20" t="s">
        <v>393</v>
      </c>
      <c r="C128" s="12" t="s">
        <v>394</v>
      </c>
      <c r="D128" s="12"/>
      <c r="E128" s="14"/>
      <c r="F128" s="14"/>
      <c r="G128" s="12"/>
      <c r="H128" s="13"/>
      <c r="I128" s="10"/>
      <c r="J128" s="14"/>
      <c r="L128" t="str">
        <f t="shared" si="1"/>
        <v>INSERT INTO dbo.Danhmuckhach( Mahieu, Tenhieu, Diachi, Email, Manhanvien) VALUES  (N'HM2',N'Ms. Thu',N'',N'',N'')</v>
      </c>
    </row>
    <row r="129" spans="1:12" ht="17.399999999999999">
      <c r="A129" s="10">
        <v>125</v>
      </c>
      <c r="B129" s="20" t="s">
        <v>395</v>
      </c>
      <c r="C129" s="12" t="s">
        <v>396</v>
      </c>
      <c r="D129" s="12"/>
      <c r="E129" s="14"/>
      <c r="F129" s="14"/>
      <c r="G129" s="12"/>
      <c r="H129" s="13"/>
      <c r="I129" s="10"/>
      <c r="J129" s="14"/>
      <c r="L129" t="str">
        <f t="shared" si="1"/>
        <v>INSERT INTO dbo.Danhmuckhach( Mahieu, Tenhieu, Diachi, Email, Manhanvien) VALUES  (N'HM3',N'Ms. Linh',N'',N'',N'')</v>
      </c>
    </row>
    <row r="130" spans="1:12" ht="17.399999999999999">
      <c r="A130" s="10">
        <v>126</v>
      </c>
      <c r="B130" s="20"/>
      <c r="C130" s="12"/>
      <c r="D130" s="12"/>
      <c r="E130" s="14"/>
      <c r="F130" s="14"/>
      <c r="G130" s="12"/>
      <c r="H130" s="13"/>
      <c r="I130" s="10"/>
      <c r="J130" s="14"/>
    </row>
    <row r="131" spans="1:12" ht="17.399999999999999">
      <c r="A131" s="10">
        <v>127</v>
      </c>
      <c r="B131" s="20"/>
      <c r="C131" s="12"/>
      <c r="D131" s="12"/>
      <c r="E131" s="14"/>
      <c r="F131" s="14"/>
      <c r="G131" s="12"/>
      <c r="H131" s="13"/>
      <c r="I131" s="10"/>
      <c r="J131" s="14"/>
    </row>
    <row r="132" spans="1:12" ht="17.399999999999999">
      <c r="A132" s="10">
        <v>128</v>
      </c>
      <c r="B132" s="20"/>
      <c r="C132" s="12"/>
      <c r="D132" s="12"/>
      <c r="E132" s="14"/>
      <c r="F132" s="14"/>
      <c r="G132" s="12"/>
      <c r="H132" s="13"/>
      <c r="I132" s="10"/>
      <c r="J132" s="14"/>
    </row>
    <row r="133" spans="1:12" ht="17.399999999999999">
      <c r="A133" s="10">
        <v>129</v>
      </c>
      <c r="B133" s="20"/>
      <c r="C133" s="12"/>
      <c r="D133" s="12"/>
      <c r="E133" s="14"/>
      <c r="F133" s="14"/>
      <c r="G133" s="12"/>
      <c r="H133" s="13"/>
      <c r="I133" s="10"/>
      <c r="J133" s="14"/>
    </row>
    <row r="134" spans="1:12" ht="17.399999999999999">
      <c r="A134" s="10">
        <v>130</v>
      </c>
      <c r="B134" s="20"/>
      <c r="C134" s="12"/>
      <c r="D134" s="12"/>
      <c r="E134" s="14"/>
      <c r="F134" s="14"/>
      <c r="G134" s="12"/>
      <c r="H134" s="13"/>
      <c r="I134" s="10"/>
      <c r="J134" s="14"/>
    </row>
    <row r="135" spans="1:12" ht="17.399999999999999">
      <c r="A135" s="10">
        <v>131</v>
      </c>
      <c r="B135" s="20"/>
      <c r="C135" s="12"/>
      <c r="D135" s="12"/>
      <c r="E135" s="14"/>
      <c r="F135" s="14"/>
      <c r="G135" s="12"/>
      <c r="H135" s="13"/>
      <c r="I135" s="10"/>
      <c r="J135" s="14"/>
    </row>
    <row r="136" spans="1:12" ht="17.399999999999999">
      <c r="A136" s="10">
        <v>132</v>
      </c>
      <c r="B136" s="20"/>
      <c r="C136" s="12"/>
      <c r="D136" s="12"/>
      <c r="E136" s="14"/>
      <c r="F136" s="14"/>
      <c r="G136" s="12"/>
      <c r="H136" s="13"/>
      <c r="I136" s="10"/>
      <c r="J136" s="14"/>
    </row>
    <row r="137" spans="1:12" ht="17.399999999999999">
      <c r="A137" s="10">
        <v>133</v>
      </c>
      <c r="B137" s="20"/>
      <c r="C137" s="12"/>
      <c r="D137" s="12"/>
      <c r="E137" s="14"/>
      <c r="F137" s="14"/>
      <c r="G137" s="12"/>
      <c r="H137" s="13"/>
      <c r="I137" s="10"/>
      <c r="J137" s="14"/>
    </row>
    <row r="138" spans="1:12" ht="17.399999999999999">
      <c r="A138" s="10">
        <v>134</v>
      </c>
      <c r="B138" s="20"/>
      <c r="C138" s="12"/>
      <c r="D138" s="12"/>
      <c r="E138" s="14"/>
      <c r="F138" s="14"/>
      <c r="G138" s="12"/>
      <c r="H138" s="13"/>
      <c r="I138" s="10"/>
      <c r="J138" s="14"/>
    </row>
    <row r="139" spans="1:12" ht="17.399999999999999">
      <c r="A139" s="10">
        <v>135</v>
      </c>
      <c r="B139" s="20"/>
      <c r="C139" s="12"/>
      <c r="D139" s="12"/>
      <c r="E139" s="14"/>
      <c r="F139" s="14"/>
      <c r="G139" s="12"/>
      <c r="H139" s="13"/>
      <c r="I139" s="10"/>
      <c r="J139" s="14"/>
    </row>
    <row r="140" spans="1:12" ht="17.399999999999999">
      <c r="A140" s="10">
        <v>136</v>
      </c>
      <c r="B140" s="20"/>
      <c r="C140" s="12"/>
      <c r="D140" s="12"/>
      <c r="E140" s="14"/>
      <c r="F140" s="14"/>
      <c r="G140" s="12"/>
      <c r="H140" s="13"/>
      <c r="I140" s="10"/>
      <c r="J140" s="14"/>
    </row>
    <row r="141" spans="1:12" ht="17.399999999999999">
      <c r="A141" s="10">
        <v>137</v>
      </c>
      <c r="B141" s="20"/>
      <c r="C141" s="12"/>
      <c r="D141" s="12"/>
      <c r="E141" s="14"/>
      <c r="F141" s="14"/>
      <c r="G141" s="12"/>
      <c r="H141" s="13"/>
      <c r="I141" s="10"/>
      <c r="J141" s="14"/>
    </row>
    <row r="142" spans="1:12" ht="17.399999999999999">
      <c r="A142" s="10">
        <v>138</v>
      </c>
      <c r="B142" s="20"/>
      <c r="C142" s="12"/>
      <c r="D142" s="12"/>
      <c r="E142" s="14"/>
      <c r="F142" s="14"/>
      <c r="G142" s="12"/>
      <c r="H142" s="13"/>
      <c r="I142" s="10"/>
      <c r="J142" s="14"/>
    </row>
    <row r="143" spans="1:12" ht="17.399999999999999">
      <c r="A143" s="10">
        <v>139</v>
      </c>
      <c r="B143" s="20"/>
      <c r="C143" s="12"/>
      <c r="D143" s="12"/>
      <c r="E143" s="14"/>
      <c r="F143" s="14"/>
      <c r="G143" s="12"/>
      <c r="H143" s="13"/>
      <c r="I143" s="10"/>
      <c r="J143" s="14"/>
    </row>
    <row r="144" spans="1:12" ht="17.399999999999999">
      <c r="A144" s="10">
        <v>140</v>
      </c>
      <c r="B144" s="20"/>
      <c r="C144" s="12"/>
      <c r="D144" s="12"/>
      <c r="E144" s="14"/>
      <c r="F144" s="14"/>
      <c r="G144" s="12"/>
      <c r="H144" s="13"/>
      <c r="I144" s="10"/>
      <c r="J144" s="14"/>
    </row>
  </sheetData>
  <mergeCells count="4">
    <mergeCell ref="A1:J1"/>
    <mergeCell ref="A3:A4"/>
    <mergeCell ref="B3:H3"/>
    <mergeCell ref="I3:J3"/>
  </mergeCells>
  <hyperlinks>
    <hyperlink ref="G14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13</vt:i4>
      </vt:variant>
    </vt:vector>
  </HeadingPairs>
  <TitlesOfParts>
    <vt:vector size="35" baseType="lpstr">
      <vt:lpstr>Chi phí bán hàng</vt:lpstr>
      <vt:lpstr>KH gửi nhà máy theo KH bán hàng</vt:lpstr>
      <vt:lpstr>KH bán hàng</vt:lpstr>
      <vt:lpstr>KH giao hàng</vt:lpstr>
      <vt:lpstr>KH thu hồi công nợ</vt:lpstr>
      <vt:lpstr>KH thanh toán</vt:lpstr>
      <vt:lpstr>Công nợ theo từng khách</vt:lpstr>
      <vt:lpstr>Sheet1</vt:lpstr>
      <vt:lpstr>Lệnh Nhập Hàng</vt:lpstr>
      <vt:lpstr>BẢNG BÁO GIÁ 01</vt:lpstr>
      <vt:lpstr>YCSX</vt:lpstr>
      <vt:lpstr>Lệnh xuất hàng</vt:lpstr>
      <vt:lpstr>YCTM</vt:lpstr>
      <vt:lpstr>DU TRU THANG 4</vt:lpstr>
      <vt:lpstr>Doanh thu sales</vt:lpstr>
      <vt:lpstr>Hợp đồng</vt:lpstr>
      <vt:lpstr>Thực hiện HĐ</vt:lpstr>
      <vt:lpstr>BC DOANH THU </vt:lpstr>
      <vt:lpstr>TT SẢN PHẨM</vt:lpstr>
      <vt:lpstr>TTKH</vt:lpstr>
      <vt:lpstr>Sheet2</vt:lpstr>
      <vt:lpstr>Sheet3</vt:lpstr>
      <vt:lpstr>'BẢNG BÁO GIÁ 01'!Print_Area</vt:lpstr>
      <vt:lpstr>'BC DOANH THU '!Print_Area</vt:lpstr>
      <vt:lpstr>'Doanh thu sales'!Print_Area</vt:lpstr>
      <vt:lpstr>'Hợp đồng'!Print_Area</vt:lpstr>
      <vt:lpstr>'KH bán hàng'!Print_Area</vt:lpstr>
      <vt:lpstr>'KH gửi nhà máy theo KH bán hàng'!Print_Area</vt:lpstr>
      <vt:lpstr>'KH giao hàng'!Print_Area</vt:lpstr>
      <vt:lpstr>'KH thu hồi công nợ'!Print_Area</vt:lpstr>
      <vt:lpstr>'Lệnh xuất hàng'!Print_Area</vt:lpstr>
      <vt:lpstr>Sheet1!Print_Area</vt:lpstr>
      <vt:lpstr>'TT SẢN PHẨM'!Print_Area</vt:lpstr>
      <vt:lpstr>TTKH!Print_Area</vt:lpstr>
      <vt:lpstr>'Thực hiện HĐ'!Print_Area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adminpc1</dc:creator>
  <cp:lastModifiedBy>Windows User</cp:lastModifiedBy>
  <dcterms:created xsi:type="dcterms:W3CDTF">2022-05-16T02:03:42Z</dcterms:created>
  <dcterms:modified xsi:type="dcterms:W3CDTF">2022-05-22T03:25:13Z</dcterms:modified>
</cp:coreProperties>
</file>