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avona\Documents\OBDH\OBDH_Ed02\"/>
    </mc:Choice>
  </mc:AlternateContent>
  <xr:revisionPtr revIDLastSave="0" documentId="13_ncr:1_{E8DF7571-2CD5-4CAF-AFD1-FACFFF5A6277}" xr6:coauthVersionLast="47" xr6:coauthVersionMax="47" xr10:uidLastSave="{00000000-0000-0000-0000-000000000000}"/>
  <bookViews>
    <workbookView xWindow="28680" yWindow="-120" windowWidth="29040" windowHeight="15840" xr2:uid="{2559EB64-91B2-401C-956D-5FB5C8F5A58D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E15" i="2"/>
  <c r="E16" i="2" s="1"/>
  <c r="L10" i="2"/>
  <c r="L5" i="2"/>
  <c r="L6" i="2" s="1"/>
  <c r="L8" i="2"/>
  <c r="L2" i="2"/>
  <c r="I8" i="2"/>
  <c r="I7" i="2"/>
  <c r="L3" i="2" l="1"/>
  <c r="A10" i="2" l="1"/>
  <c r="B4" i="2"/>
  <c r="I4" i="2" s="1"/>
  <c r="I5" i="2" s="1"/>
  <c r="I6" i="2" s="1"/>
  <c r="E2" i="2" l="1"/>
  <c r="E5" i="2" s="1"/>
  <c r="E7" i="2" s="1"/>
  <c r="E8" i="2" s="1"/>
  <c r="E3" i="2"/>
</calcChain>
</file>

<file path=xl/sharedStrings.xml><?xml version="1.0" encoding="utf-8"?>
<sst xmlns="http://schemas.openxmlformats.org/spreadsheetml/2006/main" count="47" uniqueCount="41">
  <si>
    <t>Iout</t>
  </si>
  <si>
    <t>Vpp</t>
  </si>
  <si>
    <t>Cin</t>
  </si>
  <si>
    <t>ESR</t>
  </si>
  <si>
    <t>uF</t>
  </si>
  <si>
    <t>Vin</t>
  </si>
  <si>
    <t>Vin(max)</t>
  </si>
  <si>
    <t xml:space="preserve">Fsw </t>
  </si>
  <si>
    <t>Duty Cycle</t>
  </si>
  <si>
    <t>Eficiência (n)</t>
  </si>
  <si>
    <t>Cin_min</t>
  </si>
  <si>
    <t>V</t>
  </si>
  <si>
    <t>CAPACITOR DE ENTRADA</t>
  </si>
  <si>
    <t>Ton + Toff</t>
  </si>
  <si>
    <t>Toff</t>
  </si>
  <si>
    <t>Ton</t>
  </si>
  <si>
    <t>Vout</t>
  </si>
  <si>
    <t xml:space="preserve">ΔI(max) </t>
  </si>
  <si>
    <t xml:space="preserve">ΔI(min) </t>
  </si>
  <si>
    <t>L_min</t>
  </si>
  <si>
    <t>uH</t>
  </si>
  <si>
    <t>VARIÁVEIS INDUTOR</t>
  </si>
  <si>
    <t>Fsw_min</t>
  </si>
  <si>
    <t>ΔIL</t>
  </si>
  <si>
    <t>A</t>
  </si>
  <si>
    <t>INDUTOR DE SAÍDA</t>
  </si>
  <si>
    <t>L_max</t>
  </si>
  <si>
    <t>Indutor escolhido</t>
  </si>
  <si>
    <t xml:space="preserve">  </t>
  </si>
  <si>
    <t>Δvout</t>
  </si>
  <si>
    <t>Δi(max)</t>
  </si>
  <si>
    <t>fsw</t>
  </si>
  <si>
    <t>VARIÁVEIS CAP. OUT</t>
  </si>
  <si>
    <t>VARIÁVEIS CAP. IN</t>
  </si>
  <si>
    <t>C_out</t>
  </si>
  <si>
    <t>CAPACITOR DE SAÍDA</t>
  </si>
  <si>
    <t>Vfb</t>
  </si>
  <si>
    <t>R1</t>
  </si>
  <si>
    <t>R2</t>
  </si>
  <si>
    <t>TENSÃO DE SAÍDA</t>
  </si>
  <si>
    <t>maior valor*1,5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</si>
</sst>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0.0E+00"/>
    <numFmt numFmtId="202" formatCode="_-* #,##0.00_-;\-* #,##0.00_-;_-* &quot;-&quot;?????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0" xfId="0" applyBorder="1"/>
    <xf numFmtId="0" fontId="0" fillId="0" borderId="2" xfId="0" applyBorder="1"/>
    <xf numFmtId="43" fontId="0" fillId="0" borderId="6" xfId="1" applyFont="1" applyBorder="1"/>
    <xf numFmtId="0" fontId="2" fillId="0" borderId="14" xfId="0" applyFon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2" fillId="0" borderId="18" xfId="0" applyFont="1" applyBorder="1"/>
    <xf numFmtId="0" fontId="0" fillId="0" borderId="19" xfId="0" applyBorder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43" fontId="0" fillId="0" borderId="5" xfId="1" applyFont="1" applyBorder="1" applyAlignment="1">
      <alignment horizontal="right"/>
    </xf>
    <xf numFmtId="43" fontId="0" fillId="0" borderId="7" xfId="1" applyFont="1" applyBorder="1" applyAlignment="1"/>
    <xf numFmtId="43" fontId="0" fillId="0" borderId="20" xfId="1" applyFont="1" applyBorder="1"/>
    <xf numFmtId="0" fontId="0" fillId="0" borderId="9" xfId="0" applyBorder="1"/>
    <xf numFmtId="43" fontId="0" fillId="0" borderId="0" xfId="0" applyNumberFormat="1"/>
    <xf numFmtId="0" fontId="3" fillId="3" borderId="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1" fontId="0" fillId="0" borderId="3" xfId="0" applyNumberFormat="1" applyBorder="1" applyAlignment="1">
      <alignment horizontal="left"/>
    </xf>
    <xf numFmtId="11" fontId="0" fillId="0" borderId="4" xfId="0" applyNumberFormat="1" applyBorder="1" applyAlignment="1">
      <alignment horizontal="left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11" fontId="0" fillId="0" borderId="17" xfId="1" applyNumberFormat="1" applyFont="1" applyBorder="1"/>
    <xf numFmtId="11" fontId="0" fillId="0" borderId="17" xfId="0" applyNumberFormat="1" applyBorder="1"/>
    <xf numFmtId="0" fontId="0" fillId="0" borderId="18" xfId="0" applyBorder="1"/>
    <xf numFmtId="202" fontId="0" fillId="0" borderId="6" xfId="0" applyNumberFormat="1" applyBorder="1"/>
    <xf numFmtId="0" fontId="0" fillId="0" borderId="2" xfId="1" applyNumberFormat="1" applyFont="1" applyBorder="1" applyAlignment="1">
      <alignment horizontal="center"/>
    </xf>
    <xf numFmtId="0" fontId="0" fillId="0" borderId="4" xfId="1" applyNumberFormat="1" applyFont="1" applyBorder="1" applyAlignment="1">
      <alignment horizontal="center"/>
    </xf>
    <xf numFmtId="0" fontId="0" fillId="0" borderId="0" xfId="0" applyAlignment="1">
      <alignment wrapText="1"/>
    </xf>
    <xf numFmtId="11" fontId="0" fillId="0" borderId="0" xfId="1" applyNumberFormat="1" applyFont="1" applyAlignment="1"/>
    <xf numFmtId="166" fontId="0" fillId="0" borderId="2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72390</xdr:colOff>
      <xdr:row>10</xdr:row>
      <xdr:rowOff>68580</xdr:rowOff>
    </xdr:from>
    <xdr:to>
      <xdr:col>10</xdr:col>
      <xdr:colOff>606100</xdr:colOff>
      <xdr:row>12</xdr:row>
      <xdr:rowOff>148651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92862A-8EA4-76F5-4B8E-82352CAE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6490" y="2221230"/>
          <a:ext cx="2229160" cy="442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9EE8-003B-4EBC-A9B3-E8005435F9A8}">
  <dimension ref="A1:M18"/>
  <sheetViews>
    <sheetView tabSelected="1" workbookViewId="0">
      <selection activeCell="J19" sqref="J19"/>
    </sheetView>
  </sheetViews>
  <sheetFormatPr defaultRowHeight="14.4" x14ac:dyDescent="0.3"/>
  <cols>
    <col min="1" max="1" width="14.5546875" customWidth="1"/>
    <col min="2" max="2" width="13.21875" customWidth="1"/>
    <col min="4" max="4" width="17.5546875" customWidth="1"/>
    <col min="5" max="6" width="7.6640625" customWidth="1"/>
    <col min="8" max="8" width="11.109375" customWidth="1"/>
    <col min="9" max="9" width="15.77734375" customWidth="1"/>
    <col min="12" max="12" width="13.88671875" bestFit="1" customWidth="1"/>
  </cols>
  <sheetData>
    <row r="1" spans="1:13" ht="18.600000000000001" thickBot="1" x14ac:dyDescent="0.4">
      <c r="A1" s="15" t="s">
        <v>33</v>
      </c>
      <c r="B1" s="16"/>
      <c r="D1" s="24" t="s">
        <v>12</v>
      </c>
      <c r="E1" s="25"/>
      <c r="F1" s="26"/>
      <c r="H1" s="24" t="s">
        <v>21</v>
      </c>
      <c r="I1" s="26"/>
      <c r="K1" s="24" t="s">
        <v>25</v>
      </c>
      <c r="L1" s="25"/>
      <c r="M1" s="26"/>
    </row>
    <row r="2" spans="1:13" x14ac:dyDescent="0.3">
      <c r="A2" s="9" t="s">
        <v>0</v>
      </c>
      <c r="B2" s="10">
        <v>3</v>
      </c>
      <c r="D2" s="29" t="s">
        <v>10</v>
      </c>
      <c r="E2" s="17">
        <f>$B$2/(2*(B3*1.015)*$B$4)</f>
        <v>1.4488554042306579E-7</v>
      </c>
      <c r="F2" s="18"/>
      <c r="H2" s="32" t="s">
        <v>5</v>
      </c>
      <c r="I2" s="10">
        <v>12</v>
      </c>
      <c r="K2" s="29" t="s">
        <v>19</v>
      </c>
      <c r="L2" s="38">
        <f>($I$3/$I$7)*((1-$B$5)/$I$9)</f>
        <v>1.5714285714285712E-6</v>
      </c>
      <c r="M2" s="39"/>
    </row>
    <row r="3" spans="1:13" ht="15" thickBot="1" x14ac:dyDescent="0.35">
      <c r="A3" s="11" t="s">
        <v>6</v>
      </c>
      <c r="B3" s="12">
        <v>12</v>
      </c>
      <c r="D3" s="30"/>
      <c r="E3" s="19">
        <f>E2*10^6</f>
        <v>0.14488554042306578</v>
      </c>
      <c r="F3" s="20" t="s">
        <v>4</v>
      </c>
      <c r="H3" s="33" t="s">
        <v>16</v>
      </c>
      <c r="I3" s="12">
        <v>3.3</v>
      </c>
      <c r="K3" s="30"/>
      <c r="L3" s="37">
        <f>L2*10^6</f>
        <v>1.5714285714285712</v>
      </c>
      <c r="M3" s="2" t="s">
        <v>20</v>
      </c>
    </row>
    <row r="4" spans="1:13" ht="15" thickBot="1" x14ac:dyDescent="0.35">
      <c r="A4" s="11" t="s">
        <v>7</v>
      </c>
      <c r="B4" s="12">
        <f>850*10^3</f>
        <v>850000</v>
      </c>
      <c r="D4" s="3"/>
      <c r="E4" s="6"/>
      <c r="F4" s="4"/>
      <c r="H4" s="33" t="s">
        <v>13</v>
      </c>
      <c r="I4" s="34">
        <f>1/$B$4</f>
        <v>1.176470588235294E-6</v>
      </c>
    </row>
    <row r="5" spans="1:13" ht="16.2" thickBot="1" x14ac:dyDescent="0.35">
      <c r="A5" s="11" t="s">
        <v>8</v>
      </c>
      <c r="B5" s="12">
        <v>0.5</v>
      </c>
      <c r="D5" s="31" t="s">
        <v>1</v>
      </c>
      <c r="E5" s="21">
        <f>(($B$2/($E$2*$B$4))*A10)+($B$7*$B$2)</f>
        <v>9.1949999999999985</v>
      </c>
      <c r="F5" s="22" t="s">
        <v>11</v>
      </c>
      <c r="H5" s="33" t="s">
        <v>15</v>
      </c>
      <c r="I5" s="35">
        <f>$I$4*$B$5</f>
        <v>5.8823529411764701E-7</v>
      </c>
      <c r="K5" s="29" t="s">
        <v>26</v>
      </c>
      <c r="L5" s="38">
        <f>($I$3/$I$8)*((1-$B$5)/$B$4)</f>
        <v>2.1568627450980393E-6</v>
      </c>
      <c r="M5" s="39"/>
    </row>
    <row r="6" spans="1:13" ht="15" thickBot="1" x14ac:dyDescent="0.35">
      <c r="A6" s="13" t="s">
        <v>9</v>
      </c>
      <c r="B6" s="14">
        <v>1</v>
      </c>
      <c r="D6" s="3"/>
      <c r="E6" s="6"/>
      <c r="F6" s="4"/>
      <c r="H6" s="33" t="s">
        <v>14</v>
      </c>
      <c r="I6" s="35">
        <f>$I$4-$I$5</f>
        <v>5.8823529411764701E-7</v>
      </c>
      <c r="K6" s="30"/>
      <c r="L6" s="37">
        <f>L5*10^6</f>
        <v>2.1568627450980391</v>
      </c>
      <c r="M6" s="2" t="s">
        <v>20</v>
      </c>
    </row>
    <row r="7" spans="1:13" ht="15" thickBot="1" x14ac:dyDescent="0.35">
      <c r="A7" s="13" t="s">
        <v>9</v>
      </c>
      <c r="B7" s="14">
        <v>0.02</v>
      </c>
      <c r="D7" s="29" t="s">
        <v>2</v>
      </c>
      <c r="E7" s="27">
        <f>($B$2/($E$5*$B$4))*A10</f>
        <v>1.439401209097016E-7</v>
      </c>
      <c r="F7" s="28"/>
      <c r="H7" s="33" t="s">
        <v>17</v>
      </c>
      <c r="I7" s="12">
        <f>B2*0.5</f>
        <v>1.5</v>
      </c>
    </row>
    <row r="8" spans="1:13" ht="16.2" thickBot="1" x14ac:dyDescent="0.35">
      <c r="D8" s="30"/>
      <c r="E8" s="8">
        <f>$E$7*10^6</f>
        <v>0.1439401209097016</v>
      </c>
      <c r="F8" s="2" t="s">
        <v>4</v>
      </c>
      <c r="H8" s="36" t="s">
        <v>18</v>
      </c>
      <c r="I8" s="14">
        <f>$B$2*0.3</f>
        <v>0.89999999999999991</v>
      </c>
      <c r="K8" s="31" t="s">
        <v>23</v>
      </c>
      <c r="L8" s="21">
        <f>(($I$2-$I$3)/$L$2)*I5</f>
        <v>3.2566844919786093</v>
      </c>
      <c r="M8" s="22" t="s">
        <v>24</v>
      </c>
    </row>
    <row r="9" spans="1:13" ht="15" thickBot="1" x14ac:dyDescent="0.35">
      <c r="H9" s="36" t="s">
        <v>22</v>
      </c>
      <c r="I9" s="14">
        <v>700000</v>
      </c>
    </row>
    <row r="10" spans="1:13" ht="28.8" x14ac:dyDescent="0.3">
      <c r="A10">
        <f>((1-($B$5/$B$6))*($B$5+(($B$5/$B$6)*(1-$B$5))))</f>
        <v>0.375</v>
      </c>
      <c r="K10" s="40" t="s">
        <v>27</v>
      </c>
      <c r="L10" s="23">
        <f>L6*1.5</f>
        <v>3.2352941176470589</v>
      </c>
      <c r="M10" s="40" t="s">
        <v>40</v>
      </c>
    </row>
    <row r="11" spans="1:13" x14ac:dyDescent="0.3">
      <c r="L11">
        <v>3.3</v>
      </c>
      <c r="M11" t="s">
        <v>20</v>
      </c>
    </row>
    <row r="12" spans="1:13" x14ac:dyDescent="0.3">
      <c r="M12" t="s">
        <v>28</v>
      </c>
    </row>
    <row r="13" spans="1:13" ht="15" thickBot="1" x14ac:dyDescent="0.35"/>
    <row r="14" spans="1:13" ht="18.600000000000001" thickBot="1" x14ac:dyDescent="0.4">
      <c r="A14" s="24" t="s">
        <v>32</v>
      </c>
      <c r="B14" s="26"/>
      <c r="D14" s="24" t="s">
        <v>35</v>
      </c>
      <c r="E14" s="25"/>
      <c r="F14" s="26"/>
      <c r="I14" s="24" t="s">
        <v>39</v>
      </c>
      <c r="J14" s="25"/>
      <c r="K14" s="26"/>
    </row>
    <row r="15" spans="1:13" x14ac:dyDescent="0.3">
      <c r="A15" s="3" t="s">
        <v>29</v>
      </c>
      <c r="B15" s="4">
        <v>0.15</v>
      </c>
      <c r="D15" s="29" t="s">
        <v>34</v>
      </c>
      <c r="E15" s="42">
        <f>$B$17/(($B$15-($B$16*$B$17))*(8*$B$18))</f>
        <v>2.2321428571428573E-6</v>
      </c>
      <c r="F15" s="43"/>
      <c r="G15" s="41"/>
      <c r="I15" s="7" t="s">
        <v>16</v>
      </c>
      <c r="J15" s="44">
        <f>(1+($J$17/$J$18))*$J$16</f>
        <v>3.3306122448979596</v>
      </c>
      <c r="K15" s="45"/>
    </row>
    <row r="16" spans="1:13" ht="15" thickBot="1" x14ac:dyDescent="0.35">
      <c r="A16" s="3" t="s">
        <v>3</v>
      </c>
      <c r="B16" s="4">
        <v>0.02</v>
      </c>
      <c r="D16" s="30"/>
      <c r="E16" s="8">
        <f>E15*10^6</f>
        <v>2.2321428571428572</v>
      </c>
      <c r="F16" s="2" t="s">
        <v>4</v>
      </c>
      <c r="I16" s="3" t="s">
        <v>36</v>
      </c>
      <c r="J16" s="6">
        <v>0.8</v>
      </c>
      <c r="K16" s="4"/>
    </row>
    <row r="17" spans="1:11" x14ac:dyDescent="0.3">
      <c r="A17" s="3" t="s">
        <v>30</v>
      </c>
      <c r="B17" s="4">
        <v>1.5</v>
      </c>
      <c r="I17" s="3" t="s">
        <v>37</v>
      </c>
      <c r="J17" s="6">
        <v>62000</v>
      </c>
      <c r="K17" s="4"/>
    </row>
    <row r="18" spans="1:11" ht="15" thickBot="1" x14ac:dyDescent="0.35">
      <c r="A18" s="5" t="s">
        <v>31</v>
      </c>
      <c r="B18" s="2">
        <v>700000</v>
      </c>
      <c r="I18" s="5" t="s">
        <v>38</v>
      </c>
      <c r="J18" s="1">
        <v>19600</v>
      </c>
      <c r="K18" s="2"/>
    </row>
  </sheetData>
  <mergeCells count="17">
    <mergeCell ref="I14:K14"/>
    <mergeCell ref="A14:B14"/>
    <mergeCell ref="D15:D16"/>
    <mergeCell ref="E15:F15"/>
    <mergeCell ref="D14:F14"/>
    <mergeCell ref="H1:I1"/>
    <mergeCell ref="K2:K3"/>
    <mergeCell ref="L2:M2"/>
    <mergeCell ref="K1:M1"/>
    <mergeCell ref="K5:K6"/>
    <mergeCell ref="L5:M5"/>
    <mergeCell ref="A1:B1"/>
    <mergeCell ref="D2:D3"/>
    <mergeCell ref="E2:F2"/>
    <mergeCell ref="E7:F7"/>
    <mergeCell ref="D7:D8"/>
    <mergeCell ref="D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gianavona</dc:creator>
  <cp:lastModifiedBy>gianavona</cp:lastModifiedBy>
  <dcterms:created xsi:type="dcterms:W3CDTF">2023-02-25T20:51:48Z</dcterms:created>
  <dcterms:modified xsi:type="dcterms:W3CDTF">2023-02-27T01:11:59Z</dcterms:modified>
</cp:coreProperties>
</file>