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moroncog\Documents\Mod_Avanzados_Evaluacion\spreadsheets\"/>
    </mc:Choice>
  </mc:AlternateContent>
  <xr:revisionPtr revIDLastSave="0" documentId="13_ncr:1_{6175956E-AC09-4D84-94A5-DC254DC398D8}" xr6:coauthVersionLast="47" xr6:coauthVersionMax="47" xr10:uidLastSave="{00000000-0000-0000-0000-000000000000}"/>
  <bookViews>
    <workbookView xWindow="28680" yWindow="-120" windowWidth="29040" windowHeight="15840" activeTab="1" xr2:uid="{00000000-000D-0000-FFFF-FFFF0000000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Ctl_Basic!$A$184</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Ctl_Basic!$A$196</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Ctl_Basic!$A$177</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Ctl_Basic!$A$189</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Ctl_Basic!$A$206</definedName>
    <definedName name="VarAdjDet">'VarAdj&amp;Lambdas'!$A$1</definedName>
    <definedName name="VarianceAdj">Ctl_Basic!#REF!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s="1"/>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W10" i="25"/>
  <c r="AV10" i="25"/>
  <c r="AU10" i="25"/>
  <c r="AT10" i="25"/>
  <c r="AS10" i="25"/>
  <c r="AR10" i="25"/>
  <c r="AQ10" i="25"/>
  <c r="AP10" i="25"/>
  <c r="AP16" i="25" s="1"/>
  <c r="AO10" i="25"/>
  <c r="AN10" i="25"/>
  <c r="AM10" i="25"/>
  <c r="AL10" i="25"/>
  <c r="AK10" i="25"/>
  <c r="AJ10" i="25"/>
  <c r="AI10" i="25"/>
  <c r="AH10" i="25"/>
  <c r="AH16" i="25" s="1"/>
  <c r="AG10" i="25"/>
  <c r="AF10" i="25"/>
  <c r="AE10" i="25"/>
  <c r="AD10" i="25"/>
  <c r="AC10" i="25"/>
  <c r="AB10" i="25"/>
  <c r="AA10" i="25"/>
  <c r="Z10" i="25"/>
  <c r="Z16" i="25" s="1"/>
  <c r="Y10" i="25"/>
  <c r="X10" i="25"/>
  <c r="W10" i="25"/>
  <c r="V10" i="25"/>
  <c r="U10" i="25"/>
  <c r="T10" i="25"/>
  <c r="S10" i="25"/>
  <c r="R10" i="25"/>
  <c r="Q10" i="25"/>
  <c r="P10" i="25"/>
  <c r="O10" i="25"/>
  <c r="N10" i="25"/>
  <c r="M10" i="25"/>
  <c r="L10" i="25"/>
  <c r="K10" i="25"/>
  <c r="J10" i="25"/>
  <c r="J16" i="25" s="1"/>
  <c r="I10" i="25"/>
  <c r="G10" i="25"/>
  <c r="H10" i="25" s="1"/>
  <c r="AW9" i="25"/>
  <c r="AV9" i="25"/>
  <c r="AU9" i="25"/>
  <c r="AT9" i="25"/>
  <c r="AT15" i="25" s="1"/>
  <c r="AS9" i="25"/>
  <c r="AR9" i="25"/>
  <c r="AQ9" i="25"/>
  <c r="AQ15" i="25" s="1"/>
  <c r="AP9" i="25"/>
  <c r="AO9" i="25"/>
  <c r="AN9" i="25"/>
  <c r="AM9" i="25"/>
  <c r="AM15" i="25" s="1"/>
  <c r="AL9" i="25"/>
  <c r="AK9" i="25"/>
  <c r="AJ9" i="25"/>
  <c r="AI9" i="25"/>
  <c r="AI15" i="25" s="1"/>
  <c r="AH9" i="25"/>
  <c r="AG9" i="25"/>
  <c r="AF9" i="25"/>
  <c r="AE9" i="25"/>
  <c r="AD9" i="25"/>
  <c r="AD15" i="25" s="1"/>
  <c r="AC9" i="25"/>
  <c r="AB9" i="25"/>
  <c r="AA9" i="25"/>
  <c r="AA15" i="25" s="1"/>
  <c r="Z9" i="25"/>
  <c r="Y9" i="25"/>
  <c r="X9" i="25"/>
  <c r="L9" i="25"/>
  <c r="L15" i="25" s="1"/>
  <c r="K9" i="25"/>
  <c r="K15" i="25" s="1"/>
  <c r="J9" i="25"/>
  <c r="I9" i="25"/>
  <c r="G9" i="25"/>
  <c r="H9" i="25" s="1"/>
  <c r="AW8" i="25"/>
  <c r="AV8" i="25"/>
  <c r="AV14" i="25" s="1"/>
  <c r="AU8" i="25"/>
  <c r="AT8" i="25"/>
  <c r="AT14" i="25" s="1"/>
  <c r="AS8" i="25"/>
  <c r="AS14" i="25" s="1"/>
  <c r="AR8" i="25"/>
  <c r="AQ8" i="25"/>
  <c r="AP8" i="25"/>
  <c r="AP14" i="25" s="1"/>
  <c r="AO8" i="25"/>
  <c r="AN8" i="25"/>
  <c r="AM8" i="25"/>
  <c r="AL8" i="25"/>
  <c r="AL14" i="25" s="1"/>
  <c r="AK8" i="25"/>
  <c r="AJ8" i="25"/>
  <c r="AJ14" i="25" s="1"/>
  <c r="AI8" i="25"/>
  <c r="AH8" i="25"/>
  <c r="AG8" i="25"/>
  <c r="AF8" i="25"/>
  <c r="AE8" i="25"/>
  <c r="AD8" i="25"/>
  <c r="AC8" i="25"/>
  <c r="AC14" i="25" s="1"/>
  <c r="AB8" i="25"/>
  <c r="AA8" i="25"/>
  <c r="Z8" i="25"/>
  <c r="Z14" i="25" s="1"/>
  <c r="Y8" i="25"/>
  <c r="X8" i="25"/>
  <c r="L8" i="25"/>
  <c r="K8" i="25"/>
  <c r="J8" i="25"/>
  <c r="I8" i="25"/>
  <c r="G8" i="25"/>
  <c r="H8" i="25" s="1"/>
  <c r="AW7" i="25"/>
  <c r="AW13" i="25" s="1"/>
  <c r="AV7" i="25"/>
  <c r="AV13" i="25" s="1"/>
  <c r="AU7" i="25"/>
  <c r="AU13" i="25" s="1"/>
  <c r="AT7" i="25"/>
  <c r="AS7" i="25"/>
  <c r="AS13" i="25" s="1"/>
  <c r="AR7" i="25"/>
  <c r="AR13" i="25" s="1"/>
  <c r="AQ7" i="25"/>
  <c r="AQ13" i="25" s="1"/>
  <c r="AP7" i="25"/>
  <c r="AO7" i="25"/>
  <c r="AO13" i="25" s="1"/>
  <c r="AN7" i="25"/>
  <c r="AN13" i="25" s="1"/>
  <c r="AM7" i="25"/>
  <c r="AL7" i="25"/>
  <c r="AK7" i="25"/>
  <c r="AK13" i="25" s="1"/>
  <c r="AJ7" i="25"/>
  <c r="AI7" i="25"/>
  <c r="AI13" i="25" s="1"/>
  <c r="AH7" i="25"/>
  <c r="AH13" i="25" s="1"/>
  <c r="AG7" i="25"/>
  <c r="AG13" i="25" s="1"/>
  <c r="AF7" i="25"/>
  <c r="AF13" i="25" s="1"/>
  <c r="AE7" i="25"/>
  <c r="AE13" i="25" s="1"/>
  <c r="AD7" i="25"/>
  <c r="AC7" i="25"/>
  <c r="AC13" i="25" s="1"/>
  <c r="AB7" i="25"/>
  <c r="AB13" i="25" s="1"/>
  <c r="AA7" i="25"/>
  <c r="AA13" i="25" s="1"/>
  <c r="Z7" i="25"/>
  <c r="Y7" i="25"/>
  <c r="Y13" i="25" s="1"/>
  <c r="X7" i="25"/>
  <c r="X13" i="25" s="1"/>
  <c r="L7" i="25"/>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P8" i="25" l="1"/>
  <c r="V8" i="25"/>
  <c r="T8" i="25"/>
  <c r="R8" i="25"/>
  <c r="Q8" i="25"/>
  <c r="N8" i="25"/>
  <c r="AD14" i="25"/>
  <c r="AE15" i="25"/>
  <c r="AU15" i="25"/>
  <c r="AJ16" i="25"/>
  <c r="AJ13" i="25"/>
  <c r="AJ17" i="25" s="1"/>
  <c r="I14" i="25"/>
  <c r="AE14" i="25"/>
  <c r="AU14" i="25"/>
  <c r="AF15" i="25"/>
  <c r="AF17" i="25" s="1"/>
  <c r="AV15" i="25"/>
  <c r="AK16" i="25"/>
  <c r="J14" i="25"/>
  <c r="AF14" i="25"/>
  <c r="AG15" i="25"/>
  <c r="AW15" i="25"/>
  <c r="AL16" i="25"/>
  <c r="AL13" i="25"/>
  <c r="K14" i="25"/>
  <c r="K17" i="25" s="1"/>
  <c r="AG14" i="25"/>
  <c r="AG17" i="25" s="1"/>
  <c r="AW14" i="25"/>
  <c r="AW17" i="25" s="1"/>
  <c r="AH15" i="25"/>
  <c r="AM16" i="25"/>
  <c r="L13" i="25"/>
  <c r="AM13" i="25"/>
  <c r="L14" i="25"/>
  <c r="AH14" i="25"/>
  <c r="X16" i="25"/>
  <c r="AN16" i="25"/>
  <c r="AI14" i="25"/>
  <c r="I15" i="25"/>
  <c r="AJ15" i="25"/>
  <c r="I16" i="25"/>
  <c r="Y16" i="25"/>
  <c r="Y17" i="25" s="1"/>
  <c r="AO16" i="25"/>
  <c r="AO17" i="25"/>
  <c r="J15" i="25"/>
  <c r="J17" i="25" s="1"/>
  <c r="AK15" i="25"/>
  <c r="AK17" i="25" s="1"/>
  <c r="Z13" i="25"/>
  <c r="AP13" i="25"/>
  <c r="AK14" i="25"/>
  <c r="AL15" i="25"/>
  <c r="K16" i="25"/>
  <c r="AA16" i="25"/>
  <c r="AQ16" i="25"/>
  <c r="L16" i="25"/>
  <c r="AB16" i="25"/>
  <c r="AR16" i="25"/>
  <c r="AM14" i="25"/>
  <c r="X15" i="25"/>
  <c r="AN15" i="25"/>
  <c r="AN17" i="25" s="1"/>
  <c r="AC16" i="25"/>
  <c r="AS16" i="25"/>
  <c r="AS15" i="25"/>
  <c r="AS17" i="25" s="1"/>
  <c r="X14" i="25"/>
  <c r="X17" i="25" s="1"/>
  <c r="AN14" i="25"/>
  <c r="Y15" i="25"/>
  <c r="AO15" i="25"/>
  <c r="AD16" i="25"/>
  <c r="AT16" i="25"/>
  <c r="AD13" i="25"/>
  <c r="AT13" i="25"/>
  <c r="Y14" i="25"/>
  <c r="AO14" i="25"/>
  <c r="Z15" i="25"/>
  <c r="AP15" i="25"/>
  <c r="AE16" i="25"/>
  <c r="AU16" i="25"/>
  <c r="AF16" i="25"/>
  <c r="AV16" i="25"/>
  <c r="AV17" i="25" s="1"/>
  <c r="AA14" i="25"/>
  <c r="AQ14" i="25"/>
  <c r="AB15" i="25"/>
  <c r="AR15" i="25"/>
  <c r="AG16" i="25"/>
  <c r="AW16" i="25"/>
  <c r="AB14" i="25"/>
  <c r="AB17" i="25" s="1"/>
  <c r="AR14" i="25"/>
  <c r="AR17" i="25" s="1"/>
  <c r="AC15" i="25"/>
  <c r="AC17" i="25" s="1"/>
  <c r="AH17" i="25"/>
  <c r="AI16" i="25"/>
  <c r="AI17" i="25" s="1"/>
  <c r="D11" i="28"/>
  <c r="V16" i="25"/>
  <c r="U7" i="25"/>
  <c r="M7" i="25"/>
  <c r="T7" i="25"/>
  <c r="W7" i="25"/>
  <c r="S7" i="25"/>
  <c r="R7" i="25"/>
  <c r="Q7" i="25"/>
  <c r="Q13" i="25" s="1"/>
  <c r="P7" i="25"/>
  <c r="O7" i="25"/>
  <c r="V7" i="25"/>
  <c r="N7" i="25"/>
  <c r="N16" i="25" s="1"/>
  <c r="AQ17" i="25"/>
  <c r="AD17" i="25"/>
  <c r="AL17" i="25"/>
  <c r="AT17" i="25"/>
  <c r="AA17" i="25"/>
  <c r="I17" i="25"/>
  <c r="L17" i="25"/>
  <c r="AE17" i="25"/>
  <c r="AM17" i="25"/>
  <c r="AU17" i="25"/>
  <c r="W9" i="25"/>
  <c r="O9" i="25"/>
  <c r="V9" i="25"/>
  <c r="V15" i="25" s="1"/>
  <c r="N9" i="25"/>
  <c r="U9" i="25"/>
  <c r="M9" i="25"/>
  <c r="T9" i="25"/>
  <c r="S9" i="25"/>
  <c r="Q9" i="25"/>
  <c r="R9" i="25"/>
  <c r="P9" i="25"/>
  <c r="S8" i="25"/>
  <c r="M8" i="25"/>
  <c r="M14" i="25" s="1"/>
  <c r="U8" i="25"/>
  <c r="U14" i="25" s="1"/>
  <c r="O8" i="25"/>
  <c r="O14" i="25" s="1"/>
  <c r="W8" i="25"/>
  <c r="C10" i="24"/>
  <c r="C9" i="24"/>
  <c r="B30" i="24"/>
  <c r="B31" i="24" s="1"/>
  <c r="B32" i="24" s="1"/>
  <c r="B33" i="24" s="1"/>
  <c r="B34" i="24" s="1"/>
  <c r="B35" i="24" s="1"/>
  <c r="B36" i="24" s="1"/>
  <c r="B37" i="24" s="1"/>
  <c r="R15" i="25" l="1"/>
  <c r="S15" i="25"/>
  <c r="T15" i="25"/>
  <c r="O16" i="25"/>
  <c r="W14" i="25"/>
  <c r="N13" i="25"/>
  <c r="AP17" i="25"/>
  <c r="P13" i="25"/>
  <c r="Z17" i="25"/>
  <c r="D12" i="28"/>
  <c r="S14" i="25"/>
  <c r="M15" i="25"/>
  <c r="R13" i="25"/>
  <c r="R16" i="25"/>
  <c r="Q16" i="25"/>
  <c r="U15" i="25"/>
  <c r="S13" i="25"/>
  <c r="P14" i="25"/>
  <c r="T16" i="25"/>
  <c r="P16" i="25"/>
  <c r="N15" i="25"/>
  <c r="W13" i="25"/>
  <c r="N14" i="25"/>
  <c r="P15" i="25"/>
  <c r="T14" i="25"/>
  <c r="N17" i="25"/>
  <c r="T13" i="25"/>
  <c r="U16" i="25"/>
  <c r="O15" i="25"/>
  <c r="V13" i="25"/>
  <c r="M13" i="25"/>
  <c r="M16" i="25"/>
  <c r="S16" i="25"/>
  <c r="Q15" i="25"/>
  <c r="W15" i="25"/>
  <c r="W16" i="25"/>
  <c r="O13" i="25"/>
  <c r="U13" i="25"/>
  <c r="V14" i="25"/>
  <c r="R14" i="25"/>
  <c r="Q14" i="25"/>
  <c r="B38" i="24"/>
  <c r="O17" i="25" l="1"/>
  <c r="M17" i="25"/>
  <c r="P17" i="25"/>
  <c r="Q17" i="25"/>
  <c r="U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5" authorId="0" shapeId="0" xr:uid="{00000000-0006-0000-0100-000001000000}">
      <text>
        <r>
          <rPr>
            <sz val="9"/>
            <color indexed="81"/>
            <rFont val="Tahoma"/>
            <family val="2"/>
          </rPr>
          <t xml:space="preserve">See the user manual and example model "Empirical Wtatage &amp; Age_Selex" for more informatino on using wtatage.ss </t>
        </r>
      </text>
    </comment>
    <comment ref="N6" authorId="0" shapeId="0" xr:uid="{00000000-0006-0000-0100-000002000000}">
      <text>
        <r>
          <rPr>
            <sz val="9"/>
            <color indexed="81"/>
            <rFont val="Tahoma"/>
            <family val="2"/>
          </rPr>
          <t xml:space="preserve">
Comment about a specific line</t>
        </r>
      </text>
    </comment>
    <comment ref="O68" authorId="0" shapeId="0" xr:uid="{00000000-0006-0000-0100-00000300000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Methot</author>
    <author>Kathryn.Doering</author>
  </authors>
  <commentList>
    <comment ref="G33" authorId="0" shapeId="0" xr:uid="{00000000-0006-0000-0200-000001000000}">
      <text>
        <r>
          <rPr>
            <b/>
            <sz val="8"/>
            <color indexed="81"/>
            <rFont val="Tahoma"/>
            <family val="2"/>
          </rPr>
          <t>Phase for estimating the base parameter</t>
        </r>
        <r>
          <rPr>
            <sz val="8"/>
            <color indexed="81"/>
            <rFont val="Tahoma"/>
            <family val="2"/>
          </rPr>
          <t xml:space="preserve">
</t>
        </r>
      </text>
    </comment>
    <comment ref="M33" authorId="0" shapeId="0" xr:uid="{00000000-0006-0000-0200-00000200000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xr:uid="{00000000-0006-0000-0200-00000300000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O25" authorId="0" shapeId="0" xr:uid="{00000000-0006-0000-0500-000001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xr:uid="{00000000-0006-0000-0500-000002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xr:uid="{00000000-0006-0000-0500-000003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xr:uid="{00000000-0006-0000-0500-000004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xr:uid="{00000000-0006-0000-0500-000005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xr:uid="{00000000-0006-0000-0500-000006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JTT</author>
  </authors>
  <commentList>
    <comment ref="I10" authorId="0" shapeId="0" xr:uid="{00000000-0006-0000-0600-000001000000}">
      <text>
        <r>
          <rPr>
            <sz val="9"/>
            <color indexed="81"/>
            <rFont val="Tahoma"/>
            <family val="2"/>
          </rPr>
          <t xml:space="preserve">
Do not change these values in red. These are derived (intermediate) values that are used internally)</t>
        </r>
      </text>
    </comment>
    <comment ref="G13" authorId="0" shapeId="0" xr:uid="{00000000-0006-0000-0600-000002000000}">
      <text>
        <r>
          <rPr>
            <sz val="9"/>
            <color indexed="81"/>
            <rFont val="Tahoma"/>
            <family val="2"/>
          </rPr>
          <t xml:space="preserve">
Change these parameter values in yellow to change the curve.</t>
        </r>
      </text>
    </comment>
    <comment ref="H17" authorId="0" shapeId="0" xr:uid="{00000000-0006-0000-0600-000003000000}">
      <text>
        <r>
          <rPr>
            <sz val="9"/>
            <color indexed="81"/>
            <rFont val="Tahoma"/>
            <family val="2"/>
          </rPr>
          <t xml:space="preserve">
The Richards coefficient controls curvature away from the standard VB.  If Richards_coef = 1, it is identical to the standard VB</t>
        </r>
      </text>
    </comment>
    <comment ref="F18" authorId="0" shapeId="0" xr:uid="{00000000-0006-0000-0600-00000400000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B14" authorId="0" shapeId="0" xr:uid="{00000000-0006-0000-0700-00000100000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Ian Taylor</author>
  </authors>
  <commentList>
    <comment ref="C5" authorId="0" shapeId="0" xr:uid="{00000000-0006-0000-0900-000001000000}">
      <text>
        <r>
          <rPr>
            <sz val="8"/>
            <color indexed="81"/>
            <rFont val="Tahoma"/>
            <family val="2"/>
          </rPr>
          <t xml:space="preserve">
input age range and value inputs (orange and yellow cells) to calculate normalized rates that sum to 1</t>
        </r>
      </text>
    </comment>
    <comment ref="B22" authorId="0" shapeId="0" xr:uid="{00000000-0006-0000-0900-00000200000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12" authorId="0" shapeId="0" xr:uid="{00000000-0006-0000-0C00-000001000000}">
      <text>
        <r>
          <rPr>
            <b/>
            <sz val="9"/>
            <color indexed="81"/>
            <rFont val="Tahoma"/>
            <family val="2"/>
          </rPr>
          <t>These inputs are selected with advanced options.</t>
        </r>
      </text>
    </comment>
    <comment ref="A24" authorId="0" shapeId="0" xr:uid="{00000000-0006-0000-0C00-000002000000}">
      <text>
        <r>
          <rPr>
            <b/>
            <sz val="9"/>
            <color indexed="81"/>
            <rFont val="Tahoma"/>
            <family val="2"/>
          </rPr>
          <t>These inputs are selected with advanced options.</t>
        </r>
      </text>
    </comment>
    <comment ref="A46" authorId="0" shapeId="0" xr:uid="{00000000-0006-0000-0C00-00000300000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xml:space="preserve"> </author>
    <author>Richard Methot</author>
    <author xml:space="preserve"> Richard Methot</author>
  </authors>
  <commentList>
    <comment ref="A3" authorId="0" shapeId="0" xr:uid="{00000000-0006-0000-1100-000001000000}">
      <text>
        <r>
          <rPr>
            <b/>
            <sz val="8"/>
            <color indexed="81"/>
            <rFont val="Tahoma"/>
            <family val="2"/>
          </rPr>
          <t xml:space="preserve"> Enter:
20 for age selex
24 for size selex</t>
        </r>
      </text>
    </comment>
    <comment ref="I5" authorId="1" shapeId="0" xr:uid="{00000000-0006-0000-1100-000002000000}">
      <text>
        <r>
          <rPr>
            <b/>
            <sz val="8"/>
            <color indexed="81"/>
            <rFont val="Tahoma"/>
            <family val="2"/>
          </rPr>
          <t>Switch:
1= use Input below
0= Use Slider</t>
        </r>
      </text>
    </comment>
    <comment ref="G7" authorId="0" shapeId="0" xr:uid="{00000000-0006-0000-1100-000003000000}">
      <text>
        <r>
          <rPr>
            <b/>
            <sz val="8"/>
            <color indexed="81"/>
            <rFont val="Tahoma"/>
            <family val="2"/>
          </rPr>
          <t xml:space="preserve"> Bounds on PEAK in SS2 are user-specified, not linked to the min-max bin values as here</t>
        </r>
      </text>
    </comment>
    <comment ref="C12" authorId="0" shapeId="0" xr:uid="{00000000-0006-0000-1100-000004000000}">
      <text>
        <r>
          <rPr>
            <b/>
            <sz val="8"/>
            <color indexed="81"/>
            <rFont val="Tahoma"/>
            <family val="2"/>
          </rPr>
          <t xml:space="preserve"> Value of -999 for INIT or FINAL causes the init and/or final scaling to be skipped</t>
        </r>
      </text>
    </comment>
    <comment ref="H15" authorId="2" shapeId="0" xr:uid="{00000000-0006-0000-1100-000005000000}">
      <text>
        <r>
          <rPr>
            <b/>
            <sz val="8"/>
            <color indexed="81"/>
            <rFont val="Tahoma"/>
            <family val="2"/>
          </rPr>
          <t xml:space="preserve"> If value of INIT is &lt;=-1000, then use it to set selectivity to zero thru this size/age</t>
        </r>
      </text>
    </comment>
    <comment ref="H24" authorId="1" shapeId="0" xr:uid="{00000000-0006-0000-1100-00000600000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<sst xmlns="http://schemas.openxmlformats.org/spreadsheetml/2006/main" count="3610" uniqueCount="1313">
  <si>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</si>
  <si>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</si>
  <si>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</si>
  <si>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</si>
  <si>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</si>
  <si>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</si>
  <si>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</si>
  <si>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</si>
  <si>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</si>
  <si>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</si>
  <si>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</si>
  <si>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</si>
  <si>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</si>
  <si>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</si>
  <si>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</si>
  <si>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</si>
  <si>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</si>
  <si>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</si>
  <si>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</si>
  <si>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</si>
  <si>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</si>
  <si>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</si>
  <si>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</si>
  <si>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</si>
  <si>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</si>
  <si>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</si>
  <si>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</si>
  <si>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</si>
  <si>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</si>
  <si>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</si>
  <si>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</si>
  <si>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</si>
  <si>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</si>
  <si>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</si>
  <si>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</si>
  <si>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</si>
  <si>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</si>
  <si>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</si>
  <si>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</si>
  <si>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</si>
  <si>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</si>
  <si>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</si>
  <si>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</si>
  <si>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</si>
  <si>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</si>
  <si>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</si>
  <si>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</si>
  <si>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</si>
  <si>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</si>
  <si>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</si>
  <si>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</si>
  <si>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</si>
  <si>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</si>
  <si>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</si>
  <si>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</si>
  <si>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</si>
  <si>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</si>
  <si>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</si>
  <si>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</si>
  <si>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</si>
  <si>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</si>
  <si>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</si>
  <si>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</si>
  <si>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</si>
  <si>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</si>
  <si>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</si>
  <si>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</si>
  <si>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</si>
  <si>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</si>
  <si>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</si>
  <si>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</si>
  <si>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</si>
  <si>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</si>
  <si>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</si>
  <si>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</si>
  <si>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</si>
  <si>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</si>
  <si>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</si>
  <si>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</si>
  <si>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</si>
  <si>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</si>
  <si>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</si>
  <si>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</si>
  <si>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</si>
  <si>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</si>
  <si>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</si>
  <si>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</si>
  <si>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</si>
  <si>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</si>
  <si>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</si>
  <si>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</si>
  <si>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</si>
  <si>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</si>
  <si>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</si>
  <si>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</si>
  <si>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</si>
  <si>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</si>
  <si>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</si>
  <si>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</si>
  <si>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</si>
  <si>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</si>
  <si>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</si>
  <si>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</si>
  <si>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</si>
  <si>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</si>
  <si>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</si>
  <si>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</si>
  <si>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</si>
  <si>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</si>
  <si>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</si>
  <si>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</si>
  <si>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</si>
  <si>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</si>
  <si>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</si>
  <si>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</si>
  <si>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</si>
  <si>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</si>
  <si>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</si>
  <si>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</si>
  <si>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</si>
  <si>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</si>
  <si>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</si>
  <si>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</si>
  <si>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</si>
  <si>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</si>
  <si>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</si>
  <si>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</si>
  <si>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</si>
  <si>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</si>
  <si>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</si>
  <si>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</si>
  <si>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</si>
  <si>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</si>
  <si>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</si>
  <si>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</si>
  <si>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</si>
  <si>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</si>
  <si>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</si>
  <si>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</si>
  <si>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</si>
  <si>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</si>
  <si>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</si>
  <si>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</si>
  <si>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</si>
  <si>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</si>
  <si>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</si>
  <si>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</si>
  <si>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</si>
  <si>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</si>
  <si>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</si>
  <si>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</si>
  <si>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</si>
  <si>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</si>
  <si>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</si>
  <si>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</si>
  <si>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</si>
  <si>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</si>
  <si>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</si>
  <si>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</si>
  <si>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</si>
  <si>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</si>
  <si>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</si>
  <si>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</si>
  <si>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</si>
  <si>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</si>
  <si>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</si>
  <si>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</si>
  <si>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</si>
  <si>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</si>
  <si>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</si>
  <si>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</si>
  <si>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</si>
  <si>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</si>
  <si>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</si>
  <si>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</si>
  <si>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</si>
  <si>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</si>
  <si>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</si>
  <si>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</si>
  <si>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</si>
  <si>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</si>
  <si>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</si>
  <si>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</si>
  <si>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</si>
  <si>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</si>
  <si>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</si>
  <si>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</si>
  <si>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</si>
  <si>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</si>
  <si>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</si>
  <si>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</si>
  <si>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</si>
  <si>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</si>
  <si>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</si>
  <si>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</si>
  <si>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</si>
  <si>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</si>
  <si>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</si>
  <si>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</si>
  <si>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</si>
  <si>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</si>
  <si>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</si>
  <si>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</si>
  <si>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</si>
  <si>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</si>
  <si>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</si>
  <si>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</si>
  <si>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</si>
  <si>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</si>
  <si>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</si>
  <si>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</si>
  <si>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</si>
  <si>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</si>
  <si>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</si>
  <si>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</si>
  <si>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</si>
  <si>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</si>
  <si>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</si>
  <si>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</si>
  <si>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</si>
  <si>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</si>
  <si>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</si>
  <si>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</si>
  <si>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</si>
  <si>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</si>
  <si>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</si>
  <si>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</si>
  <si>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</si>
  <si>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</si>
  <si>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</si>
  <si>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</si>
  <si>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</si>
  <si>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</si>
  <si>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</si>
  <si>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</si>
  <si>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</si>
  <si>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</si>
  <si>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</si>
  <si>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</si>
  <si>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</si>
  <si>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</si>
  <si>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</si>
  <si>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</si>
  <si>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</si>
  <si>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</si>
  <si>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</si>
  <si>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</si>
  <si>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</si>
  <si>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</si>
  <si>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</si>
  <si>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</si>
  <si>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</si>
  <si>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</si>
  <si>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</si>
  <si>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</si>
  <si>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</si>
  <si>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</si>
  <si>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</si>
  <si>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</si>
  <si>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</si>
  <si>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</si>
  <si>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</si>
  <si>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</si>
  <si>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</si>
  <si>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</si>
  <si>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</si>
  <si>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</si>
  <si>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</si>
  <si>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</si>
  <si>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</si>
  <si>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</si>
  <si>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</si>
  <si>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</si>
  <si>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</si>
  <si>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</si>
  <si>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</si>
  <si>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</si>
  <si>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</si>
  <si>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</si>
  <si>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</si>
  <si>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</si>
  <si>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</si>
  <si>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</si>
  <si>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</si>
  <si>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</si>
  <si>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</si>
  <si>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</si>
  <si>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</si>
  <si>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</si>
  <si>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</si>
  <si>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</si>
  <si>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</si>
  <si>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</si>
  <si>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</si>
  <si>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</si>
  <si>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</si>
  <si>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</si>
  <si>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</si>
  <si>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</si>
  <si>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</si>
  <si>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</si>
  <si>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</si>
  <si>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</si>
  <si>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</si>
  <si>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</si>
  <si>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</si>
  <si>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</si>
  <si>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</si>
  <si>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</si>
  <si>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</si>
  <si>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</si>
  <si>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</si>
  <si>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</si>
  <si>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</si>
  <si>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</si>
  <si>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</si>
  <si>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</si>
  <si>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</si>
  <si>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</si>
  <si>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</si>
  <si>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</si>
  <si>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</si>
  <si>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</si>
  <si>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</si>
  <si>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</si>
  <si>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</si>
  <si>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</si>
  <si>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</si>
  <si>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</si>
  <si>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</si>
  <si>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</si>
  <si>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</si>
  <si>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</si>
  <si>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</si>
  <si>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</si>
  <si>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</si>
  <si>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</si>
  <si>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</si>
  <si>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</si>
  <si>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</si>
  <si>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</si>
  <si>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</si>
  <si>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</si>
  <si>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</si>
  <si>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</si>
  <si>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</si>
  <si>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</si>
  <si>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</si>
  <si>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</si>
  <si>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</si>
  <si>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</si>
  <si>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</si>
  <si>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</si>
  <si>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</si>
  <si>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</si>
  <si>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</si>
  <si>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</si>
  <si>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</si>
  <si>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</si>
  <si>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</si>
  <si>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</si>
  <si>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</si>
  <si>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</si>
  <si>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</si>
  <si>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</si>
  <si>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</si>
  <si>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</si>
  <si>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</si>
  <si>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</si>
  <si>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</si>
  <si>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</si>
  <si>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</si>
  <si>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</si>
  <si>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</si>
  <si>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</si>
  <si>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</si>
  <si>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</si>
  <si>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</si>
  <si>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</si>
  <si>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</si>
  <si>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</si>
  <si>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</si>
  <si>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</si>
  <si>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</si>
  <si>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</si>
  <si>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</si>
  <si>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</si>
  <si>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</si>
  <si>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</si>
  <si>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</si>
  <si>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</si>
  <si>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</si>
  <si>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</si>
  <si>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</si>
  <si>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</si>
  <si>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</si>
  <si>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</si>
  <si>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</si>
  <si>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</si>
  <si>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</si>
  <si>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</si>
  <si>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</si>
  <si>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</si>
  <si>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</si>
  <si>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</si>
  <si>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</si>
  <si>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</si>
  <si>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</si>
  <si>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</si>
  <si>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</si>
  <si>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</si>
  <si>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</si>
  <si>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</si>
  <si>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</si>
  <si>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</si>
  <si>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</si>
  <si>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</si>
  <si>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</si>
  <si>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</si>
  <si>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</si>
  <si>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</si>
  <si>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</si>
  <si>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</si>
  <si>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</si>
  <si>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</si>
  <si>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</si>
  <si>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</si>
  <si>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</si>
  <si>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</si>
  <si>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</si>
  <si>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</si>
  <si>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</si>
  <si>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</si>
  <si>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</si>
  <si>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</si>
  <si>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</si>
  <si>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</si>
  <si>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</si>
  <si>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</si>
  <si>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</si>
  <si>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</si>
  <si>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</si>
  <si>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</si>
  <si>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</si>
  <si>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</si>
  <si>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</si>
  <si>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</si>
  <si>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</si>
  <si>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</si>
  <si>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</si>
  <si>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</si>
  <si>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</si>
  <si>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</si>
  <si>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</si>
  <si>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</si>
  <si>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</si>
  <si>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</si>
  <si>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</si>
  <si>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</si>
  <si>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</si>
  <si>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</si>
  <si>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</si>
  <si>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</si>
  <si>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</si>
  <si>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</si>
  <si>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</si>
  <si>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</si>
  <si>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</si>
  <si>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</si>
  <si>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</si>
  <si>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</si>
  <si>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</si>
  <si>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</si>
  <si>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</si>
  <si>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</si>
  <si>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</si>
  <si>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</si>
  <si>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</si>
  <si>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</si>
  <si>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</si>
  <si>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</si>
  <si>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</si>
  <si>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</si>
  <si>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</si>
  <si>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</si>
  <si>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</si>
  <si>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</si>
  <si>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</si>
  <si>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</si>
  <si>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</si>
  <si>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</si>
  <si>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</si>
  <si>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</si>
  <si>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</si>
  <si>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</si>
  <si>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</si>
  <si>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</si>
  <si>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</si>
  <si>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</si>
  <si>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</si>
  <si>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</si>
  <si>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</si>
  <si>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</si>
  <si>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</si>
  <si>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</si>
  <si>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</si>
  <si>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</si>
  <si>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</si>
  <si>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</si>
  <si>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</si>
  <si>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</si>
  <si>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</si>
  <si>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</si>
  <si>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</si>
  <si>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</si>
  <si>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</si>
  <si>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</si>
  <si>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</si>
  <si>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</si>
  <si>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</si>
  <si>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</si>
  <si>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</si>
  <si>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</si>
  <si>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</si>
  <si>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</si>
  <si>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</si>
  <si>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</si>
  <si>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</si>
  <si>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</si>
  <si>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</si>
  <si>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</si>
  <si>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</si>
  <si>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</si>
  <si>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</si>
  <si>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</si>
  <si>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</si>
  <si>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</si>
  <si>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</si>
  <si>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</si>
  <si>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</si>
  <si>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</si>
  <si>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</si>
  <si>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</si>
  <si>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</si>
  <si>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</si>
  <si>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</si>
  <si>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</si>
  <si>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</si>
  <si>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</si>
  <si>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</si>
  <si>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</si>
  <si>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</si>
  <si>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</si>
  <si>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</si>
  <si>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</si>
  <si>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</si>
  <si>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</si>
  <si>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</si>
  <si>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</si>
  <si>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</si>
  <si>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</si>
  <si>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</si>
  <si>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</si>
  <si>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</si>
  <si>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</si>
  <si>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</si>
  <si>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</si>
  <si>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</si>
  <si>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</si>
  <si>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</si>
  <si>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</si>
  <si>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</si>
  <si>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</si>
  <si>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</si>
  <si>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</si>
  <si>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</si>
  <si>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</si>
  <si>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</si>
  <si>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</si>
  <si>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</si>
  <si>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</si>
  <si>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</si>
  <si>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</si>
  <si>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</si>
  <si>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</si>
  <si>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</si>
  <si>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</si>
  <si>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</si>
  <si>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</si>
  <si>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</si>
  <si>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</si>
  <si>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</si>
  <si>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</si>
  <si>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</si>
  <si>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</si>
  <si>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</si>
  <si>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</si>
  <si>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</si>
  <si>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</si>
  <si>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</si>
  <si>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</si>
  <si>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</si>
  <si>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</si>
  <si>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</si>
  <si>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</si>
  <si>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</si>
  <si>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</si>
  <si>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</si>
  <si>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</si>
  <si>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</si>
  <si>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</si>
  <si>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</si>
  <si>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</si>
  <si>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</si>
  <si>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</si>
  <si>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</si>
  <si>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</si>
  <si>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</si>
  <si>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</si>
  <si>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</si>
  <si>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</si>
  <si>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</si>
  <si>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</si>
  <si>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</si>
  <si>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</si>
  <si>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</si>
  <si>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</si>
  <si>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</si>
  <si>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</si>
  <si>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</si>
  <si>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</si>
  <si>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</si>
  <si>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</si>
  <si>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</si>
  <si>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</si>
  <si>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</si>
  <si>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</si>
  <si>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</si>
  <si>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</si>
  <si>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</si>
  <si>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</si>
  <si>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</si>
  <si>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</si>
  <si>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</si>
  <si>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</si>
  <si>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</si>
  <si>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</si>
  <si>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</si>
  <si>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</si>
  <si>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</si>
  <si>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</si>
  <si>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</si>
  <si>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</si>
  <si>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</si>
  <si>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</si>
  <si>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</si>
  <si>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</si>
  <si>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</si>
  <si>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</si>
  <si>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</si>
  <si>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</si>
  <si>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</si>
  <si>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</si>
  <si>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</si>
  <si>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</si>
  <si>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</si>
  <si>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</si>
  <si>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</si>
  <si>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</si>
  <si>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</si>
  <si>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</si>
  <si>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</si>
  <si>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</si>
  <si>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</si>
  <si>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</si>
  <si>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</si>
  <si>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</si>
  <si>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</si>
  <si>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</si>
  <si>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</si>
  <si>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</si>
  <si>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</si>
  <si>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</si>
  <si>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</si>
  <si>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</si>
  <si>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</si>
  <si>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</si>
  <si>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</si>
  <si>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</si>
  <si>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</si>
  <si>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</si>
  <si>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</si>
  <si>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</si>
  <si>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</si>
  <si>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</si>
  <si>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</si>
  <si>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</si>
  <si>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</si>
  <si>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</si>
  <si>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</si>
  <si>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</si>
  <si>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</si>
  <si>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</si>
  <si>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</si>
  <si>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</si>
  <si>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</si>
  <si>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</si>
  <si>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</si>
  <si>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</si>
  <si>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</si>
  <si>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</si>
  <si>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</si>
  <si>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</si>
  <si>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</si>
  <si>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</si>
  <si>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</si>
  <si>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</si>
  <si>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</si>
  <si>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</si>
  <si>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</si>
  <si>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</si>
  <si>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</si>
  <si>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</si>
  <si>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</si>
  <si>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</si>
  <si>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</si>
  <si>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</si>
  <si>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</si>
  <si>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</si>
  <si>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</si>
  <si>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</si>
  <si>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</si>
  <si>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</si>
  <si>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</si>
  <si>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</si>
  <si>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</si>
  <si>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</si>
  <si>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</si>
  <si>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</si>
  <si>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</si>
  <si>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</si>
  <si>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</si>
  <si>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</si>
  <si>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</si>
  <si>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</si>
  <si>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</si>
  <si>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</si>
  <si>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</si>
  <si>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</si>
  <si>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</si>
  <si>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</si>
  <si>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</si>
  <si>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</si>
  <si>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</si>
  <si>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</si>
  <si>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</si>
  <si>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</si>
  <si>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</si>
  <si>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</si>
  <si>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</si>
  <si>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</si>
  <si>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</si>
  <si>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</si>
  <si>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</si>
  <si>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</si>
  <si>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</si>
  <si>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</si>
  <si>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</si>
  <si>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</si>
  <si>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</si>
  <si>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</si>
  <si>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</si>
  <si>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</si>
  <si>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</si>
  <si>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</si>
  <si>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</si>
  <si>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</si>
  <si>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</si>
  <si>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</si>
  <si>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</si>
  <si>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</si>
  <si>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</si>
  <si>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</si>
  <si>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</si>
  <si>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</si>
  <si>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</si>
  <si>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</si>
  <si>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</si>
  <si>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</si>
  <si>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</si>
  <si>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</si>
  <si>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</si>
  <si>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</si>
  <si>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</si>
  <si>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</si>
  <si>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</si>
  <si>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</si>
  <si>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</si>
  <si>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</si>
  <si>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</si>
  <si>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</si>
  <si>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</si>
  <si>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</si>
  <si>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</si>
  <si>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</si>
  <si>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</si>
  <si>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</si>
  <si>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</si>
  <si>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</si>
  <si>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</si>
  <si>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</si>
  <si>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</si>
  <si>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</si>
  <si>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</si>
  <si>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</si>
  <si>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</si>
  <si>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</si>
  <si>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</si>
  <si>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</si>
  <si>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</si>
  <si>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</si>
  <si>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</si>
  <si>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</si>
  <si>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</si>
  <si>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</si>
  <si>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</si>
  <si>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</si>
  <si>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</si>
  <si>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</si>
  <si>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</si>
  <si>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</si>
  <si>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</si>
  <si>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</si>
  <si>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</si>
  <si>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</si>
  <si>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</si>
  <si>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</si>
  <si>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</si>
  <si>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</si>
  <si>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</si>
  <si>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</si>
  <si>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</si>
  <si>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</si>
  <si>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</si>
  <si>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</si>
  <si>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</si>
  <si>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</si>
  <si>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</si>
  <si>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</si>
  <si>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</si>
  <si>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</si>
  <si>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</si>
  <si>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</si>
  <si>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</si>
  <si>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</si>
  <si>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</si>
  <si>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</si>
  <si>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</si>
  <si>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</si>
  <si>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</si>
  <si>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</si>
  <si>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</si>
  <si>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</si>
  <si>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</si>
  <si>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</si>
  <si>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</si>
  <si>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</si>
  <si>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</si>
  <si>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</si>
  <si>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</si>
  <si>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</si>
  <si>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</si>
  <si>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</si>
  <si>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</si>
  <si>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</si>
  <si>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</si>
  <si>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</si>
  <si>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</si>
  <si>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</si>
  <si>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</si>
  <si>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</si>
  <si>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</si>
  <si>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</si>
  <si>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</si>
  <si>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</si>
  <si>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</si>
  <si>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</si>
  <si>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</si>
  <si>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</si>
  <si>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</si>
  <si>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</si>
  <si>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</si>
  <si>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</si>
  <si>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</si>
  <si>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</si>
  <si>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</si>
  <si>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</si>
  <si>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</si>
  <si>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</si>
  <si>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</si>
  <si>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</si>
  <si>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</si>
  <si>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</si>
  <si>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</si>
  <si>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</si>
  <si>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</si>
  <si>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</si>
  <si>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</si>
  <si>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</si>
  <si>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</si>
  <si>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</si>
  <si>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</si>
  <si>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</si>
  <si>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</si>
  <si>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</si>
  <si>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</si>
  <si>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</si>
  <si>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</si>
  <si>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</si>
  <si>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</si>
  <si>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</si>
  <si>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</si>
  <si>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</si>
  <si>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</si>
  <si>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</si>
  <si>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</si>
  <si>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</si>
  <si>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</si>
  <si>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</si>
  <si>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</si>
  <si>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</si>
  <si>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</si>
  <si>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</si>
  <si>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</si>
  <si>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</si>
  <si>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</si>
  <si>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</si>
  <si>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</si>
  <si>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</si>
  <si>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</si>
  <si>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</si>
  <si>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</si>
  <si>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</si>
  <si>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</si>
  <si>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</si>
  <si>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</si>
  <si>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</si>
  <si>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</si>
  <si>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</si>
  <si>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</si>
  <si>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</si>
  <si>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</si>
  <si>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</si>
  <si>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</si>
  <si>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</si>
  <si>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</si>
  <si>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</si>
  <si>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</si>
  <si>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</si>
  <si>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</si>
  <si>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</si>
  <si>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</si>
  <si>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</si>
  <si>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</si>
  <si>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</si>
  <si>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</si>
  <si>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</si>
  <si>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</si>
  <si>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</si>
  <si>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</si>
  <si>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</si>
  <si>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</si>
  <si>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</si>
  <si>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</si>
  <si>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</si>
  <si>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</si>
  <si>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</si>
  <si>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</si>
  <si>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</si>
  <si>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</si>
  <si>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</si>
  <si>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</si>
  <si>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</si>
  <si>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</si>
  <si>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</si>
  <si>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</si>
  <si>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</si>
  <si>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</si>
  <si>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</si>
  <si>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</si>
  <si>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</si>
  <si>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</si>
  <si>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</si>
  <si>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</si>
  <si>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</si>
  <si>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</si>
  <si>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</si>
  <si>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</si>
  <si>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</si>
  <si>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</si>
  <si>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</si>
  <si>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</si>
  <si>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</si>
  <si>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</si>
  <si>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</si>
  <si>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</si>
  <si>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</si>
  <si>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</si>
  <si>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</si>
  <si>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</si>
  <si>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</si>
  <si>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</si>
  <si>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</si>
  <si>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</si>
  <si>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</si>
  <si>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</si>
  <si>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</si>
  <si>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</si>
  <si>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</si>
  <si>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</si>
  <si>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</si>
  <si>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</si>
  <si>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</si>
  <si>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</si>
  <si>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</si>
  <si>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</si>
  <si>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</si>
  <si>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</si>
  <si>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</si>
  <si>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</si>
  <si>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</si>
  <si>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</si>
  <si>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</si>
  <si>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</si>
  <si>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</si>
  <si>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</si>
  <si>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</si>
  <si>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</si>
  <si>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</si>
  <si>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</si>
  <si>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</si>
  <si>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</si>
  <si>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</si>
  <si>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</si>
  <si>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</si>
  <si>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</si>
  <si>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</si>
  <si>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</si>
  <si>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</si>
  <si>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</si>
  <si>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</si>
  <si>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</si>
  <si>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</si>
  <si>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</si>
  <si>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</si>
  <si>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</si>
  <si>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</si>
  <si>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</si>
  <si>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</si>
  <si>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</si>
  <si>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</si>
  <si>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</si>
  <si>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</si>
  <si>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</si>
  <si>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</si>
  <si>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</si>
  <si>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</si>
  <si>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</si>
  <si>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</si>
  <si>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</si>
  <si>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</si>
  <si>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</si>
  <si>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</si>
  <si>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</si>
  <si>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</si>
  <si>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</si>
  <si>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</si>
  <si>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</si>
  <si>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</si>
  <si>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</si>
  <si>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</si>
  <si>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</si>
  <si>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</si>
  <si>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</si>
  <si>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</si>
  <si>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</si>
  <si>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</si>
  <si>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</si>
  <si>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</si>
  <si>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</si>
  <si>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</si>
  <si>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</si>
  <si>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</si>
  <si>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</si>
  <si>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</si>
  <si>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</si>
  <si>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</si>
  <si>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</si>
  <si>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</si>
  <si>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</si>
  <si>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</si>
  <si>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</si>
  <si>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</si>
  <si>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</si>
  <si>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</si>
  <si>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</si>
  <si>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</si>
  <si>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</si>
  <si>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</si>
  <si>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</si>
  <si>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</si>
  <si>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</si>
  <si>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</si>
  <si>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</si>
  <si>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</si>
  <si>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</si>
  <si>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</si>
  <si>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</si>
  <si>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</si>
  <si>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</si>
  <si>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</si>
  <si>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</si>
  <si>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</si>
  <si>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</si>
  <si>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</si>
  <si>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</si>
  <si>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</si>
  <si>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</si>
  <si>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</si>
  <si>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</si>
  <si>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</si>
  <si>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</si>
  <si>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</si>
  <si>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</si>
  <si>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</si>
  <si>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</si>
  <si>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</si>
  <si>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</si>
  <si>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</si>
  <si>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</si>
  <si>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</si>
  <si>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</si>
  <si>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</si>
  <si>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</si>
  <si>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</si>
  <si>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</si>
  <si>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</si>
  <si>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</si>
  <si>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</si>
  <si>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</si>
  <si>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</si>
  <si>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</si>
  <si>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</si>
  <si>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</si>
  <si>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</si>
  <si>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</si>
  <si>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</si>
  <si>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</si>
  <si>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</si>
  <si>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</si>
  <si>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</si>
  <si>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</si>
  <si>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</si>
  <si>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</si>
  <si>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</si>
  <si>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</si>
  <si>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</si>
  <si>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</si>
  <si>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</si>
  <si>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</si>
  <si>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</si>
  <si>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</si>
  <si>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</si>
  <si>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</si>
  <si>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</si>
  <si>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</si>
  <si>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</si>
  <si>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</si>
  <si>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</si>
  <si>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</si>
  <si>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</si>
  <si>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</si>
  <si>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</si>
  <si>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</si>
  <si>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</si>
  <si>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</si>
  <si>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</si>
  <si>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</si>
  <si>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</si>
  <si>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</si>
  <si>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</si>
  <si>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</si>
  <si>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</si>
  <si>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</si>
  <si>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</si>
  <si>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</si>
  <si>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</si>
  <si>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</si>
  <si>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</si>
  <si>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</si>
  <si>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</si>
  <si>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</si>
  <si>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</si>
  <si>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</si>
  <si>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</si>
  <si>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</si>
  <si>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</si>
  <si>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</si>
  <si>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</si>
  <si>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</si>
  <si>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</si>
  <si>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</si>
  <si>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</si>
  <si>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</si>
  <si>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</si>
  <si>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</si>
  <si>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</si>
  <si>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</si>
  <si>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</si>
  <si>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</si>
  <si>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</si>
  <si>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</si>
  <si>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</si>
  <si>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</si>
  <si>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</si>
  <si>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</si>
  <si>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</si>
  <si>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</si>
  <si>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</si>
  <si>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</si>
  <si>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</si>
  <si>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</si>
  <si>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</si>
  <si>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</si>
  <si>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</si>
  <si>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</si>
  <si>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</si>
  <si>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</si>
  <si>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</si>
  <si>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</si>
  <si>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</si>
  <si>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</si>
  <si>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</si>
  <si>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</si>
  <si>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</si>
  <si>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</si>
  <si>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</si>
  <si>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</si>
  <si>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</si>
  <si>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</si>
  <si>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</si>
  <si>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</si>
  <si>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</si>
  <si>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</si>
  <si>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</si>
  <si>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</si>
  <si>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</si>
  <si>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</si>
  <si>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</si>
  <si>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</si>
  <si>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</si>
  <si>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</si>
  <si>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</si>
  <si>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</si>
  <si>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</si>
  <si>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</si>
  <si>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</si>
  <si>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</si>
  <si>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</si>
  <si>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</si>
  <si>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</si>
  <si>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</si>
  <si>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</si>
  <si>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</si>
  <si>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</si>
  <si>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</si>
  <si>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</si>
  <si>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</si>
  <si>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</si>
  <si>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</si>
  <si>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</si>
  <si>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</si>
  <si>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</si>
  <si>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</si>
  <si>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</si>
  <si>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</si>
  <si>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</si>
  <si>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</si>
  <si>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</si>
  <si>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</si>
  <si>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</si>
  <si>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</si>
  <si>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</si>
  <si>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</si>
  <si>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</si>
  <si>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</si>
  <si>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</si>
  <si>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</si>
  <si>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</si>
  <si>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</si>
  <si>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</si>
  <si>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</si>
  <si>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</si>
  <si>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</si>
  <si>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</si>
  <si>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</si>
  <si>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</si>
  <si>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#V3.30.19</t>
  </si>
  <si>
    <t># recr_dist_method for parameters: 2=main effects for GP, Area, Settle timing; 3=each Settle entity; 4=none (only when N_GP*Nsettle*area==1)</t>
  </si>
  <si>
    <t xml:space="preserve"> #_natM_type:_0=1Parm; 1=N_breakpoints;_2=Lorenzen;_3=agespecific;_4=agespec_withseasinterpolate;_5=age-specific linked to length maturity;_6=age-range Lorenzen</t>
  </si>
  <si>
    <t>#_F method: 1= Pope; 2= Instantanous F; 3= Hybrid Method; 4=fleet-specific superset of F_methods 2 and 3 (recommended)</t>
  </si>
  <si>
    <t>#_if F method = 3 or 4 N iteration for tuning for F method 3 or 4</t>
  </si>
  <si>
    <t># Add here short parameter lines for equilibrium catch different than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</si>
</sst>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12">
    <xf numFmtId="0" fontId="0" fillId="0" borderId="0" xfId="0"/>
    <xf numFmtId="0" fontId="0" fillId="4" borderId="0" xfId="0" applyFill="1"/>
    <xf numFmtId="0" fontId="7" fillId="0" borderId="0" xfId="0" applyFont="1"/>
    <xf numFmtId="11" fontId="0" fillId="4" borderId="0" xfId="0" applyNumberForma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7" fillId="8" borderId="0" xfId="0" applyFont="1" applyFill="1"/>
    <xf numFmtId="0" fontId="7" fillId="7" borderId="0" xfId="0" applyFont="1" applyFill="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4" fillId="0" borderId="0" xfId="0" applyFont="1"/>
    <xf numFmtId="0" fontId="4" fillId="0" borderId="1" xfId="0" applyFont="1" applyBorder="1"/>
    <xf numFmtId="0" fontId="15" fillId="0" borderId="0" xfId="0" applyFont="1"/>
    <xf numFmtId="0" fontId="7" fillId="0" borderId="0" xfId="2"/>
    <xf numFmtId="0" fontId="7" fillId="2" borderId="0" xfId="2" applyFill="1"/>
    <xf numFmtId="0" fontId="7" fillId="11" borderId="0" xfId="2"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11" fillId="7" borderId="0" xfId="0" applyFont="1" applyFill="1"/>
    <xf numFmtId="0" fontId="14" fillId="7" borderId="0" xfId="0" applyFont="1" applyFill="1"/>
    <xf numFmtId="0" fontId="4" fillId="7" borderId="0" xfId="0" applyFont="1" applyFill="1"/>
    <xf numFmtId="0" fontId="7" fillId="7" borderId="0" xfId="0" applyFont="1" applyFill="1" applyAlignment="1">
      <alignment vertical="center" wrapText="1"/>
    </xf>
    <xf numFmtId="0" fontId="4" fillId="7" borderId="0" xfId="0" applyFont="1" applyFill="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2" xfId="0" applyFont="1" applyFill="1" applyBorder="1"/>
    <xf numFmtId="0" fontId="7" fillId="6" borderId="11" xfId="0" applyFont="1" applyFill="1" applyBorder="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17" fillId="0" borderId="0" xfId="0" applyFont="1"/>
    <xf numFmtId="0" fontId="15" fillId="6" borderId="0" xfId="0" applyFont="1" applyFill="1" applyAlignment="1">
      <alignment horizontal="left"/>
    </xf>
    <xf numFmtId="0" fontId="0" fillId="7" borderId="0" xfId="0" applyFill="1" applyAlignment="1">
      <alignment vertical="top" wrapText="1"/>
    </xf>
    <xf numFmtId="0" fontId="11" fillId="7" borderId="0" xfId="0" applyFont="1" applyFill="1" applyAlignment="1">
      <alignment horizontal="left" wrapText="1"/>
    </xf>
    <xf numFmtId="0" fontId="4" fillId="7" borderId="0" xfId="0" applyFont="1" applyFill="1" applyAlignment="1">
      <alignment horizontal="left"/>
    </xf>
    <xf numFmtId="0" fontId="7" fillId="0" borderId="10" xfId="0" applyFont="1" applyBorder="1"/>
    <xf numFmtId="0" fontId="0" fillId="0" borderId="12" xfId="0" applyBorder="1"/>
    <xf numFmtId="0" fontId="0" fillId="0" borderId="11" xfId="0" applyBorder="1"/>
    <xf numFmtId="0" fontId="0" fillId="6" borderId="2" xfId="0" applyFill="1" applyBorder="1"/>
    <xf numFmtId="0" fontId="0" fillId="0" borderId="1" xfId="0" applyBorder="1"/>
    <xf numFmtId="0" fontId="7" fillId="7" borderId="0" xfId="0" applyFont="1" applyFill="1" applyAlignment="1">
      <alignment horizontal="right" wrapText="1"/>
    </xf>
    <xf numFmtId="0" fontId="18" fillId="0" borderId="0" xfId="2" applyFont="1"/>
    <xf numFmtId="0" fontId="7" fillId="0" borderId="0" xfId="2" applyAlignment="1">
      <alignment wrapText="1"/>
    </xf>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Alignment="1">
      <alignment horizontal="right"/>
    </xf>
    <xf numFmtId="2" fontId="20" fillId="11" borderId="0" xfId="4" applyNumberFormat="1" applyFont="1" applyFill="1"/>
    <xf numFmtId="164" fontId="20" fillId="0" borderId="0" xfId="4" applyNumberFormat="1" applyFont="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165" fontId="7" fillId="11" borderId="0" xfId="5" applyNumberFormat="1" applyFill="1"/>
    <xf numFmtId="1" fontId="7" fillId="11" borderId="0" xfId="5" applyNumberFormat="1" applyFill="1"/>
    <xf numFmtId="0" fontId="7" fillId="0" borderId="0" xfId="5"/>
    <xf numFmtId="0" fontId="19" fillId="11" borderId="0" xfId="4" applyFill="1"/>
    <xf numFmtId="0" fontId="20" fillId="11" borderId="0" xfId="4" applyFont="1" applyFill="1"/>
    <xf numFmtId="165" fontId="19" fillId="0" borderId="0" xfId="4" applyNumberFormat="1"/>
    <xf numFmtId="0" fontId="20" fillId="11" borderId="0" xfId="4" applyFont="1" applyFill="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2" fontId="19" fillId="0" borderId="0" xfId="4" applyNumberFormat="1"/>
    <xf numFmtId="166" fontId="19" fillId="0" borderId="0" xfId="4" applyNumberFormat="1"/>
    <xf numFmtId="0" fontId="7" fillId="7" borderId="0" xfId="0" applyFont="1" applyFill="1" applyAlignment="1">
      <alignment vertical="top" wrapText="1"/>
    </xf>
    <xf numFmtId="0" fontId="0" fillId="0" borderId="0" xfId="0" applyAlignment="1">
      <alignment wrapText="1"/>
    </xf>
    <xf numFmtId="0" fontId="21" fillId="0" borderId="0" xfId="0" applyFont="1"/>
    <xf numFmtId="0" fontId="14" fillId="0" borderId="0" xfId="2" applyFont="1"/>
    <xf numFmtId="0" fontId="0" fillId="15" borderId="0" xfId="0" applyFill="1"/>
    <xf numFmtId="0" fontId="11" fillId="15" borderId="0" xfId="0" applyFont="1" applyFill="1"/>
    <xf numFmtId="0" fontId="7" fillId="15" borderId="0" xfId="0" applyFont="1" applyFill="1"/>
    <xf numFmtId="0" fontId="7" fillId="15" borderId="0" xfId="0" applyFont="1" applyFill="1" applyAlignment="1">
      <alignment wrapText="1"/>
    </xf>
    <xf numFmtId="0" fontId="0" fillId="0" borderId="10" xfId="0" applyBorder="1"/>
    <xf numFmtId="0" fontId="11" fillId="0" borderId="10" xfId="0" applyFont="1" applyBorder="1"/>
    <xf numFmtId="0" fontId="7" fillId="16" borderId="0" xfId="0" applyFont="1" applyFill="1"/>
    <xf numFmtId="0" fontId="11" fillId="6" borderId="10" xfId="0" applyFont="1" applyFill="1" applyBorder="1"/>
    <xf numFmtId="0" fontId="7" fillId="0" borderId="22" xfId="0" applyFont="1" applyBorder="1"/>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Border="1"/>
    <xf numFmtId="0" fontId="0" fillId="0" borderId="4" xfId="0" applyBorder="1"/>
    <xf numFmtId="0" fontId="0" fillId="6" borderId="8" xfId="0" applyFill="1" applyBorder="1"/>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xf numFmtId="164" fontId="20" fillId="7" borderId="0" xfId="4" applyNumberFormat="1" applyFont="1" applyFill="1" applyAlignment="1">
      <alignment horizontal="center"/>
    </xf>
    <xf numFmtId="0" fontId="7" fillId="8" borderId="0" xfId="0" applyFont="1" applyFill="1" applyAlignment="1">
      <alignment horizontal="right"/>
    </xf>
    <xf numFmtId="0" fontId="11" fillId="7" borderId="0" xfId="0" applyFont="1" applyFill="1" applyAlignment="1">
      <alignment wrapText="1"/>
    </xf>
    <xf numFmtId="0" fontId="7" fillId="6" borderId="2" xfId="0" applyFont="1" applyFill="1" applyBorder="1"/>
    <xf numFmtId="0" fontId="26" fillId="0" borderId="0" xfId="0" applyFont="1"/>
    <xf numFmtId="0" fontId="7" fillId="0" borderId="0" xfId="0" applyFont="1" applyAlignment="1">
      <alignment horizontal="left" wrapText="1"/>
    </xf>
    <xf numFmtId="0" fontId="7" fillId="0" borderId="12" xfId="0" applyFont="1" applyBorder="1"/>
    <xf numFmtId="0" fontId="7" fillId="6" borderId="0" xfId="0" quotePrefix="1" applyFont="1" applyFill="1"/>
    <xf numFmtId="0" fontId="7" fillId="0" borderId="13" xfId="0" applyFont="1" applyBorder="1"/>
    <xf numFmtId="0" fontId="0" fillId="0" borderId="15" xfId="0"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Border="1"/>
    <xf numFmtId="0" fontId="7" fillId="0" borderId="15" xfId="0" applyFont="1" applyBorder="1"/>
    <xf numFmtId="0" fontId="0" fillId="0" borderId="14" xfId="0" applyBorder="1"/>
    <xf numFmtId="0" fontId="0" fillId="0" borderId="13" xfId="0" applyBorder="1"/>
    <xf numFmtId="0" fontId="0" fillId="0" borderId="25" xfId="0" applyBorder="1"/>
    <xf numFmtId="0" fontId="7" fillId="0" borderId="26" xfId="0" applyFont="1" applyBorder="1"/>
    <xf numFmtId="0" fontId="0" fillId="0" borderId="27" xfId="0" applyBorder="1"/>
    <xf numFmtId="0" fontId="0" fillId="0" borderId="28" xfId="0" applyBorder="1"/>
    <xf numFmtId="0" fontId="15" fillId="0" borderId="0" xfId="2" applyFont="1"/>
    <xf numFmtId="0" fontId="0" fillId="7" borderId="0" xfId="0" applyFill="1" applyAlignment="1">
      <alignment horizontal="center"/>
    </xf>
    <xf numFmtId="0" fontId="16" fillId="7" borderId="0" xfId="0" applyFont="1" applyFill="1"/>
    <xf numFmtId="0" fontId="7" fillId="7" borderId="0" xfId="0" applyFont="1" applyFill="1" applyAlignment="1">
      <alignment wrapText="1"/>
    </xf>
    <xf numFmtId="0" fontId="15" fillId="0" borderId="0" xfId="0" applyFont="1" applyAlignment="1">
      <alignment horizontal="left"/>
    </xf>
    <xf numFmtId="0" fontId="27" fillId="0" borderId="0" xfId="0" applyFont="1"/>
    <xf numFmtId="0" fontId="11" fillId="0" borderId="0" xfId="0" applyFont="1" applyAlignment="1">
      <alignment horizontal="center"/>
    </xf>
    <xf numFmtId="0" fontId="0" fillId="0" borderId="0" xfId="0" applyAlignment="1">
      <alignment horizontal="center"/>
    </xf>
    <xf numFmtId="0" fontId="7" fillId="0" borderId="0" xfId="0" quotePrefix="1" applyFont="1"/>
    <xf numFmtId="0" fontId="15" fillId="7" borderId="0" xfId="0" applyFont="1" applyFill="1"/>
    <xf numFmtId="0" fontId="7" fillId="6" borderId="1" xfId="0" applyFont="1" applyFill="1" applyBorder="1"/>
    <xf numFmtId="0" fontId="7" fillId="0" borderId="0" xfId="0" applyFont="1" applyAlignment="1">
      <alignment horizontal="left" vertical="center"/>
    </xf>
    <xf numFmtId="0" fontId="7" fillId="0" borderId="0" xfId="0" applyFont="1" applyAlignment="1">
      <alignment horizontal="center" wrapText="1"/>
    </xf>
    <xf numFmtId="0" fontId="7" fillId="0" borderId="0" xfId="0" applyFont="1" applyAlignment="1">
      <alignment horizontal="center" vertical="center"/>
    </xf>
    <xf numFmtId="0" fontId="7" fillId="0" borderId="0" xfId="0" applyFont="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0" fillId="0" borderId="2" xfId="0"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Alignment="1">
      <alignment horizontal="center"/>
    </xf>
    <xf numFmtId="0" fontId="7" fillId="6" borderId="29" xfId="0" applyFont="1" applyFill="1" applyBorder="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15" fillId="6" borderId="0" xfId="2" applyFont="1" applyFill="1"/>
    <xf numFmtId="0" fontId="4" fillId="0" borderId="0" xfId="2" applyFont="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7" fillId="17" borderId="3" xfId="2" applyFill="1" applyBorder="1"/>
    <xf numFmtId="0" fontId="7" fillId="17" borderId="4" xfId="2" applyFill="1" applyBorder="1"/>
    <xf numFmtId="0" fontId="7" fillId="17" borderId="5" xfId="2" applyFill="1" applyBorder="1"/>
    <xf numFmtId="0" fontId="7" fillId="17" borderId="0" xfId="2" applyFill="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Alignment="1">
      <alignment horizontal="center"/>
    </xf>
    <xf numFmtId="0" fontId="4" fillId="17" borderId="2" xfId="2" applyFont="1" applyFill="1" applyBorder="1"/>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0" fillId="7" borderId="0" xfId="0" applyFill="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Alignment="1">
      <alignment vertical="top" wrapText="1"/>
    </xf>
    <xf numFmtId="0" fontId="3" fillId="6" borderId="11" xfId="0" applyFont="1" applyFill="1" applyBorder="1" applyAlignment="1">
      <alignment horizontal="right"/>
    </xf>
    <xf numFmtId="0" fontId="0" fillId="6" borderId="29" xfId="0" applyFill="1" applyBorder="1"/>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Border="1"/>
    <xf numFmtId="0" fontId="7" fillId="0" borderId="33" xfId="0" applyFont="1" applyBorder="1"/>
    <xf numFmtId="0" fontId="0" fillId="0" borderId="33" xfId="0" applyBorder="1"/>
    <xf numFmtId="0" fontId="0" fillId="0" borderId="34" xfId="0" applyBorder="1"/>
    <xf numFmtId="0" fontId="7" fillId="0" borderId="34" xfId="0" applyFont="1" applyBorder="1"/>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5"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0" xfId="0" applyFont="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Alignment="1">
      <alignment horizontal="center" wrapText="1"/>
    </xf>
    <xf numFmtId="0" fontId="7" fillId="6" borderId="6" xfId="0" applyFont="1" applyFill="1" applyBorder="1" applyAlignment="1">
      <alignment horizontal="center" wrapText="1"/>
    </xf>
    <xf numFmtId="0" fontId="4" fillId="5" borderId="0" xfId="2" applyFont="1" applyFill="1" applyAlignment="1">
      <alignment horizontal="center" vertical="center" wrapText="1"/>
    </xf>
    <xf numFmtId="0" fontId="4" fillId="6" borderId="30" xfId="2" applyFont="1" applyFill="1" applyBorder="1" applyAlignment="1">
      <alignment horizontal="left"/>
    </xf>
    <xf numFmtId="0" fontId="4" fillId="6" borderId="0" xfId="2" applyFont="1" applyFill="1" applyAlignment="1">
      <alignment horizontal="left"/>
    </xf>
  </cellXfs>
  <cellStyles count="6">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_new selectivity" xfId="5" xr:uid="{00000000-0005-0000-0000-000005000000}"/>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274320</xdr:colOff>
          <xdr:row>10</xdr:row>
          <xdr:rowOff>144780</xdr:rowOff>
        </xdr:from>
        <xdr:to>
          <xdr:col>3</xdr:col>
          <xdr:colOff>0</xdr:colOff>
          <xdr:row>14</xdr:row>
          <xdr:rowOff>68580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289560</xdr:colOff>
          <xdr:row>10</xdr:row>
          <xdr:rowOff>121920</xdr:rowOff>
        </xdr:from>
        <xdr:to>
          <xdr:col>5</xdr:col>
          <xdr:colOff>441960</xdr:colOff>
          <xdr:row>14</xdr:row>
          <xdr:rowOff>99060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15</xdr:col>
          <xdr:colOff>716280</xdr:colOff>
          <xdr:row>7</xdr:row>
          <xdr:rowOff>7620</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15</xdr:col>
          <xdr:colOff>716280</xdr:colOff>
          <xdr:row>8</xdr:row>
          <xdr:rowOff>7620</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15</xdr:col>
          <xdr:colOff>716280</xdr:colOff>
          <xdr:row>9</xdr:row>
          <xdr:rowOff>7620</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15</xdr:col>
          <xdr:colOff>716280</xdr:colOff>
          <xdr:row>10</xdr:row>
          <xdr:rowOff>7620</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15</xdr:col>
          <xdr:colOff>716280</xdr:colOff>
          <xdr:row>11</xdr:row>
          <xdr:rowOff>7620</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15</xdr:col>
          <xdr:colOff>716280</xdr:colOff>
          <xdr:row>12</xdr:row>
          <xdr:rowOff>7620</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2"/>
  <sheetViews>
    <sheetView workbookViewId="0">
      <selection activeCell="A2" sqref="A2"/>
    </sheetView>
  </sheetViews>
  <sheetFormatPr defaultRowHeight="13.2"/>
  <cols>
    <col min="1" max="1" width="41" customWidth="1"/>
    <col min="2" max="2" width="32.109375" customWidth="1"/>
    <col min="3" max="3" width="22.44140625" customWidth="1"/>
  </cols>
  <sheetData>
    <row r="2" spans="1:9" ht="13.8" thickBot="1"/>
    <row r="3" spans="1:9" ht="18" thickBot="1">
      <c r="A3" s="317" t="s">
        <v>178</v>
      </c>
      <c r="B3" s="318"/>
    </row>
    <row r="4" spans="1:9" ht="12.75" customHeight="1">
      <c r="A4" s="242"/>
      <c r="B4" s="242"/>
    </row>
    <row r="5" spans="1:9" ht="12.75" customHeight="1">
      <c r="A5" s="271" t="s">
        <v>1104</v>
      </c>
      <c r="B5" s="271" t="s">
        <v>1105</v>
      </c>
      <c r="C5" s="271" t="s">
        <v>1106</v>
      </c>
    </row>
    <row r="6" spans="1:9" ht="12.75" customHeight="1">
      <c r="A6" s="247" t="s">
        <v>1107</v>
      </c>
      <c r="B6" s="164"/>
    </row>
    <row r="7" spans="1:9" ht="12.75" customHeight="1">
      <c r="A7" s="248" t="s">
        <v>1134</v>
      </c>
      <c r="B7" s="248" t="s">
        <v>1115</v>
      </c>
      <c r="G7" s="2"/>
    </row>
    <row r="8" spans="1:9" ht="12.75" customHeight="1">
      <c r="A8" s="249" t="s">
        <v>1135</v>
      </c>
      <c r="B8" s="164"/>
      <c r="G8" s="2"/>
    </row>
    <row r="9" spans="1:9">
      <c r="A9" s="4" t="s">
        <v>1111</v>
      </c>
      <c r="B9" s="4" t="s">
        <v>1108</v>
      </c>
      <c r="G9" s="2"/>
      <c r="H9" s="2"/>
      <c r="I9" s="2"/>
    </row>
    <row r="10" spans="1:9">
      <c r="A10" s="4" t="s">
        <v>1113</v>
      </c>
      <c r="B10" s="2"/>
      <c r="G10" s="2"/>
      <c r="H10" s="2"/>
      <c r="I10" s="2"/>
    </row>
    <row r="11" spans="1:9">
      <c r="A11" s="4" t="s">
        <v>1114</v>
      </c>
      <c r="B11" s="4" t="s">
        <v>1128</v>
      </c>
      <c r="G11" s="2"/>
      <c r="H11" s="2"/>
      <c r="I11" s="2"/>
    </row>
    <row r="12" spans="1:9">
      <c r="A12" s="4" t="s">
        <v>1116</v>
      </c>
      <c r="B12" s="4" t="s">
        <v>461</v>
      </c>
      <c r="C12" s="4" t="s">
        <v>1129</v>
      </c>
      <c r="G12" s="2"/>
      <c r="H12" s="2"/>
      <c r="I12" s="2"/>
    </row>
    <row r="13" spans="1:9">
      <c r="A13" s="4" t="s">
        <v>1125</v>
      </c>
      <c r="B13" s="4" t="s">
        <v>1126</v>
      </c>
      <c r="G13" s="2"/>
      <c r="H13" s="2"/>
      <c r="I13" s="2"/>
    </row>
    <row r="14" spans="1:9">
      <c r="A14" s="4" t="s">
        <v>1117</v>
      </c>
      <c r="B14" s="4" t="s">
        <v>1127</v>
      </c>
      <c r="C14" s="4" t="s">
        <v>1136</v>
      </c>
    </row>
    <row r="15" spans="1:9">
      <c r="A15" s="4" t="s">
        <v>179</v>
      </c>
      <c r="B15" s="250" t="s">
        <v>1137</v>
      </c>
    </row>
    <row r="16" spans="1:9">
      <c r="A16" s="4" t="s">
        <v>1121</v>
      </c>
      <c r="B16" s="4" t="s">
        <v>1138</v>
      </c>
    </row>
    <row r="17" spans="1:4">
      <c r="A17" s="4" t="s">
        <v>183</v>
      </c>
    </row>
    <row r="18" spans="1:4">
      <c r="A18" s="4" t="s">
        <v>1120</v>
      </c>
      <c r="B18" s="4" t="s">
        <v>1139</v>
      </c>
    </row>
    <row r="19" spans="1:4">
      <c r="A19" s="4" t="s">
        <v>1119</v>
      </c>
      <c r="B19" s="4" t="s">
        <v>1140</v>
      </c>
    </row>
    <row r="20" spans="1:4">
      <c r="A20" s="4" t="s">
        <v>1123</v>
      </c>
      <c r="B20" s="4" t="s">
        <v>236</v>
      </c>
      <c r="C20" s="4" t="s">
        <v>1145</v>
      </c>
    </row>
    <row r="21" spans="1:4">
      <c r="A21" s="4" t="s">
        <v>1122</v>
      </c>
      <c r="B21" s="4" t="s">
        <v>1148</v>
      </c>
      <c r="C21" s="4" t="s">
        <v>1166</v>
      </c>
    </row>
    <row r="22" spans="1:4">
      <c r="A22" s="4"/>
      <c r="B22" s="4"/>
      <c r="C22" s="4" t="s">
        <v>1146</v>
      </c>
      <c r="D22" s="4"/>
    </row>
    <row r="23" spans="1:4">
      <c r="A23" s="4" t="s">
        <v>1303</v>
      </c>
      <c r="B23" s="4" t="s">
        <v>1304</v>
      </c>
      <c r="C23" s="4"/>
      <c r="D23" s="4"/>
    </row>
    <row r="24" spans="1:4">
      <c r="A24" s="4"/>
      <c r="B24" s="4" t="s">
        <v>1147</v>
      </c>
    </row>
    <row r="25" spans="1:4">
      <c r="A25" s="4" t="s">
        <v>1118</v>
      </c>
      <c r="B25" s="250" t="s">
        <v>1144</v>
      </c>
    </row>
    <row r="26" spans="1:4">
      <c r="A26" s="4" t="s">
        <v>182</v>
      </c>
    </row>
    <row r="27" spans="1:4">
      <c r="A27" s="4" t="s">
        <v>181</v>
      </c>
      <c r="B27" s="250" t="s">
        <v>1143</v>
      </c>
    </row>
    <row r="28" spans="1:4">
      <c r="A28" s="4" t="s">
        <v>180</v>
      </c>
      <c r="B28" s="4" t="s">
        <v>1141</v>
      </c>
    </row>
    <row r="29" spans="1:4">
      <c r="A29" s="4" t="s">
        <v>1133</v>
      </c>
      <c r="B29" s="4" t="s">
        <v>1142</v>
      </c>
    </row>
    <row r="30" spans="1:4">
      <c r="A30" s="4" t="s">
        <v>1164</v>
      </c>
      <c r="B30" s="4" t="s">
        <v>1165</v>
      </c>
      <c r="C30" s="4" t="s">
        <v>1130</v>
      </c>
    </row>
    <row r="31" spans="1:4">
      <c r="C31" s="4" t="s">
        <v>1124</v>
      </c>
    </row>
    <row r="32" spans="1:4">
      <c r="C32" s="270" t="s">
        <v>1131</v>
      </c>
    </row>
  </sheetData>
  <mergeCells count="1">
    <mergeCell ref="A3:B3"/>
  </mergeCells>
  <hyperlinks>
    <hyperlink ref="A9" location="Blocks" display="Block setup" xr:uid="{00000000-0004-0000-0000-000000000000}"/>
    <hyperlink ref="A14" location="Growth_Parameters" display="Biology (MG) parameter lines" xr:uid="{00000000-0004-0000-0000-000001000000}"/>
    <hyperlink ref="A15" location="SR" display="Stock Recruitment " xr:uid="{00000000-0004-0000-0000-000002000000}"/>
    <hyperlink ref="A16" location="RecDev" display="Recruitment Deviations (RecDevs)" xr:uid="{00000000-0004-0000-0000-000003000000}"/>
    <hyperlink ref="A18" location="F_Setup" display="Fishing Mortality Method" xr:uid="{00000000-0004-0000-0000-000004000000}"/>
    <hyperlink ref="A20" location="LengthSelex" display="Size Selectivity Setup" xr:uid="{00000000-0004-0000-0000-000005000000}"/>
    <hyperlink ref="A28" location="Lamdas" display="Lambdas" xr:uid="{00000000-0004-0000-0000-000006000000}"/>
    <hyperlink ref="A27" location="VarAdj" display="Variance Adjustments" xr:uid="{00000000-0004-0000-0000-000007000000}"/>
    <hyperlink ref="A26" location="Tagging" display="Tagging Parameters" xr:uid="{00000000-0004-0000-0000-000008000000}"/>
    <hyperlink ref="A17" location="BiasAdjustment" display="RecDev Bias Adjustement" xr:uid="{00000000-0004-0000-0000-000009000000}"/>
    <hyperlink ref="B20" location="Size_Selectivity" display="Detailed Size Selectivity" xr:uid="{00000000-0004-0000-0000-00000A000000}"/>
    <hyperlink ref="A10" location="Timevaryctl" display="Controls for time varying parameters" xr:uid="{00000000-0004-0000-0000-00000B000000}"/>
    <hyperlink ref="A11" location="Msetup" display="Natural Mortality setup" xr:uid="{00000000-0004-0000-0000-00000C000000}"/>
    <hyperlink ref="A12" location="Gsetup" display="Growth setup" xr:uid="{00000000-0004-0000-0000-00000D000000}"/>
    <hyperlink ref="A13" location="MiscBiosetup" display="Maturity and Fecundity Setup" xr:uid="{00000000-0004-0000-0000-00000E000000}"/>
    <hyperlink ref="A19" location="Q" display="Catchability Setup" xr:uid="{00000000-0004-0000-0000-00000F000000}"/>
    <hyperlink ref="A21" location="AgeSelex" display="Age Selectivity Setup" xr:uid="{00000000-0004-0000-0000-000010000000}"/>
    <hyperlink ref="A25" location="Sel2DAR" display="2DAR" xr:uid="{00000000-0004-0000-0000-000011000000}"/>
    <hyperlink ref="A6" location="Begin" display="Beginning of control" xr:uid="{00000000-0004-0000-0000-000012000000}"/>
    <hyperlink ref="A7" location="RecDist" display="Recruitment distributions" xr:uid="{00000000-0004-0000-0000-000013000000}"/>
    <hyperlink ref="A8" location="Move" display="Movement definitions" xr:uid="{00000000-0004-0000-0000-000014000000}"/>
    <hyperlink ref="A29" location="AddSDrep" display="Additional SD reporting options" xr:uid="{00000000-0004-0000-0000-000015000000}"/>
    <hyperlink ref="B7" location="RecDistDet" display="Rec. Dist. Details" xr:uid="{00000000-0004-0000-0000-000016000000}"/>
    <hyperlink ref="C14" location="MoveCalc" display="Movement rates" xr:uid="{00000000-0004-0000-0000-000017000000}"/>
    <hyperlink ref="B9" location="TVdet" display="Blocks&amp;Time-varying" xr:uid="{00000000-0004-0000-0000-000018000000}"/>
    <hyperlink ref="B11" location="M!A1" display="M options" xr:uid="{00000000-0004-0000-0000-000019000000}"/>
    <hyperlink ref="B12" location="GDet" display="Growth options" xr:uid="{00000000-0004-0000-0000-00001A000000}"/>
    <hyperlink ref="C12" location="CompG" display="Compare Growth" xr:uid="{00000000-0004-0000-0000-00001B000000}"/>
    <hyperlink ref="B13" location="MFDet" display="Maturity and Fecundity" xr:uid="{00000000-0004-0000-0000-00001C000000}"/>
    <hyperlink ref="B14" location="MGoptDet" display="MG optional parameters" xr:uid="{00000000-0004-0000-0000-00001D000000}"/>
    <hyperlink ref="B16" location="RecDevDet" display="RecDevs options" xr:uid="{00000000-0004-0000-0000-00001E000000}"/>
    <hyperlink ref="B18" location="Fdet" display="Fishing mortality options" xr:uid="{00000000-0004-0000-0000-00001F000000}"/>
    <hyperlink ref="B19" location="qdet" display="Catchability options" xr:uid="{00000000-0004-0000-0000-000020000000}"/>
    <hyperlink ref="C22" location="Selex17" display="Selectivity pattern 17" xr:uid="{00000000-0004-0000-0000-000021000000}"/>
    <hyperlink ref="C20" location="Selex24" display="Selectivity pattern 24" xr:uid="{00000000-0004-0000-0000-000022000000}"/>
    <hyperlink ref="B21" location="AgeSelDet" display="Age selectivity options" xr:uid="{00000000-0004-0000-0000-000023000000}"/>
    <hyperlink ref="B24" location="Discard!A1" display="Discards" xr:uid="{00000000-0004-0000-0000-000024000000}"/>
    <hyperlink ref="B25" location="Sel2DARDet" display="2DAR details" xr:uid="{00000000-0004-0000-0000-000025000000}"/>
    <hyperlink ref="B27" location="VarAdjDet" display="Variance adjustments options" xr:uid="{00000000-0004-0000-0000-000026000000}"/>
    <hyperlink ref="B28" location="LambdaDet" display="Lambdas options" xr:uid="{00000000-0004-0000-0000-000027000000}"/>
    <hyperlink ref="B29" location="AddSDDet" display="Additional SD reporting options details" xr:uid="{00000000-0004-0000-0000-000028000000}"/>
    <hyperlink ref="B15" location="SRdet" display="SR options" xr:uid="{00000000-0004-0000-0000-000029000000}"/>
    <hyperlink ref="C21" location="Selex24" display="Selectivity pattern 20" xr:uid="{00000000-0004-0000-0000-00002A000000}"/>
    <hyperlink ref="A30" location="Prior_ex" display="Example of prior" xr:uid="{00000000-0004-0000-0000-00002B000000}"/>
    <hyperlink ref="B30" location="Prior_setup" display="Prior setup" xr:uid="{00000000-0004-0000-0000-00002C000000}"/>
    <hyperlink ref="C31" location="Sym_beta_choose" display="Choose Sym_Beta Prior" xr:uid="{00000000-0004-0000-0000-00002D000000}"/>
    <hyperlink ref="C30" location="Comp_Priors" display="Compare Priors" xr:uid="{00000000-0004-0000-0000-00002E000000}"/>
    <hyperlink ref="C32" location="Beta_prior_choose" display="Choose beta prior" xr:uid="{00000000-0004-0000-0000-00002F000000}"/>
    <hyperlink ref="A23" location="DM_parms" display="Dirichlet Multinomial Parameter lines" xr:uid="{00000000-0004-0000-0000-000030000000}"/>
    <hyperlink ref="B23" location="DM_details" display="Dirichlet multinomial details" xr:uid="{00000000-0004-0000-0000-000031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43"/>
  <sheetViews>
    <sheetView workbookViewId="0"/>
  </sheetViews>
  <sheetFormatPr defaultColWidth="9.109375" defaultRowHeight="13.2"/>
  <cols>
    <col min="1" max="16384" width="9.109375" style="30"/>
  </cols>
  <sheetData>
    <row r="1" spans="1:49" ht="15.6">
      <c r="A1" s="36" t="s">
        <v>392</v>
      </c>
      <c r="J1" s="29" t="s">
        <v>861</v>
      </c>
    </row>
    <row r="2" spans="1:49">
      <c r="I2" s="134"/>
      <c r="J2" s="26"/>
      <c r="K2" s="134"/>
      <c r="L2" s="134"/>
      <c r="M2" s="134"/>
      <c r="N2" s="134"/>
    </row>
    <row r="5" spans="1:49">
      <c r="I5" s="37" t="s">
        <v>393</v>
      </c>
    </row>
    <row r="6" spans="1:49">
      <c r="A6" s="37" t="s">
        <v>394</v>
      </c>
      <c r="B6" s="37" t="s">
        <v>395</v>
      </c>
      <c r="C6" s="37" t="s">
        <v>396</v>
      </c>
      <c r="D6" s="37" t="s">
        <v>397</v>
      </c>
      <c r="E6" s="37" t="s">
        <v>398</v>
      </c>
      <c r="F6" s="37" t="s">
        <v>399</v>
      </c>
      <c r="G6" s="37" t="s">
        <v>400</v>
      </c>
      <c r="H6" s="37" t="s">
        <v>401</v>
      </c>
      <c r="I6" s="37">
        <v>0</v>
      </c>
      <c r="J6" s="37">
        <v>1</v>
      </c>
      <c r="K6" s="37">
        <v>2</v>
      </c>
      <c r="L6" s="37">
        <v>3</v>
      </c>
      <c r="M6" s="37">
        <v>4</v>
      </c>
      <c r="N6" s="37">
        <v>5</v>
      </c>
      <c r="O6" s="37">
        <v>6</v>
      </c>
      <c r="P6" s="37">
        <v>7</v>
      </c>
      <c r="Q6" s="37">
        <v>8</v>
      </c>
      <c r="R6" s="37">
        <v>9</v>
      </c>
      <c r="S6" s="37">
        <v>10</v>
      </c>
      <c r="T6" s="37">
        <v>11</v>
      </c>
      <c r="U6" s="37">
        <v>12</v>
      </c>
      <c r="V6" s="37">
        <v>13</v>
      </c>
      <c r="W6" s="37">
        <v>14</v>
      </c>
      <c r="X6" s="37">
        <v>15</v>
      </c>
      <c r="Y6" s="37">
        <v>16</v>
      </c>
      <c r="Z6" s="37">
        <v>17</v>
      </c>
      <c r="AA6" s="37">
        <v>18</v>
      </c>
      <c r="AB6" s="37">
        <v>19</v>
      </c>
      <c r="AC6" s="37">
        <v>20</v>
      </c>
      <c r="AD6" s="37">
        <v>21</v>
      </c>
      <c r="AE6" s="37">
        <v>22</v>
      </c>
      <c r="AF6" s="37">
        <v>23</v>
      </c>
      <c r="AG6" s="37">
        <v>24</v>
      </c>
      <c r="AH6" s="37">
        <v>25</v>
      </c>
      <c r="AI6" s="37">
        <v>26</v>
      </c>
      <c r="AJ6" s="37">
        <v>27</v>
      </c>
      <c r="AK6" s="37">
        <v>28</v>
      </c>
      <c r="AL6" s="37">
        <v>29</v>
      </c>
      <c r="AM6" s="37">
        <v>30</v>
      </c>
      <c r="AN6" s="37">
        <v>31</v>
      </c>
      <c r="AO6" s="37">
        <v>32</v>
      </c>
      <c r="AP6" s="37">
        <v>33</v>
      </c>
      <c r="AQ6" s="37">
        <v>34</v>
      </c>
      <c r="AR6" s="37">
        <v>35</v>
      </c>
      <c r="AS6" s="37">
        <v>36</v>
      </c>
      <c r="AT6" s="37">
        <v>37</v>
      </c>
      <c r="AU6" s="37">
        <v>38</v>
      </c>
      <c r="AV6" s="37">
        <v>39</v>
      </c>
      <c r="AW6" s="37">
        <v>40</v>
      </c>
    </row>
    <row r="7" spans="1:49">
      <c r="A7" s="30">
        <v>1</v>
      </c>
      <c r="B7" s="30">
        <v>1</v>
      </c>
      <c r="C7" s="38">
        <v>3</v>
      </c>
      <c r="D7" s="38">
        <v>15</v>
      </c>
      <c r="E7" s="31">
        <v>0</v>
      </c>
      <c r="F7" s="31">
        <v>0</v>
      </c>
      <c r="G7" s="30">
        <f>1/(D7-C7)</f>
        <v>8.3333333333333329E-2</v>
      </c>
      <c r="H7" s="30">
        <f>$G7*($F7-$E7)</f>
        <v>0</v>
      </c>
      <c r="I7" s="30">
        <f t="shared" ref="I7:AW10" si="0">IF($E7&lt;&gt;"",EXP(IF(I$6&lt;=$C7,$E7,IF(I$6&gt;=$D7,$F7,$E7+(I$6-$C7)*$H7))),0)</f>
        <v>1</v>
      </c>
      <c r="J7" s="30">
        <f t="shared" si="0"/>
        <v>1</v>
      </c>
      <c r="K7" s="30">
        <f t="shared" si="0"/>
        <v>1</v>
      </c>
      <c r="L7" s="30">
        <f t="shared" si="0"/>
        <v>1</v>
      </c>
      <c r="M7" s="30">
        <f t="shared" si="0"/>
        <v>1</v>
      </c>
      <c r="N7" s="30">
        <f t="shared" si="0"/>
        <v>1</v>
      </c>
      <c r="O7" s="30">
        <f t="shared" si="0"/>
        <v>1</v>
      </c>
      <c r="P7" s="30">
        <f t="shared" si="0"/>
        <v>1</v>
      </c>
      <c r="Q7" s="30">
        <f t="shared" si="0"/>
        <v>1</v>
      </c>
      <c r="R7" s="30">
        <f t="shared" si="0"/>
        <v>1</v>
      </c>
      <c r="S7" s="30">
        <f t="shared" si="0"/>
        <v>1</v>
      </c>
      <c r="T7" s="30">
        <f t="shared" si="0"/>
        <v>1</v>
      </c>
      <c r="U7" s="30">
        <f t="shared" si="0"/>
        <v>1</v>
      </c>
      <c r="V7" s="30">
        <f t="shared" si="0"/>
        <v>1</v>
      </c>
      <c r="W7" s="30">
        <f t="shared" si="0"/>
        <v>1</v>
      </c>
      <c r="X7" s="30">
        <f t="shared" si="0"/>
        <v>1</v>
      </c>
      <c r="Y7" s="30">
        <f t="shared" si="0"/>
        <v>1</v>
      </c>
      <c r="Z7" s="30">
        <f t="shared" si="0"/>
        <v>1</v>
      </c>
      <c r="AA7" s="30">
        <f t="shared" si="0"/>
        <v>1</v>
      </c>
      <c r="AB7" s="30">
        <f t="shared" si="0"/>
        <v>1</v>
      </c>
      <c r="AC7" s="30">
        <f t="shared" si="0"/>
        <v>1</v>
      </c>
      <c r="AD7" s="30">
        <f t="shared" si="0"/>
        <v>1</v>
      </c>
      <c r="AE7" s="30">
        <f t="shared" si="0"/>
        <v>1</v>
      </c>
      <c r="AF7" s="30">
        <f t="shared" si="0"/>
        <v>1</v>
      </c>
      <c r="AG7" s="30">
        <f t="shared" si="0"/>
        <v>1</v>
      </c>
      <c r="AH7" s="30">
        <f t="shared" si="0"/>
        <v>1</v>
      </c>
      <c r="AI7" s="30">
        <f t="shared" si="0"/>
        <v>1</v>
      </c>
      <c r="AJ7" s="30">
        <f t="shared" si="0"/>
        <v>1</v>
      </c>
      <c r="AK7" s="30">
        <f t="shared" si="0"/>
        <v>1</v>
      </c>
      <c r="AL7" s="30">
        <f t="shared" si="0"/>
        <v>1</v>
      </c>
      <c r="AM7" s="30">
        <f t="shared" si="0"/>
        <v>1</v>
      </c>
      <c r="AN7" s="30">
        <f t="shared" si="0"/>
        <v>1</v>
      </c>
      <c r="AO7" s="30">
        <f t="shared" si="0"/>
        <v>1</v>
      </c>
      <c r="AP7" s="30">
        <f t="shared" si="0"/>
        <v>1</v>
      </c>
      <c r="AQ7" s="30">
        <f t="shared" si="0"/>
        <v>1</v>
      </c>
      <c r="AR7" s="30">
        <f t="shared" si="0"/>
        <v>1</v>
      </c>
      <c r="AS7" s="30">
        <f t="shared" si="0"/>
        <v>1</v>
      </c>
      <c r="AT7" s="30">
        <f t="shared" si="0"/>
        <v>1</v>
      </c>
      <c r="AU7" s="30">
        <f t="shared" si="0"/>
        <v>1</v>
      </c>
      <c r="AV7" s="30">
        <f t="shared" si="0"/>
        <v>1</v>
      </c>
      <c r="AW7" s="30">
        <f t="shared" si="0"/>
        <v>1</v>
      </c>
    </row>
    <row r="8" spans="1:49">
      <c r="A8" s="30">
        <v>1</v>
      </c>
      <c r="B8" s="30">
        <v>2</v>
      </c>
      <c r="C8" s="38">
        <v>3</v>
      </c>
      <c r="D8" s="38">
        <v>15</v>
      </c>
      <c r="E8" s="31">
        <v>-2</v>
      </c>
      <c r="F8" s="31">
        <v>-1</v>
      </c>
      <c r="G8" s="30">
        <f>1/(D8-C8)</f>
        <v>8.3333333333333329E-2</v>
      </c>
      <c r="H8" s="30">
        <f>$G8*($F8-$E8)</f>
        <v>8.3333333333333329E-2</v>
      </c>
      <c r="I8" s="30">
        <f>IF($E8&lt;&gt;"",EXP(IF(I$6&lt;=$C8,$E8,IF(I$6&gt;=$D8,$F8,$E8+(I$6-$C8)*$H8))),0)</f>
        <v>0.1353352832366127</v>
      </c>
      <c r="J8" s="30">
        <f t="shared" si="0"/>
        <v>0.1353352832366127</v>
      </c>
      <c r="K8" s="30">
        <f t="shared" si="0"/>
        <v>0.1353352832366127</v>
      </c>
      <c r="L8" s="30">
        <f t="shared" si="0"/>
        <v>0.1353352832366127</v>
      </c>
      <c r="M8" s="30">
        <f t="shared" si="0"/>
        <v>0.1470964673929768</v>
      </c>
      <c r="N8" s="30">
        <f t="shared" si="0"/>
        <v>0.15987974607969391</v>
      </c>
      <c r="O8" s="30">
        <f t="shared" si="0"/>
        <v>0.17377394345044514</v>
      </c>
      <c r="P8" s="30">
        <f t="shared" si="0"/>
        <v>0.18887560283756183</v>
      </c>
      <c r="Q8" s="30">
        <f t="shared" si="0"/>
        <v>0.20528965757990925</v>
      </c>
      <c r="R8" s="30">
        <f t="shared" si="0"/>
        <v>0.22313016014842982</v>
      </c>
      <c r="S8" s="30">
        <f t="shared" si="0"/>
        <v>0.24252107463564868</v>
      </c>
      <c r="T8" s="30">
        <f t="shared" si="0"/>
        <v>0.26359713811572671</v>
      </c>
      <c r="U8" s="30">
        <f t="shared" si="0"/>
        <v>0.28650479686019009</v>
      </c>
      <c r="V8" s="30">
        <f t="shared" si="0"/>
        <v>0.31140322391459768</v>
      </c>
      <c r="W8" s="30">
        <f t="shared" si="0"/>
        <v>0.33846542510674216</v>
      </c>
      <c r="X8" s="30">
        <f t="shared" si="0"/>
        <v>0.36787944117144233</v>
      </c>
      <c r="Y8" s="30">
        <f t="shared" si="0"/>
        <v>0.36787944117144233</v>
      </c>
      <c r="Z8" s="30">
        <f t="shared" si="0"/>
        <v>0.36787944117144233</v>
      </c>
      <c r="AA8" s="30">
        <f t="shared" si="0"/>
        <v>0.36787944117144233</v>
      </c>
      <c r="AB8" s="30">
        <f t="shared" si="0"/>
        <v>0.36787944117144233</v>
      </c>
      <c r="AC8" s="30">
        <f t="shared" si="0"/>
        <v>0.36787944117144233</v>
      </c>
      <c r="AD8" s="30">
        <f t="shared" si="0"/>
        <v>0.36787944117144233</v>
      </c>
      <c r="AE8" s="30">
        <f t="shared" si="0"/>
        <v>0.36787944117144233</v>
      </c>
      <c r="AF8" s="30">
        <f t="shared" si="0"/>
        <v>0.36787944117144233</v>
      </c>
      <c r="AG8" s="30">
        <f t="shared" si="0"/>
        <v>0.36787944117144233</v>
      </c>
      <c r="AH8" s="30">
        <f t="shared" si="0"/>
        <v>0.36787944117144233</v>
      </c>
      <c r="AI8" s="30">
        <f t="shared" si="0"/>
        <v>0.36787944117144233</v>
      </c>
      <c r="AJ8" s="30">
        <f t="shared" si="0"/>
        <v>0.36787944117144233</v>
      </c>
      <c r="AK8" s="30">
        <f t="shared" si="0"/>
        <v>0.36787944117144233</v>
      </c>
      <c r="AL8" s="30">
        <f t="shared" si="0"/>
        <v>0.36787944117144233</v>
      </c>
      <c r="AM8" s="30">
        <f t="shared" si="0"/>
        <v>0.36787944117144233</v>
      </c>
      <c r="AN8" s="30">
        <f t="shared" si="0"/>
        <v>0.36787944117144233</v>
      </c>
      <c r="AO8" s="30">
        <f t="shared" si="0"/>
        <v>0.36787944117144233</v>
      </c>
      <c r="AP8" s="30">
        <f t="shared" si="0"/>
        <v>0.36787944117144233</v>
      </c>
      <c r="AQ8" s="30">
        <f t="shared" si="0"/>
        <v>0.36787944117144233</v>
      </c>
      <c r="AR8" s="30">
        <f t="shared" si="0"/>
        <v>0.36787944117144233</v>
      </c>
      <c r="AS8" s="30">
        <f t="shared" si="0"/>
        <v>0.36787944117144233</v>
      </c>
      <c r="AT8" s="30">
        <f t="shared" si="0"/>
        <v>0.36787944117144233</v>
      </c>
      <c r="AU8" s="30">
        <f t="shared" si="0"/>
        <v>0.36787944117144233</v>
      </c>
      <c r="AV8" s="30">
        <f t="shared" si="0"/>
        <v>0.36787944117144233</v>
      </c>
      <c r="AW8" s="30">
        <f t="shared" si="0"/>
        <v>0.36787944117144233</v>
      </c>
    </row>
    <row r="9" spans="1:49">
      <c r="A9" s="30">
        <v>1</v>
      </c>
      <c r="B9" s="30">
        <v>3</v>
      </c>
      <c r="C9" s="38">
        <v>3</v>
      </c>
      <c r="D9" s="38">
        <v>15</v>
      </c>
      <c r="E9" s="31">
        <v>-3</v>
      </c>
      <c r="F9" s="31">
        <v>-2</v>
      </c>
      <c r="G9" s="30">
        <f>1/(D9-C9)</f>
        <v>8.3333333333333329E-2</v>
      </c>
      <c r="H9" s="30">
        <f>$G9*($F9-$E9)</f>
        <v>8.3333333333333329E-2</v>
      </c>
      <c r="I9" s="30">
        <f>IF($E9&lt;&gt;"",EXP(IF(I$6&lt;=$C9,$E9,IF(I$6&gt;=$D9,$F9,$E9+(I$6-$C9)*$H9))),0)</f>
        <v>4.9787068367863944E-2</v>
      </c>
      <c r="J9" s="30">
        <f t="shared" si="0"/>
        <v>4.9787068367863944E-2</v>
      </c>
      <c r="K9" s="30">
        <f t="shared" si="0"/>
        <v>4.9787068367863944E-2</v>
      </c>
      <c r="L9" s="30">
        <f t="shared" si="0"/>
        <v>4.9787068367863944E-2</v>
      </c>
      <c r="M9" s="30">
        <f t="shared" si="0"/>
        <v>5.4113766222821609E-2</v>
      </c>
      <c r="N9" s="30">
        <f t="shared" si="0"/>
        <v>5.8816471642429882E-2</v>
      </c>
      <c r="O9" s="30">
        <f t="shared" si="0"/>
        <v>6.392786120670757E-2</v>
      </c>
      <c r="P9" s="30">
        <f t="shared" si="0"/>
        <v>6.9483451222801543E-2</v>
      </c>
      <c r="Q9" s="30">
        <f t="shared" si="0"/>
        <v>7.5521844508773764E-2</v>
      </c>
      <c r="R9" s="30">
        <f t="shared" si="0"/>
        <v>8.20849986238988E-2</v>
      </c>
      <c r="S9" s="30">
        <f t="shared" si="0"/>
        <v>8.9218517409260081E-2</v>
      </c>
      <c r="T9" s="30">
        <f t="shared" si="0"/>
        <v>9.6971967864405054E-2</v>
      </c>
      <c r="U9" s="30">
        <f t="shared" si="0"/>
        <v>0.10539922456186433</v>
      </c>
      <c r="V9" s="30">
        <f t="shared" si="0"/>
        <v>0.11455884399268769</v>
      </c>
      <c r="W9" s="30">
        <f t="shared" si="0"/>
        <v>0.12451447144412296</v>
      </c>
      <c r="X9" s="30">
        <f t="shared" si="0"/>
        <v>0.1353352832366127</v>
      </c>
      <c r="Y9" s="30">
        <f t="shared" si="0"/>
        <v>0.1353352832366127</v>
      </c>
      <c r="Z9" s="30">
        <f t="shared" si="0"/>
        <v>0.1353352832366127</v>
      </c>
      <c r="AA9" s="30">
        <f t="shared" si="0"/>
        <v>0.1353352832366127</v>
      </c>
      <c r="AB9" s="30">
        <f t="shared" si="0"/>
        <v>0.1353352832366127</v>
      </c>
      <c r="AC9" s="30">
        <f t="shared" si="0"/>
        <v>0.1353352832366127</v>
      </c>
      <c r="AD9" s="30">
        <f t="shared" si="0"/>
        <v>0.1353352832366127</v>
      </c>
      <c r="AE9" s="30">
        <f t="shared" si="0"/>
        <v>0.1353352832366127</v>
      </c>
      <c r="AF9" s="30">
        <f t="shared" si="0"/>
        <v>0.1353352832366127</v>
      </c>
      <c r="AG9" s="30">
        <f t="shared" si="0"/>
        <v>0.1353352832366127</v>
      </c>
      <c r="AH9" s="30">
        <f t="shared" si="0"/>
        <v>0.1353352832366127</v>
      </c>
      <c r="AI9" s="30">
        <f t="shared" si="0"/>
        <v>0.1353352832366127</v>
      </c>
      <c r="AJ9" s="30">
        <f t="shared" si="0"/>
        <v>0.1353352832366127</v>
      </c>
      <c r="AK9" s="30">
        <f t="shared" si="0"/>
        <v>0.1353352832366127</v>
      </c>
      <c r="AL9" s="30">
        <f t="shared" si="0"/>
        <v>0.1353352832366127</v>
      </c>
      <c r="AM9" s="30">
        <f t="shared" si="0"/>
        <v>0.1353352832366127</v>
      </c>
      <c r="AN9" s="30">
        <f t="shared" si="0"/>
        <v>0.1353352832366127</v>
      </c>
      <c r="AO9" s="30">
        <f t="shared" si="0"/>
        <v>0.1353352832366127</v>
      </c>
      <c r="AP9" s="30">
        <f t="shared" si="0"/>
        <v>0.1353352832366127</v>
      </c>
      <c r="AQ9" s="30">
        <f t="shared" si="0"/>
        <v>0.1353352832366127</v>
      </c>
      <c r="AR9" s="30">
        <f t="shared" si="0"/>
        <v>0.1353352832366127</v>
      </c>
      <c r="AS9" s="30">
        <f t="shared" si="0"/>
        <v>0.1353352832366127</v>
      </c>
      <c r="AT9" s="30">
        <f t="shared" si="0"/>
        <v>0.1353352832366127</v>
      </c>
      <c r="AU9" s="30">
        <f t="shared" si="0"/>
        <v>0.1353352832366127</v>
      </c>
      <c r="AV9" s="30">
        <f t="shared" si="0"/>
        <v>0.1353352832366127</v>
      </c>
      <c r="AW9" s="30">
        <f t="shared" si="0"/>
        <v>0.1353352832366127</v>
      </c>
    </row>
    <row r="10" spans="1:49">
      <c r="A10" s="30">
        <v>1</v>
      </c>
      <c r="B10" s="30">
        <v>4</v>
      </c>
      <c r="C10" s="38">
        <v>3</v>
      </c>
      <c r="D10" s="38">
        <v>15</v>
      </c>
      <c r="E10" s="31"/>
      <c r="F10" s="31"/>
      <c r="G10" s="30">
        <f>1/(D10-C10)</f>
        <v>8.3333333333333329E-2</v>
      </c>
      <c r="H10" s="30">
        <f>$G10*($F10-$E10)</f>
        <v>0</v>
      </c>
      <c r="I10" s="30">
        <f>IF($E10&lt;&gt;"",EXP(IF(I$6&lt;=$C10,$E10,IF(I$6&gt;=$D10,$F10,$E10+(I$6-$C10)*$H10))),0)</f>
        <v>0</v>
      </c>
      <c r="J10" s="30">
        <f t="shared" si="0"/>
        <v>0</v>
      </c>
      <c r="K10" s="30">
        <f t="shared" si="0"/>
        <v>0</v>
      </c>
      <c r="L10" s="30">
        <f t="shared" si="0"/>
        <v>0</v>
      </c>
      <c r="M10" s="30">
        <f t="shared" si="0"/>
        <v>0</v>
      </c>
      <c r="N10" s="30">
        <f t="shared" si="0"/>
        <v>0</v>
      </c>
      <c r="O10" s="30">
        <f t="shared" si="0"/>
        <v>0</v>
      </c>
      <c r="P10" s="30">
        <f t="shared" si="0"/>
        <v>0</v>
      </c>
      <c r="Q10" s="30">
        <f t="shared" si="0"/>
        <v>0</v>
      </c>
      <c r="R10" s="30">
        <f t="shared" si="0"/>
        <v>0</v>
      </c>
      <c r="S10" s="30">
        <f t="shared" si="0"/>
        <v>0</v>
      </c>
      <c r="T10" s="30">
        <f t="shared" si="0"/>
        <v>0</v>
      </c>
      <c r="U10" s="30">
        <f t="shared" si="0"/>
        <v>0</v>
      </c>
      <c r="V10" s="30">
        <f t="shared" si="0"/>
        <v>0</v>
      </c>
      <c r="W10" s="30">
        <f t="shared" si="0"/>
        <v>0</v>
      </c>
      <c r="X10" s="30">
        <f t="shared" si="0"/>
        <v>0</v>
      </c>
      <c r="Y10" s="30">
        <f t="shared" si="0"/>
        <v>0</v>
      </c>
      <c r="Z10" s="30">
        <f t="shared" si="0"/>
        <v>0</v>
      </c>
      <c r="AA10" s="30">
        <f t="shared" si="0"/>
        <v>0</v>
      </c>
      <c r="AB10" s="30">
        <f t="shared" si="0"/>
        <v>0</v>
      </c>
      <c r="AC10" s="30">
        <f t="shared" si="0"/>
        <v>0</v>
      </c>
      <c r="AD10" s="30">
        <f t="shared" si="0"/>
        <v>0</v>
      </c>
      <c r="AE10" s="30">
        <f t="shared" si="0"/>
        <v>0</v>
      </c>
      <c r="AF10" s="30">
        <f t="shared" si="0"/>
        <v>0</v>
      </c>
      <c r="AG10" s="30">
        <f t="shared" si="0"/>
        <v>0</v>
      </c>
      <c r="AH10" s="30">
        <f t="shared" si="0"/>
        <v>0</v>
      </c>
      <c r="AI10" s="30">
        <f t="shared" si="0"/>
        <v>0</v>
      </c>
      <c r="AJ10" s="30">
        <f t="shared" si="0"/>
        <v>0</v>
      </c>
      <c r="AK10" s="30">
        <f t="shared" si="0"/>
        <v>0</v>
      </c>
      <c r="AL10" s="30">
        <f t="shared" si="0"/>
        <v>0</v>
      </c>
      <c r="AM10" s="30">
        <f t="shared" si="0"/>
        <v>0</v>
      </c>
      <c r="AN10" s="30">
        <f t="shared" si="0"/>
        <v>0</v>
      </c>
      <c r="AO10" s="30">
        <f t="shared" si="0"/>
        <v>0</v>
      </c>
      <c r="AP10" s="30">
        <f t="shared" si="0"/>
        <v>0</v>
      </c>
      <c r="AQ10" s="30">
        <f t="shared" si="0"/>
        <v>0</v>
      </c>
      <c r="AR10" s="30">
        <f t="shared" si="0"/>
        <v>0</v>
      </c>
      <c r="AS10" s="30">
        <f t="shared" si="0"/>
        <v>0</v>
      </c>
      <c r="AT10" s="30">
        <f t="shared" si="0"/>
        <v>0</v>
      </c>
      <c r="AU10" s="30">
        <f t="shared" si="0"/>
        <v>0</v>
      </c>
      <c r="AV10" s="30">
        <f t="shared" si="0"/>
        <v>0</v>
      </c>
      <c r="AW10" s="30">
        <f t="shared" si="0"/>
        <v>0</v>
      </c>
    </row>
    <row r="12" spans="1:49">
      <c r="I12" s="37" t="s">
        <v>402</v>
      </c>
    </row>
    <row r="13" spans="1:49">
      <c r="H13" s="39" t="s">
        <v>403</v>
      </c>
      <c r="I13" s="30">
        <f>I7/SUM(I$7:I$10)</f>
        <v>0.84379473448133946</v>
      </c>
      <c r="J13" s="30">
        <f t="shared" ref="J13:AW16" si="1">J7/SUM(J$7:J$10)</f>
        <v>0.84379473448133946</v>
      </c>
      <c r="K13" s="30">
        <f t="shared" si="1"/>
        <v>0.84379473448133946</v>
      </c>
      <c r="L13" s="30">
        <f t="shared" si="1"/>
        <v>0.84379473448133946</v>
      </c>
      <c r="M13" s="30">
        <f t="shared" si="1"/>
        <v>0.83249374007568211</v>
      </c>
      <c r="N13" s="30">
        <f t="shared" si="1"/>
        <v>0.82054903056079798</v>
      </c>
      <c r="O13" s="30">
        <f t="shared" si="1"/>
        <v>0.80794905221698632</v>
      </c>
      <c r="P13" s="30">
        <f t="shared" si="1"/>
        <v>0.79468574312974283</v>
      </c>
      <c r="Q13" s="30">
        <f t="shared" si="1"/>
        <v>0.78075501224750898</v>
      </c>
      <c r="R13" s="30">
        <f t="shared" si="1"/>
        <v>0.76615720655634223</v>
      </c>
      <c r="S13" s="30">
        <f t="shared" si="1"/>
        <v>0.75089755232438715</v>
      </c>
      <c r="T13" s="30">
        <f t="shared" si="1"/>
        <v>0.73498655496783194</v>
      </c>
      <c r="U13" s="30">
        <f t="shared" si="1"/>
        <v>0.71844034115106492</v>
      </c>
      <c r="V13" s="30">
        <f t="shared" si="1"/>
        <v>0.70128092640471207</v>
      </c>
      <c r="W13" s="30">
        <f t="shared" si="1"/>
        <v>0.68353639196109894</v>
      </c>
      <c r="X13" s="30">
        <f t="shared" si="1"/>
        <v>0.66524095577482178</v>
      </c>
      <c r="Y13" s="30">
        <f t="shared" si="1"/>
        <v>0.66524095577482178</v>
      </c>
      <c r="Z13" s="30">
        <f t="shared" si="1"/>
        <v>0.66524095577482178</v>
      </c>
      <c r="AA13" s="30">
        <f t="shared" si="1"/>
        <v>0.66524095577482178</v>
      </c>
      <c r="AB13" s="30">
        <f t="shared" si="1"/>
        <v>0.66524095577482178</v>
      </c>
      <c r="AC13" s="30">
        <f t="shared" si="1"/>
        <v>0.66524095577482178</v>
      </c>
      <c r="AD13" s="30">
        <f t="shared" si="1"/>
        <v>0.66524095577482178</v>
      </c>
      <c r="AE13" s="30">
        <f t="shared" si="1"/>
        <v>0.66524095577482178</v>
      </c>
      <c r="AF13" s="30">
        <f t="shared" si="1"/>
        <v>0.66524095577482178</v>
      </c>
      <c r="AG13" s="30">
        <f t="shared" si="1"/>
        <v>0.66524095577482178</v>
      </c>
      <c r="AH13" s="30">
        <f t="shared" si="1"/>
        <v>0.66524095577482178</v>
      </c>
      <c r="AI13" s="30">
        <f t="shared" si="1"/>
        <v>0.66524095577482178</v>
      </c>
      <c r="AJ13" s="30">
        <f t="shared" si="1"/>
        <v>0.66524095577482178</v>
      </c>
      <c r="AK13" s="30">
        <f t="shared" si="1"/>
        <v>0.66524095577482178</v>
      </c>
      <c r="AL13" s="30">
        <f t="shared" si="1"/>
        <v>0.66524095577482178</v>
      </c>
      <c r="AM13" s="30">
        <f t="shared" si="1"/>
        <v>0.66524095577482178</v>
      </c>
      <c r="AN13" s="30">
        <f t="shared" si="1"/>
        <v>0.66524095577482178</v>
      </c>
      <c r="AO13" s="30">
        <f t="shared" si="1"/>
        <v>0.66524095577482178</v>
      </c>
      <c r="AP13" s="30">
        <f t="shared" si="1"/>
        <v>0.66524095577482178</v>
      </c>
      <c r="AQ13" s="30">
        <f t="shared" si="1"/>
        <v>0.66524095577482178</v>
      </c>
      <c r="AR13" s="30">
        <f t="shared" si="1"/>
        <v>0.66524095577482178</v>
      </c>
      <c r="AS13" s="30">
        <f t="shared" si="1"/>
        <v>0.66524095577482178</v>
      </c>
      <c r="AT13" s="30">
        <f t="shared" si="1"/>
        <v>0.66524095577482178</v>
      </c>
      <c r="AU13" s="30">
        <f t="shared" si="1"/>
        <v>0.66524095577482178</v>
      </c>
      <c r="AV13" s="30">
        <f t="shared" si="1"/>
        <v>0.66524095577482178</v>
      </c>
      <c r="AW13" s="30">
        <f t="shared" si="1"/>
        <v>0.66524095577482178</v>
      </c>
    </row>
    <row r="14" spans="1:49">
      <c r="H14" s="39" t="s">
        <v>404</v>
      </c>
      <c r="I14" s="30">
        <f>I8/SUM(I$7:I$10)</f>
        <v>0.11419519938459449</v>
      </c>
      <c r="J14" s="30">
        <f t="shared" si="1"/>
        <v>0.11419519938459449</v>
      </c>
      <c r="K14" s="30">
        <f t="shared" si="1"/>
        <v>0.11419519938459449</v>
      </c>
      <c r="L14" s="30">
        <f t="shared" si="1"/>
        <v>0.11419519938459449</v>
      </c>
      <c r="M14" s="30">
        <f t="shared" si="1"/>
        <v>0.12245688829189988</v>
      </c>
      <c r="N14" s="30">
        <f t="shared" si="1"/>
        <v>0.13118917065199939</v>
      </c>
      <c r="O14" s="30">
        <f t="shared" si="1"/>
        <v>0.14040049291079532</v>
      </c>
      <c r="P14" s="30">
        <f t="shared" si="1"/>
        <v>0.15009674880004598</v>
      </c>
      <c r="Q14" s="30">
        <f t="shared" si="1"/>
        <v>0.16028092911808894</v>
      </c>
      <c r="R14" s="30">
        <f t="shared" si="1"/>
        <v>0.17095278019779026</v>
      </c>
      <c r="S14" s="30">
        <f t="shared" si="1"/>
        <v>0.18210848133098861</v>
      </c>
      <c r="T14" s="30">
        <f t="shared" si="1"/>
        <v>0.19374035244305776</v>
      </c>
      <c r="U14" s="30">
        <f t="shared" si="1"/>
        <v>0.20583660399765155</v>
      </c>
      <c r="V14" s="30">
        <f t="shared" si="1"/>
        <v>0.21838114135224307</v>
      </c>
      <c r="W14" s="30">
        <f t="shared" si="1"/>
        <v>0.23135343548104209</v>
      </c>
      <c r="X14" s="30">
        <f t="shared" si="1"/>
        <v>0.24472847105479764</v>
      </c>
      <c r="Y14" s="30">
        <f t="shared" si="1"/>
        <v>0.24472847105479764</v>
      </c>
      <c r="Z14" s="30">
        <f t="shared" si="1"/>
        <v>0.24472847105479764</v>
      </c>
      <c r="AA14" s="30">
        <f t="shared" si="1"/>
        <v>0.24472847105479764</v>
      </c>
      <c r="AB14" s="30">
        <f t="shared" si="1"/>
        <v>0.24472847105479764</v>
      </c>
      <c r="AC14" s="30">
        <f t="shared" si="1"/>
        <v>0.24472847105479764</v>
      </c>
      <c r="AD14" s="30">
        <f t="shared" si="1"/>
        <v>0.24472847105479764</v>
      </c>
      <c r="AE14" s="30">
        <f t="shared" si="1"/>
        <v>0.24472847105479764</v>
      </c>
      <c r="AF14" s="30">
        <f t="shared" si="1"/>
        <v>0.24472847105479764</v>
      </c>
      <c r="AG14" s="30">
        <f t="shared" si="1"/>
        <v>0.24472847105479764</v>
      </c>
      <c r="AH14" s="30">
        <f t="shared" si="1"/>
        <v>0.24472847105479764</v>
      </c>
      <c r="AI14" s="30">
        <f t="shared" si="1"/>
        <v>0.24472847105479764</v>
      </c>
      <c r="AJ14" s="30">
        <f t="shared" si="1"/>
        <v>0.24472847105479764</v>
      </c>
      <c r="AK14" s="30">
        <f t="shared" si="1"/>
        <v>0.24472847105479764</v>
      </c>
      <c r="AL14" s="30">
        <f t="shared" si="1"/>
        <v>0.24472847105479764</v>
      </c>
      <c r="AM14" s="30">
        <f t="shared" si="1"/>
        <v>0.24472847105479764</v>
      </c>
      <c r="AN14" s="30">
        <f t="shared" si="1"/>
        <v>0.24472847105479764</v>
      </c>
      <c r="AO14" s="30">
        <f t="shared" si="1"/>
        <v>0.24472847105479764</v>
      </c>
      <c r="AP14" s="30">
        <f t="shared" si="1"/>
        <v>0.24472847105479764</v>
      </c>
      <c r="AQ14" s="30">
        <f t="shared" si="1"/>
        <v>0.24472847105479764</v>
      </c>
      <c r="AR14" s="30">
        <f t="shared" si="1"/>
        <v>0.24472847105479764</v>
      </c>
      <c r="AS14" s="30">
        <f t="shared" si="1"/>
        <v>0.24472847105479764</v>
      </c>
      <c r="AT14" s="30">
        <f t="shared" si="1"/>
        <v>0.24472847105479764</v>
      </c>
      <c r="AU14" s="30">
        <f t="shared" si="1"/>
        <v>0.24472847105479764</v>
      </c>
      <c r="AV14" s="30">
        <f t="shared" si="1"/>
        <v>0.24472847105479764</v>
      </c>
      <c r="AW14" s="30">
        <f t="shared" si="1"/>
        <v>0.24472847105479764</v>
      </c>
    </row>
    <row r="15" spans="1:49">
      <c r="H15" s="39" t="s">
        <v>405</v>
      </c>
      <c r="I15" s="30">
        <f>I9/SUM(I$7:I$10)</f>
        <v>4.2010066134066049E-2</v>
      </c>
      <c r="J15" s="30">
        <f t="shared" si="1"/>
        <v>4.2010066134066049E-2</v>
      </c>
      <c r="K15" s="30">
        <f t="shared" si="1"/>
        <v>4.2010066134066049E-2</v>
      </c>
      <c r="L15" s="30">
        <f t="shared" si="1"/>
        <v>4.2010066134066049E-2</v>
      </c>
      <c r="M15" s="30">
        <f t="shared" si="1"/>
        <v>4.504937163241788E-2</v>
      </c>
      <c r="N15" s="30">
        <f t="shared" si="1"/>
        <v>4.8261798787202506E-2</v>
      </c>
      <c r="O15" s="30">
        <f t="shared" si="1"/>
        <v>5.1650454872218428E-2</v>
      </c>
      <c r="P15" s="30">
        <f t="shared" si="1"/>
        <v>5.521750807021128E-2</v>
      </c>
      <c r="Q15" s="30">
        <f t="shared" si="1"/>
        <v>5.8964058634402128E-2</v>
      </c>
      <c r="R15" s="30">
        <f t="shared" si="1"/>
        <v>6.2890013245867502E-2</v>
      </c>
      <c r="S15" s="30">
        <f t="shared" si="1"/>
        <v>6.6993966344624123E-2</v>
      </c>
      <c r="T15" s="30">
        <f t="shared" si="1"/>
        <v>7.1273092589110382E-2</v>
      </c>
      <c r="U15" s="30">
        <f t="shared" si="1"/>
        <v>7.5723054851283514E-2</v>
      </c>
      <c r="V15" s="30">
        <f t="shared" si="1"/>
        <v>8.0337932243044904E-2</v>
      </c>
      <c r="W15" s="30">
        <f t="shared" si="1"/>
        <v>8.511017255785909E-2</v>
      </c>
      <c r="X15" s="30">
        <f t="shared" si="1"/>
        <v>9.0030573170380462E-2</v>
      </c>
      <c r="Y15" s="30">
        <f t="shared" si="1"/>
        <v>9.0030573170380462E-2</v>
      </c>
      <c r="Z15" s="30">
        <f t="shared" si="1"/>
        <v>9.0030573170380462E-2</v>
      </c>
      <c r="AA15" s="30">
        <f t="shared" si="1"/>
        <v>9.0030573170380462E-2</v>
      </c>
      <c r="AB15" s="30">
        <f t="shared" si="1"/>
        <v>9.0030573170380462E-2</v>
      </c>
      <c r="AC15" s="30">
        <f t="shared" si="1"/>
        <v>9.0030573170380462E-2</v>
      </c>
      <c r="AD15" s="30">
        <f t="shared" si="1"/>
        <v>9.0030573170380462E-2</v>
      </c>
      <c r="AE15" s="30">
        <f t="shared" si="1"/>
        <v>9.0030573170380462E-2</v>
      </c>
      <c r="AF15" s="30">
        <f t="shared" si="1"/>
        <v>9.0030573170380462E-2</v>
      </c>
      <c r="AG15" s="30">
        <f t="shared" si="1"/>
        <v>9.0030573170380462E-2</v>
      </c>
      <c r="AH15" s="30">
        <f t="shared" si="1"/>
        <v>9.0030573170380462E-2</v>
      </c>
      <c r="AI15" s="30">
        <f t="shared" si="1"/>
        <v>9.0030573170380462E-2</v>
      </c>
      <c r="AJ15" s="30">
        <f t="shared" si="1"/>
        <v>9.0030573170380462E-2</v>
      </c>
      <c r="AK15" s="30">
        <f t="shared" si="1"/>
        <v>9.0030573170380462E-2</v>
      </c>
      <c r="AL15" s="30">
        <f t="shared" si="1"/>
        <v>9.0030573170380462E-2</v>
      </c>
      <c r="AM15" s="30">
        <f t="shared" si="1"/>
        <v>9.0030573170380462E-2</v>
      </c>
      <c r="AN15" s="30">
        <f t="shared" si="1"/>
        <v>9.0030573170380462E-2</v>
      </c>
      <c r="AO15" s="30">
        <f t="shared" si="1"/>
        <v>9.0030573170380462E-2</v>
      </c>
      <c r="AP15" s="30">
        <f t="shared" si="1"/>
        <v>9.0030573170380462E-2</v>
      </c>
      <c r="AQ15" s="30">
        <f t="shared" si="1"/>
        <v>9.0030573170380462E-2</v>
      </c>
      <c r="AR15" s="30">
        <f t="shared" si="1"/>
        <v>9.0030573170380462E-2</v>
      </c>
      <c r="AS15" s="30">
        <f t="shared" si="1"/>
        <v>9.0030573170380462E-2</v>
      </c>
      <c r="AT15" s="30">
        <f t="shared" si="1"/>
        <v>9.0030573170380462E-2</v>
      </c>
      <c r="AU15" s="30">
        <f t="shared" si="1"/>
        <v>9.0030573170380462E-2</v>
      </c>
      <c r="AV15" s="30">
        <f t="shared" si="1"/>
        <v>9.0030573170380462E-2</v>
      </c>
      <c r="AW15" s="30">
        <f t="shared" si="1"/>
        <v>9.0030573170380462E-2</v>
      </c>
    </row>
    <row r="16" spans="1:49">
      <c r="H16" s="39" t="s">
        <v>406</v>
      </c>
      <c r="I16" s="30">
        <f>I10/SUM(I$7:I$10)</f>
        <v>0</v>
      </c>
      <c r="J16" s="30">
        <f t="shared" si="1"/>
        <v>0</v>
      </c>
      <c r="K16" s="30">
        <f t="shared" si="1"/>
        <v>0</v>
      </c>
      <c r="L16" s="30">
        <f t="shared" si="1"/>
        <v>0</v>
      </c>
      <c r="M16" s="30">
        <f t="shared" si="1"/>
        <v>0</v>
      </c>
      <c r="N16" s="30">
        <f t="shared" si="1"/>
        <v>0</v>
      </c>
      <c r="O16" s="30">
        <f t="shared" si="1"/>
        <v>0</v>
      </c>
      <c r="P16" s="30">
        <f t="shared" si="1"/>
        <v>0</v>
      </c>
      <c r="Q16" s="30">
        <f t="shared" si="1"/>
        <v>0</v>
      </c>
      <c r="R16" s="30">
        <f t="shared" si="1"/>
        <v>0</v>
      </c>
      <c r="S16" s="30">
        <f t="shared" si="1"/>
        <v>0</v>
      </c>
      <c r="T16" s="30">
        <f t="shared" si="1"/>
        <v>0</v>
      </c>
      <c r="U16" s="30">
        <f t="shared" si="1"/>
        <v>0</v>
      </c>
      <c r="V16" s="30">
        <f t="shared" si="1"/>
        <v>0</v>
      </c>
      <c r="W16" s="30">
        <f t="shared" si="1"/>
        <v>0</v>
      </c>
      <c r="X16" s="30">
        <f t="shared" si="1"/>
        <v>0</v>
      </c>
      <c r="Y16" s="30">
        <f t="shared" si="1"/>
        <v>0</v>
      </c>
      <c r="Z16" s="30">
        <f t="shared" si="1"/>
        <v>0</v>
      </c>
      <c r="AA16" s="30">
        <f t="shared" si="1"/>
        <v>0</v>
      </c>
      <c r="AB16" s="30">
        <f t="shared" si="1"/>
        <v>0</v>
      </c>
      <c r="AC16" s="30">
        <f t="shared" si="1"/>
        <v>0</v>
      </c>
      <c r="AD16" s="30">
        <f t="shared" si="1"/>
        <v>0</v>
      </c>
      <c r="AE16" s="30">
        <f t="shared" si="1"/>
        <v>0</v>
      </c>
      <c r="AF16" s="30">
        <f t="shared" si="1"/>
        <v>0</v>
      </c>
      <c r="AG16" s="30">
        <f t="shared" si="1"/>
        <v>0</v>
      </c>
      <c r="AH16" s="30">
        <f t="shared" si="1"/>
        <v>0</v>
      </c>
      <c r="AI16" s="30">
        <f t="shared" si="1"/>
        <v>0</v>
      </c>
      <c r="AJ16" s="30">
        <f t="shared" si="1"/>
        <v>0</v>
      </c>
      <c r="AK16" s="30">
        <f t="shared" si="1"/>
        <v>0</v>
      </c>
      <c r="AL16" s="30">
        <f t="shared" si="1"/>
        <v>0</v>
      </c>
      <c r="AM16" s="30">
        <f t="shared" si="1"/>
        <v>0</v>
      </c>
      <c r="AN16" s="30">
        <f t="shared" si="1"/>
        <v>0</v>
      </c>
      <c r="AO16" s="30">
        <f t="shared" si="1"/>
        <v>0</v>
      </c>
      <c r="AP16" s="30">
        <f t="shared" si="1"/>
        <v>0</v>
      </c>
      <c r="AQ16" s="30">
        <f t="shared" si="1"/>
        <v>0</v>
      </c>
      <c r="AR16" s="30">
        <f t="shared" si="1"/>
        <v>0</v>
      </c>
      <c r="AS16" s="30">
        <f t="shared" si="1"/>
        <v>0</v>
      </c>
      <c r="AT16" s="30">
        <f t="shared" si="1"/>
        <v>0</v>
      </c>
      <c r="AU16" s="30">
        <f t="shared" si="1"/>
        <v>0</v>
      </c>
      <c r="AV16" s="30">
        <f t="shared" si="1"/>
        <v>0</v>
      </c>
      <c r="AW16" s="30">
        <f t="shared" si="1"/>
        <v>0</v>
      </c>
    </row>
    <row r="17" spans="2:49">
      <c r="H17" s="39" t="s">
        <v>407</v>
      </c>
      <c r="I17" s="40">
        <f>SUM(I13:I16)</f>
        <v>1</v>
      </c>
      <c r="J17" s="40">
        <f t="shared" ref="J17:AW17" si="2">SUM(J13:J16)</f>
        <v>1</v>
      </c>
      <c r="K17" s="40">
        <f t="shared" si="2"/>
        <v>1</v>
      </c>
      <c r="L17" s="40">
        <f t="shared" si="2"/>
        <v>1</v>
      </c>
      <c r="M17" s="40">
        <f t="shared" si="2"/>
        <v>0.99999999999999978</v>
      </c>
      <c r="N17" s="40">
        <f t="shared" si="2"/>
        <v>0.99999999999999989</v>
      </c>
      <c r="O17" s="40">
        <f t="shared" si="2"/>
        <v>1.0000000000000002</v>
      </c>
      <c r="P17" s="40">
        <f t="shared" si="2"/>
        <v>1</v>
      </c>
      <c r="Q17" s="40">
        <f t="shared" si="2"/>
        <v>1</v>
      </c>
      <c r="R17" s="40">
        <f t="shared" si="2"/>
        <v>1</v>
      </c>
      <c r="S17" s="40">
        <f t="shared" si="2"/>
        <v>1</v>
      </c>
      <c r="T17" s="40">
        <f t="shared" si="2"/>
        <v>1</v>
      </c>
      <c r="U17" s="40">
        <f t="shared" si="2"/>
        <v>1</v>
      </c>
      <c r="V17" s="40">
        <f t="shared" si="2"/>
        <v>1</v>
      </c>
      <c r="W17" s="40">
        <f t="shared" si="2"/>
        <v>1.0000000000000002</v>
      </c>
      <c r="X17" s="40">
        <f t="shared" si="2"/>
        <v>0.99999999999999989</v>
      </c>
      <c r="Y17" s="40">
        <f t="shared" si="2"/>
        <v>0.99999999999999989</v>
      </c>
      <c r="Z17" s="40">
        <f t="shared" si="2"/>
        <v>0.99999999999999989</v>
      </c>
      <c r="AA17" s="40">
        <f t="shared" si="2"/>
        <v>0.99999999999999989</v>
      </c>
      <c r="AB17" s="40">
        <f t="shared" si="2"/>
        <v>0.99999999999999989</v>
      </c>
      <c r="AC17" s="40">
        <f t="shared" si="2"/>
        <v>0.99999999999999989</v>
      </c>
      <c r="AD17" s="40">
        <f t="shared" si="2"/>
        <v>0.99999999999999989</v>
      </c>
      <c r="AE17" s="40">
        <f t="shared" si="2"/>
        <v>0.99999999999999989</v>
      </c>
      <c r="AF17" s="40">
        <f t="shared" si="2"/>
        <v>0.99999999999999989</v>
      </c>
      <c r="AG17" s="40">
        <f t="shared" si="2"/>
        <v>0.99999999999999989</v>
      </c>
      <c r="AH17" s="40">
        <f t="shared" si="2"/>
        <v>0.99999999999999989</v>
      </c>
      <c r="AI17" s="40">
        <f t="shared" si="2"/>
        <v>0.99999999999999989</v>
      </c>
      <c r="AJ17" s="40">
        <f t="shared" si="2"/>
        <v>0.99999999999999989</v>
      </c>
      <c r="AK17" s="40">
        <f t="shared" si="2"/>
        <v>0.99999999999999989</v>
      </c>
      <c r="AL17" s="40">
        <f t="shared" si="2"/>
        <v>0.99999999999999989</v>
      </c>
      <c r="AM17" s="40">
        <f t="shared" si="2"/>
        <v>0.99999999999999989</v>
      </c>
      <c r="AN17" s="40">
        <f t="shared" si="2"/>
        <v>0.99999999999999989</v>
      </c>
      <c r="AO17" s="40">
        <f t="shared" si="2"/>
        <v>0.99999999999999989</v>
      </c>
      <c r="AP17" s="40">
        <f t="shared" si="2"/>
        <v>0.99999999999999989</v>
      </c>
      <c r="AQ17" s="40">
        <f t="shared" si="2"/>
        <v>0.99999999999999989</v>
      </c>
      <c r="AR17" s="40">
        <f t="shared" si="2"/>
        <v>0.99999999999999989</v>
      </c>
      <c r="AS17" s="40">
        <f t="shared" si="2"/>
        <v>0.99999999999999989</v>
      </c>
      <c r="AT17" s="40">
        <f t="shared" si="2"/>
        <v>0.99999999999999989</v>
      </c>
      <c r="AU17" s="40">
        <f t="shared" si="2"/>
        <v>0.99999999999999989</v>
      </c>
      <c r="AV17" s="40">
        <f t="shared" si="2"/>
        <v>0.99999999999999989</v>
      </c>
      <c r="AW17" s="40">
        <f t="shared" si="2"/>
        <v>0.99999999999999989</v>
      </c>
    </row>
    <row r="22" spans="2:49">
      <c r="B22" s="37" t="s">
        <v>408</v>
      </c>
    </row>
    <row r="23" spans="2:49">
      <c r="D23" s="37" t="s">
        <v>409</v>
      </c>
      <c r="E23" s="37" t="s">
        <v>410</v>
      </c>
    </row>
    <row r="24" spans="2:49">
      <c r="C24" s="39" t="s">
        <v>403</v>
      </c>
      <c r="D24" s="41">
        <v>0.84379473448133946</v>
      </c>
      <c r="E24" s="30">
        <f>IF(D24&gt;0,LN(D24/$D$24),"")</f>
        <v>0</v>
      </c>
    </row>
    <row r="25" spans="2:49">
      <c r="C25" s="39" t="s">
        <v>404</v>
      </c>
      <c r="D25" s="41">
        <v>0.11419519938459449</v>
      </c>
      <c r="E25" s="30">
        <f>IF(D25&gt;0,LN(D25/$D$24),"")</f>
        <v>-2</v>
      </c>
    </row>
    <row r="26" spans="2:49">
      <c r="C26" s="39" t="s">
        <v>405</v>
      </c>
      <c r="D26" s="41">
        <v>4.2010066134066049E-2</v>
      </c>
      <c r="E26" s="30">
        <f>IF(D26&gt;0,LN(D26/$D$24),"")</f>
        <v>-3</v>
      </c>
    </row>
    <row r="27" spans="2:49">
      <c r="C27" s="39" t="s">
        <v>406</v>
      </c>
      <c r="D27" s="41">
        <v>0</v>
      </c>
      <c r="E27" s="30" t="str">
        <f>IF(D27&gt;0,LN(D27/$D$24),"")</f>
        <v/>
      </c>
    </row>
    <row r="28" spans="2:49">
      <c r="C28" s="42" t="s">
        <v>411</v>
      </c>
      <c r="D28" s="40">
        <f>SUM(D24:D27)</f>
        <v>1</v>
      </c>
    </row>
    <row r="43" spans="5:5">
      <c r="E43" s="30"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274320</xdr:colOff>
                <xdr:row>10</xdr:row>
                <xdr:rowOff>144780</xdr:rowOff>
              </from>
              <to>
                <xdr:col>3</xdr:col>
                <xdr:colOff>0</xdr:colOff>
                <xdr:row>14</xdr:row>
                <xdr:rowOff>68580</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289560</xdr:colOff>
                <xdr:row>10</xdr:row>
                <xdr:rowOff>121920</xdr:rowOff>
              </from>
              <to>
                <xdr:col>5</xdr:col>
                <xdr:colOff>441960</xdr:colOff>
                <xdr:row>14</xdr:row>
                <xdr:rowOff>99060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17"/>
  <sheetViews>
    <sheetView topLeftCell="A28" workbookViewId="0">
      <selection activeCell="E13" sqref="E13"/>
    </sheetView>
  </sheetViews>
  <sheetFormatPr defaultRowHeight="13.2"/>
  <sheetData>
    <row r="1" spans="1:21">
      <c r="A1" s="165" t="s">
        <v>901</v>
      </c>
      <c r="C1" s="26"/>
    </row>
    <row r="2" spans="1:21" ht="15.6">
      <c r="A2" s="22" t="s">
        <v>288</v>
      </c>
      <c r="B2" s="2"/>
      <c r="C2" s="2"/>
      <c r="D2" s="2"/>
      <c r="E2" s="2"/>
      <c r="F2" s="2"/>
      <c r="G2" s="2"/>
      <c r="H2" s="2"/>
      <c r="I2" s="2"/>
      <c r="J2" s="2"/>
      <c r="K2" s="2"/>
      <c r="L2" s="2"/>
      <c r="M2" s="2"/>
      <c r="N2" s="2"/>
      <c r="O2" s="2"/>
      <c r="P2" s="2"/>
      <c r="Q2" s="2"/>
      <c r="R2" s="2"/>
      <c r="S2" s="2"/>
      <c r="T2" s="2"/>
      <c r="U2" s="2"/>
    </row>
    <row r="3" spans="1:21">
      <c r="A3" s="1">
        <v>2</v>
      </c>
      <c r="B3" s="14" t="s">
        <v>589</v>
      </c>
      <c r="C3" s="14"/>
      <c r="D3" s="14"/>
      <c r="E3" s="14"/>
      <c r="F3" s="14"/>
      <c r="G3" s="14"/>
      <c r="H3" s="14"/>
      <c r="I3" s="14"/>
      <c r="J3" s="14"/>
      <c r="K3" s="14"/>
      <c r="L3" s="14"/>
      <c r="M3" s="14"/>
      <c r="N3" s="14"/>
      <c r="O3" s="14"/>
      <c r="P3" s="14"/>
      <c r="Q3" s="14"/>
      <c r="R3" s="2"/>
      <c r="S3" s="2"/>
      <c r="T3" s="2"/>
      <c r="U3" s="2"/>
    </row>
    <row r="4" spans="1:21">
      <c r="A4" s="1">
        <v>0</v>
      </c>
      <c r="B4" s="14" t="s">
        <v>591</v>
      </c>
      <c r="C4" s="14"/>
      <c r="D4" s="14"/>
      <c r="E4" s="14"/>
      <c r="F4" s="14"/>
      <c r="G4" s="14"/>
      <c r="H4" s="14"/>
      <c r="I4" s="14"/>
      <c r="J4" s="14"/>
      <c r="K4" s="14"/>
      <c r="L4" s="14"/>
      <c r="M4" s="14"/>
      <c r="N4" s="14"/>
      <c r="O4" s="14"/>
      <c r="P4" s="14"/>
      <c r="Q4" s="14"/>
      <c r="R4" s="2"/>
      <c r="S4" s="2"/>
      <c r="T4" s="2"/>
      <c r="U4" s="2"/>
    </row>
    <row r="5" spans="1:21">
      <c r="A5" s="1">
        <v>0</v>
      </c>
      <c r="B5" s="14" t="s">
        <v>592</v>
      </c>
      <c r="C5" s="14"/>
      <c r="D5" s="14"/>
      <c r="E5" s="14"/>
      <c r="F5" s="14"/>
      <c r="G5" s="14"/>
      <c r="H5" s="14"/>
      <c r="I5" s="14"/>
      <c r="J5" s="14"/>
      <c r="K5" s="14"/>
      <c r="L5" s="14"/>
      <c r="M5" s="14"/>
      <c r="N5" s="14"/>
      <c r="O5" s="14"/>
      <c r="P5" s="14"/>
      <c r="Q5" s="14"/>
      <c r="R5" s="2"/>
      <c r="S5" s="2"/>
      <c r="T5" s="2"/>
      <c r="U5" s="2"/>
    </row>
    <row r="6" spans="1:21">
      <c r="A6" s="14" t="s">
        <v>289</v>
      </c>
      <c r="B6" s="14" t="s">
        <v>0</v>
      </c>
      <c r="C6" s="14" t="s">
        <v>1</v>
      </c>
      <c r="D6" s="14" t="s">
        <v>2</v>
      </c>
      <c r="E6" s="14" t="s">
        <v>272</v>
      </c>
      <c r="F6" s="14" t="s">
        <v>3</v>
      </c>
      <c r="G6" s="14" t="s">
        <v>5</v>
      </c>
      <c r="H6" s="14" t="s">
        <v>96</v>
      </c>
      <c r="I6" s="14" t="s">
        <v>7</v>
      </c>
      <c r="J6" s="14" t="s">
        <v>290</v>
      </c>
      <c r="K6" s="14" t="s">
        <v>291</v>
      </c>
      <c r="L6" s="14" t="s">
        <v>268</v>
      </c>
      <c r="M6" s="14" t="s">
        <v>97</v>
      </c>
      <c r="N6" s="14" t="s">
        <v>292</v>
      </c>
      <c r="O6" s="14" t="s">
        <v>69</v>
      </c>
      <c r="P6" s="14" t="s">
        <v>293</v>
      </c>
      <c r="Q6" s="14"/>
      <c r="R6" s="2"/>
      <c r="S6" s="2"/>
      <c r="T6" s="2"/>
      <c r="U6" s="2"/>
    </row>
    <row r="7" spans="1:21">
      <c r="A7" s="1">
        <v>3</v>
      </c>
      <c r="B7" s="1">
        <v>31</v>
      </c>
      <c r="C7" s="1">
        <v>8.8502899999999993</v>
      </c>
      <c r="D7" s="1">
        <v>10.3</v>
      </c>
      <c r="E7" s="1">
        <v>10</v>
      </c>
      <c r="F7" s="1">
        <v>0</v>
      </c>
      <c r="G7" s="1">
        <v>1</v>
      </c>
      <c r="H7" s="1">
        <v>0</v>
      </c>
      <c r="I7" s="1">
        <v>0</v>
      </c>
      <c r="J7" s="1">
        <v>0</v>
      </c>
      <c r="K7" s="1">
        <v>0</v>
      </c>
      <c r="L7" s="1">
        <v>0</v>
      </c>
      <c r="M7" s="1">
        <v>0</v>
      </c>
      <c r="N7" s="1">
        <v>0</v>
      </c>
      <c r="O7" s="14" t="s">
        <v>69</v>
      </c>
      <c r="P7" s="14" t="s">
        <v>294</v>
      </c>
      <c r="Q7" s="14"/>
      <c r="R7" s="2"/>
      <c r="S7" s="2"/>
      <c r="T7" s="2"/>
      <c r="U7" s="2"/>
    </row>
    <row r="8" spans="1:21">
      <c r="A8" s="1">
        <v>0.2</v>
      </c>
      <c r="B8" s="1">
        <v>1</v>
      </c>
      <c r="C8" s="1">
        <v>0.99824900000000005</v>
      </c>
      <c r="D8" s="1">
        <v>0.7</v>
      </c>
      <c r="E8" s="1">
        <v>0.05</v>
      </c>
      <c r="F8" s="1">
        <v>1</v>
      </c>
      <c r="G8" s="1">
        <v>4</v>
      </c>
      <c r="H8" s="1">
        <v>0</v>
      </c>
      <c r="I8" s="1">
        <v>0</v>
      </c>
      <c r="J8" s="1">
        <v>0</v>
      </c>
      <c r="K8" s="1">
        <v>0</v>
      </c>
      <c r="L8" s="1">
        <v>0</v>
      </c>
      <c r="M8" s="1">
        <v>0</v>
      </c>
      <c r="N8" s="1">
        <v>0</v>
      </c>
      <c r="O8" s="14" t="s">
        <v>69</v>
      </c>
      <c r="P8" s="14" t="s">
        <v>295</v>
      </c>
      <c r="Q8" s="14"/>
      <c r="R8" s="2"/>
      <c r="S8" s="2"/>
      <c r="T8" s="2"/>
      <c r="U8" s="2"/>
    </row>
    <row r="9" spans="1:21">
      <c r="A9" s="1">
        <v>0</v>
      </c>
      <c r="B9" s="1">
        <v>2</v>
      </c>
      <c r="C9" s="1">
        <v>0.6</v>
      </c>
      <c r="D9" s="1">
        <v>0.8</v>
      </c>
      <c r="E9" s="1">
        <v>0.8</v>
      </c>
      <c r="F9" s="1">
        <v>0</v>
      </c>
      <c r="G9" s="1">
        <v>-4</v>
      </c>
      <c r="H9" s="1">
        <v>0</v>
      </c>
      <c r="I9" s="1">
        <v>0</v>
      </c>
      <c r="J9" s="1">
        <v>0</v>
      </c>
      <c r="K9" s="1">
        <v>0</v>
      </c>
      <c r="L9" s="1">
        <v>0</v>
      </c>
      <c r="M9" s="1">
        <v>0</v>
      </c>
      <c r="N9" s="1">
        <v>0</v>
      </c>
      <c r="O9" s="14" t="s">
        <v>69</v>
      </c>
      <c r="P9" s="14" t="s">
        <v>296</v>
      </c>
      <c r="Q9" s="14"/>
      <c r="R9" s="2"/>
      <c r="S9" s="2"/>
      <c r="T9" s="2"/>
      <c r="U9" s="2"/>
    </row>
    <row r="10" spans="1:21">
      <c r="A10" s="1">
        <v>-5</v>
      </c>
      <c r="B10" s="1">
        <v>5</v>
      </c>
      <c r="C10" s="1">
        <v>0</v>
      </c>
      <c r="D10" s="1">
        <v>0</v>
      </c>
      <c r="E10" s="1">
        <v>1</v>
      </c>
      <c r="F10" s="1">
        <v>0</v>
      </c>
      <c r="G10" s="1">
        <v>-4</v>
      </c>
      <c r="H10" s="1">
        <v>0</v>
      </c>
      <c r="I10" s="1">
        <v>0</v>
      </c>
      <c r="J10" s="1">
        <v>0</v>
      </c>
      <c r="K10" s="1">
        <v>0</v>
      </c>
      <c r="L10" s="1">
        <v>0</v>
      </c>
      <c r="M10" s="1">
        <v>0</v>
      </c>
      <c r="N10" s="1">
        <v>0</v>
      </c>
      <c r="O10" s="14" t="s">
        <v>69</v>
      </c>
      <c r="P10" s="14" t="s">
        <v>297</v>
      </c>
      <c r="Q10" s="14"/>
      <c r="R10" s="2"/>
      <c r="S10" s="2"/>
      <c r="T10" s="2"/>
      <c r="U10" s="2"/>
    </row>
    <row r="11" spans="1:21">
      <c r="A11" s="1">
        <v>0</v>
      </c>
      <c r="B11" s="1">
        <v>0</v>
      </c>
      <c r="C11" s="1">
        <v>0</v>
      </c>
      <c r="D11" s="1">
        <v>0</v>
      </c>
      <c r="E11" s="1">
        <v>0</v>
      </c>
      <c r="F11" s="1">
        <v>0</v>
      </c>
      <c r="G11" s="1">
        <v>-99</v>
      </c>
      <c r="H11" s="1">
        <v>0</v>
      </c>
      <c r="I11" s="1">
        <v>0</v>
      </c>
      <c r="J11" s="1">
        <v>0</v>
      </c>
      <c r="K11" s="1">
        <v>0</v>
      </c>
      <c r="L11" s="1">
        <v>0</v>
      </c>
      <c r="M11" s="1">
        <v>0</v>
      </c>
      <c r="N11" s="1">
        <v>0</v>
      </c>
      <c r="O11" s="14" t="s">
        <v>69</v>
      </c>
      <c r="P11" s="14" t="s">
        <v>298</v>
      </c>
      <c r="Q11" s="14"/>
      <c r="R11" s="2"/>
      <c r="S11" s="2"/>
      <c r="T11" s="2"/>
      <c r="U11" s="2"/>
    </row>
    <row r="12" spans="1:21">
      <c r="A12" s="2"/>
      <c r="B12" s="2"/>
      <c r="C12" s="2"/>
      <c r="D12" s="2"/>
      <c r="E12" s="2"/>
      <c r="F12" s="2"/>
      <c r="G12" s="2"/>
      <c r="H12" s="2"/>
      <c r="I12" s="2"/>
      <c r="J12" s="2"/>
      <c r="K12" s="2"/>
      <c r="L12" s="2"/>
      <c r="M12" s="2"/>
      <c r="N12" s="2"/>
      <c r="O12" s="2"/>
      <c r="P12" s="2"/>
      <c r="Q12" s="2"/>
      <c r="R12" s="2"/>
      <c r="S12" s="2"/>
      <c r="T12" s="2"/>
      <c r="U12" s="2"/>
    </row>
    <row r="13" spans="1:21">
      <c r="A13" s="2"/>
      <c r="B13" s="2"/>
      <c r="C13" s="2"/>
      <c r="D13" s="2"/>
      <c r="E13" s="2"/>
      <c r="F13" s="2"/>
      <c r="G13" s="2"/>
      <c r="H13" s="2"/>
      <c r="I13" s="2"/>
      <c r="J13" s="2"/>
      <c r="K13" s="2"/>
      <c r="L13" s="2"/>
      <c r="M13" s="2"/>
      <c r="N13" s="2"/>
      <c r="O13" s="2"/>
      <c r="P13" s="2"/>
      <c r="Q13" s="2"/>
      <c r="R13" s="2"/>
      <c r="S13" s="2"/>
      <c r="T13" s="2"/>
      <c r="U13" s="2"/>
    </row>
    <row r="14" spans="1:21">
      <c r="A14" s="2"/>
      <c r="B14" s="2"/>
      <c r="C14" s="2"/>
      <c r="D14" s="2"/>
      <c r="E14" s="2"/>
      <c r="F14" s="2"/>
      <c r="G14" s="2"/>
      <c r="H14" s="2"/>
      <c r="I14" s="2"/>
      <c r="J14" s="2"/>
      <c r="K14" s="2"/>
      <c r="L14" s="2"/>
      <c r="M14" s="2"/>
      <c r="N14" s="2"/>
      <c r="O14" s="2"/>
      <c r="P14" s="2"/>
      <c r="Q14" s="2"/>
      <c r="R14" s="2"/>
      <c r="S14" s="2"/>
      <c r="T14" s="2"/>
      <c r="U14" s="2"/>
    </row>
    <row r="15" spans="1:21">
      <c r="A15" s="2"/>
      <c r="B15" s="2"/>
      <c r="C15" s="2"/>
      <c r="D15" s="2"/>
      <c r="E15" s="2"/>
      <c r="F15" s="2"/>
      <c r="G15" s="2"/>
      <c r="H15" s="2"/>
      <c r="I15" s="2"/>
      <c r="J15" s="2"/>
      <c r="K15" s="2"/>
      <c r="L15" s="2"/>
      <c r="M15" s="2"/>
      <c r="N15" s="2"/>
      <c r="O15" s="2"/>
      <c r="P15" s="2"/>
      <c r="Q15" s="2"/>
      <c r="R15" s="2"/>
      <c r="S15" s="2"/>
      <c r="T15" s="2"/>
      <c r="U15" s="2"/>
    </row>
    <row r="16" spans="1:21" ht="15.6">
      <c r="A16" s="22" t="s">
        <v>299</v>
      </c>
      <c r="B16" s="2"/>
      <c r="C16" s="2"/>
      <c r="D16" s="2"/>
      <c r="E16" s="2"/>
      <c r="F16" s="2"/>
      <c r="G16" s="2"/>
      <c r="H16" s="2"/>
      <c r="I16" s="2"/>
      <c r="J16" s="2"/>
      <c r="K16" s="2"/>
      <c r="L16" s="2"/>
      <c r="M16" s="2"/>
      <c r="N16" s="2"/>
      <c r="O16" s="2"/>
      <c r="P16" s="2"/>
      <c r="Q16" s="2"/>
      <c r="R16" s="2"/>
      <c r="S16" s="2"/>
      <c r="T16" s="2"/>
      <c r="U16" s="2"/>
    </row>
    <row r="17" spans="1:21">
      <c r="A17" s="1">
        <v>3</v>
      </c>
      <c r="B17" s="14" t="s">
        <v>590</v>
      </c>
      <c r="C17" s="14"/>
      <c r="D17" s="14"/>
      <c r="E17" s="14"/>
      <c r="F17" s="14"/>
      <c r="G17" s="14"/>
      <c r="H17" s="14"/>
      <c r="I17" s="14"/>
      <c r="J17" s="14"/>
      <c r="K17" s="14"/>
      <c r="L17" s="14"/>
      <c r="M17" s="14"/>
      <c r="N17" s="14"/>
      <c r="O17" s="14"/>
      <c r="P17" s="14"/>
      <c r="Q17" s="14"/>
      <c r="R17" s="2"/>
      <c r="S17" s="2"/>
      <c r="T17" s="2"/>
      <c r="U17" s="2"/>
    </row>
    <row r="18" spans="1:21">
      <c r="A18" s="1">
        <v>0</v>
      </c>
      <c r="B18" s="14" t="s">
        <v>591</v>
      </c>
      <c r="C18" s="14"/>
      <c r="D18" s="14"/>
      <c r="E18" s="14"/>
      <c r="F18" s="14"/>
      <c r="G18" s="14"/>
      <c r="H18" s="14"/>
      <c r="I18" s="14"/>
      <c r="J18" s="14"/>
      <c r="K18" s="14"/>
      <c r="L18" s="14"/>
      <c r="M18" s="14"/>
      <c r="N18" s="14"/>
      <c r="O18" s="14"/>
      <c r="P18" s="14"/>
      <c r="Q18" s="14"/>
      <c r="R18" s="2"/>
      <c r="S18" s="2"/>
      <c r="T18" s="2"/>
      <c r="U18" s="2"/>
    </row>
    <row r="19" spans="1:21">
      <c r="A19" s="1">
        <v>0</v>
      </c>
      <c r="B19" s="14" t="s">
        <v>593</v>
      </c>
      <c r="C19" s="14"/>
      <c r="D19" s="14"/>
      <c r="E19" s="14"/>
      <c r="F19" s="14"/>
      <c r="G19" s="14"/>
      <c r="H19" s="14"/>
      <c r="I19" s="14"/>
      <c r="J19" s="14"/>
      <c r="K19" s="14"/>
      <c r="L19" s="14"/>
      <c r="M19" s="14"/>
      <c r="N19" s="14"/>
      <c r="O19" s="14"/>
      <c r="P19" s="14"/>
      <c r="Q19" s="14"/>
      <c r="R19" s="2"/>
      <c r="S19" s="2"/>
      <c r="T19" s="2"/>
      <c r="U19" s="2"/>
    </row>
    <row r="20" spans="1:21">
      <c r="A20" s="14" t="s">
        <v>289</v>
      </c>
      <c r="B20" s="14" t="s">
        <v>0</v>
      </c>
      <c r="C20" s="14" t="s">
        <v>1</v>
      </c>
      <c r="D20" s="14" t="s">
        <v>2</v>
      </c>
      <c r="E20" s="14" t="s">
        <v>272</v>
      </c>
      <c r="F20" s="14" t="s">
        <v>3</v>
      </c>
      <c r="G20" s="14" t="s">
        <v>5</v>
      </c>
      <c r="H20" s="14" t="s">
        <v>96</v>
      </c>
      <c r="I20" s="14" t="s">
        <v>7</v>
      </c>
      <c r="J20" s="14" t="s">
        <v>290</v>
      </c>
      <c r="K20" s="14" t="s">
        <v>291</v>
      </c>
      <c r="L20" s="14" t="s">
        <v>268</v>
      </c>
      <c r="M20" s="14" t="s">
        <v>97</v>
      </c>
      <c r="N20" s="14" t="s">
        <v>292</v>
      </c>
      <c r="O20" s="14" t="s">
        <v>69</v>
      </c>
      <c r="P20" s="14" t="s">
        <v>293</v>
      </c>
      <c r="Q20" s="14"/>
      <c r="R20" s="2"/>
      <c r="S20" s="2"/>
      <c r="T20" s="2"/>
      <c r="U20" s="2"/>
    </row>
    <row r="21" spans="1:21">
      <c r="A21" s="1">
        <v>3</v>
      </c>
      <c r="B21" s="1">
        <v>31</v>
      </c>
      <c r="C21" s="1">
        <v>8.8151399999999995</v>
      </c>
      <c r="D21" s="1">
        <v>10.3</v>
      </c>
      <c r="E21" s="1">
        <v>10</v>
      </c>
      <c r="F21" s="1">
        <v>0</v>
      </c>
      <c r="G21" s="1">
        <v>1</v>
      </c>
      <c r="H21" s="1">
        <v>0</v>
      </c>
      <c r="I21" s="1">
        <v>0</v>
      </c>
      <c r="J21" s="1">
        <v>0</v>
      </c>
      <c r="K21" s="1">
        <v>0</v>
      </c>
      <c r="L21" s="1">
        <v>0</v>
      </c>
      <c r="M21" s="1">
        <v>0</v>
      </c>
      <c r="N21" s="1">
        <v>0</v>
      </c>
      <c r="O21" s="14" t="s">
        <v>69</v>
      </c>
      <c r="P21" s="14" t="s">
        <v>294</v>
      </c>
      <c r="Q21" s="14"/>
      <c r="R21" s="2"/>
      <c r="S21" s="2"/>
      <c r="T21" s="2"/>
      <c r="U21" s="2"/>
    </row>
    <row r="22" spans="1:21">
      <c r="A22" s="1">
        <v>0.2</v>
      </c>
      <c r="B22" s="1">
        <v>1</v>
      </c>
      <c r="C22" s="1">
        <v>0.61036900000000005</v>
      </c>
      <c r="D22" s="1">
        <v>0.7</v>
      </c>
      <c r="E22" s="1">
        <v>0.05</v>
      </c>
      <c r="F22" s="1">
        <v>1</v>
      </c>
      <c r="G22" s="1">
        <v>4</v>
      </c>
      <c r="H22" s="1">
        <v>0</v>
      </c>
      <c r="I22" s="1">
        <v>0</v>
      </c>
      <c r="J22" s="1">
        <v>0</v>
      </c>
      <c r="K22" s="1">
        <v>0</v>
      </c>
      <c r="L22" s="1">
        <v>0</v>
      </c>
      <c r="M22" s="1">
        <v>0</v>
      </c>
      <c r="N22" s="1">
        <v>0</v>
      </c>
      <c r="O22" s="14" t="s">
        <v>69</v>
      </c>
      <c r="P22" s="14" t="s">
        <v>300</v>
      </c>
      <c r="Q22" s="14"/>
      <c r="R22" s="2"/>
      <c r="S22" s="2"/>
      <c r="T22" s="2"/>
      <c r="U22" s="2"/>
    </row>
    <row r="23" spans="1:21">
      <c r="A23" s="1">
        <v>0</v>
      </c>
      <c r="B23" s="1">
        <v>2</v>
      </c>
      <c r="C23" s="1">
        <v>0.6</v>
      </c>
      <c r="D23" s="1">
        <v>0.8</v>
      </c>
      <c r="E23" s="1">
        <v>0.8</v>
      </c>
      <c r="F23" s="1">
        <v>0</v>
      </c>
      <c r="G23" s="1">
        <v>-4</v>
      </c>
      <c r="H23" s="1">
        <v>0</v>
      </c>
      <c r="I23" s="1">
        <v>0</v>
      </c>
      <c r="J23" s="1">
        <v>0</v>
      </c>
      <c r="K23" s="1">
        <v>0</v>
      </c>
      <c r="L23" s="1">
        <v>0</v>
      </c>
      <c r="M23" s="1">
        <v>0</v>
      </c>
      <c r="N23" s="1">
        <v>0</v>
      </c>
      <c r="O23" s="14" t="s">
        <v>69</v>
      </c>
      <c r="P23" s="14" t="s">
        <v>296</v>
      </c>
      <c r="Q23" s="14"/>
      <c r="R23" s="2"/>
      <c r="S23" s="2"/>
      <c r="T23" s="2"/>
      <c r="U23" s="2"/>
    </row>
    <row r="24" spans="1:21">
      <c r="A24" s="1">
        <v>-5</v>
      </c>
      <c r="B24" s="1">
        <v>5</v>
      </c>
      <c r="C24" s="1">
        <v>0</v>
      </c>
      <c r="D24" s="1">
        <v>0</v>
      </c>
      <c r="E24" s="1">
        <v>1</v>
      </c>
      <c r="F24" s="1">
        <v>0</v>
      </c>
      <c r="G24" s="1">
        <v>-4</v>
      </c>
      <c r="H24" s="1">
        <v>0</v>
      </c>
      <c r="I24" s="1">
        <v>0</v>
      </c>
      <c r="J24" s="1">
        <v>0</v>
      </c>
      <c r="K24" s="1">
        <v>0</v>
      </c>
      <c r="L24" s="1">
        <v>0</v>
      </c>
      <c r="M24" s="1">
        <v>0</v>
      </c>
      <c r="N24" s="1">
        <v>0</v>
      </c>
      <c r="O24" s="14" t="s">
        <v>69</v>
      </c>
      <c r="P24" s="14" t="s">
        <v>297</v>
      </c>
      <c r="Q24" s="14"/>
      <c r="R24" s="2"/>
      <c r="S24" s="2"/>
      <c r="T24" s="2"/>
      <c r="U24" s="2"/>
    </row>
    <row r="25" spans="1:21">
      <c r="A25" s="1">
        <v>0</v>
      </c>
      <c r="B25" s="1">
        <v>0</v>
      </c>
      <c r="C25" s="1">
        <v>0</v>
      </c>
      <c r="D25" s="1">
        <v>0</v>
      </c>
      <c r="E25" s="1">
        <v>0</v>
      </c>
      <c r="F25" s="1">
        <v>0</v>
      </c>
      <c r="G25" s="1">
        <v>-99</v>
      </c>
      <c r="H25" s="1">
        <v>0</v>
      </c>
      <c r="I25" s="1">
        <v>0</v>
      </c>
      <c r="J25" s="1">
        <v>0</v>
      </c>
      <c r="K25" s="1">
        <v>0</v>
      </c>
      <c r="L25" s="1">
        <v>0</v>
      </c>
      <c r="M25" s="1">
        <v>0</v>
      </c>
      <c r="N25" s="1">
        <v>0</v>
      </c>
      <c r="O25" s="14" t="s">
        <v>69</v>
      </c>
      <c r="P25" s="14" t="s">
        <v>298</v>
      </c>
      <c r="Q25" s="14"/>
      <c r="R25" s="2"/>
      <c r="S25" s="2"/>
      <c r="T25" s="2"/>
      <c r="U25" s="2"/>
    </row>
    <row r="26" spans="1:21">
      <c r="A26" s="2"/>
      <c r="B26" s="2"/>
      <c r="C26" s="2"/>
      <c r="D26" s="2"/>
      <c r="E26" s="2"/>
      <c r="F26" s="2"/>
      <c r="G26" s="2"/>
      <c r="H26" s="2"/>
      <c r="I26" s="2"/>
      <c r="J26" s="2"/>
      <c r="K26" s="2"/>
      <c r="L26" s="2"/>
      <c r="M26" s="2"/>
      <c r="N26" s="2"/>
      <c r="O26" s="2"/>
      <c r="P26" s="2"/>
      <c r="Q26" s="2"/>
      <c r="R26" s="2"/>
      <c r="S26" s="2"/>
      <c r="T26" s="2"/>
      <c r="U26" s="2"/>
    </row>
    <row r="27" spans="1:21">
      <c r="A27" s="2"/>
      <c r="B27" s="2"/>
      <c r="C27" s="2"/>
      <c r="D27" s="2"/>
      <c r="E27" s="2"/>
      <c r="F27" s="2"/>
      <c r="G27" s="2"/>
      <c r="H27" s="2"/>
      <c r="I27" s="2"/>
      <c r="J27" s="2"/>
      <c r="K27" s="2"/>
      <c r="L27" s="2"/>
      <c r="M27" s="2"/>
      <c r="N27" s="2"/>
      <c r="O27" s="2"/>
      <c r="P27" s="2"/>
      <c r="Q27" s="2"/>
      <c r="R27" s="2"/>
      <c r="S27" s="2"/>
      <c r="T27" s="2"/>
      <c r="U27" s="2"/>
    </row>
    <row r="28" spans="1:21">
      <c r="A28" s="2"/>
      <c r="B28" s="2"/>
      <c r="C28" s="2"/>
      <c r="D28" s="2"/>
      <c r="E28" s="2"/>
      <c r="F28" s="2"/>
      <c r="G28" s="2"/>
      <c r="H28" s="2"/>
      <c r="I28" s="2"/>
      <c r="J28" s="2"/>
      <c r="K28" s="2"/>
      <c r="L28" s="2"/>
      <c r="M28" s="2"/>
      <c r="N28" s="2"/>
      <c r="O28" s="2"/>
      <c r="P28" s="2"/>
      <c r="Q28" s="2"/>
      <c r="R28" s="2"/>
      <c r="S28" s="2"/>
      <c r="T28" s="2"/>
      <c r="U28" s="2"/>
    </row>
    <row r="29" spans="1:21">
      <c r="A29" s="2"/>
      <c r="B29" s="2"/>
      <c r="C29" s="2"/>
      <c r="D29" s="2"/>
      <c r="E29" s="2"/>
      <c r="F29" s="2"/>
      <c r="G29" s="2"/>
      <c r="H29" s="2"/>
      <c r="I29" s="2"/>
      <c r="J29" s="2"/>
      <c r="K29" s="2"/>
      <c r="L29" s="2"/>
      <c r="M29" s="2"/>
      <c r="N29" s="2"/>
      <c r="O29" s="2"/>
      <c r="P29" s="2"/>
      <c r="Q29" s="2"/>
      <c r="R29" s="2"/>
      <c r="S29" s="2"/>
      <c r="T29" s="2"/>
      <c r="U29" s="2"/>
    </row>
    <row r="30" spans="1:21" ht="15.6">
      <c r="A30" s="22" t="s">
        <v>1241</v>
      </c>
      <c r="B30" s="2"/>
      <c r="C30" s="2"/>
      <c r="D30" s="2"/>
      <c r="E30" s="2"/>
      <c r="F30" s="2"/>
      <c r="G30" s="2"/>
      <c r="H30" s="2"/>
      <c r="I30" s="2"/>
      <c r="J30" s="2"/>
      <c r="K30" s="2"/>
      <c r="L30" s="2"/>
      <c r="M30" s="2"/>
      <c r="N30" s="2"/>
      <c r="O30" s="2"/>
      <c r="P30" s="2"/>
      <c r="Q30" s="2"/>
      <c r="R30" s="2"/>
      <c r="S30" s="2"/>
      <c r="T30" s="2"/>
      <c r="U30" s="2"/>
    </row>
    <row r="31" spans="1:21">
      <c r="A31" s="1">
        <v>4</v>
      </c>
      <c r="B31" s="43" t="s">
        <v>589</v>
      </c>
      <c r="C31" s="43"/>
      <c r="D31" s="43"/>
      <c r="E31" s="43"/>
      <c r="F31" s="43"/>
      <c r="G31" s="43"/>
      <c r="H31" s="43"/>
      <c r="I31" s="43"/>
      <c r="J31" s="43"/>
      <c r="K31" s="43"/>
      <c r="L31" s="43"/>
      <c r="M31" s="43"/>
      <c r="N31" s="43"/>
      <c r="O31" s="43"/>
      <c r="P31" s="43"/>
      <c r="Q31" s="43"/>
      <c r="R31" s="23"/>
      <c r="S31" s="2"/>
      <c r="T31" s="2"/>
      <c r="U31" s="2"/>
    </row>
    <row r="32" spans="1:21">
      <c r="A32" s="1">
        <v>0</v>
      </c>
      <c r="B32" s="43" t="s">
        <v>591</v>
      </c>
      <c r="C32" s="43"/>
      <c r="D32" s="43"/>
      <c r="E32" s="43"/>
      <c r="F32" s="43"/>
      <c r="G32" s="43"/>
      <c r="H32" s="43"/>
      <c r="I32" s="43"/>
      <c r="J32" s="43"/>
      <c r="K32" s="43"/>
      <c r="L32" s="43"/>
      <c r="M32" s="43"/>
      <c r="N32" s="43"/>
      <c r="O32" s="43"/>
      <c r="P32" s="43"/>
      <c r="Q32" s="43"/>
      <c r="R32" s="23"/>
      <c r="S32" s="2"/>
      <c r="T32" s="2"/>
      <c r="U32" s="2"/>
    </row>
    <row r="33" spans="1:21">
      <c r="A33" s="1">
        <v>0</v>
      </c>
      <c r="B33" s="43" t="s">
        <v>593</v>
      </c>
      <c r="C33" s="43"/>
      <c r="D33" s="43"/>
      <c r="E33" s="43"/>
      <c r="F33" s="43"/>
      <c r="G33" s="43"/>
      <c r="H33" s="43"/>
      <c r="I33" s="43"/>
      <c r="J33" s="43"/>
      <c r="K33" s="43"/>
      <c r="L33" s="43"/>
      <c r="M33" s="43"/>
      <c r="N33" s="43"/>
      <c r="O33" s="43"/>
      <c r="P33" s="43"/>
      <c r="Q33" s="43"/>
      <c r="R33" s="23"/>
      <c r="S33" s="2"/>
      <c r="T33" s="2"/>
      <c r="U33" s="2"/>
    </row>
    <row r="34" spans="1:21">
      <c r="A34" s="43" t="s">
        <v>289</v>
      </c>
      <c r="B34" s="43" t="s">
        <v>0</v>
      </c>
      <c r="C34" s="43" t="s">
        <v>1</v>
      </c>
      <c r="D34" s="43" t="s">
        <v>2</v>
      </c>
      <c r="E34" s="43" t="s">
        <v>272</v>
      </c>
      <c r="F34" s="43" t="s">
        <v>3</v>
      </c>
      <c r="G34" s="43" t="s">
        <v>5</v>
      </c>
      <c r="H34" s="43" t="s">
        <v>96</v>
      </c>
      <c r="I34" s="43" t="s">
        <v>7</v>
      </c>
      <c r="J34" s="43" t="s">
        <v>290</v>
      </c>
      <c r="K34" s="43" t="s">
        <v>291</v>
      </c>
      <c r="L34" s="43" t="s">
        <v>268</v>
      </c>
      <c r="M34" s="43" t="s">
        <v>97</v>
      </c>
      <c r="N34" s="43" t="s">
        <v>292</v>
      </c>
      <c r="O34" s="43" t="s">
        <v>69</v>
      </c>
      <c r="P34" s="43" t="s">
        <v>293</v>
      </c>
      <c r="Q34" s="43"/>
      <c r="R34" s="23"/>
      <c r="S34" s="2"/>
      <c r="T34" s="2"/>
      <c r="U34" s="2"/>
    </row>
    <row r="35" spans="1:21">
      <c r="A35" s="1">
        <v>3</v>
      </c>
      <c r="B35" s="1">
        <v>31</v>
      </c>
      <c r="C35" s="1">
        <v>8.7561900000000001</v>
      </c>
      <c r="D35" s="1">
        <v>10.3</v>
      </c>
      <c r="E35" s="1">
        <v>10</v>
      </c>
      <c r="F35" s="1">
        <v>0</v>
      </c>
      <c r="G35" s="1">
        <v>1</v>
      </c>
      <c r="H35" s="1">
        <v>0</v>
      </c>
      <c r="I35" s="1">
        <v>0</v>
      </c>
      <c r="J35" s="1">
        <v>0</v>
      </c>
      <c r="K35" s="1">
        <v>0</v>
      </c>
      <c r="L35" s="1">
        <v>0</v>
      </c>
      <c r="M35" s="1">
        <v>0</v>
      </c>
      <c r="N35" s="1">
        <v>0</v>
      </c>
      <c r="O35" s="43" t="s">
        <v>69</v>
      </c>
      <c r="P35" s="43" t="s">
        <v>294</v>
      </c>
      <c r="Q35" s="43"/>
      <c r="R35" s="23"/>
      <c r="S35" s="2"/>
      <c r="T35" s="2"/>
      <c r="U35" s="2"/>
    </row>
    <row r="36" spans="1:21">
      <c r="A36" s="1">
        <v>0.2</v>
      </c>
      <c r="B36" s="1">
        <v>1</v>
      </c>
      <c r="C36" s="1">
        <v>0.59999899999999995</v>
      </c>
      <c r="D36" s="1">
        <v>0.7</v>
      </c>
      <c r="E36" s="1">
        <v>0.05</v>
      </c>
      <c r="F36" s="1">
        <v>1</v>
      </c>
      <c r="G36" s="1">
        <v>4</v>
      </c>
      <c r="H36" s="1">
        <v>0</v>
      </c>
      <c r="I36" s="1">
        <v>0</v>
      </c>
      <c r="J36" s="1">
        <v>0</v>
      </c>
      <c r="K36" s="1">
        <v>0</v>
      </c>
      <c r="L36" s="1">
        <v>0</v>
      </c>
      <c r="M36" s="1">
        <v>0</v>
      </c>
      <c r="N36" s="1">
        <v>0</v>
      </c>
      <c r="O36" s="43" t="s">
        <v>69</v>
      </c>
      <c r="P36" s="43" t="s">
        <v>301</v>
      </c>
      <c r="Q36" s="43"/>
      <c r="R36" s="23"/>
      <c r="S36" s="2"/>
      <c r="T36" s="2"/>
      <c r="U36" s="2"/>
    </row>
    <row r="37" spans="1:21">
      <c r="A37" s="1">
        <v>0</v>
      </c>
      <c r="B37" s="1">
        <v>2</v>
      </c>
      <c r="C37" s="1">
        <v>0.6</v>
      </c>
      <c r="D37" s="1">
        <v>0.8</v>
      </c>
      <c r="E37" s="1">
        <v>0.8</v>
      </c>
      <c r="F37" s="1">
        <v>0</v>
      </c>
      <c r="G37" s="1">
        <v>-4</v>
      </c>
      <c r="H37" s="1">
        <v>0</v>
      </c>
      <c r="I37" s="1">
        <v>0</v>
      </c>
      <c r="J37" s="1">
        <v>0</v>
      </c>
      <c r="K37" s="1">
        <v>0</v>
      </c>
      <c r="L37" s="1">
        <v>0</v>
      </c>
      <c r="M37" s="1">
        <v>0</v>
      </c>
      <c r="N37" s="1">
        <v>0</v>
      </c>
      <c r="O37" s="43" t="s">
        <v>69</v>
      </c>
      <c r="P37" s="43" t="s">
        <v>296</v>
      </c>
      <c r="Q37" s="43"/>
      <c r="R37" s="23"/>
      <c r="S37" s="2"/>
      <c r="T37" s="2"/>
      <c r="U37" s="2"/>
    </row>
    <row r="38" spans="1:21">
      <c r="A38" s="1">
        <v>-5</v>
      </c>
      <c r="B38" s="1">
        <v>5</v>
      </c>
      <c r="C38" s="1">
        <v>0</v>
      </c>
      <c r="D38" s="1">
        <v>0</v>
      </c>
      <c r="E38" s="1">
        <v>1</v>
      </c>
      <c r="F38" s="1">
        <v>0</v>
      </c>
      <c r="G38" s="1">
        <v>-4</v>
      </c>
      <c r="H38" s="1">
        <v>0</v>
      </c>
      <c r="I38" s="1">
        <v>0</v>
      </c>
      <c r="J38" s="1">
        <v>0</v>
      </c>
      <c r="K38" s="1">
        <v>0</v>
      </c>
      <c r="L38" s="1">
        <v>0</v>
      </c>
      <c r="M38" s="1">
        <v>0</v>
      </c>
      <c r="N38" s="1">
        <v>0</v>
      </c>
      <c r="O38" s="43" t="s">
        <v>69</v>
      </c>
      <c r="P38" s="43" t="s">
        <v>297</v>
      </c>
      <c r="Q38" s="43"/>
      <c r="R38" s="23"/>
      <c r="S38" s="2"/>
      <c r="T38" s="2"/>
      <c r="U38" s="2"/>
    </row>
    <row r="39" spans="1:21">
      <c r="A39" s="1">
        <v>0</v>
      </c>
      <c r="B39" s="1">
        <v>0</v>
      </c>
      <c r="C39" s="1">
        <v>0</v>
      </c>
      <c r="D39" s="1">
        <v>0</v>
      </c>
      <c r="E39" s="1">
        <v>0</v>
      </c>
      <c r="F39" s="1">
        <v>0</v>
      </c>
      <c r="G39" s="1">
        <v>-99</v>
      </c>
      <c r="H39" s="1">
        <v>0</v>
      </c>
      <c r="I39" s="1">
        <v>0</v>
      </c>
      <c r="J39" s="1">
        <v>0</v>
      </c>
      <c r="K39" s="1">
        <v>0</v>
      </c>
      <c r="L39" s="1">
        <v>0</v>
      </c>
      <c r="M39" s="1">
        <v>0</v>
      </c>
      <c r="N39" s="1">
        <v>0</v>
      </c>
      <c r="O39" s="43" t="s">
        <v>69</v>
      </c>
      <c r="P39" s="43" t="s">
        <v>298</v>
      </c>
      <c r="Q39" s="43"/>
      <c r="R39" s="23"/>
      <c r="S39" s="2"/>
      <c r="T39" s="2"/>
      <c r="U39" s="2"/>
    </row>
    <row r="40" spans="1:21">
      <c r="A40" s="23"/>
      <c r="B40" s="23"/>
      <c r="C40" s="23"/>
      <c r="D40" s="23"/>
      <c r="E40" s="23"/>
      <c r="F40" s="23"/>
      <c r="G40" s="23"/>
      <c r="H40" s="23"/>
      <c r="I40" s="23"/>
      <c r="J40" s="23"/>
      <c r="K40" s="23"/>
      <c r="L40" s="23"/>
      <c r="M40" s="23"/>
      <c r="N40" s="23"/>
      <c r="O40" s="23"/>
      <c r="P40" s="23"/>
      <c r="Q40" s="23"/>
      <c r="R40" s="23"/>
      <c r="S40" s="2"/>
      <c r="T40" s="2"/>
      <c r="U40" s="2"/>
    </row>
    <row r="41" spans="1:21">
      <c r="A41" s="23"/>
      <c r="B41" s="23"/>
      <c r="C41" s="23"/>
      <c r="D41" s="23"/>
      <c r="E41" s="23"/>
      <c r="F41" s="23"/>
      <c r="G41" s="23"/>
      <c r="H41" s="23"/>
      <c r="I41" s="23"/>
      <c r="J41" s="23"/>
      <c r="K41" s="23"/>
      <c r="L41" s="23"/>
      <c r="M41" s="23"/>
      <c r="N41" s="23"/>
      <c r="O41" s="23"/>
      <c r="P41" s="23"/>
      <c r="Q41" s="23"/>
      <c r="R41" s="23"/>
      <c r="S41" s="2"/>
      <c r="T41" s="2"/>
      <c r="U41" s="2"/>
    </row>
    <row r="42" spans="1:21">
      <c r="A42" s="23"/>
      <c r="B42" s="23"/>
      <c r="C42" s="23"/>
      <c r="D42" s="23"/>
      <c r="E42" s="23"/>
      <c r="F42" s="23"/>
      <c r="G42" s="23"/>
      <c r="H42" s="23"/>
      <c r="I42" s="23"/>
      <c r="J42" s="23"/>
      <c r="K42" s="23"/>
      <c r="L42" s="23"/>
      <c r="M42" s="23"/>
      <c r="N42" s="23"/>
      <c r="O42" s="23"/>
      <c r="P42" s="23"/>
      <c r="Q42" s="23"/>
      <c r="R42" s="23"/>
      <c r="S42" s="2"/>
      <c r="T42" s="2"/>
      <c r="U42" s="2"/>
    </row>
    <row r="43" spans="1:21">
      <c r="A43" s="2"/>
      <c r="B43" s="2"/>
      <c r="C43" s="2"/>
      <c r="D43" s="2"/>
      <c r="E43" s="2"/>
      <c r="F43" s="2"/>
      <c r="G43" s="2"/>
      <c r="H43" s="2"/>
      <c r="I43" s="2"/>
      <c r="J43" s="2"/>
      <c r="K43" s="2"/>
      <c r="L43" s="2"/>
      <c r="M43" s="2"/>
      <c r="N43" s="2"/>
      <c r="O43" s="2"/>
      <c r="P43" s="2"/>
      <c r="Q43" s="2"/>
      <c r="R43" s="2"/>
      <c r="S43" s="2"/>
      <c r="T43" s="2"/>
      <c r="U43" s="2"/>
    </row>
    <row r="44" spans="1:21" ht="15.6">
      <c r="A44" s="22" t="s">
        <v>302</v>
      </c>
      <c r="B44" s="2"/>
      <c r="C44" s="2"/>
      <c r="D44" s="2"/>
      <c r="E44" s="2"/>
      <c r="F44" s="2"/>
      <c r="G44" s="2"/>
      <c r="H44" s="2"/>
      <c r="I44" s="2"/>
      <c r="J44" s="2"/>
      <c r="K44" s="2"/>
      <c r="L44" s="2"/>
      <c r="M44" s="2"/>
      <c r="N44" s="2"/>
      <c r="O44" s="2"/>
      <c r="P44" s="2"/>
      <c r="Q44" s="2"/>
      <c r="R44" s="2"/>
      <c r="S44" s="2"/>
      <c r="T44" s="2"/>
      <c r="U44" s="2"/>
    </row>
    <row r="45" spans="1:21">
      <c r="A45" s="1">
        <v>5</v>
      </c>
      <c r="B45" s="43" t="s">
        <v>589</v>
      </c>
      <c r="C45" s="43"/>
      <c r="D45" s="43"/>
      <c r="E45" s="43"/>
      <c r="F45" s="43"/>
      <c r="G45" s="43"/>
      <c r="H45" s="43"/>
      <c r="I45" s="43"/>
      <c r="J45" s="43"/>
      <c r="K45" s="43"/>
      <c r="L45" s="43"/>
      <c r="M45" s="43"/>
      <c r="N45" s="43"/>
      <c r="O45" s="43"/>
      <c r="P45" s="43"/>
      <c r="Q45" s="43"/>
      <c r="R45" s="2"/>
      <c r="S45" s="2"/>
      <c r="T45" s="2"/>
      <c r="U45" s="2"/>
    </row>
    <row r="46" spans="1:21">
      <c r="A46" s="1">
        <v>0</v>
      </c>
      <c r="B46" s="43" t="s">
        <v>591</v>
      </c>
      <c r="C46" s="43"/>
      <c r="D46" s="43"/>
      <c r="E46" s="43"/>
      <c r="F46" s="43"/>
      <c r="G46" s="43"/>
      <c r="H46" s="43"/>
      <c r="I46" s="43"/>
      <c r="J46" s="43"/>
      <c r="K46" s="43"/>
      <c r="L46" s="43"/>
      <c r="M46" s="43"/>
      <c r="N46" s="43"/>
      <c r="O46" s="43"/>
      <c r="P46" s="43"/>
      <c r="Q46" s="43"/>
      <c r="R46" s="2"/>
      <c r="S46" s="2"/>
      <c r="T46" s="2"/>
      <c r="U46" s="2"/>
    </row>
    <row r="47" spans="1:21">
      <c r="A47" s="1">
        <v>0</v>
      </c>
      <c r="B47" s="43" t="s">
        <v>593</v>
      </c>
      <c r="C47" s="43"/>
      <c r="D47" s="43"/>
      <c r="E47" s="43"/>
      <c r="F47" s="43"/>
      <c r="G47" s="43"/>
      <c r="H47" s="43"/>
      <c r="I47" s="43"/>
      <c r="J47" s="43"/>
      <c r="K47" s="43"/>
      <c r="L47" s="43"/>
      <c r="M47" s="43"/>
      <c r="N47" s="43"/>
      <c r="O47" s="43"/>
      <c r="P47" s="43"/>
      <c r="Q47" s="43"/>
      <c r="R47" s="2"/>
      <c r="S47" s="2"/>
      <c r="T47" s="2"/>
      <c r="U47" s="2"/>
    </row>
    <row r="48" spans="1:21">
      <c r="A48" s="43" t="s">
        <v>289</v>
      </c>
      <c r="B48" s="43" t="s">
        <v>0</v>
      </c>
      <c r="C48" s="43" t="s">
        <v>1</v>
      </c>
      <c r="D48" s="43" t="s">
        <v>2</v>
      </c>
      <c r="E48" s="43" t="s">
        <v>272</v>
      </c>
      <c r="F48" s="43" t="s">
        <v>3</v>
      </c>
      <c r="G48" s="43" t="s">
        <v>5</v>
      </c>
      <c r="H48" s="43" t="s">
        <v>96</v>
      </c>
      <c r="I48" s="43" t="s">
        <v>7</v>
      </c>
      <c r="J48" s="43" t="s">
        <v>290</v>
      </c>
      <c r="K48" s="43" t="s">
        <v>291</v>
      </c>
      <c r="L48" s="43" t="s">
        <v>268</v>
      </c>
      <c r="M48" s="43" t="s">
        <v>97</v>
      </c>
      <c r="N48" s="43" t="s">
        <v>292</v>
      </c>
      <c r="O48" s="43" t="s">
        <v>69</v>
      </c>
      <c r="P48" s="43" t="s">
        <v>293</v>
      </c>
      <c r="Q48" s="43"/>
      <c r="R48" s="2"/>
      <c r="S48" s="2"/>
      <c r="T48" s="2"/>
      <c r="U48" s="2"/>
    </row>
    <row r="49" spans="1:21">
      <c r="A49" s="1">
        <v>3</v>
      </c>
      <c r="B49" s="1">
        <v>31</v>
      </c>
      <c r="C49" s="1">
        <v>8.8125</v>
      </c>
      <c r="D49" s="1">
        <v>10.3</v>
      </c>
      <c r="E49" s="1">
        <v>10</v>
      </c>
      <c r="F49" s="1">
        <v>0</v>
      </c>
      <c r="G49" s="1">
        <v>1</v>
      </c>
      <c r="H49" s="1">
        <v>0</v>
      </c>
      <c r="I49" s="1">
        <v>0</v>
      </c>
      <c r="J49" s="1">
        <v>0</v>
      </c>
      <c r="K49" s="1">
        <v>0</v>
      </c>
      <c r="L49" s="1">
        <v>0</v>
      </c>
      <c r="M49" s="1">
        <v>0</v>
      </c>
      <c r="N49" s="1">
        <v>0</v>
      </c>
      <c r="O49" s="43" t="s">
        <v>69</v>
      </c>
      <c r="P49" s="43" t="s">
        <v>294</v>
      </c>
      <c r="Q49" s="43"/>
      <c r="R49" s="2"/>
      <c r="S49" s="2"/>
      <c r="T49" s="2"/>
      <c r="U49" s="2"/>
    </row>
    <row r="50" spans="1:21">
      <c r="A50" s="1">
        <v>-5</v>
      </c>
      <c r="B50" s="1">
        <v>10</v>
      </c>
      <c r="C50" s="1">
        <v>0.685581</v>
      </c>
      <c r="D50" s="1">
        <v>0.7</v>
      </c>
      <c r="E50" s="1">
        <v>0.05</v>
      </c>
      <c r="F50" s="1">
        <v>1</v>
      </c>
      <c r="G50" s="1">
        <v>4</v>
      </c>
      <c r="H50" s="1">
        <v>0</v>
      </c>
      <c r="I50" s="1">
        <v>0</v>
      </c>
      <c r="J50" s="1">
        <v>0</v>
      </c>
      <c r="K50" s="1">
        <v>0</v>
      </c>
      <c r="L50" s="1">
        <v>0</v>
      </c>
      <c r="M50" s="1">
        <v>0</v>
      </c>
      <c r="N50" s="1">
        <v>0</v>
      </c>
      <c r="O50" s="43" t="s">
        <v>69</v>
      </c>
      <c r="P50" s="43" t="s">
        <v>303</v>
      </c>
      <c r="Q50" s="43"/>
      <c r="R50" s="2"/>
      <c r="S50" s="2"/>
      <c r="T50" s="2"/>
      <c r="U50" s="2"/>
    </row>
    <row r="51" spans="1:21">
      <c r="A51" s="1">
        <v>-0.05</v>
      </c>
      <c r="B51" s="1">
        <v>5</v>
      </c>
      <c r="C51" s="1">
        <v>0.438975</v>
      </c>
      <c r="D51" s="1">
        <v>1</v>
      </c>
      <c r="E51" s="1">
        <v>0.5</v>
      </c>
      <c r="F51" s="1">
        <v>6</v>
      </c>
      <c r="G51" s="1">
        <v>4</v>
      </c>
      <c r="H51" s="1">
        <v>0</v>
      </c>
      <c r="I51" s="1">
        <v>0</v>
      </c>
      <c r="J51" s="1">
        <v>0</v>
      </c>
      <c r="K51" s="1">
        <v>0</v>
      </c>
      <c r="L51" s="1">
        <v>0</v>
      </c>
      <c r="M51" s="1">
        <v>0</v>
      </c>
      <c r="N51" s="1">
        <v>0</v>
      </c>
      <c r="O51" s="43" t="s">
        <v>69</v>
      </c>
      <c r="P51" s="43" t="s">
        <v>304</v>
      </c>
      <c r="Q51" s="43"/>
      <c r="R51" s="2"/>
      <c r="S51" s="2"/>
      <c r="T51" s="2"/>
      <c r="U51" s="2"/>
    </row>
    <row r="52" spans="1:21">
      <c r="A52" s="1">
        <v>0</v>
      </c>
      <c r="B52" s="1">
        <v>2</v>
      </c>
      <c r="C52" s="1">
        <v>0.6</v>
      </c>
      <c r="D52" s="1">
        <v>0.8</v>
      </c>
      <c r="E52" s="1">
        <v>0.8</v>
      </c>
      <c r="F52" s="1">
        <v>0</v>
      </c>
      <c r="G52" s="1">
        <v>-4</v>
      </c>
      <c r="H52" s="1">
        <v>0</v>
      </c>
      <c r="I52" s="1">
        <v>0</v>
      </c>
      <c r="J52" s="1">
        <v>0</v>
      </c>
      <c r="K52" s="1">
        <v>0</v>
      </c>
      <c r="L52" s="1">
        <v>0</v>
      </c>
      <c r="M52" s="1">
        <v>0</v>
      </c>
      <c r="N52" s="1">
        <v>0</v>
      </c>
      <c r="O52" s="43" t="s">
        <v>69</v>
      </c>
      <c r="P52" s="43" t="s">
        <v>296</v>
      </c>
      <c r="Q52" s="43"/>
      <c r="R52" s="2"/>
      <c r="S52" s="2"/>
      <c r="T52" s="2"/>
      <c r="U52" s="2"/>
    </row>
    <row r="53" spans="1:21">
      <c r="A53" s="1">
        <v>-5</v>
      </c>
      <c r="B53" s="1">
        <v>5</v>
      </c>
      <c r="C53" s="1">
        <v>0</v>
      </c>
      <c r="D53" s="1">
        <v>0</v>
      </c>
      <c r="E53" s="1">
        <v>1</v>
      </c>
      <c r="F53" s="1">
        <v>0</v>
      </c>
      <c r="G53" s="1">
        <v>-4</v>
      </c>
      <c r="H53" s="1">
        <v>0</v>
      </c>
      <c r="I53" s="1">
        <v>0</v>
      </c>
      <c r="J53" s="1">
        <v>0</v>
      </c>
      <c r="K53" s="1">
        <v>0</v>
      </c>
      <c r="L53" s="1">
        <v>0</v>
      </c>
      <c r="M53" s="1">
        <v>0</v>
      </c>
      <c r="N53" s="1">
        <v>0</v>
      </c>
      <c r="O53" s="43" t="s">
        <v>69</v>
      </c>
      <c r="P53" s="43" t="s">
        <v>297</v>
      </c>
      <c r="Q53" s="43"/>
      <c r="R53" s="2"/>
      <c r="S53" s="2"/>
      <c r="T53" s="2"/>
      <c r="U53" s="2"/>
    </row>
    <row r="54" spans="1:21">
      <c r="A54" s="1">
        <v>0</v>
      </c>
      <c r="B54" s="1">
        <v>0</v>
      </c>
      <c r="C54" s="1">
        <v>0</v>
      </c>
      <c r="D54" s="1">
        <v>0</v>
      </c>
      <c r="E54" s="1">
        <v>0</v>
      </c>
      <c r="F54" s="1">
        <v>0</v>
      </c>
      <c r="G54" s="1">
        <v>-99</v>
      </c>
      <c r="H54" s="1">
        <v>0</v>
      </c>
      <c r="I54" s="1">
        <v>0</v>
      </c>
      <c r="J54" s="1">
        <v>0</v>
      </c>
      <c r="K54" s="1">
        <v>0</v>
      </c>
      <c r="L54" s="1">
        <v>0</v>
      </c>
      <c r="M54" s="1">
        <v>0</v>
      </c>
      <c r="N54" s="1">
        <v>0</v>
      </c>
      <c r="O54" s="43" t="s">
        <v>69</v>
      </c>
      <c r="P54" s="43" t="s">
        <v>298</v>
      </c>
      <c r="Q54" s="43"/>
      <c r="R54" s="2"/>
      <c r="S54" s="2"/>
      <c r="T54" s="2"/>
      <c r="U54" s="2"/>
    </row>
    <row r="55" spans="1:21">
      <c r="A55" s="23"/>
      <c r="B55" s="23"/>
      <c r="C55" s="23"/>
      <c r="D55" s="23"/>
      <c r="E55" s="23"/>
      <c r="F55" s="23"/>
      <c r="G55" s="23"/>
      <c r="H55" s="23"/>
      <c r="I55" s="23"/>
      <c r="J55" s="23"/>
      <c r="K55" s="23"/>
      <c r="L55" s="23"/>
      <c r="M55" s="23"/>
      <c r="N55" s="23"/>
      <c r="O55" s="23"/>
      <c r="P55" s="23"/>
      <c r="Q55" s="23"/>
      <c r="R55" s="2"/>
      <c r="S55" s="2"/>
      <c r="T55" s="2"/>
      <c r="U55" s="2"/>
    </row>
    <row r="56" spans="1:21">
      <c r="A56" s="23"/>
      <c r="B56" s="23"/>
      <c r="C56" s="23"/>
      <c r="D56" s="23"/>
      <c r="E56" s="23"/>
      <c r="F56" s="23"/>
      <c r="G56" s="23"/>
      <c r="H56" s="23"/>
      <c r="I56" s="23"/>
      <c r="J56" s="23"/>
      <c r="K56" s="23"/>
      <c r="L56" s="23"/>
      <c r="M56" s="23"/>
      <c r="N56" s="23"/>
      <c r="O56" s="23"/>
      <c r="P56" s="23"/>
      <c r="Q56" s="23"/>
      <c r="R56" s="2"/>
      <c r="S56" s="2"/>
      <c r="T56" s="2"/>
      <c r="U56" s="2"/>
    </row>
    <row r="57" spans="1:21">
      <c r="A57" s="23"/>
      <c r="B57" s="23"/>
      <c r="C57" s="23"/>
      <c r="D57" s="23"/>
      <c r="E57" s="23"/>
      <c r="F57" s="23"/>
      <c r="G57" s="23"/>
      <c r="H57" s="23"/>
      <c r="I57" s="23"/>
      <c r="J57" s="23"/>
      <c r="K57" s="23"/>
      <c r="L57" s="23"/>
      <c r="M57" s="23"/>
      <c r="N57" s="23"/>
      <c r="O57" s="23"/>
      <c r="P57" s="23"/>
      <c r="Q57" s="23"/>
      <c r="R57" s="2"/>
      <c r="S57" s="2"/>
      <c r="T57" s="2"/>
      <c r="U57" s="2"/>
    </row>
    <row r="58" spans="1:21">
      <c r="A58" s="2"/>
      <c r="B58" s="2"/>
      <c r="C58" s="2"/>
      <c r="D58" s="2"/>
      <c r="E58" s="2"/>
      <c r="F58" s="2"/>
      <c r="G58" s="2"/>
      <c r="H58" s="2"/>
      <c r="I58" s="2"/>
      <c r="J58" s="2"/>
      <c r="K58" s="2"/>
      <c r="L58" s="2"/>
      <c r="M58" s="2"/>
      <c r="N58" s="2"/>
      <c r="O58" s="2"/>
      <c r="P58" s="2"/>
      <c r="Q58" s="2"/>
      <c r="R58" s="2"/>
      <c r="S58" s="2"/>
      <c r="T58" s="2"/>
      <c r="U58" s="2"/>
    </row>
    <row r="59" spans="1:21" ht="15.6">
      <c r="A59" s="22" t="s">
        <v>1242</v>
      </c>
      <c r="B59" s="2"/>
      <c r="C59" s="2"/>
      <c r="D59" s="2"/>
      <c r="E59" s="2"/>
      <c r="F59" s="2"/>
      <c r="G59" s="2"/>
      <c r="H59" s="2"/>
      <c r="I59" s="2"/>
      <c r="J59" s="2"/>
      <c r="K59" s="2"/>
      <c r="L59" s="2"/>
      <c r="M59" s="2"/>
      <c r="N59" s="2"/>
      <c r="O59" s="2"/>
      <c r="P59" s="2"/>
      <c r="Q59" s="2"/>
      <c r="R59" s="2"/>
      <c r="S59" s="2"/>
      <c r="T59" s="2"/>
      <c r="U59" s="2"/>
    </row>
    <row r="60" spans="1:21">
      <c r="A60" s="1">
        <v>6</v>
      </c>
      <c r="B60" s="14" t="s">
        <v>589</v>
      </c>
      <c r="C60" s="14"/>
      <c r="D60" s="14"/>
      <c r="E60" s="14"/>
      <c r="F60" s="14"/>
      <c r="G60" s="14"/>
      <c r="H60" s="14"/>
      <c r="I60" s="14"/>
      <c r="J60" s="14"/>
      <c r="K60" s="14"/>
      <c r="L60" s="14"/>
      <c r="M60" s="14"/>
      <c r="N60" s="14"/>
      <c r="O60" s="14"/>
      <c r="P60" s="14"/>
      <c r="Q60" s="14"/>
      <c r="R60" s="2"/>
      <c r="S60" s="2"/>
      <c r="T60" s="2"/>
      <c r="U60" s="2"/>
    </row>
    <row r="61" spans="1:21">
      <c r="A61" s="1">
        <v>0</v>
      </c>
      <c r="B61" s="14" t="s">
        <v>591</v>
      </c>
      <c r="C61" s="14"/>
      <c r="D61" s="14"/>
      <c r="E61" s="14"/>
      <c r="F61" s="14"/>
      <c r="G61" s="14"/>
      <c r="H61" s="14"/>
      <c r="I61" s="14"/>
      <c r="J61" s="14"/>
      <c r="K61" s="14"/>
      <c r="L61" s="14"/>
      <c r="M61" s="14"/>
      <c r="N61" s="14"/>
      <c r="O61" s="14"/>
      <c r="P61" s="14"/>
      <c r="Q61" s="14"/>
      <c r="R61" s="2"/>
      <c r="S61" s="2"/>
      <c r="T61" s="2"/>
      <c r="U61" s="2"/>
    </row>
    <row r="62" spans="1:21">
      <c r="A62" s="1">
        <v>0</v>
      </c>
      <c r="B62" s="14" t="s">
        <v>593</v>
      </c>
      <c r="C62" s="14"/>
      <c r="D62" s="14"/>
      <c r="E62" s="14"/>
      <c r="F62" s="14"/>
      <c r="G62" s="14"/>
      <c r="H62" s="14"/>
      <c r="I62" s="14"/>
      <c r="J62" s="14"/>
      <c r="K62" s="14"/>
      <c r="L62" s="14"/>
      <c r="M62" s="14"/>
      <c r="N62" s="14"/>
      <c r="O62" s="14"/>
      <c r="P62" s="14"/>
      <c r="Q62" s="14"/>
      <c r="R62" s="2"/>
      <c r="S62" s="2"/>
      <c r="T62" s="2"/>
      <c r="U62" s="2"/>
    </row>
    <row r="63" spans="1:21">
      <c r="A63" s="14" t="s">
        <v>289</v>
      </c>
      <c r="B63" s="14" t="s">
        <v>0</v>
      </c>
      <c r="C63" s="14" t="s">
        <v>1</v>
      </c>
      <c r="D63" s="14" t="s">
        <v>2</v>
      </c>
      <c r="E63" s="14" t="s">
        <v>272</v>
      </c>
      <c r="F63" s="14" t="s">
        <v>3</v>
      </c>
      <c r="G63" s="14" t="s">
        <v>5</v>
      </c>
      <c r="H63" s="14" t="s">
        <v>96</v>
      </c>
      <c r="I63" s="14" t="s">
        <v>7</v>
      </c>
      <c r="J63" s="14" t="s">
        <v>290</v>
      </c>
      <c r="K63" s="14" t="s">
        <v>291</v>
      </c>
      <c r="L63" s="14" t="s">
        <v>268</v>
      </c>
      <c r="M63" s="14" t="s">
        <v>97</v>
      </c>
      <c r="N63" s="14" t="s">
        <v>292</v>
      </c>
      <c r="O63" s="14" t="s">
        <v>69</v>
      </c>
      <c r="P63" s="14" t="s">
        <v>293</v>
      </c>
      <c r="Q63" s="14"/>
      <c r="R63" s="2"/>
      <c r="S63" s="2"/>
      <c r="T63" s="2"/>
      <c r="U63" s="2"/>
    </row>
    <row r="64" spans="1:21">
      <c r="A64" s="1">
        <v>3</v>
      </c>
      <c r="B64" s="1">
        <v>31</v>
      </c>
      <c r="C64" s="1">
        <v>8.8151399999999995</v>
      </c>
      <c r="D64" s="1">
        <v>10.3</v>
      </c>
      <c r="E64" s="1">
        <v>10</v>
      </c>
      <c r="F64" s="1">
        <v>0</v>
      </c>
      <c r="G64" s="1">
        <v>1</v>
      </c>
      <c r="H64" s="1">
        <v>0</v>
      </c>
      <c r="I64" s="1">
        <v>0</v>
      </c>
      <c r="J64" s="1">
        <v>0</v>
      </c>
      <c r="K64" s="1">
        <v>0</v>
      </c>
      <c r="L64" s="1">
        <v>0</v>
      </c>
      <c r="M64" s="1">
        <v>0</v>
      </c>
      <c r="N64" s="1">
        <v>0</v>
      </c>
      <c r="O64" s="14" t="s">
        <v>69</v>
      </c>
      <c r="P64" s="14" t="s">
        <v>294</v>
      </c>
      <c r="Q64" s="14"/>
      <c r="R64" s="2"/>
      <c r="S64" s="2"/>
      <c r="T64" s="2"/>
      <c r="U64" s="2"/>
    </row>
    <row r="65" spans="1:21">
      <c r="A65" s="1">
        <v>0.2</v>
      </c>
      <c r="B65" s="1">
        <v>1</v>
      </c>
      <c r="C65" s="1">
        <v>0.61036900000000005</v>
      </c>
      <c r="D65" s="1">
        <v>0.7</v>
      </c>
      <c r="E65" s="1">
        <v>0.05</v>
      </c>
      <c r="F65" s="1">
        <v>1</v>
      </c>
      <c r="G65" s="1">
        <v>4</v>
      </c>
      <c r="H65" s="1">
        <v>0</v>
      </c>
      <c r="I65" s="1">
        <v>0</v>
      </c>
      <c r="J65" s="1">
        <v>0</v>
      </c>
      <c r="K65" s="1">
        <v>0</v>
      </c>
      <c r="L65" s="1">
        <v>0</v>
      </c>
      <c r="M65" s="1">
        <v>0</v>
      </c>
      <c r="N65" s="1">
        <v>0</v>
      </c>
      <c r="O65" s="14" t="s">
        <v>69</v>
      </c>
      <c r="P65" s="14" t="s">
        <v>305</v>
      </c>
      <c r="Q65" s="14"/>
      <c r="R65" s="2"/>
      <c r="S65" s="2"/>
      <c r="T65" s="2"/>
      <c r="U65" s="2"/>
    </row>
    <row r="66" spans="1:21">
      <c r="A66" s="1">
        <v>0</v>
      </c>
      <c r="B66" s="1">
        <v>2</v>
      </c>
      <c r="C66" s="1">
        <v>0.6</v>
      </c>
      <c r="D66" s="1">
        <v>0.8</v>
      </c>
      <c r="E66" s="1">
        <v>0.8</v>
      </c>
      <c r="F66" s="1">
        <v>0</v>
      </c>
      <c r="G66" s="1">
        <v>-4</v>
      </c>
      <c r="H66" s="1">
        <v>0</v>
      </c>
      <c r="I66" s="1">
        <v>0</v>
      </c>
      <c r="J66" s="1">
        <v>0</v>
      </c>
      <c r="K66" s="1">
        <v>0</v>
      </c>
      <c r="L66" s="1">
        <v>0</v>
      </c>
      <c r="M66" s="1">
        <v>0</v>
      </c>
      <c r="N66" s="1">
        <v>0</v>
      </c>
      <c r="O66" s="14" t="s">
        <v>69</v>
      </c>
      <c r="P66" s="14" t="s">
        <v>296</v>
      </c>
      <c r="Q66" s="14"/>
      <c r="R66" s="2"/>
      <c r="S66" s="2"/>
      <c r="T66" s="2"/>
      <c r="U66" s="2"/>
    </row>
    <row r="67" spans="1:21">
      <c r="A67" s="1">
        <v>-5</v>
      </c>
      <c r="B67" s="1">
        <v>5</v>
      </c>
      <c r="C67" s="1">
        <v>0</v>
      </c>
      <c r="D67" s="1">
        <v>0</v>
      </c>
      <c r="E67" s="1">
        <v>1</v>
      </c>
      <c r="F67" s="1">
        <v>0</v>
      </c>
      <c r="G67" s="1">
        <v>-4</v>
      </c>
      <c r="H67" s="1">
        <v>0</v>
      </c>
      <c r="I67" s="1">
        <v>0</v>
      </c>
      <c r="J67" s="1">
        <v>0</v>
      </c>
      <c r="K67" s="1">
        <v>0</v>
      </c>
      <c r="L67" s="1">
        <v>0</v>
      </c>
      <c r="M67" s="1">
        <v>0</v>
      </c>
      <c r="N67" s="1">
        <v>0</v>
      </c>
      <c r="O67" s="14" t="s">
        <v>69</v>
      </c>
      <c r="P67" s="14" t="s">
        <v>297</v>
      </c>
      <c r="Q67" s="14"/>
      <c r="R67" s="2"/>
      <c r="S67" s="2"/>
      <c r="T67" s="2"/>
      <c r="U67" s="2"/>
    </row>
    <row r="68" spans="1:21">
      <c r="A68" s="1">
        <v>0</v>
      </c>
      <c r="B68" s="1">
        <v>0</v>
      </c>
      <c r="C68" s="1">
        <v>0</v>
      </c>
      <c r="D68" s="1">
        <v>0</v>
      </c>
      <c r="E68" s="1">
        <v>0</v>
      </c>
      <c r="F68" s="1">
        <v>0</v>
      </c>
      <c r="G68" s="1">
        <v>-99</v>
      </c>
      <c r="H68" s="1">
        <v>0</v>
      </c>
      <c r="I68" s="1">
        <v>0</v>
      </c>
      <c r="J68" s="1">
        <v>0</v>
      </c>
      <c r="K68" s="1">
        <v>0</v>
      </c>
      <c r="L68" s="1">
        <v>0</v>
      </c>
      <c r="M68" s="1">
        <v>0</v>
      </c>
      <c r="N68" s="1">
        <v>0</v>
      </c>
      <c r="O68" s="14" t="s">
        <v>69</v>
      </c>
      <c r="P68" s="14" t="s">
        <v>298</v>
      </c>
      <c r="Q68" s="14"/>
      <c r="R68" s="2"/>
      <c r="S68" s="2"/>
      <c r="T68" s="2"/>
      <c r="U68" s="2"/>
    </row>
    <row r="69" spans="1:21">
      <c r="A69" s="2"/>
      <c r="B69" s="2"/>
      <c r="C69" s="2"/>
      <c r="D69" s="2"/>
      <c r="E69" s="2"/>
      <c r="F69" s="2"/>
      <c r="G69" s="2"/>
      <c r="H69" s="2"/>
      <c r="I69" s="2"/>
      <c r="J69" s="2"/>
      <c r="K69" s="2"/>
      <c r="L69" s="2"/>
      <c r="M69" s="2"/>
      <c r="N69" s="2"/>
      <c r="O69" s="2"/>
      <c r="P69" s="2"/>
      <c r="Q69" s="2"/>
      <c r="R69" s="2"/>
      <c r="S69" s="2"/>
      <c r="T69" s="2"/>
      <c r="U69" s="2"/>
    </row>
    <row r="70" spans="1:21">
      <c r="A70" s="2"/>
      <c r="B70" s="2"/>
      <c r="C70" s="2"/>
      <c r="D70" s="2"/>
      <c r="E70" s="2"/>
      <c r="F70" s="2"/>
      <c r="G70" s="2"/>
      <c r="H70" s="2"/>
      <c r="I70" s="2"/>
      <c r="J70" s="2"/>
      <c r="K70" s="2"/>
      <c r="L70" s="2"/>
      <c r="M70" s="2"/>
      <c r="N70" s="2"/>
      <c r="O70" s="2"/>
      <c r="P70" s="2"/>
      <c r="Q70" s="2"/>
      <c r="R70" s="2"/>
      <c r="S70" s="2"/>
      <c r="T70" s="2"/>
      <c r="U70" s="2"/>
    </row>
    <row r="71" spans="1:21">
      <c r="A71" s="2"/>
      <c r="B71" s="2"/>
      <c r="C71" s="2"/>
      <c r="D71" s="2"/>
      <c r="E71" s="2"/>
      <c r="F71" s="2"/>
      <c r="G71" s="2"/>
      <c r="H71" s="2"/>
      <c r="I71" s="2"/>
      <c r="J71" s="2"/>
      <c r="K71" s="2"/>
      <c r="L71" s="2"/>
      <c r="M71" s="2"/>
      <c r="N71" s="2"/>
      <c r="O71" s="2"/>
      <c r="P71" s="2"/>
      <c r="Q71" s="2"/>
      <c r="R71" s="2"/>
      <c r="S71" s="2"/>
      <c r="T71" s="2"/>
      <c r="U71" s="2"/>
    </row>
    <row r="72" spans="1:21">
      <c r="A72" s="2"/>
      <c r="B72" s="2"/>
      <c r="C72" s="2"/>
      <c r="D72" s="2"/>
      <c r="E72" s="2"/>
      <c r="F72" s="2"/>
      <c r="G72" s="2"/>
      <c r="H72" s="2"/>
      <c r="I72" s="2"/>
      <c r="J72" s="2"/>
      <c r="K72" s="2"/>
      <c r="L72" s="2"/>
      <c r="M72" s="2"/>
      <c r="N72" s="2"/>
      <c r="O72" s="2"/>
      <c r="P72" s="2"/>
      <c r="Q72" s="2"/>
      <c r="R72" s="2"/>
      <c r="S72" s="2"/>
      <c r="T72" s="2"/>
      <c r="U72" s="2"/>
    </row>
    <row r="73" spans="1:21" ht="15.6">
      <c r="A73" s="22" t="s">
        <v>306</v>
      </c>
      <c r="B73" s="2"/>
      <c r="C73" s="2"/>
      <c r="D73" s="2"/>
      <c r="E73" s="2" t="s">
        <v>1243</v>
      </c>
      <c r="F73" s="2"/>
      <c r="G73" s="2"/>
      <c r="H73" s="2"/>
      <c r="I73" s="2"/>
      <c r="J73" s="2"/>
      <c r="K73" s="2"/>
      <c r="L73" s="2"/>
      <c r="M73" s="2"/>
      <c r="N73" s="2"/>
      <c r="O73" s="2"/>
      <c r="P73" s="2"/>
      <c r="Q73" s="2"/>
      <c r="R73" s="2"/>
      <c r="S73" s="2"/>
      <c r="T73" s="2"/>
      <c r="U73" s="2"/>
    </row>
    <row r="74" spans="1:21">
      <c r="A74" s="1">
        <v>7</v>
      </c>
      <c r="B74" s="14" t="s">
        <v>589</v>
      </c>
      <c r="C74" s="14"/>
      <c r="D74" s="14"/>
      <c r="E74" s="14"/>
      <c r="F74" s="14"/>
      <c r="G74" s="14"/>
      <c r="H74" s="14"/>
      <c r="I74" s="14"/>
      <c r="J74" s="14"/>
      <c r="K74" s="14"/>
      <c r="L74" s="14"/>
      <c r="M74" s="14"/>
      <c r="N74" s="14"/>
      <c r="O74" s="14"/>
      <c r="P74" s="14"/>
      <c r="Q74" s="14"/>
      <c r="R74" s="2"/>
      <c r="S74" s="2"/>
      <c r="T74" s="2"/>
      <c r="U74" s="2"/>
    </row>
    <row r="75" spans="1:21">
      <c r="A75" s="1">
        <v>0</v>
      </c>
      <c r="B75" s="14" t="s">
        <v>591</v>
      </c>
      <c r="C75" s="14"/>
      <c r="D75" s="14"/>
      <c r="E75" s="14"/>
      <c r="F75" s="14"/>
      <c r="G75" s="14"/>
      <c r="H75" s="14"/>
      <c r="I75" s="14"/>
      <c r="J75" s="14"/>
      <c r="K75" s="14"/>
      <c r="L75" s="14"/>
      <c r="M75" s="14"/>
      <c r="N75" s="14"/>
      <c r="O75" s="14"/>
      <c r="P75" s="14"/>
      <c r="Q75" s="14"/>
      <c r="R75" s="2"/>
      <c r="S75" s="2"/>
      <c r="T75" s="2"/>
      <c r="U75" s="2"/>
    </row>
    <row r="76" spans="1:21">
      <c r="A76" s="1">
        <v>0</v>
      </c>
      <c r="B76" s="14" t="s">
        <v>593</v>
      </c>
      <c r="C76" s="14"/>
      <c r="D76" s="14"/>
      <c r="E76" s="14"/>
      <c r="F76" s="14"/>
      <c r="G76" s="14"/>
      <c r="H76" s="14"/>
      <c r="I76" s="14"/>
      <c r="J76" s="14"/>
      <c r="K76" s="14"/>
      <c r="L76" s="14"/>
      <c r="M76" s="14"/>
      <c r="N76" s="14"/>
      <c r="O76" s="14"/>
      <c r="P76" s="14"/>
      <c r="Q76" s="14"/>
      <c r="R76" s="2"/>
      <c r="S76" s="2"/>
      <c r="T76" s="2"/>
      <c r="U76" s="2"/>
    </row>
    <row r="77" spans="1:21">
      <c r="A77" s="14" t="s">
        <v>289</v>
      </c>
      <c r="B77" s="14" t="s">
        <v>0</v>
      </c>
      <c r="C77" s="14" t="s">
        <v>1</v>
      </c>
      <c r="D77" s="14" t="s">
        <v>2</v>
      </c>
      <c r="E77" s="14" t="s">
        <v>272</v>
      </c>
      <c r="F77" s="14" t="s">
        <v>3</v>
      </c>
      <c r="G77" s="14" t="s">
        <v>5</v>
      </c>
      <c r="H77" s="14" t="s">
        <v>96</v>
      </c>
      <c r="I77" s="14" t="s">
        <v>7</v>
      </c>
      <c r="J77" s="14" t="s">
        <v>290</v>
      </c>
      <c r="K77" s="14" t="s">
        <v>291</v>
      </c>
      <c r="L77" s="14" t="s">
        <v>268</v>
      </c>
      <c r="M77" s="14" t="s">
        <v>97</v>
      </c>
      <c r="N77" s="14" t="s">
        <v>292</v>
      </c>
      <c r="O77" s="14" t="s">
        <v>69</v>
      </c>
      <c r="P77" s="14" t="s">
        <v>293</v>
      </c>
      <c r="Q77" s="14"/>
      <c r="R77" s="2"/>
      <c r="S77" s="2"/>
      <c r="T77" s="2"/>
      <c r="U77" s="2"/>
    </row>
    <row r="78" spans="1:21">
      <c r="A78" s="1">
        <v>3</v>
      </c>
      <c r="B78" s="1">
        <v>31</v>
      </c>
      <c r="C78" s="1">
        <v>8.8123699999999996</v>
      </c>
      <c r="D78" s="1">
        <v>10.3</v>
      </c>
      <c r="E78" s="1">
        <v>10</v>
      </c>
      <c r="F78" s="1">
        <v>0</v>
      </c>
      <c r="G78" s="1">
        <v>1</v>
      </c>
      <c r="H78" s="1">
        <v>0</v>
      </c>
      <c r="I78" s="1">
        <v>0</v>
      </c>
      <c r="J78" s="1">
        <v>0</v>
      </c>
      <c r="K78" s="1">
        <v>0</v>
      </c>
      <c r="L78" s="1">
        <v>0</v>
      </c>
      <c r="M78" s="1">
        <v>0</v>
      </c>
      <c r="N78" s="1">
        <v>0</v>
      </c>
      <c r="O78" s="14" t="s">
        <v>69</v>
      </c>
      <c r="P78" s="14" t="s">
        <v>294</v>
      </c>
      <c r="Q78" s="14"/>
      <c r="R78" s="2"/>
      <c r="S78" s="2"/>
      <c r="T78" s="2"/>
      <c r="U78" s="2"/>
    </row>
    <row r="79" spans="1:21">
      <c r="A79" s="1">
        <v>-5</v>
      </c>
      <c r="B79" s="1">
        <v>10</v>
      </c>
      <c r="C79" s="1">
        <v>0.65512400000000004</v>
      </c>
      <c r="D79" s="1">
        <v>0.7</v>
      </c>
      <c r="E79" s="1">
        <v>0.05</v>
      </c>
      <c r="F79" s="1">
        <v>1</v>
      </c>
      <c r="G79" s="1">
        <v>4</v>
      </c>
      <c r="H79" s="1">
        <v>0</v>
      </c>
      <c r="I79" s="1">
        <v>0</v>
      </c>
      <c r="J79" s="1">
        <v>0</v>
      </c>
      <c r="K79" s="1">
        <v>0</v>
      </c>
      <c r="L79" s="1">
        <v>0</v>
      </c>
      <c r="M79" s="1">
        <v>0</v>
      </c>
      <c r="N79" s="1">
        <v>0</v>
      </c>
      <c r="O79" s="14" t="s">
        <v>69</v>
      </c>
      <c r="P79" s="14" t="s">
        <v>307</v>
      </c>
      <c r="Q79" s="14"/>
      <c r="R79" s="2"/>
      <c r="S79" s="2"/>
      <c r="T79" s="2"/>
      <c r="U79" s="2"/>
    </row>
    <row r="80" spans="1:21">
      <c r="A80" s="1">
        <v>-0.5</v>
      </c>
      <c r="B80" s="1">
        <v>5</v>
      </c>
      <c r="C80" s="1">
        <v>0.99633000000000005</v>
      </c>
      <c r="D80" s="1">
        <v>1</v>
      </c>
      <c r="E80" s="1">
        <v>0.5</v>
      </c>
      <c r="F80" s="1">
        <v>6</v>
      </c>
      <c r="G80" s="1">
        <v>4</v>
      </c>
      <c r="H80" s="1">
        <v>0</v>
      </c>
      <c r="I80" s="1">
        <v>0</v>
      </c>
      <c r="J80" s="1">
        <v>0</v>
      </c>
      <c r="K80" s="1">
        <v>0</v>
      </c>
      <c r="L80" s="1">
        <v>0</v>
      </c>
      <c r="M80" s="1">
        <v>0</v>
      </c>
      <c r="N80" s="1">
        <v>0</v>
      </c>
      <c r="O80" s="14" t="s">
        <v>69</v>
      </c>
      <c r="P80" s="14" t="s">
        <v>308</v>
      </c>
      <c r="Q80" s="14"/>
      <c r="R80" s="2"/>
      <c r="S80" s="2"/>
      <c r="T80" s="2"/>
      <c r="U80" s="2"/>
    </row>
    <row r="81" spans="1:21">
      <c r="A81" s="1">
        <v>0</v>
      </c>
      <c r="B81" s="1">
        <v>2</v>
      </c>
      <c r="C81" s="1">
        <v>0.6</v>
      </c>
      <c r="D81" s="1">
        <v>0.8</v>
      </c>
      <c r="E81" s="1">
        <v>0.8</v>
      </c>
      <c r="F81" s="1">
        <v>0</v>
      </c>
      <c r="G81" s="1">
        <v>-4</v>
      </c>
      <c r="H81" s="1">
        <v>0</v>
      </c>
      <c r="I81" s="1">
        <v>0</v>
      </c>
      <c r="J81" s="1">
        <v>0</v>
      </c>
      <c r="K81" s="1">
        <v>0</v>
      </c>
      <c r="L81" s="1">
        <v>0</v>
      </c>
      <c r="M81" s="1">
        <v>0</v>
      </c>
      <c r="N81" s="1">
        <v>0</v>
      </c>
      <c r="O81" s="14" t="s">
        <v>69</v>
      </c>
      <c r="P81" s="14" t="s">
        <v>296</v>
      </c>
      <c r="Q81" s="14"/>
      <c r="R81" s="2"/>
      <c r="S81" s="2"/>
      <c r="T81" s="2"/>
      <c r="U81" s="2"/>
    </row>
    <row r="82" spans="1:21">
      <c r="A82" s="1">
        <v>-5</v>
      </c>
      <c r="B82" s="1">
        <v>5</v>
      </c>
      <c r="C82" s="1">
        <v>0</v>
      </c>
      <c r="D82" s="1">
        <v>0</v>
      </c>
      <c r="E82" s="1">
        <v>1</v>
      </c>
      <c r="F82" s="1">
        <v>0</v>
      </c>
      <c r="G82" s="1">
        <v>-4</v>
      </c>
      <c r="H82" s="1">
        <v>0</v>
      </c>
      <c r="I82" s="1">
        <v>0</v>
      </c>
      <c r="J82" s="1">
        <v>0</v>
      </c>
      <c r="K82" s="1">
        <v>0</v>
      </c>
      <c r="L82" s="1">
        <v>0</v>
      </c>
      <c r="M82" s="1">
        <v>0</v>
      </c>
      <c r="N82" s="1">
        <v>0</v>
      </c>
      <c r="O82" s="14" t="s">
        <v>69</v>
      </c>
      <c r="P82" s="14" t="s">
        <v>297</v>
      </c>
      <c r="Q82" s="14"/>
      <c r="R82" s="2"/>
      <c r="S82" s="2"/>
      <c r="T82" s="2"/>
      <c r="U82" s="2"/>
    </row>
    <row r="83" spans="1:21">
      <c r="A83" s="1">
        <v>0</v>
      </c>
      <c r="B83" s="1">
        <v>0</v>
      </c>
      <c r="C83" s="1">
        <v>0</v>
      </c>
      <c r="D83" s="1">
        <v>0</v>
      </c>
      <c r="E83" s="1">
        <v>0</v>
      </c>
      <c r="F83" s="1">
        <v>0</v>
      </c>
      <c r="G83" s="1">
        <v>-99</v>
      </c>
      <c r="H83" s="1">
        <v>0</v>
      </c>
      <c r="I83" s="1">
        <v>0</v>
      </c>
      <c r="J83" s="1">
        <v>0</v>
      </c>
      <c r="K83" s="1">
        <v>0</v>
      </c>
      <c r="L83" s="1">
        <v>0</v>
      </c>
      <c r="M83" s="1">
        <v>0</v>
      </c>
      <c r="N83" s="1">
        <v>0</v>
      </c>
      <c r="O83" s="14" t="s">
        <v>69</v>
      </c>
      <c r="P83" s="14" t="s">
        <v>298</v>
      </c>
      <c r="Q83" s="14"/>
      <c r="R83" s="2"/>
      <c r="S83" s="2"/>
      <c r="T83" s="2"/>
      <c r="U83" s="2"/>
    </row>
    <row r="84" spans="1:21">
      <c r="A84" s="2"/>
      <c r="B84" s="2"/>
      <c r="C84" s="2"/>
      <c r="D84" s="2"/>
      <c r="E84" s="2"/>
      <c r="F84" s="2"/>
      <c r="G84" s="2"/>
      <c r="H84" s="2"/>
      <c r="I84" s="2"/>
      <c r="J84" s="2"/>
      <c r="K84" s="2"/>
      <c r="L84" s="2"/>
      <c r="M84" s="2"/>
      <c r="N84" s="2"/>
      <c r="O84" s="2"/>
      <c r="P84" s="2"/>
      <c r="Q84" s="2"/>
      <c r="R84" s="2"/>
      <c r="S84" s="2"/>
      <c r="T84" s="2"/>
      <c r="U84" s="2"/>
    </row>
    <row r="85" spans="1:21">
      <c r="A85" s="2"/>
      <c r="B85" s="2"/>
      <c r="C85" s="2"/>
      <c r="D85" s="2"/>
      <c r="E85" s="2"/>
      <c r="F85" s="2"/>
      <c r="G85" s="2"/>
      <c r="H85" s="2"/>
      <c r="I85" s="2"/>
      <c r="J85" s="2"/>
      <c r="K85" s="2"/>
      <c r="L85" s="2"/>
      <c r="M85" s="2"/>
      <c r="N85" s="2"/>
      <c r="O85" s="2"/>
      <c r="P85" s="2"/>
      <c r="Q85" s="2"/>
      <c r="R85" s="2"/>
      <c r="S85" s="2"/>
      <c r="T85" s="2"/>
      <c r="U85" s="2"/>
    </row>
    <row r="86" spans="1:21">
      <c r="A86" s="2"/>
      <c r="B86" s="2"/>
      <c r="C86" s="2"/>
      <c r="D86" s="2"/>
      <c r="E86" s="2"/>
      <c r="F86" s="2"/>
      <c r="G86" s="2"/>
      <c r="H86" s="2"/>
      <c r="I86" s="2"/>
      <c r="J86" s="2"/>
      <c r="K86" s="2"/>
      <c r="L86" s="2"/>
      <c r="M86" s="2"/>
      <c r="N86" s="2"/>
      <c r="O86" s="2"/>
      <c r="P86" s="2"/>
      <c r="Q86" s="2"/>
      <c r="R86" s="2"/>
      <c r="S86" s="2"/>
      <c r="T86" s="2"/>
      <c r="U86" s="2"/>
    </row>
    <row r="87" spans="1:21">
      <c r="A87" s="2"/>
      <c r="B87" s="2"/>
      <c r="C87" s="2"/>
      <c r="D87" s="2"/>
      <c r="E87" s="2"/>
      <c r="F87" s="2"/>
      <c r="G87" s="2"/>
      <c r="H87" s="2"/>
      <c r="I87" s="2"/>
      <c r="J87" s="2"/>
      <c r="K87" s="2"/>
      <c r="L87" s="2"/>
      <c r="M87" s="2"/>
      <c r="N87" s="2"/>
      <c r="O87" s="2"/>
      <c r="P87" s="2"/>
      <c r="Q87" s="2"/>
      <c r="R87" s="2"/>
      <c r="S87" s="2"/>
      <c r="T87" s="2"/>
      <c r="U87" s="2"/>
    </row>
    <row r="88" spans="1:21" ht="15.6">
      <c r="A88" s="22" t="s">
        <v>309</v>
      </c>
      <c r="B88" s="2"/>
      <c r="C88" s="2"/>
      <c r="D88" s="2"/>
      <c r="E88" s="2"/>
      <c r="F88" s="2"/>
      <c r="G88" s="2"/>
      <c r="H88" s="2"/>
      <c r="I88" s="2"/>
      <c r="J88" s="2"/>
      <c r="K88" s="2"/>
      <c r="L88" s="2"/>
      <c r="M88" s="2"/>
      <c r="N88" s="2"/>
      <c r="O88" s="2"/>
      <c r="P88" s="2"/>
      <c r="Q88" s="2"/>
      <c r="R88" s="2"/>
      <c r="S88" s="2"/>
      <c r="T88" s="2"/>
      <c r="U88" s="2"/>
    </row>
    <row r="89" spans="1:21">
      <c r="A89" s="1">
        <v>8</v>
      </c>
      <c r="B89" s="14" t="s">
        <v>589</v>
      </c>
      <c r="C89" s="14"/>
      <c r="D89" s="14"/>
      <c r="E89" s="14"/>
      <c r="F89" s="14"/>
      <c r="G89" s="14"/>
      <c r="H89" s="14"/>
      <c r="I89" s="14"/>
      <c r="J89" s="14"/>
      <c r="K89" s="14"/>
      <c r="L89" s="14"/>
      <c r="M89" s="14"/>
      <c r="N89" s="14"/>
      <c r="O89" s="14"/>
      <c r="P89" s="14"/>
      <c r="Q89" s="14"/>
      <c r="R89" s="2"/>
      <c r="S89" s="2"/>
      <c r="T89" s="2"/>
      <c r="U89" s="2"/>
    </row>
    <row r="90" spans="1:21">
      <c r="A90" s="1">
        <v>0</v>
      </c>
      <c r="B90" s="14" t="s">
        <v>591</v>
      </c>
      <c r="C90" s="14"/>
      <c r="D90" s="14"/>
      <c r="E90" s="14"/>
      <c r="F90" s="14"/>
      <c r="G90" s="14"/>
      <c r="H90" s="14"/>
      <c r="I90" s="14"/>
      <c r="J90" s="14"/>
      <c r="K90" s="14"/>
      <c r="L90" s="14"/>
      <c r="M90" s="14"/>
      <c r="N90" s="14"/>
      <c r="O90" s="14"/>
      <c r="P90" s="14"/>
      <c r="Q90" s="14"/>
      <c r="R90" s="2"/>
      <c r="S90" s="2"/>
      <c r="T90" s="2"/>
      <c r="U90" s="2"/>
    </row>
    <row r="91" spans="1:21">
      <c r="A91" s="1">
        <v>0</v>
      </c>
      <c r="B91" s="14" t="s">
        <v>593</v>
      </c>
      <c r="C91" s="14"/>
      <c r="D91" s="14"/>
      <c r="E91" s="14"/>
      <c r="F91" s="14"/>
      <c r="G91" s="14"/>
      <c r="H91" s="14"/>
      <c r="I91" s="14"/>
      <c r="J91" s="14"/>
      <c r="K91" s="14"/>
      <c r="L91" s="14"/>
      <c r="M91" s="14"/>
      <c r="N91" s="14"/>
      <c r="O91" s="14"/>
      <c r="P91" s="14"/>
      <c r="Q91" s="14"/>
      <c r="R91" s="2"/>
      <c r="S91" s="2"/>
      <c r="T91" s="2"/>
      <c r="U91" s="2"/>
    </row>
    <row r="92" spans="1:21">
      <c r="A92" s="14" t="s">
        <v>289</v>
      </c>
      <c r="B92" s="14" t="s">
        <v>0</v>
      </c>
      <c r="C92" s="14" t="s">
        <v>1</v>
      </c>
      <c r="D92" s="14" t="s">
        <v>2</v>
      </c>
      <c r="E92" s="14" t="s">
        <v>272</v>
      </c>
      <c r="F92" s="14" t="s">
        <v>3</v>
      </c>
      <c r="G92" s="14" t="s">
        <v>5</v>
      </c>
      <c r="H92" s="14" t="s">
        <v>96</v>
      </c>
      <c r="I92" s="14" t="s">
        <v>7</v>
      </c>
      <c r="J92" s="14" t="s">
        <v>290</v>
      </c>
      <c r="K92" s="14" t="s">
        <v>291</v>
      </c>
      <c r="L92" s="14" t="s">
        <v>268</v>
      </c>
      <c r="M92" s="14" t="s">
        <v>97</v>
      </c>
      <c r="N92" s="14" t="s">
        <v>292</v>
      </c>
      <c r="O92" s="14" t="s">
        <v>69</v>
      </c>
      <c r="P92" s="14" t="s">
        <v>293</v>
      </c>
      <c r="Q92" s="14"/>
      <c r="R92" s="2"/>
      <c r="S92" s="2"/>
      <c r="T92" s="2"/>
      <c r="U92" s="2"/>
    </row>
    <row r="93" spans="1:21">
      <c r="A93" s="1">
        <v>3</v>
      </c>
      <c r="B93" s="1">
        <v>31</v>
      </c>
      <c r="C93" s="1">
        <v>8.8137899999999991</v>
      </c>
      <c r="D93" s="1">
        <v>10.3</v>
      </c>
      <c r="E93" s="1">
        <v>10</v>
      </c>
      <c r="F93" s="1">
        <v>0</v>
      </c>
      <c r="G93" s="1">
        <v>1</v>
      </c>
      <c r="H93" s="1">
        <v>0</v>
      </c>
      <c r="I93" s="1">
        <v>0</v>
      </c>
      <c r="J93" s="1">
        <v>0</v>
      </c>
      <c r="K93" s="1">
        <v>0</v>
      </c>
      <c r="L93" s="1">
        <v>0</v>
      </c>
      <c r="M93" s="1">
        <v>0</v>
      </c>
      <c r="N93" s="1">
        <v>0</v>
      </c>
      <c r="O93" s="14" t="s">
        <v>69</v>
      </c>
      <c r="P93" s="14" t="s">
        <v>294</v>
      </c>
      <c r="Q93" s="14"/>
      <c r="R93" s="2"/>
      <c r="S93" s="2"/>
      <c r="T93" s="2"/>
      <c r="U93" s="2"/>
    </row>
    <row r="94" spans="1:21">
      <c r="A94" s="1">
        <v>0.20100000000000001</v>
      </c>
      <c r="B94" s="1">
        <v>0.999</v>
      </c>
      <c r="C94" s="1">
        <v>0.49775599999999998</v>
      </c>
      <c r="D94" s="1">
        <v>0.7</v>
      </c>
      <c r="E94" s="1">
        <v>0.05</v>
      </c>
      <c r="F94" s="1">
        <v>1</v>
      </c>
      <c r="G94" s="1">
        <v>4</v>
      </c>
      <c r="H94" s="1">
        <v>0</v>
      </c>
      <c r="I94" s="1">
        <v>0</v>
      </c>
      <c r="J94" s="1">
        <v>0</v>
      </c>
      <c r="K94" s="1">
        <v>0</v>
      </c>
      <c r="L94" s="1">
        <v>0</v>
      </c>
      <c r="M94" s="1">
        <v>0</v>
      </c>
      <c r="N94" s="1">
        <v>0</v>
      </c>
      <c r="O94" s="14" t="s">
        <v>69</v>
      </c>
      <c r="P94" s="14" t="s">
        <v>310</v>
      </c>
      <c r="Q94" s="14"/>
      <c r="R94" s="2"/>
      <c r="S94" s="2"/>
      <c r="T94" s="2"/>
      <c r="U94" s="2"/>
    </row>
    <row r="95" spans="1:21">
      <c r="A95" s="1">
        <v>-0.5</v>
      </c>
      <c r="B95" s="1">
        <v>5</v>
      </c>
      <c r="C95" s="1">
        <v>1.1663300000000001</v>
      </c>
      <c r="D95" s="1">
        <v>1</v>
      </c>
      <c r="E95" s="1">
        <v>0.5</v>
      </c>
      <c r="F95" s="1">
        <v>6</v>
      </c>
      <c r="G95" s="1">
        <v>4</v>
      </c>
      <c r="H95" s="1">
        <v>0</v>
      </c>
      <c r="I95" s="1">
        <v>0</v>
      </c>
      <c r="J95" s="1">
        <v>0</v>
      </c>
      <c r="K95" s="1">
        <v>0</v>
      </c>
      <c r="L95" s="1">
        <v>0</v>
      </c>
      <c r="M95" s="1">
        <v>0</v>
      </c>
      <c r="N95" s="1">
        <v>0</v>
      </c>
      <c r="O95" s="14" t="s">
        <v>69</v>
      </c>
      <c r="P95" s="14" t="s">
        <v>311</v>
      </c>
      <c r="Q95" s="14"/>
      <c r="R95" s="2"/>
      <c r="S95" s="2"/>
      <c r="T95" s="2"/>
      <c r="U95" s="2"/>
    </row>
    <row r="96" spans="1:21">
      <c r="A96" s="1">
        <v>0</v>
      </c>
      <c r="B96" s="1">
        <v>2</v>
      </c>
      <c r="C96" s="1">
        <v>0.6</v>
      </c>
      <c r="D96" s="1">
        <v>0.8</v>
      </c>
      <c r="E96" s="1">
        <v>0.8</v>
      </c>
      <c r="F96" s="1">
        <v>0</v>
      </c>
      <c r="G96" s="1">
        <v>-4</v>
      </c>
      <c r="H96" s="1">
        <v>0</v>
      </c>
      <c r="I96" s="1">
        <v>0</v>
      </c>
      <c r="J96" s="1">
        <v>0</v>
      </c>
      <c r="K96" s="1">
        <v>0</v>
      </c>
      <c r="L96" s="1">
        <v>0</v>
      </c>
      <c r="M96" s="1">
        <v>0</v>
      </c>
      <c r="N96" s="1">
        <v>0</v>
      </c>
      <c r="O96" s="14" t="s">
        <v>69</v>
      </c>
      <c r="P96" s="14" t="s">
        <v>296</v>
      </c>
      <c r="Q96" s="14"/>
      <c r="R96" s="2"/>
      <c r="S96" s="2"/>
      <c r="T96" s="2"/>
      <c r="U96" s="2"/>
    </row>
    <row r="97" spans="1:21">
      <c r="A97" s="1">
        <v>-5</v>
      </c>
      <c r="B97" s="1">
        <v>5</v>
      </c>
      <c r="C97" s="1">
        <v>0</v>
      </c>
      <c r="D97" s="1">
        <v>0</v>
      </c>
      <c r="E97" s="1">
        <v>1</v>
      </c>
      <c r="F97" s="1">
        <v>0</v>
      </c>
      <c r="G97" s="1">
        <v>-4</v>
      </c>
      <c r="H97" s="1">
        <v>0</v>
      </c>
      <c r="I97" s="1">
        <v>0</v>
      </c>
      <c r="J97" s="1">
        <v>0</v>
      </c>
      <c r="K97" s="1">
        <v>0</v>
      </c>
      <c r="L97" s="1">
        <v>0</v>
      </c>
      <c r="M97" s="1">
        <v>0</v>
      </c>
      <c r="N97" s="1">
        <v>0</v>
      </c>
      <c r="O97" s="14" t="s">
        <v>69</v>
      </c>
      <c r="P97" s="14" t="s">
        <v>297</v>
      </c>
      <c r="Q97" s="14"/>
      <c r="R97" s="2"/>
      <c r="S97" s="2"/>
      <c r="T97" s="2"/>
      <c r="U97" s="2"/>
    </row>
    <row r="98" spans="1:21">
      <c r="A98" s="1">
        <v>0</v>
      </c>
      <c r="B98" s="1">
        <v>0</v>
      </c>
      <c r="C98" s="1">
        <v>0</v>
      </c>
      <c r="D98" s="1">
        <v>0</v>
      </c>
      <c r="E98" s="1">
        <v>0</v>
      </c>
      <c r="F98" s="1">
        <v>0</v>
      </c>
      <c r="G98" s="1">
        <v>-99</v>
      </c>
      <c r="H98" s="1">
        <v>0</v>
      </c>
      <c r="I98" s="1">
        <v>0</v>
      </c>
      <c r="J98" s="1">
        <v>0</v>
      </c>
      <c r="K98" s="1">
        <v>0</v>
      </c>
      <c r="L98" s="1">
        <v>0</v>
      </c>
      <c r="M98" s="1">
        <v>0</v>
      </c>
      <c r="N98" s="1">
        <v>0</v>
      </c>
      <c r="O98" s="14" t="s">
        <v>69</v>
      </c>
      <c r="P98" s="14" t="s">
        <v>298</v>
      </c>
      <c r="Q98" s="14"/>
      <c r="R98" s="2"/>
      <c r="S98" s="2"/>
      <c r="T98" s="2"/>
      <c r="U98" s="2"/>
    </row>
    <row r="99" spans="1:21">
      <c r="A99" s="2"/>
      <c r="B99" s="2"/>
      <c r="C99" s="2"/>
      <c r="D99" s="2"/>
      <c r="E99" s="2"/>
      <c r="F99" s="2"/>
      <c r="G99" s="2"/>
      <c r="H99" s="2"/>
      <c r="I99" s="2"/>
      <c r="J99" s="2"/>
      <c r="K99" s="2"/>
      <c r="L99" s="2"/>
      <c r="M99" s="2"/>
      <c r="N99" s="2"/>
      <c r="O99" s="2"/>
      <c r="P99" s="2"/>
      <c r="Q99" s="2"/>
      <c r="R99" s="2"/>
      <c r="S99" s="2"/>
      <c r="T99" s="2"/>
      <c r="U99" s="2"/>
    </row>
    <row r="100" spans="1:21">
      <c r="A100" s="2"/>
      <c r="B100" s="2"/>
      <c r="C100" s="2"/>
      <c r="D100" s="2"/>
      <c r="E100" s="2"/>
      <c r="F100" s="2"/>
      <c r="G100" s="2"/>
      <c r="H100" s="2"/>
      <c r="I100" s="2"/>
      <c r="J100" s="2"/>
      <c r="K100" s="2"/>
      <c r="L100" s="2"/>
      <c r="M100" s="2"/>
      <c r="N100" s="2"/>
      <c r="O100" s="2"/>
      <c r="P100" s="2"/>
      <c r="Q100" s="2"/>
      <c r="R100" s="2"/>
      <c r="S100" s="2"/>
      <c r="T100" s="2"/>
      <c r="U100" s="2"/>
    </row>
    <row r="101" spans="1:21">
      <c r="A101" s="2"/>
      <c r="B101" s="2"/>
      <c r="C101" s="2"/>
      <c r="D101" s="2"/>
      <c r="E101" s="2"/>
      <c r="F101" s="2"/>
      <c r="G101" s="2"/>
      <c r="H101" s="2"/>
      <c r="I101" s="2"/>
      <c r="J101" s="2"/>
      <c r="K101" s="2"/>
      <c r="L101" s="2"/>
      <c r="M101" s="2"/>
      <c r="N101" s="2"/>
      <c r="O101" s="2"/>
      <c r="P101" s="2"/>
      <c r="Q101" s="2"/>
      <c r="R101" s="2"/>
      <c r="S101" s="2"/>
      <c r="T101" s="2"/>
      <c r="U101" s="2"/>
    </row>
    <row r="102" spans="1:21">
      <c r="A102" s="2"/>
      <c r="B102" s="2"/>
      <c r="C102" s="2"/>
      <c r="D102" s="2"/>
      <c r="E102" s="2"/>
      <c r="F102" s="2"/>
      <c r="G102" s="2"/>
      <c r="H102" s="2"/>
      <c r="I102" s="2"/>
      <c r="J102" s="2"/>
      <c r="K102" s="2"/>
      <c r="L102" s="2"/>
      <c r="M102" s="2"/>
      <c r="N102" s="2"/>
      <c r="O102" s="2"/>
      <c r="P102" s="2"/>
      <c r="Q102" s="2"/>
      <c r="R102" s="2"/>
      <c r="S102" s="2"/>
      <c r="T102" s="2"/>
      <c r="U102" s="2"/>
    </row>
    <row r="103" spans="1:21" ht="15.6">
      <c r="A103" s="22" t="s">
        <v>312</v>
      </c>
      <c r="B103" s="2"/>
      <c r="C103" s="2"/>
      <c r="D103" s="2"/>
      <c r="E103" s="2"/>
      <c r="F103" s="2"/>
      <c r="G103" s="2"/>
      <c r="H103" s="2"/>
      <c r="I103" s="2"/>
      <c r="J103" s="2"/>
      <c r="K103" s="2"/>
      <c r="L103" s="2"/>
      <c r="M103" s="2"/>
      <c r="N103" s="2"/>
      <c r="O103" s="2"/>
      <c r="P103" s="2"/>
      <c r="Q103" s="2"/>
      <c r="R103" s="2"/>
      <c r="S103" s="2"/>
      <c r="T103" s="2"/>
      <c r="U103" s="2"/>
    </row>
    <row r="104" spans="1:21">
      <c r="A104" s="1">
        <v>9</v>
      </c>
      <c r="B104" s="14" t="s">
        <v>589</v>
      </c>
      <c r="C104" s="14"/>
      <c r="D104" s="14"/>
      <c r="E104" s="14"/>
      <c r="F104" s="14"/>
      <c r="G104" s="14"/>
      <c r="H104" s="14"/>
      <c r="I104" s="14"/>
      <c r="J104" s="14"/>
      <c r="K104" s="14"/>
      <c r="L104" s="14"/>
      <c r="M104" s="14"/>
      <c r="N104" s="14"/>
      <c r="O104" s="14"/>
      <c r="P104" s="14"/>
      <c r="Q104" s="14"/>
      <c r="R104" s="2"/>
      <c r="S104" s="2"/>
      <c r="T104" s="2"/>
      <c r="U104" s="2"/>
    </row>
    <row r="105" spans="1:21">
      <c r="A105" s="1">
        <v>0</v>
      </c>
      <c r="B105" s="14" t="s">
        <v>591</v>
      </c>
      <c r="C105" s="14"/>
      <c r="D105" s="14"/>
      <c r="E105" s="14"/>
      <c r="F105" s="14"/>
      <c r="G105" s="14"/>
      <c r="H105" s="14"/>
      <c r="I105" s="14"/>
      <c r="J105" s="14"/>
      <c r="K105" s="14"/>
      <c r="L105" s="14"/>
      <c r="M105" s="14"/>
      <c r="N105" s="14"/>
      <c r="O105" s="14"/>
      <c r="P105" s="14"/>
      <c r="Q105" s="14"/>
      <c r="R105" s="2"/>
      <c r="S105" s="2"/>
      <c r="T105" s="2"/>
      <c r="U105" s="2"/>
    </row>
    <row r="106" spans="1:21">
      <c r="A106" s="1">
        <v>0</v>
      </c>
      <c r="B106" s="14" t="s">
        <v>593</v>
      </c>
      <c r="C106" s="14"/>
      <c r="D106" s="14"/>
      <c r="E106" s="14"/>
      <c r="F106" s="14"/>
      <c r="G106" s="14"/>
      <c r="H106" s="14"/>
      <c r="I106" s="14"/>
      <c r="J106" s="14"/>
      <c r="K106" s="14"/>
      <c r="L106" s="14"/>
      <c r="M106" s="14"/>
      <c r="N106" s="14"/>
      <c r="O106" s="14"/>
      <c r="P106" s="14"/>
      <c r="Q106" s="14"/>
      <c r="R106" s="2"/>
      <c r="S106" s="2"/>
      <c r="T106" s="2"/>
      <c r="U106" s="2"/>
    </row>
    <row r="107" spans="1:21">
      <c r="A107" s="14" t="s">
        <v>289</v>
      </c>
      <c r="B107" s="14" t="s">
        <v>0</v>
      </c>
      <c r="C107" s="14" t="s">
        <v>1</v>
      </c>
      <c r="D107" s="14" t="s">
        <v>2</v>
      </c>
      <c r="E107" s="14" t="s">
        <v>272</v>
      </c>
      <c r="F107" s="14" t="s">
        <v>3</v>
      </c>
      <c r="G107" s="14" t="s">
        <v>5</v>
      </c>
      <c r="H107" s="14" t="s">
        <v>96</v>
      </c>
      <c r="I107" s="14" t="s">
        <v>7</v>
      </c>
      <c r="J107" s="14" t="s">
        <v>290</v>
      </c>
      <c r="K107" s="14" t="s">
        <v>291</v>
      </c>
      <c r="L107" s="14" t="s">
        <v>268</v>
      </c>
      <c r="M107" s="14" t="s">
        <v>97</v>
      </c>
      <c r="N107" s="14" t="s">
        <v>292</v>
      </c>
      <c r="O107" s="14" t="s">
        <v>69</v>
      </c>
      <c r="P107" s="14" t="s">
        <v>293</v>
      </c>
      <c r="Q107" s="14"/>
      <c r="R107" s="2"/>
      <c r="S107" s="2"/>
      <c r="T107" s="2"/>
      <c r="U107" s="2"/>
    </row>
    <row r="108" spans="1:21">
      <c r="A108" s="1">
        <v>3</v>
      </c>
      <c r="B108" s="1">
        <v>31</v>
      </c>
      <c r="C108" s="1">
        <v>8.8104899999999997</v>
      </c>
      <c r="D108" s="1">
        <v>10.3</v>
      </c>
      <c r="E108" s="1">
        <v>10</v>
      </c>
      <c r="F108" s="1">
        <v>0</v>
      </c>
      <c r="G108" s="1">
        <v>1</v>
      </c>
      <c r="H108" s="1">
        <v>0</v>
      </c>
      <c r="I108" s="1">
        <v>0</v>
      </c>
      <c r="J108" s="1">
        <v>0</v>
      </c>
      <c r="K108" s="1">
        <v>0</v>
      </c>
      <c r="L108" s="1">
        <v>0</v>
      </c>
      <c r="M108" s="1">
        <v>0</v>
      </c>
      <c r="N108" s="1">
        <v>0</v>
      </c>
      <c r="O108" s="14" t="s">
        <v>69</v>
      </c>
      <c r="P108" s="14" t="s">
        <v>294</v>
      </c>
      <c r="Q108" s="14"/>
      <c r="R108" s="2"/>
      <c r="S108" s="2"/>
      <c r="T108" s="2"/>
      <c r="U108" s="2"/>
    </row>
    <row r="109" spans="1:21">
      <c r="A109" s="1">
        <v>0.2</v>
      </c>
      <c r="B109" s="1">
        <v>1</v>
      </c>
      <c r="C109" s="1">
        <v>0.59502200000000005</v>
      </c>
      <c r="D109" s="1">
        <v>0.7</v>
      </c>
      <c r="E109" s="1">
        <v>0.05</v>
      </c>
      <c r="F109" s="1">
        <v>1</v>
      </c>
      <c r="G109" s="1">
        <v>4</v>
      </c>
      <c r="H109" s="1">
        <v>0</v>
      </c>
      <c r="I109" s="1">
        <v>0</v>
      </c>
      <c r="J109" s="1">
        <v>0</v>
      </c>
      <c r="K109" s="1">
        <v>0</v>
      </c>
      <c r="L109" s="1">
        <v>0</v>
      </c>
      <c r="M109" s="1">
        <v>0</v>
      </c>
      <c r="N109" s="1">
        <v>0</v>
      </c>
      <c r="O109" s="14" t="s">
        <v>69</v>
      </c>
      <c r="P109" s="14" t="s">
        <v>313</v>
      </c>
      <c r="Q109" s="14"/>
      <c r="R109" s="2"/>
      <c r="S109" s="2"/>
      <c r="T109" s="2"/>
      <c r="U109" s="2"/>
    </row>
    <row r="110" spans="1:21">
      <c r="A110" s="1">
        <v>-0.5</v>
      </c>
      <c r="B110" s="1">
        <v>5</v>
      </c>
      <c r="C110" s="1">
        <v>1.0053399999999999</v>
      </c>
      <c r="D110" s="1">
        <v>1</v>
      </c>
      <c r="E110" s="1">
        <v>0.5</v>
      </c>
      <c r="F110" s="1">
        <v>6</v>
      </c>
      <c r="G110" s="1">
        <v>4</v>
      </c>
      <c r="H110" s="1">
        <v>0</v>
      </c>
      <c r="I110" s="1">
        <v>0</v>
      </c>
      <c r="J110" s="1">
        <v>0</v>
      </c>
      <c r="K110" s="1">
        <v>0</v>
      </c>
      <c r="L110" s="1">
        <v>0</v>
      </c>
      <c r="M110" s="1">
        <v>0</v>
      </c>
      <c r="N110" s="1">
        <v>0</v>
      </c>
      <c r="O110" s="14" t="s">
        <v>69</v>
      </c>
      <c r="P110" s="14" t="s">
        <v>314</v>
      </c>
      <c r="Q110" s="14"/>
      <c r="R110" s="2"/>
      <c r="S110" s="2"/>
      <c r="T110" s="2"/>
      <c r="U110" s="2"/>
    </row>
    <row r="111" spans="1:21">
      <c r="A111" s="1">
        <v>0</v>
      </c>
      <c r="B111" s="1">
        <v>2</v>
      </c>
      <c r="C111" s="1">
        <v>0.6</v>
      </c>
      <c r="D111" s="1">
        <v>0.8</v>
      </c>
      <c r="E111" s="1">
        <v>0.8</v>
      </c>
      <c r="F111" s="1">
        <v>0</v>
      </c>
      <c r="G111" s="1">
        <v>-4</v>
      </c>
      <c r="H111" s="1">
        <v>0</v>
      </c>
      <c r="I111" s="1">
        <v>0</v>
      </c>
      <c r="J111" s="1">
        <v>0</v>
      </c>
      <c r="K111" s="1">
        <v>0</v>
      </c>
      <c r="L111" s="1">
        <v>0</v>
      </c>
      <c r="M111" s="1">
        <v>0</v>
      </c>
      <c r="N111" s="1">
        <v>0</v>
      </c>
      <c r="O111" s="14" t="s">
        <v>69</v>
      </c>
      <c r="P111" s="14" t="s">
        <v>296</v>
      </c>
      <c r="Q111" s="14"/>
      <c r="R111" s="2"/>
      <c r="S111" s="2"/>
      <c r="T111" s="2"/>
      <c r="U111" s="2"/>
    </row>
    <row r="112" spans="1:21">
      <c r="A112" s="1">
        <v>-5</v>
      </c>
      <c r="B112" s="1">
        <v>5</v>
      </c>
      <c r="C112" s="1">
        <v>0</v>
      </c>
      <c r="D112" s="1">
        <v>0</v>
      </c>
      <c r="E112" s="1">
        <v>1</v>
      </c>
      <c r="F112" s="1">
        <v>0</v>
      </c>
      <c r="G112" s="1">
        <v>-4</v>
      </c>
      <c r="H112" s="1">
        <v>0</v>
      </c>
      <c r="I112" s="1">
        <v>0</v>
      </c>
      <c r="J112" s="1">
        <v>0</v>
      </c>
      <c r="K112" s="1">
        <v>0</v>
      </c>
      <c r="L112" s="1">
        <v>0</v>
      </c>
      <c r="M112" s="1">
        <v>0</v>
      </c>
      <c r="N112" s="1">
        <v>0</v>
      </c>
      <c r="O112" s="14" t="s">
        <v>69</v>
      </c>
      <c r="P112" s="14" t="s">
        <v>297</v>
      </c>
      <c r="Q112" s="14"/>
      <c r="R112" s="2"/>
      <c r="S112" s="2"/>
      <c r="T112" s="2"/>
      <c r="U112" s="2"/>
    </row>
    <row r="113" spans="1:21">
      <c r="A113" s="1">
        <v>0</v>
      </c>
      <c r="B113" s="1">
        <v>0</v>
      </c>
      <c r="C113" s="1">
        <v>0</v>
      </c>
      <c r="D113" s="1">
        <v>0</v>
      </c>
      <c r="E113" s="1">
        <v>0</v>
      </c>
      <c r="F113" s="1">
        <v>0</v>
      </c>
      <c r="G113" s="1">
        <v>-99</v>
      </c>
      <c r="H113" s="1">
        <v>0</v>
      </c>
      <c r="I113" s="1">
        <v>0</v>
      </c>
      <c r="J113" s="1">
        <v>0</v>
      </c>
      <c r="K113" s="1">
        <v>0</v>
      </c>
      <c r="L113" s="1">
        <v>0</v>
      </c>
      <c r="M113" s="1">
        <v>0</v>
      </c>
      <c r="N113" s="1">
        <v>0</v>
      </c>
      <c r="O113" s="14" t="s">
        <v>69</v>
      </c>
      <c r="P113" s="14" t="s">
        <v>298</v>
      </c>
      <c r="Q113" s="14"/>
      <c r="R113" s="2"/>
      <c r="S113" s="2"/>
      <c r="T113" s="2"/>
      <c r="U113" s="2"/>
    </row>
    <row r="114" spans="1:21">
      <c r="A114" s="2"/>
      <c r="B114" s="2"/>
      <c r="C114" s="2"/>
      <c r="D114" s="2"/>
      <c r="E114" s="2"/>
      <c r="F114" s="2"/>
      <c r="G114" s="2"/>
      <c r="H114" s="2"/>
      <c r="I114" s="2"/>
      <c r="J114" s="2"/>
      <c r="K114" s="2"/>
      <c r="L114" s="2"/>
      <c r="M114" s="2"/>
      <c r="N114" s="2"/>
      <c r="O114" s="2"/>
      <c r="P114" s="2"/>
      <c r="Q114" s="2"/>
      <c r="R114" s="2"/>
      <c r="S114" s="2"/>
      <c r="T114" s="2"/>
      <c r="U114" s="2"/>
    </row>
    <row r="115" spans="1:21">
      <c r="A115" s="2"/>
      <c r="B115" s="2"/>
      <c r="C115" s="2"/>
      <c r="D115" s="2"/>
      <c r="E115" s="2"/>
      <c r="F115" s="2"/>
      <c r="G115" s="2"/>
      <c r="H115" s="2"/>
      <c r="I115" s="2"/>
      <c r="J115" s="2"/>
      <c r="K115" s="2"/>
      <c r="L115" s="2"/>
      <c r="M115" s="2"/>
      <c r="N115" s="2"/>
      <c r="O115" s="2"/>
      <c r="P115" s="2"/>
      <c r="Q115" s="2"/>
      <c r="R115" s="2"/>
      <c r="S115" s="2"/>
      <c r="T115" s="2"/>
      <c r="U115" s="2"/>
    </row>
    <row r="116" spans="1:21">
      <c r="A116" s="2"/>
      <c r="B116" s="2"/>
      <c r="C116" s="2"/>
      <c r="D116" s="2"/>
      <c r="E116" s="2"/>
      <c r="F116" s="2"/>
      <c r="G116" s="2"/>
      <c r="H116" s="2"/>
      <c r="I116" s="2"/>
      <c r="J116" s="2"/>
      <c r="K116" s="2"/>
      <c r="L116" s="2"/>
      <c r="M116" s="2"/>
      <c r="N116" s="2"/>
      <c r="O116" s="2"/>
      <c r="P116" s="2"/>
      <c r="Q116" s="2"/>
      <c r="R116" s="2"/>
      <c r="S116" s="2"/>
      <c r="T116" s="2"/>
      <c r="U116" s="2"/>
    </row>
    <row r="117" spans="1:21">
      <c r="A117" s="27"/>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defaultRowHeight="13.2"/>
  <sheetData>
    <row r="1" spans="1:14">
      <c r="A1" s="27" t="s">
        <v>905</v>
      </c>
      <c r="E1" s="26"/>
    </row>
    <row r="2" spans="1:14">
      <c r="A2" s="27"/>
      <c r="E2" s="26"/>
    </row>
    <row r="3" spans="1:14">
      <c r="A3" s="29" t="s">
        <v>498</v>
      </c>
    </row>
    <row r="4" spans="1:14">
      <c r="A4" s="28" t="s">
        <v>502</v>
      </c>
      <c r="B4" s="28" t="s">
        <v>438</v>
      </c>
      <c r="C4" s="77"/>
      <c r="D4" s="77"/>
      <c r="E4" s="77"/>
    </row>
    <row r="5" spans="1:14">
      <c r="A5">
        <v>1</v>
      </c>
      <c r="B5" s="2" t="s">
        <v>499</v>
      </c>
    </row>
    <row r="6" spans="1:14">
      <c r="A6">
        <v>2</v>
      </c>
      <c r="B6" s="2" t="s">
        <v>500</v>
      </c>
    </row>
    <row r="7" spans="1:14">
      <c r="A7">
        <v>3</v>
      </c>
      <c r="B7" s="2" t="s">
        <v>501</v>
      </c>
    </row>
    <row r="8" spans="1:14">
      <c r="B8" s="2"/>
    </row>
    <row r="9" spans="1:14">
      <c r="A9" s="27" t="s">
        <v>877</v>
      </c>
      <c r="E9" s="26"/>
    </row>
    <row r="10" spans="1:14">
      <c r="A10" s="2" t="s">
        <v>575</v>
      </c>
    </row>
    <row r="11" spans="1:14">
      <c r="A11" s="45" t="s">
        <v>168</v>
      </c>
      <c r="B11" s="15"/>
      <c r="C11" s="15"/>
      <c r="D11" s="15"/>
      <c r="E11" s="15"/>
      <c r="F11" s="15"/>
      <c r="G11" s="15"/>
      <c r="H11" s="15"/>
      <c r="I11" s="15"/>
      <c r="J11" s="15"/>
      <c r="K11" s="15"/>
      <c r="L11" s="15"/>
      <c r="M11" s="15"/>
      <c r="N11" s="15"/>
    </row>
    <row r="12" spans="1:14">
      <c r="A12" s="1">
        <v>0.3</v>
      </c>
      <c r="B12" s="14" t="s">
        <v>164</v>
      </c>
      <c r="C12" s="15"/>
      <c r="D12" s="15"/>
      <c r="E12" s="15"/>
      <c r="F12" s="15"/>
      <c r="G12" s="15"/>
      <c r="H12" s="15"/>
      <c r="I12" s="15"/>
      <c r="J12" s="15"/>
      <c r="K12" s="15"/>
      <c r="L12" s="15"/>
      <c r="M12" s="15"/>
      <c r="N12" s="15"/>
    </row>
    <row r="13" spans="1:14">
      <c r="A13" s="1">
        <v>-2001</v>
      </c>
      <c r="B13" s="14" t="s">
        <v>165</v>
      </c>
      <c r="C13" s="15"/>
      <c r="D13" s="15"/>
      <c r="E13" s="15"/>
      <c r="F13" s="15"/>
      <c r="G13" s="15"/>
      <c r="H13" s="15"/>
      <c r="I13" s="15"/>
      <c r="J13" s="15"/>
      <c r="K13" s="15"/>
      <c r="L13" s="15"/>
      <c r="M13" s="15"/>
      <c r="N13" s="15"/>
    </row>
    <row r="14" spans="1:14">
      <c r="A14" s="1">
        <v>1</v>
      </c>
      <c r="B14" s="14" t="s">
        <v>169</v>
      </c>
      <c r="C14" s="15"/>
      <c r="D14" s="15"/>
      <c r="E14" s="15"/>
      <c r="F14" s="15"/>
      <c r="G14" s="15"/>
      <c r="H14" s="15"/>
      <c r="I14" s="15"/>
      <c r="J14" s="15"/>
      <c r="K14" s="15"/>
      <c r="L14" s="15"/>
      <c r="M14" s="15"/>
      <c r="N14" s="15"/>
    </row>
    <row r="15" spans="1:14">
      <c r="A15" s="1">
        <v>2.9</v>
      </c>
      <c r="B15" s="14" t="s">
        <v>166</v>
      </c>
      <c r="C15" s="15"/>
      <c r="D15" s="15"/>
      <c r="E15" s="15"/>
      <c r="F15" s="15"/>
      <c r="G15" s="15"/>
      <c r="H15" s="15"/>
      <c r="I15" s="15"/>
      <c r="J15" s="15"/>
      <c r="K15" s="15"/>
      <c r="L15" s="15"/>
      <c r="M15" s="15"/>
      <c r="N15" s="15"/>
    </row>
    <row r="16" spans="1:14">
      <c r="A16" s="14" t="s">
        <v>429</v>
      </c>
      <c r="B16" s="15"/>
      <c r="C16" s="15"/>
      <c r="D16" s="15"/>
      <c r="E16" s="15"/>
      <c r="F16" s="15"/>
      <c r="G16" s="15"/>
      <c r="H16" s="15"/>
      <c r="I16" s="15"/>
      <c r="J16" s="15"/>
      <c r="K16" s="15"/>
      <c r="L16" s="15"/>
      <c r="M16" s="15"/>
      <c r="N16" s="15"/>
    </row>
    <row r="18" spans="1:19">
      <c r="A18" s="2" t="s">
        <v>576</v>
      </c>
    </row>
    <row r="19" spans="1:19">
      <c r="A19" s="45" t="s">
        <v>168</v>
      </c>
      <c r="B19" s="15"/>
      <c r="C19" s="15"/>
      <c r="D19" s="15"/>
      <c r="E19" s="15"/>
      <c r="F19" s="15"/>
      <c r="G19" s="15"/>
      <c r="H19" s="15"/>
      <c r="I19" s="15"/>
      <c r="J19" s="15"/>
      <c r="K19" s="15"/>
      <c r="L19" s="15"/>
      <c r="M19" s="15"/>
      <c r="N19" s="15"/>
      <c r="O19" s="15"/>
      <c r="P19" s="15"/>
      <c r="Q19" s="15"/>
      <c r="R19" s="15"/>
      <c r="S19" s="15"/>
    </row>
    <row r="20" spans="1:19">
      <c r="A20" s="1">
        <v>0.3</v>
      </c>
      <c r="B20" s="14" t="s">
        <v>164</v>
      </c>
      <c r="C20" s="15"/>
      <c r="D20" s="15"/>
      <c r="E20" s="15"/>
      <c r="F20" s="15"/>
      <c r="G20" s="15"/>
      <c r="H20" s="15"/>
      <c r="I20" s="15"/>
      <c r="J20" s="15"/>
      <c r="K20" s="15"/>
      <c r="L20" s="15"/>
      <c r="M20" s="15"/>
      <c r="N20" s="15"/>
      <c r="O20" s="15"/>
      <c r="P20" s="15"/>
      <c r="Q20" s="15"/>
      <c r="R20" s="15"/>
      <c r="S20" s="15"/>
    </row>
    <row r="21" spans="1:19">
      <c r="A21" s="1">
        <v>-2001</v>
      </c>
      <c r="B21" s="14" t="s">
        <v>165</v>
      </c>
      <c r="C21" s="15"/>
      <c r="D21" s="15"/>
      <c r="E21" s="15"/>
      <c r="F21" s="15"/>
      <c r="G21" s="15"/>
      <c r="H21" s="15"/>
      <c r="I21" s="15"/>
      <c r="J21" s="15"/>
      <c r="K21" s="15"/>
      <c r="L21" s="15"/>
      <c r="M21" s="15"/>
      <c r="N21" s="15"/>
      <c r="O21" s="15"/>
      <c r="P21" s="15"/>
      <c r="Q21" s="15"/>
      <c r="R21" s="15"/>
      <c r="S21" s="15"/>
    </row>
    <row r="22" spans="1:19">
      <c r="A22" s="1">
        <v>2</v>
      </c>
      <c r="B22" s="14" t="s">
        <v>169</v>
      </c>
      <c r="C22" s="15"/>
      <c r="D22" s="15"/>
      <c r="E22" s="15"/>
      <c r="F22" s="15"/>
      <c r="G22" s="15"/>
      <c r="H22" s="15"/>
      <c r="I22" s="15"/>
      <c r="J22" s="15"/>
      <c r="K22" s="15"/>
      <c r="L22" s="15"/>
      <c r="M22" s="15"/>
      <c r="N22" s="15"/>
      <c r="O22" s="15"/>
      <c r="P22" s="15"/>
      <c r="Q22" s="15"/>
      <c r="R22" s="15"/>
      <c r="S22" s="15"/>
    </row>
    <row r="23" spans="1:19">
      <c r="A23" s="1">
        <v>2.9</v>
      </c>
      <c r="B23" s="14" t="s">
        <v>166</v>
      </c>
      <c r="C23" s="15"/>
      <c r="D23" s="15"/>
      <c r="E23" s="15"/>
      <c r="F23" s="15"/>
      <c r="G23" s="15"/>
      <c r="H23" s="15"/>
      <c r="I23" s="15"/>
      <c r="J23" s="15"/>
      <c r="K23" s="15"/>
      <c r="L23" s="14"/>
      <c r="M23" s="15"/>
      <c r="N23" s="15"/>
      <c r="O23" s="15"/>
      <c r="P23" s="15"/>
      <c r="Q23" s="15"/>
      <c r="R23" s="15"/>
      <c r="S23" s="15"/>
    </row>
    <row r="24" spans="1:19" ht="13.8" thickBot="1">
      <c r="A24" s="14" t="s">
        <v>167</v>
      </c>
      <c r="B24" s="15"/>
      <c r="C24" s="15"/>
      <c r="D24" s="15"/>
      <c r="E24" s="15"/>
      <c r="F24" s="15"/>
      <c r="G24" s="15"/>
      <c r="H24" s="15"/>
      <c r="I24" s="15"/>
      <c r="J24" s="15"/>
      <c r="K24" s="15"/>
      <c r="L24" s="15"/>
      <c r="M24" s="15"/>
      <c r="N24" s="15"/>
      <c r="O24" s="15"/>
      <c r="P24" s="15"/>
      <c r="Q24" s="15"/>
      <c r="R24" s="15"/>
      <c r="S24" s="15"/>
    </row>
    <row r="25" spans="1:19" ht="13.8" thickBot="1">
      <c r="A25" s="5" t="s">
        <v>594</v>
      </c>
      <c r="B25" s="1"/>
      <c r="C25" s="14" t="s">
        <v>497</v>
      </c>
      <c r="D25" s="15"/>
      <c r="E25" s="15"/>
      <c r="F25" s="15"/>
      <c r="G25" s="15"/>
      <c r="H25" s="15"/>
      <c r="I25" s="140" t="s">
        <v>655</v>
      </c>
      <c r="J25" s="74"/>
      <c r="K25" s="74"/>
      <c r="L25" s="74"/>
      <c r="M25" s="74"/>
      <c r="N25" s="74"/>
      <c r="O25" s="74"/>
      <c r="P25" s="74"/>
      <c r="Q25" s="75"/>
      <c r="R25" s="15"/>
      <c r="S25" s="15"/>
    </row>
    <row r="26" spans="1:19">
      <c r="A26" s="2"/>
      <c r="C26" s="2"/>
    </row>
    <row r="27" spans="1:19">
      <c r="A27" s="2" t="s">
        <v>577</v>
      </c>
      <c r="C27" s="2"/>
    </row>
    <row r="28" spans="1:19">
      <c r="A28" s="45" t="s">
        <v>168</v>
      </c>
      <c r="B28" s="15"/>
      <c r="C28" s="15"/>
      <c r="D28" s="15"/>
      <c r="E28" s="15"/>
      <c r="F28" s="15"/>
      <c r="G28" s="15"/>
      <c r="H28" s="15"/>
      <c r="I28" s="15"/>
      <c r="J28" s="15"/>
      <c r="K28" s="15"/>
      <c r="L28" s="15"/>
      <c r="M28" s="15"/>
      <c r="N28" s="15"/>
      <c r="O28" s="15"/>
      <c r="P28" s="15"/>
      <c r="Q28" s="15"/>
      <c r="R28" s="15"/>
      <c r="S28" s="15"/>
    </row>
    <row r="29" spans="1:19">
      <c r="A29" s="1">
        <v>0.3</v>
      </c>
      <c r="B29" s="14" t="s">
        <v>164</v>
      </c>
      <c r="C29" s="15"/>
      <c r="D29" s="15"/>
      <c r="E29" s="15"/>
      <c r="F29" s="15"/>
      <c r="G29" s="15"/>
      <c r="H29" s="15"/>
      <c r="I29" s="15"/>
      <c r="J29" s="15"/>
      <c r="K29" s="15"/>
      <c r="L29" s="15"/>
      <c r="M29" s="15"/>
      <c r="N29" s="15"/>
      <c r="O29" s="15"/>
      <c r="P29" s="15"/>
      <c r="Q29" s="15"/>
      <c r="R29" s="15"/>
      <c r="S29" s="15"/>
    </row>
    <row r="30" spans="1:19">
      <c r="A30" s="1">
        <v>-2001</v>
      </c>
      <c r="B30" s="14" t="s">
        <v>165</v>
      </c>
      <c r="C30" s="15"/>
      <c r="D30" s="15"/>
      <c r="E30" s="15"/>
      <c r="F30" s="15"/>
      <c r="G30" s="15"/>
      <c r="H30" s="15"/>
      <c r="I30" s="15"/>
      <c r="J30" s="15"/>
      <c r="K30" s="15"/>
      <c r="L30" s="15"/>
      <c r="M30" s="15"/>
      <c r="N30" s="15"/>
      <c r="O30" s="15"/>
      <c r="P30" s="15"/>
      <c r="Q30" s="15"/>
      <c r="R30" s="15"/>
      <c r="S30" s="15"/>
    </row>
    <row r="31" spans="1:19">
      <c r="A31" s="1">
        <v>2</v>
      </c>
      <c r="B31" s="14" t="s">
        <v>169</v>
      </c>
      <c r="C31" s="15"/>
      <c r="D31" s="15"/>
      <c r="E31" s="15"/>
      <c r="F31" s="15"/>
      <c r="G31" s="15"/>
      <c r="H31" s="15"/>
      <c r="I31" s="15"/>
      <c r="J31" s="15"/>
      <c r="K31" s="15"/>
      <c r="L31" s="15"/>
      <c r="M31" s="15"/>
      <c r="N31" s="15"/>
      <c r="O31" s="15"/>
      <c r="P31" s="15"/>
      <c r="Q31" s="15"/>
      <c r="R31" s="15"/>
      <c r="S31" s="15"/>
    </row>
    <row r="32" spans="1:19">
      <c r="A32" s="1">
        <v>2.9</v>
      </c>
      <c r="B32" s="14" t="s">
        <v>166</v>
      </c>
      <c r="C32" s="15"/>
      <c r="D32" s="15"/>
      <c r="E32" s="15"/>
      <c r="F32" s="15"/>
      <c r="G32" s="15"/>
      <c r="H32" s="15"/>
      <c r="I32" s="15"/>
      <c r="J32" s="15"/>
      <c r="K32" s="15"/>
      <c r="L32" s="15"/>
      <c r="M32" s="15"/>
      <c r="N32" s="15"/>
      <c r="O32" s="15"/>
      <c r="P32" s="15"/>
      <c r="Q32" s="15"/>
      <c r="R32" s="15"/>
      <c r="S32" s="15"/>
    </row>
    <row r="33" spans="1:19">
      <c r="A33" s="14" t="s">
        <v>167</v>
      </c>
      <c r="B33" s="15"/>
      <c r="C33" s="15"/>
      <c r="D33" s="15"/>
      <c r="E33" s="15"/>
      <c r="F33" s="15"/>
      <c r="G33" s="15"/>
      <c r="H33" s="15"/>
      <c r="I33" s="15"/>
      <c r="J33" s="15"/>
      <c r="K33" s="15"/>
      <c r="L33" s="15"/>
      <c r="M33" s="15"/>
      <c r="N33" s="15"/>
      <c r="O33" s="15"/>
      <c r="P33" s="15"/>
      <c r="Q33" s="15"/>
      <c r="R33" s="15"/>
      <c r="S33" s="15"/>
    </row>
    <row r="34" spans="1:19" ht="13.8" thickBot="1">
      <c r="A34" s="5" t="s">
        <v>595</v>
      </c>
      <c r="B34" s="1"/>
      <c r="C34" s="14" t="s">
        <v>497</v>
      </c>
      <c r="D34" s="15"/>
      <c r="E34" s="15"/>
      <c r="F34" s="15"/>
      <c r="G34" s="15"/>
      <c r="H34" s="15"/>
      <c r="I34" s="15"/>
      <c r="J34" s="15"/>
      <c r="K34" s="15"/>
      <c r="L34" s="15"/>
      <c r="M34" s="15"/>
      <c r="N34" s="15"/>
      <c r="O34" s="15"/>
      <c r="P34" s="15"/>
      <c r="Q34" s="15"/>
      <c r="R34" s="15"/>
      <c r="S34" s="15"/>
    </row>
    <row r="35" spans="1:19" ht="12.75" customHeight="1">
      <c r="A35" s="5" t="s">
        <v>503</v>
      </c>
      <c r="B35" s="1"/>
      <c r="C35" s="14" t="s">
        <v>507</v>
      </c>
      <c r="D35" s="15"/>
      <c r="E35" s="15"/>
      <c r="F35" s="15"/>
      <c r="G35" s="470" t="s">
        <v>508</v>
      </c>
      <c r="H35" s="471"/>
      <c r="I35" s="471"/>
      <c r="J35" s="471"/>
      <c r="K35" s="471"/>
      <c r="L35" s="471"/>
      <c r="M35" s="472"/>
      <c r="N35" s="15"/>
      <c r="O35" s="15"/>
      <c r="P35" s="15"/>
      <c r="Q35" s="15"/>
      <c r="R35" s="15"/>
      <c r="S35" s="15"/>
    </row>
    <row r="36" spans="1:19" ht="13.8" thickBot="1">
      <c r="A36" s="5" t="s">
        <v>505</v>
      </c>
      <c r="B36" s="1"/>
      <c r="C36" s="14" t="s">
        <v>506</v>
      </c>
      <c r="D36" s="15"/>
      <c r="E36" s="15"/>
      <c r="F36" s="15"/>
      <c r="G36" s="473"/>
      <c r="H36" s="474"/>
      <c r="I36" s="474"/>
      <c r="J36" s="474"/>
      <c r="K36" s="474"/>
      <c r="L36" s="474"/>
      <c r="M36" s="475"/>
      <c r="N36" s="15"/>
      <c r="O36" s="15"/>
      <c r="P36" s="15"/>
      <c r="Q36" s="15"/>
      <c r="R36" s="15"/>
      <c r="S36" s="15"/>
    </row>
    <row r="37" spans="1:19">
      <c r="A37" s="2"/>
      <c r="C37" s="2"/>
      <c r="G37" s="132"/>
      <c r="H37" s="132"/>
      <c r="I37" s="132"/>
      <c r="J37" s="132"/>
      <c r="K37" s="132"/>
      <c r="L37" s="132"/>
      <c r="M37" s="132"/>
    </row>
    <row r="38" spans="1:19">
      <c r="A38" s="2" t="s">
        <v>906</v>
      </c>
    </row>
    <row r="39" spans="1:19">
      <c r="A39" s="45" t="s">
        <v>168</v>
      </c>
      <c r="B39" s="15"/>
      <c r="C39" s="15"/>
      <c r="D39" s="15"/>
      <c r="E39" s="15"/>
      <c r="F39" s="15"/>
      <c r="G39" s="15"/>
      <c r="H39" s="15"/>
      <c r="I39" s="15"/>
      <c r="J39" s="15"/>
      <c r="K39" s="15"/>
      <c r="L39" s="15"/>
      <c r="M39" s="15"/>
      <c r="N39" s="15"/>
      <c r="O39" s="15"/>
      <c r="P39" s="15"/>
      <c r="Q39" s="15"/>
      <c r="R39" s="15"/>
      <c r="S39" s="15"/>
    </row>
    <row r="40" spans="1:19">
      <c r="A40" s="1">
        <v>0.3</v>
      </c>
      <c r="B40" s="14" t="s">
        <v>164</v>
      </c>
      <c r="C40" s="15"/>
      <c r="D40" s="15"/>
      <c r="E40" s="15"/>
      <c r="F40" s="15"/>
      <c r="G40" s="15"/>
      <c r="H40" s="15"/>
      <c r="I40" s="15"/>
      <c r="J40" s="15"/>
      <c r="K40" s="15"/>
      <c r="L40" s="15"/>
      <c r="M40" s="15"/>
      <c r="N40" s="15"/>
      <c r="O40" s="15"/>
      <c r="P40" s="15"/>
      <c r="Q40" s="15"/>
      <c r="R40" s="15"/>
      <c r="S40" s="15"/>
    </row>
    <row r="41" spans="1:19">
      <c r="A41" s="1">
        <v>-2001</v>
      </c>
      <c r="B41" s="14" t="s">
        <v>165</v>
      </c>
      <c r="C41" s="15"/>
      <c r="D41" s="15"/>
      <c r="E41" s="15"/>
      <c r="F41" s="15"/>
      <c r="G41" s="15"/>
      <c r="H41" s="15"/>
      <c r="I41" s="15"/>
      <c r="J41" s="15"/>
      <c r="K41" s="15"/>
      <c r="L41" s="15"/>
      <c r="M41" s="15"/>
      <c r="N41" s="15"/>
      <c r="O41" s="15"/>
      <c r="P41" s="15"/>
      <c r="Q41" s="15"/>
      <c r="R41" s="15"/>
      <c r="S41" s="15"/>
    </row>
    <row r="42" spans="1:19">
      <c r="A42" s="1">
        <v>3</v>
      </c>
      <c r="B42" s="14" t="s">
        <v>169</v>
      </c>
      <c r="C42" s="15"/>
      <c r="D42" s="15"/>
      <c r="E42" s="15"/>
      <c r="F42" s="15"/>
      <c r="G42" s="15"/>
      <c r="H42" s="15"/>
      <c r="I42" s="15"/>
      <c r="J42" s="15"/>
      <c r="K42" s="15"/>
      <c r="L42" s="15"/>
      <c r="M42" s="15"/>
      <c r="N42" s="15"/>
      <c r="O42" s="15"/>
      <c r="P42" s="15"/>
      <c r="Q42" s="15"/>
      <c r="R42" s="15"/>
      <c r="S42" s="15"/>
    </row>
    <row r="43" spans="1:19">
      <c r="A43" s="1">
        <v>2.9</v>
      </c>
      <c r="B43" s="14" t="s">
        <v>166</v>
      </c>
      <c r="C43" s="15"/>
      <c r="D43" s="15"/>
      <c r="E43" s="15"/>
      <c r="F43" s="15"/>
      <c r="G43" s="15"/>
      <c r="H43" s="15"/>
      <c r="I43" s="15"/>
      <c r="J43" s="15"/>
      <c r="K43" s="15"/>
      <c r="L43" s="15"/>
      <c r="M43" s="15"/>
      <c r="N43" s="15"/>
      <c r="O43" s="15"/>
      <c r="P43" s="15"/>
      <c r="Q43" s="15"/>
      <c r="R43" s="15"/>
      <c r="S43" s="15"/>
    </row>
    <row r="44" spans="1:19">
      <c r="A44" s="14" t="s">
        <v>346</v>
      </c>
      <c r="B44" s="15"/>
      <c r="C44" s="15"/>
      <c r="D44" s="15"/>
      <c r="E44" s="15"/>
      <c r="F44" s="15"/>
      <c r="G44" s="15"/>
      <c r="H44" s="15"/>
      <c r="I44" s="15"/>
      <c r="J44" s="15"/>
      <c r="K44" s="15"/>
      <c r="L44" s="15"/>
      <c r="M44" s="15"/>
      <c r="N44" s="15"/>
      <c r="O44" s="15"/>
      <c r="P44" s="15"/>
      <c r="Q44" s="15"/>
      <c r="R44" s="15"/>
      <c r="S44" s="15"/>
    </row>
    <row r="45" spans="1:19">
      <c r="A45" s="1">
        <v>4</v>
      </c>
      <c r="B45" s="14" t="s">
        <v>347</v>
      </c>
      <c r="C45" s="15"/>
      <c r="D45" s="15"/>
      <c r="E45" s="15"/>
      <c r="F45" s="15"/>
      <c r="G45" s="15"/>
      <c r="H45" s="15"/>
      <c r="I45" s="15"/>
      <c r="J45" s="15"/>
      <c r="K45" s="15"/>
      <c r="L45" s="15"/>
      <c r="M45" s="15"/>
      <c r="N45" s="15"/>
      <c r="O45" s="15"/>
      <c r="P45" s="15"/>
      <c r="Q45" s="15"/>
      <c r="R45" s="15"/>
      <c r="S45" s="15"/>
    </row>
    <row r="47" spans="1:19">
      <c r="A47" s="165" t="s">
        <v>871</v>
      </c>
      <c r="K47" s="29" t="s">
        <v>878</v>
      </c>
    </row>
    <row r="48" spans="1:19" ht="13.8" thickBot="1">
      <c r="A48" s="14" t="s">
        <v>13</v>
      </c>
      <c r="B48" s="14" t="s">
        <v>0</v>
      </c>
      <c r="C48" s="14" t="s">
        <v>1</v>
      </c>
      <c r="D48" s="14" t="s">
        <v>2</v>
      </c>
      <c r="E48" s="14" t="s">
        <v>272</v>
      </c>
      <c r="F48" s="14" t="s">
        <v>3</v>
      </c>
      <c r="G48" s="43" t="s">
        <v>5</v>
      </c>
      <c r="H48" s="14" t="s">
        <v>870</v>
      </c>
      <c r="I48" s="15"/>
      <c r="J48" s="15"/>
      <c r="K48" s="15"/>
      <c r="L48" s="15"/>
      <c r="M48" s="15"/>
      <c r="N48" s="15"/>
      <c r="O48" s="15"/>
      <c r="P48" s="15"/>
      <c r="Q48" s="15"/>
      <c r="R48" s="15"/>
      <c r="S48" s="15"/>
    </row>
    <row r="49" spans="1:19" ht="13.8" thickBot="1">
      <c r="A49" s="1">
        <v>0</v>
      </c>
      <c r="B49" s="1">
        <v>4</v>
      </c>
      <c r="C49" s="1">
        <v>0.2</v>
      </c>
      <c r="D49" s="1">
        <v>0</v>
      </c>
      <c r="E49" s="1">
        <v>99</v>
      </c>
      <c r="F49" s="1">
        <v>0</v>
      </c>
      <c r="G49" s="1">
        <v>1</v>
      </c>
      <c r="H49" s="14" t="s">
        <v>873</v>
      </c>
      <c r="I49" s="15"/>
      <c r="J49" s="15"/>
      <c r="K49" s="195" t="s">
        <v>872</v>
      </c>
      <c r="L49" s="196"/>
      <c r="M49" s="196"/>
      <c r="N49" s="196"/>
      <c r="O49" s="196"/>
      <c r="P49" s="196"/>
      <c r="Q49" s="196"/>
      <c r="R49" s="196"/>
      <c r="S49" s="197"/>
    </row>
    <row r="50" spans="1:19">
      <c r="A50" s="1">
        <v>0</v>
      </c>
      <c r="B50" s="1">
        <v>4</v>
      </c>
      <c r="C50" s="1">
        <v>0</v>
      </c>
      <c r="D50" s="1">
        <v>0</v>
      </c>
      <c r="E50" s="1">
        <v>99</v>
      </c>
      <c r="F50" s="1">
        <v>0</v>
      </c>
      <c r="G50" s="1">
        <v>-1</v>
      </c>
      <c r="H50" s="14" t="s">
        <v>874</v>
      </c>
      <c r="I50" s="15"/>
      <c r="J50" s="15"/>
      <c r="K50" s="15"/>
      <c r="L50" s="15"/>
      <c r="M50" s="15"/>
      <c r="N50" s="15"/>
      <c r="O50" s="15"/>
      <c r="P50" s="15"/>
      <c r="Q50" s="15"/>
      <c r="R50" s="15"/>
      <c r="S50" s="15"/>
    </row>
    <row r="51" spans="1:19">
      <c r="A51" s="1">
        <v>0</v>
      </c>
      <c r="B51" s="1">
        <v>4</v>
      </c>
      <c r="C51" s="1">
        <v>0.2</v>
      </c>
      <c r="D51" s="1">
        <v>0</v>
      </c>
      <c r="E51" s="1">
        <v>99</v>
      </c>
      <c r="F51" s="1">
        <v>0</v>
      </c>
      <c r="G51" s="1">
        <v>1</v>
      </c>
      <c r="H51" s="14" t="s">
        <v>875</v>
      </c>
      <c r="I51" s="15"/>
      <c r="J51" s="15"/>
      <c r="K51" s="15"/>
      <c r="L51" s="15"/>
      <c r="M51" s="15"/>
      <c r="N51" s="15"/>
      <c r="O51" s="15"/>
      <c r="P51" s="15"/>
      <c r="Q51" s="15"/>
      <c r="R51" s="15"/>
      <c r="S51" s="15"/>
    </row>
    <row r="52" spans="1:19">
      <c r="A52" s="1">
        <v>0</v>
      </c>
      <c r="B52" s="1">
        <v>4</v>
      </c>
      <c r="C52" s="1">
        <v>0</v>
      </c>
      <c r="D52" s="1">
        <v>0</v>
      </c>
      <c r="E52" s="1">
        <v>99</v>
      </c>
      <c r="F52" s="1">
        <v>0</v>
      </c>
      <c r="G52" s="1">
        <v>-1</v>
      </c>
      <c r="H52" s="14" t="s">
        <v>876</v>
      </c>
      <c r="I52" s="15"/>
      <c r="J52" s="15"/>
      <c r="K52" s="15"/>
      <c r="L52" s="15"/>
      <c r="M52" s="15"/>
      <c r="N52" s="15"/>
      <c r="O52" s="15"/>
      <c r="P52" s="15"/>
      <c r="Q52" s="15"/>
      <c r="R52" s="15"/>
      <c r="S52" s="15"/>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87"/>
  <sheetViews>
    <sheetView topLeftCell="A25" workbookViewId="0">
      <selection activeCell="I59" sqref="I59"/>
    </sheetView>
  </sheetViews>
  <sheetFormatPr defaultRowHeight="13.2"/>
  <sheetData>
    <row r="1" spans="1:16">
      <c r="A1" s="27" t="s">
        <v>902</v>
      </c>
      <c r="E1" s="26"/>
    </row>
    <row r="2" spans="1:16" ht="13.8" thickBot="1">
      <c r="E2" s="2"/>
    </row>
    <row r="3" spans="1:16" ht="13.8" thickBot="1">
      <c r="A3" s="63" t="s">
        <v>570</v>
      </c>
      <c r="B3" s="59"/>
      <c r="C3" s="59"/>
      <c r="D3" s="59"/>
      <c r="E3" s="59"/>
      <c r="F3" s="59"/>
      <c r="G3" s="59"/>
      <c r="H3" s="59"/>
      <c r="I3" s="59"/>
      <c r="J3" s="60"/>
    </row>
    <row r="5" spans="1:16">
      <c r="A5" s="27" t="s">
        <v>572</v>
      </c>
    </row>
    <row r="6" spans="1:16">
      <c r="A6" s="45" t="s">
        <v>574</v>
      </c>
      <c r="B6" s="15"/>
      <c r="C6" s="15"/>
      <c r="D6" s="15"/>
      <c r="E6" s="15"/>
      <c r="F6" s="15"/>
      <c r="G6" s="15"/>
      <c r="H6" s="15"/>
      <c r="I6" s="15"/>
      <c r="J6" s="15"/>
      <c r="K6" s="15"/>
      <c r="L6" s="15"/>
      <c r="M6" s="15"/>
      <c r="N6" s="15"/>
      <c r="O6" s="15"/>
      <c r="P6" s="15"/>
    </row>
    <row r="7" spans="1:16" ht="13.8" thickBot="1">
      <c r="A7" s="1">
        <v>0</v>
      </c>
      <c r="B7" s="14" t="s">
        <v>492</v>
      </c>
      <c r="C7" s="15"/>
      <c r="D7" s="15"/>
      <c r="E7" s="15"/>
      <c r="F7" s="15"/>
      <c r="G7" s="15"/>
      <c r="H7" s="15"/>
      <c r="I7" s="15"/>
      <c r="J7" s="15"/>
      <c r="K7" s="15"/>
      <c r="L7" s="15"/>
      <c r="M7" s="15"/>
      <c r="N7" s="15"/>
      <c r="O7" s="15"/>
      <c r="P7" s="15"/>
    </row>
    <row r="8" spans="1:16" ht="12.75" customHeight="1">
      <c r="A8" s="1">
        <v>1980</v>
      </c>
      <c r="B8" s="14" t="s">
        <v>154</v>
      </c>
      <c r="C8" s="15"/>
      <c r="D8" s="15"/>
      <c r="E8" s="15"/>
      <c r="F8" s="15"/>
      <c r="G8" s="15"/>
      <c r="H8" s="15"/>
      <c r="I8" s="15"/>
      <c r="J8" s="15"/>
      <c r="K8" s="15"/>
      <c r="L8" s="15"/>
      <c r="M8" s="481" t="s">
        <v>573</v>
      </c>
      <c r="N8" s="482"/>
      <c r="O8" s="482"/>
      <c r="P8" s="483"/>
    </row>
    <row r="9" spans="1:16" ht="13.8" thickBot="1">
      <c r="A9" s="1">
        <v>2008</v>
      </c>
      <c r="B9" s="14" t="s">
        <v>155</v>
      </c>
      <c r="C9" s="15"/>
      <c r="D9" s="15"/>
      <c r="E9" s="15"/>
      <c r="F9" s="15"/>
      <c r="G9" s="15"/>
      <c r="H9" s="15"/>
      <c r="I9" s="15"/>
      <c r="J9" s="15"/>
      <c r="K9" s="15"/>
      <c r="L9" s="15"/>
      <c r="M9" s="484"/>
      <c r="N9" s="485"/>
      <c r="O9" s="485"/>
      <c r="P9" s="486"/>
    </row>
    <row r="10" spans="1:16">
      <c r="A10" s="1">
        <v>2</v>
      </c>
      <c r="B10" s="14" t="s">
        <v>156</v>
      </c>
      <c r="C10" s="15"/>
      <c r="D10" s="15"/>
      <c r="E10" s="15"/>
      <c r="F10" s="15"/>
      <c r="G10" s="15"/>
      <c r="H10" s="15"/>
      <c r="I10" s="15"/>
      <c r="J10" s="15"/>
      <c r="K10" s="15"/>
      <c r="L10" s="15"/>
      <c r="M10" s="131"/>
      <c r="N10" s="131"/>
      <c r="O10" s="131"/>
      <c r="P10" s="131"/>
    </row>
    <row r="11" spans="1:16">
      <c r="A11" s="1">
        <v>0</v>
      </c>
      <c r="B11" s="45" t="s">
        <v>493</v>
      </c>
      <c r="C11" s="15"/>
      <c r="D11" s="15"/>
      <c r="E11" s="15"/>
      <c r="F11" s="15"/>
      <c r="G11" s="15"/>
      <c r="H11" s="15"/>
      <c r="I11" s="15"/>
      <c r="J11" s="15"/>
      <c r="K11" s="15"/>
      <c r="L11" s="15"/>
      <c r="M11" s="15"/>
      <c r="N11" s="15"/>
      <c r="O11" s="15"/>
      <c r="P11" s="15"/>
    </row>
    <row r="12" spans="1:16">
      <c r="A12" s="45" t="s">
        <v>495</v>
      </c>
      <c r="B12" s="15"/>
      <c r="C12" s="15"/>
      <c r="D12" s="15"/>
      <c r="E12" s="15"/>
      <c r="F12" s="15"/>
      <c r="G12" s="15"/>
      <c r="H12" s="15"/>
      <c r="I12" s="15"/>
      <c r="J12" s="15"/>
      <c r="K12" s="15"/>
      <c r="L12" s="15"/>
      <c r="M12" s="15"/>
      <c r="N12" s="15"/>
      <c r="O12" s="15"/>
      <c r="P12" s="15"/>
    </row>
    <row r="13" spans="1:16">
      <c r="A13" s="14" t="s">
        <v>189</v>
      </c>
      <c r="B13" s="15"/>
      <c r="C13" s="15"/>
      <c r="D13" s="15"/>
      <c r="E13" s="15"/>
      <c r="F13" s="15"/>
      <c r="G13" s="14"/>
      <c r="H13" s="15"/>
      <c r="I13" s="15"/>
      <c r="J13" s="15"/>
      <c r="K13" s="15"/>
      <c r="L13" s="15"/>
      <c r="M13" s="15"/>
      <c r="N13" s="15"/>
      <c r="O13" s="15"/>
      <c r="P13" s="15"/>
    </row>
    <row r="14" spans="1:16">
      <c r="A14" s="14" t="s">
        <v>344</v>
      </c>
      <c r="B14" s="15"/>
      <c r="C14" s="15"/>
      <c r="D14" s="15"/>
      <c r="E14" s="15"/>
      <c r="F14" s="15"/>
      <c r="G14" s="15"/>
      <c r="H14" s="15"/>
      <c r="I14" s="15"/>
      <c r="J14" s="15"/>
      <c r="K14" s="15"/>
      <c r="L14" s="15"/>
      <c r="M14" s="15"/>
      <c r="N14" s="15"/>
      <c r="O14" s="15"/>
      <c r="P14" s="15"/>
    </row>
    <row r="15" spans="1:16">
      <c r="A15" s="14" t="s">
        <v>345</v>
      </c>
      <c r="B15" s="14"/>
      <c r="C15" s="15"/>
      <c r="D15" s="14"/>
      <c r="E15" s="15"/>
      <c r="F15" s="15"/>
      <c r="G15" s="15"/>
      <c r="H15" s="15"/>
      <c r="I15" s="15"/>
      <c r="J15" s="15"/>
      <c r="K15" s="15"/>
      <c r="L15" s="15"/>
      <c r="M15" s="15"/>
      <c r="N15" s="15"/>
      <c r="O15" s="15"/>
      <c r="P15" s="15"/>
    </row>
    <row r="16" spans="1:16">
      <c r="A16" s="15" t="s">
        <v>69</v>
      </c>
      <c r="B16" s="15"/>
      <c r="C16" s="15"/>
      <c r="D16" s="15"/>
      <c r="E16" s="15"/>
      <c r="F16" s="15"/>
      <c r="G16" s="15"/>
      <c r="H16" s="15"/>
      <c r="I16" s="15"/>
      <c r="J16" s="15"/>
      <c r="K16" s="15"/>
      <c r="L16" s="15"/>
      <c r="M16" s="15"/>
      <c r="N16" s="15"/>
      <c r="O16" s="15"/>
      <c r="P16" s="15"/>
    </row>
    <row r="17" spans="1:16">
      <c r="A17" s="27" t="s">
        <v>568</v>
      </c>
    </row>
    <row r="18" spans="1:16">
      <c r="A18" s="45" t="s">
        <v>574</v>
      </c>
      <c r="B18" s="15"/>
      <c r="C18" s="15"/>
      <c r="D18" s="15"/>
      <c r="E18" s="15"/>
      <c r="F18" s="15"/>
      <c r="G18" s="15"/>
      <c r="H18" s="15"/>
      <c r="I18" s="15"/>
      <c r="J18" s="15"/>
      <c r="K18" s="15"/>
      <c r="L18" s="15"/>
      <c r="M18" s="15"/>
      <c r="N18" s="15"/>
      <c r="O18" s="15"/>
      <c r="P18" s="15"/>
    </row>
    <row r="19" spans="1:16">
      <c r="A19" s="1">
        <v>1</v>
      </c>
      <c r="B19" s="14" t="s">
        <v>492</v>
      </c>
      <c r="C19" s="15"/>
      <c r="D19" s="15"/>
      <c r="E19" s="15"/>
      <c r="F19" s="15"/>
      <c r="G19" s="15"/>
      <c r="H19" s="15"/>
      <c r="I19" s="15"/>
      <c r="J19" s="15"/>
      <c r="K19" s="15"/>
      <c r="L19" s="15"/>
      <c r="M19" s="15"/>
      <c r="N19" s="15"/>
      <c r="O19" s="15"/>
      <c r="P19" s="15"/>
    </row>
    <row r="20" spans="1:16">
      <c r="A20" s="1">
        <v>1980</v>
      </c>
      <c r="B20" s="14" t="s">
        <v>154</v>
      </c>
      <c r="C20" s="15"/>
      <c r="D20" s="15"/>
      <c r="E20" s="15"/>
      <c r="F20" s="15"/>
      <c r="G20" s="15"/>
      <c r="H20" s="15"/>
      <c r="I20" s="15"/>
      <c r="J20" s="15"/>
      <c r="K20" s="15"/>
      <c r="L20" s="15"/>
      <c r="M20" s="15"/>
      <c r="N20" s="15"/>
      <c r="O20" s="15"/>
      <c r="P20" s="15"/>
    </row>
    <row r="21" spans="1:16">
      <c r="A21" s="1">
        <v>2008</v>
      </c>
      <c r="B21" s="14" t="s">
        <v>155</v>
      </c>
      <c r="C21" s="15"/>
      <c r="D21" s="15"/>
      <c r="E21" s="15"/>
      <c r="F21" s="15"/>
      <c r="G21" s="15"/>
      <c r="H21" s="15"/>
      <c r="I21" s="15"/>
      <c r="J21" s="15"/>
      <c r="K21" s="15"/>
      <c r="L21" s="15"/>
      <c r="M21" s="15"/>
      <c r="N21" s="15"/>
      <c r="O21" s="15"/>
      <c r="P21" s="15"/>
    </row>
    <row r="22" spans="1:16">
      <c r="A22" s="1">
        <v>2</v>
      </c>
      <c r="B22" s="14" t="s">
        <v>156</v>
      </c>
      <c r="C22" s="15"/>
      <c r="D22" s="15"/>
      <c r="E22" s="15"/>
      <c r="F22" s="15"/>
      <c r="G22" s="15"/>
      <c r="H22" s="15"/>
      <c r="I22" s="15"/>
      <c r="J22" s="15"/>
      <c r="K22" s="15"/>
      <c r="L22" s="15"/>
      <c r="M22" s="15"/>
      <c r="N22" s="15"/>
      <c r="O22" s="15"/>
      <c r="P22" s="15"/>
    </row>
    <row r="23" spans="1:16">
      <c r="A23" s="1">
        <v>0</v>
      </c>
      <c r="B23" s="45" t="s">
        <v>493</v>
      </c>
      <c r="C23" s="15"/>
      <c r="D23" s="15"/>
      <c r="E23" s="15"/>
      <c r="F23" s="15"/>
      <c r="G23" s="15"/>
      <c r="H23" s="15"/>
      <c r="I23" s="15"/>
      <c r="J23" s="15"/>
      <c r="K23" s="15"/>
      <c r="L23" s="15"/>
      <c r="M23" s="15"/>
      <c r="N23" s="15"/>
      <c r="O23" s="15"/>
      <c r="P23" s="15"/>
    </row>
    <row r="24" spans="1:16">
      <c r="A24" s="45" t="s">
        <v>495</v>
      </c>
      <c r="B24" s="15"/>
      <c r="C24" s="15"/>
      <c r="D24" s="15"/>
      <c r="E24" s="15"/>
      <c r="F24" s="15"/>
      <c r="G24" s="15"/>
      <c r="H24" s="15"/>
      <c r="I24" s="15"/>
      <c r="J24" s="15"/>
      <c r="K24" s="15"/>
      <c r="L24" s="15"/>
      <c r="M24" s="15"/>
      <c r="N24" s="15"/>
      <c r="O24" s="15"/>
      <c r="P24" s="15"/>
    </row>
    <row r="25" spans="1:16">
      <c r="A25" s="14" t="s">
        <v>189</v>
      </c>
      <c r="B25" s="15"/>
      <c r="C25" s="15"/>
      <c r="D25" s="15"/>
      <c r="E25" s="15"/>
      <c r="F25" s="15"/>
      <c r="G25" s="14"/>
      <c r="H25" s="15"/>
      <c r="I25" s="15"/>
      <c r="J25" s="15"/>
      <c r="K25" s="15"/>
      <c r="L25" s="15"/>
      <c r="M25" s="15"/>
      <c r="N25" s="15"/>
      <c r="O25" s="15"/>
      <c r="P25" s="15"/>
    </row>
    <row r="26" spans="1:16">
      <c r="A26" s="14" t="s">
        <v>344</v>
      </c>
      <c r="B26" s="15"/>
      <c r="C26" s="15"/>
      <c r="D26" s="15"/>
      <c r="E26" s="15"/>
      <c r="F26" s="15"/>
      <c r="G26" s="15"/>
      <c r="H26" s="15"/>
      <c r="I26" s="15"/>
      <c r="J26" s="15"/>
      <c r="K26" s="15"/>
      <c r="L26" s="15"/>
      <c r="M26" s="15"/>
      <c r="N26" s="15"/>
      <c r="O26" s="15"/>
      <c r="P26" s="15"/>
    </row>
    <row r="27" spans="1:16">
      <c r="A27" s="14" t="s">
        <v>345</v>
      </c>
      <c r="B27" s="14"/>
      <c r="C27" s="15"/>
      <c r="D27" s="14"/>
      <c r="E27" s="15"/>
      <c r="F27" s="15"/>
      <c r="G27" s="15"/>
      <c r="H27" s="15"/>
      <c r="I27" s="15"/>
      <c r="J27" s="15"/>
      <c r="K27" s="15"/>
      <c r="L27" s="15"/>
      <c r="M27" s="15"/>
      <c r="N27" s="15"/>
      <c r="O27" s="15"/>
      <c r="P27" s="15"/>
    </row>
    <row r="28" spans="1:16">
      <c r="A28" s="15" t="s">
        <v>69</v>
      </c>
      <c r="B28" s="15"/>
      <c r="C28" s="15"/>
      <c r="D28" s="15"/>
      <c r="E28" s="15"/>
      <c r="F28" s="15"/>
      <c r="G28" s="15"/>
      <c r="H28" s="15"/>
      <c r="I28" s="15"/>
      <c r="J28" s="15"/>
      <c r="K28" s="15"/>
      <c r="L28" s="15"/>
      <c r="M28" s="15"/>
      <c r="N28" s="15"/>
      <c r="O28" s="15"/>
      <c r="P28" s="15"/>
    </row>
    <row r="30" spans="1:16">
      <c r="A30" s="27" t="s">
        <v>569</v>
      </c>
    </row>
    <row r="31" spans="1:16">
      <c r="A31" s="45" t="s">
        <v>574</v>
      </c>
      <c r="B31" s="15"/>
      <c r="C31" s="15"/>
      <c r="D31" s="15"/>
      <c r="E31" s="15"/>
      <c r="F31" s="15"/>
      <c r="G31" s="15"/>
      <c r="H31" s="15"/>
      <c r="I31" s="15"/>
      <c r="J31" s="15"/>
      <c r="K31" s="15"/>
      <c r="L31" s="15"/>
      <c r="M31" s="15"/>
      <c r="N31" s="15"/>
      <c r="O31" s="15"/>
      <c r="P31" s="15"/>
    </row>
    <row r="32" spans="1:16">
      <c r="A32" s="1">
        <v>1</v>
      </c>
      <c r="B32" s="14" t="s">
        <v>492</v>
      </c>
      <c r="C32" s="15"/>
      <c r="D32" s="15"/>
      <c r="E32" s="15"/>
      <c r="F32" s="15"/>
      <c r="G32" s="15"/>
      <c r="H32" s="15"/>
      <c r="I32" s="15"/>
      <c r="J32" s="15"/>
      <c r="K32" s="15"/>
      <c r="L32" s="15"/>
      <c r="M32" s="15"/>
      <c r="N32" s="15"/>
      <c r="O32" s="15"/>
      <c r="P32" s="15"/>
    </row>
    <row r="33" spans="1:16">
      <c r="A33" s="1">
        <v>1980</v>
      </c>
      <c r="B33" s="14" t="s">
        <v>154</v>
      </c>
      <c r="C33" s="15"/>
      <c r="D33" s="15"/>
      <c r="E33" s="15"/>
      <c r="F33" s="15"/>
      <c r="G33" s="15"/>
      <c r="H33" s="15"/>
      <c r="I33" s="15"/>
      <c r="J33" s="15"/>
      <c r="K33" s="15"/>
      <c r="L33" s="15"/>
      <c r="M33" s="15"/>
      <c r="N33" s="15"/>
      <c r="O33" s="15"/>
      <c r="P33" s="15"/>
    </row>
    <row r="34" spans="1:16">
      <c r="A34" s="1">
        <v>2008</v>
      </c>
      <c r="B34" s="14" t="s">
        <v>155</v>
      </c>
      <c r="C34" s="15"/>
      <c r="D34" s="15"/>
      <c r="E34" s="15"/>
      <c r="F34" s="15"/>
      <c r="G34" s="15"/>
      <c r="H34" s="15"/>
      <c r="I34" s="15"/>
      <c r="J34" s="15"/>
      <c r="K34" s="15"/>
      <c r="L34" s="15"/>
      <c r="M34" s="15"/>
      <c r="N34" s="15"/>
      <c r="O34" s="15"/>
      <c r="P34" s="15"/>
    </row>
    <row r="35" spans="1:16">
      <c r="A35" s="1">
        <v>2</v>
      </c>
      <c r="B35" s="14" t="s">
        <v>156</v>
      </c>
      <c r="C35" s="15"/>
      <c r="D35" s="15"/>
      <c r="E35" s="15"/>
      <c r="F35" s="15"/>
      <c r="G35" s="15"/>
      <c r="H35" s="15"/>
      <c r="I35" s="15"/>
      <c r="J35" s="15"/>
      <c r="K35" s="15"/>
      <c r="L35" s="15"/>
      <c r="M35" s="15"/>
      <c r="N35" s="15"/>
      <c r="O35" s="15"/>
      <c r="P35" s="15"/>
    </row>
    <row r="36" spans="1:16">
      <c r="A36" s="1">
        <v>1</v>
      </c>
      <c r="B36" s="45" t="s">
        <v>493</v>
      </c>
      <c r="C36" s="15"/>
      <c r="D36" s="15"/>
      <c r="E36" s="15"/>
      <c r="F36" s="15"/>
      <c r="G36" s="15"/>
      <c r="H36" s="15"/>
      <c r="I36" s="15"/>
      <c r="J36" s="15"/>
      <c r="K36" s="15"/>
      <c r="L36" s="15"/>
      <c r="M36" s="15"/>
      <c r="N36" s="15"/>
      <c r="O36" s="15"/>
      <c r="P36" s="15"/>
    </row>
    <row r="37" spans="1:16">
      <c r="A37" s="1">
        <v>0</v>
      </c>
      <c r="B37" s="14" t="s">
        <v>157</v>
      </c>
      <c r="C37" s="15"/>
      <c r="D37" s="15"/>
      <c r="E37" s="15"/>
      <c r="F37" s="15"/>
      <c r="G37" s="15"/>
      <c r="H37" s="15"/>
      <c r="I37" s="15"/>
      <c r="J37" s="15"/>
      <c r="K37" s="15"/>
      <c r="L37" s="15"/>
      <c r="M37" s="15"/>
      <c r="N37" s="15"/>
      <c r="O37" s="15"/>
      <c r="P37" s="15"/>
    </row>
    <row r="38" spans="1:16">
      <c r="A38" s="1">
        <v>-4</v>
      </c>
      <c r="B38" s="15" t="s">
        <v>101</v>
      </c>
      <c r="C38" s="15"/>
      <c r="D38" s="15"/>
      <c r="E38" s="15"/>
      <c r="F38" s="15"/>
      <c r="G38" s="15"/>
      <c r="H38" s="15"/>
      <c r="I38" s="15"/>
      <c r="J38" s="15"/>
      <c r="K38" s="15"/>
      <c r="L38" s="15"/>
      <c r="M38" s="15"/>
      <c r="N38" s="15"/>
      <c r="O38" s="15"/>
      <c r="P38" s="15"/>
    </row>
    <row r="39" spans="1:16">
      <c r="A39" s="1">
        <v>0</v>
      </c>
      <c r="B39" s="14" t="s">
        <v>158</v>
      </c>
      <c r="C39" s="15"/>
      <c r="D39" s="15"/>
      <c r="E39" s="15"/>
      <c r="F39" s="15"/>
      <c r="G39" s="15"/>
      <c r="H39" s="15"/>
      <c r="I39" s="15"/>
      <c r="J39" s="15"/>
      <c r="K39" s="15"/>
      <c r="L39" s="15"/>
      <c r="M39" s="15"/>
      <c r="N39" s="15"/>
      <c r="O39" s="15"/>
      <c r="P39" s="15"/>
    </row>
    <row r="40" spans="1:16">
      <c r="A40" s="1">
        <v>1</v>
      </c>
      <c r="B40" s="14" t="s">
        <v>159</v>
      </c>
      <c r="C40" s="15"/>
      <c r="D40" s="15"/>
      <c r="E40" s="15"/>
      <c r="F40" s="15"/>
      <c r="G40" s="15"/>
      <c r="H40" s="15"/>
      <c r="I40" s="15"/>
      <c r="J40" s="15"/>
      <c r="K40" s="15"/>
      <c r="L40" s="15"/>
      <c r="M40" s="15"/>
      <c r="N40" s="15"/>
      <c r="O40" s="15"/>
      <c r="P40" s="15"/>
    </row>
    <row r="41" spans="1:16">
      <c r="A41" s="1">
        <v>1900</v>
      </c>
      <c r="B41" s="15" t="s">
        <v>102</v>
      </c>
      <c r="C41" s="15"/>
      <c r="D41" s="15"/>
      <c r="E41" s="15"/>
      <c r="F41" s="15"/>
      <c r="G41" s="15"/>
      <c r="H41" s="15"/>
      <c r="I41" s="15"/>
      <c r="J41" s="15"/>
      <c r="K41" s="15"/>
      <c r="L41" s="15"/>
      <c r="M41" s="15"/>
      <c r="N41" s="15"/>
      <c r="O41" s="15"/>
      <c r="P41" s="15"/>
    </row>
    <row r="42" spans="1:16">
      <c r="A42" s="1">
        <v>1900</v>
      </c>
      <c r="B42" s="15" t="s">
        <v>103</v>
      </c>
      <c r="C42" s="15"/>
      <c r="D42" s="15"/>
      <c r="E42" s="15"/>
      <c r="F42" s="15"/>
      <c r="G42" s="15"/>
      <c r="H42" s="15"/>
      <c r="I42" s="15"/>
      <c r="J42" s="15"/>
      <c r="K42" s="15"/>
      <c r="L42" s="15"/>
      <c r="M42" s="15"/>
      <c r="N42" s="15"/>
      <c r="O42" s="15"/>
      <c r="P42" s="15"/>
    </row>
    <row r="43" spans="1:16">
      <c r="A43" s="1">
        <v>2001</v>
      </c>
      <c r="B43" s="15" t="s">
        <v>104</v>
      </c>
      <c r="C43" s="15"/>
      <c r="D43" s="15"/>
      <c r="E43" s="15"/>
      <c r="F43" s="15"/>
      <c r="G43" s="15"/>
      <c r="H43" s="15"/>
      <c r="I43" s="15"/>
      <c r="J43" s="15"/>
      <c r="K43" s="15"/>
      <c r="L43" s="15"/>
      <c r="M43" s="15"/>
      <c r="N43" s="15"/>
      <c r="O43" s="15"/>
      <c r="P43" s="15"/>
    </row>
    <row r="44" spans="1:16">
      <c r="A44" s="1">
        <v>2002</v>
      </c>
      <c r="B44" s="15" t="s">
        <v>105</v>
      </c>
      <c r="C44" s="15"/>
      <c r="D44" s="15"/>
      <c r="E44" s="15"/>
      <c r="F44" s="15"/>
      <c r="G44" s="15"/>
      <c r="H44" s="15"/>
      <c r="I44" s="15"/>
      <c r="J44" s="15"/>
      <c r="K44" s="15"/>
      <c r="L44" s="15"/>
      <c r="M44" s="15"/>
      <c r="N44" s="15"/>
      <c r="O44" s="15"/>
      <c r="P44" s="15"/>
    </row>
    <row r="45" spans="1:16">
      <c r="A45" s="1">
        <v>1</v>
      </c>
      <c r="B45" s="14" t="s">
        <v>160</v>
      </c>
      <c r="C45" s="15"/>
      <c r="D45" s="15"/>
      <c r="E45" s="15"/>
      <c r="F45" s="15"/>
      <c r="G45" s="15"/>
      <c r="H45" s="15"/>
      <c r="I45" s="15"/>
      <c r="J45" s="15"/>
      <c r="K45" s="15"/>
      <c r="L45" s="15"/>
      <c r="M45" s="15"/>
      <c r="N45" s="15"/>
      <c r="O45" s="15"/>
      <c r="P45" s="15"/>
    </row>
    <row r="46" spans="1:16">
      <c r="A46" s="1">
        <v>0</v>
      </c>
      <c r="B46" s="14" t="s">
        <v>161</v>
      </c>
      <c r="C46" s="15"/>
      <c r="D46" s="15"/>
      <c r="E46" s="15"/>
      <c r="F46" s="15"/>
      <c r="G46" s="15"/>
      <c r="H46" s="15"/>
      <c r="I46" s="15"/>
      <c r="J46" s="15"/>
      <c r="K46" s="15"/>
      <c r="L46" s="15"/>
      <c r="M46" s="15"/>
      <c r="N46" s="15"/>
      <c r="O46" s="15"/>
      <c r="P46" s="15"/>
    </row>
    <row r="47" spans="1:16">
      <c r="A47" s="1">
        <v>-5</v>
      </c>
      <c r="B47" s="14" t="s">
        <v>162</v>
      </c>
      <c r="C47" s="15"/>
      <c r="D47" s="15"/>
      <c r="E47" s="15"/>
      <c r="F47" s="15"/>
      <c r="G47" s="15"/>
      <c r="H47" s="15"/>
      <c r="I47" s="15"/>
      <c r="J47" s="15"/>
      <c r="K47" s="15"/>
      <c r="L47" s="15"/>
      <c r="M47" s="15"/>
      <c r="N47" s="15"/>
      <c r="O47" s="15"/>
      <c r="P47" s="15"/>
    </row>
    <row r="48" spans="1:16">
      <c r="A48" s="1">
        <v>5</v>
      </c>
      <c r="B48" s="14" t="s">
        <v>163</v>
      </c>
      <c r="C48" s="15"/>
      <c r="D48" s="15"/>
      <c r="E48" s="15"/>
      <c r="F48" s="15"/>
      <c r="G48" s="15"/>
      <c r="H48" s="15"/>
      <c r="I48" s="15"/>
      <c r="J48" s="15"/>
      <c r="K48" s="15"/>
      <c r="L48" s="15"/>
      <c r="M48" s="15"/>
      <c r="N48" s="15"/>
      <c r="O48" s="15"/>
      <c r="P48" s="15"/>
    </row>
    <row r="49" spans="1:16">
      <c r="A49" s="1">
        <v>0</v>
      </c>
      <c r="B49" s="15" t="s">
        <v>106</v>
      </c>
      <c r="C49" s="15"/>
      <c r="D49" s="15"/>
      <c r="E49" s="15"/>
      <c r="F49" s="15"/>
      <c r="G49" s="15"/>
      <c r="H49" s="15"/>
      <c r="I49" s="15"/>
      <c r="J49" s="15"/>
      <c r="K49" s="15"/>
      <c r="L49" s="15"/>
      <c r="M49" s="15"/>
      <c r="N49" s="15"/>
      <c r="O49" s="15"/>
      <c r="P49" s="15"/>
    </row>
    <row r="50" spans="1:16">
      <c r="A50" s="45" t="s">
        <v>88</v>
      </c>
      <c r="B50" s="15"/>
      <c r="C50" s="15"/>
      <c r="D50" s="15"/>
      <c r="E50" s="17"/>
      <c r="F50" s="14"/>
      <c r="G50" s="14"/>
      <c r="H50" s="14"/>
      <c r="I50" s="14"/>
      <c r="J50" s="15"/>
      <c r="K50" s="15"/>
      <c r="L50" s="15"/>
      <c r="M50" s="15"/>
      <c r="N50" s="15"/>
      <c r="O50" s="15"/>
      <c r="P50" s="15"/>
    </row>
    <row r="51" spans="1:16">
      <c r="A51" s="45" t="s">
        <v>495</v>
      </c>
      <c r="B51" s="15"/>
      <c r="C51" s="15"/>
      <c r="D51" s="15"/>
      <c r="E51" s="15"/>
      <c r="F51" s="15"/>
      <c r="G51" s="15"/>
      <c r="H51" s="15"/>
      <c r="I51" s="15"/>
      <c r="J51" s="15"/>
      <c r="K51" s="15"/>
      <c r="L51" s="15"/>
      <c r="M51" s="15"/>
      <c r="N51" s="15"/>
      <c r="O51" s="15"/>
      <c r="P51" s="15"/>
    </row>
    <row r="52" spans="1:16">
      <c r="A52" s="14" t="s">
        <v>189</v>
      </c>
      <c r="B52" s="15"/>
      <c r="C52" s="15"/>
      <c r="D52" s="15"/>
      <c r="E52" s="15"/>
      <c r="F52" s="15"/>
      <c r="G52" s="14"/>
      <c r="H52" s="15"/>
      <c r="I52" s="15"/>
      <c r="J52" s="15"/>
      <c r="K52" s="15"/>
      <c r="L52" s="15"/>
      <c r="M52" s="15"/>
      <c r="N52" s="15"/>
      <c r="O52" s="15"/>
      <c r="P52" s="15"/>
    </row>
    <row r="53" spans="1:16">
      <c r="A53" s="14" t="s">
        <v>344</v>
      </c>
      <c r="B53" s="15"/>
      <c r="C53" s="15"/>
      <c r="D53" s="15"/>
      <c r="E53" s="15"/>
      <c r="F53" s="15"/>
      <c r="G53" s="15"/>
      <c r="H53" s="15"/>
      <c r="I53" s="15"/>
      <c r="J53" s="15"/>
      <c r="K53" s="15"/>
      <c r="L53" s="15"/>
      <c r="M53" s="15"/>
      <c r="N53" s="15"/>
      <c r="O53" s="15"/>
      <c r="P53" s="15"/>
    </row>
    <row r="54" spans="1:16">
      <c r="A54" s="14" t="s">
        <v>345</v>
      </c>
      <c r="B54" s="14"/>
      <c r="C54" s="15"/>
      <c r="D54" s="14"/>
      <c r="E54" s="15"/>
      <c r="F54" s="15"/>
      <c r="G54" s="15"/>
      <c r="H54" s="15"/>
      <c r="I54" s="15"/>
      <c r="J54" s="15"/>
      <c r="K54" s="15"/>
      <c r="L54" s="15"/>
      <c r="M54" s="15"/>
      <c r="N54" s="15"/>
      <c r="O54" s="15"/>
      <c r="P54" s="15"/>
    </row>
    <row r="55" spans="1:16">
      <c r="A55" s="15" t="s">
        <v>69</v>
      </c>
      <c r="B55" s="15"/>
      <c r="C55" s="15"/>
      <c r="D55" s="15"/>
      <c r="E55" s="15"/>
      <c r="F55" s="15"/>
      <c r="G55" s="15"/>
      <c r="H55" s="15"/>
      <c r="I55" s="15"/>
      <c r="J55" s="15"/>
      <c r="K55" s="15"/>
      <c r="L55" s="15"/>
      <c r="M55" s="15"/>
      <c r="N55" s="15"/>
      <c r="O55" s="15"/>
      <c r="P55" s="15"/>
    </row>
    <row r="57" spans="1:16">
      <c r="A57" s="27" t="s">
        <v>571</v>
      </c>
    </row>
    <row r="58" spans="1:16">
      <c r="A58" s="45" t="s">
        <v>574</v>
      </c>
      <c r="B58" s="15"/>
      <c r="C58" s="15"/>
      <c r="D58" s="15"/>
      <c r="E58" s="15"/>
      <c r="F58" s="15"/>
      <c r="G58" s="15"/>
      <c r="H58" s="15"/>
      <c r="I58" s="15"/>
      <c r="J58" s="15"/>
      <c r="K58" s="15"/>
      <c r="L58" s="15"/>
      <c r="M58" s="15"/>
      <c r="N58" s="15"/>
      <c r="O58" s="15"/>
      <c r="P58" s="15"/>
    </row>
    <row r="59" spans="1:16">
      <c r="A59" s="1">
        <v>1</v>
      </c>
      <c r="B59" s="14" t="s">
        <v>492</v>
      </c>
      <c r="C59" s="15"/>
      <c r="D59" s="15"/>
      <c r="E59" s="15"/>
      <c r="F59" s="15"/>
      <c r="G59" s="15"/>
      <c r="H59" s="15"/>
      <c r="I59" s="15"/>
      <c r="J59" s="15"/>
      <c r="K59" s="15"/>
      <c r="L59" s="15"/>
      <c r="M59" s="15"/>
      <c r="N59" s="15"/>
      <c r="O59" s="15"/>
      <c r="P59" s="15"/>
    </row>
    <row r="60" spans="1:16">
      <c r="A60" s="1">
        <v>1980</v>
      </c>
      <c r="B60" s="14" t="s">
        <v>154</v>
      </c>
      <c r="C60" s="15"/>
      <c r="D60" s="15"/>
      <c r="E60" s="15"/>
      <c r="F60" s="15"/>
      <c r="G60" s="15"/>
      <c r="H60" s="15"/>
      <c r="I60" s="15"/>
      <c r="J60" s="15"/>
      <c r="K60" s="15"/>
      <c r="L60" s="15"/>
      <c r="M60" s="15"/>
      <c r="N60" s="15"/>
      <c r="O60" s="15"/>
      <c r="P60" s="15"/>
    </row>
    <row r="61" spans="1:16">
      <c r="A61" s="1">
        <v>2008</v>
      </c>
      <c r="B61" s="14" t="s">
        <v>155</v>
      </c>
      <c r="C61" s="15"/>
      <c r="D61" s="15"/>
      <c r="E61" s="15"/>
      <c r="F61" s="15"/>
      <c r="G61" s="15"/>
      <c r="H61" s="15"/>
      <c r="I61" s="15"/>
      <c r="J61" s="15"/>
      <c r="K61" s="15"/>
      <c r="L61" s="15"/>
      <c r="M61" s="15"/>
      <c r="N61" s="15"/>
      <c r="O61" s="15"/>
      <c r="P61" s="15"/>
    </row>
    <row r="62" spans="1:16">
      <c r="A62" s="1">
        <v>2</v>
      </c>
      <c r="B62" s="14" t="s">
        <v>156</v>
      </c>
      <c r="C62" s="15"/>
      <c r="D62" s="15"/>
      <c r="E62" s="15"/>
      <c r="F62" s="15"/>
      <c r="G62" s="15"/>
      <c r="H62" s="15"/>
      <c r="I62" s="15"/>
      <c r="J62" s="15"/>
      <c r="K62" s="15"/>
      <c r="L62" s="15"/>
      <c r="M62" s="15"/>
      <c r="N62" s="15"/>
      <c r="O62" s="15"/>
      <c r="P62" s="15"/>
    </row>
    <row r="63" spans="1:16">
      <c r="A63" s="1">
        <v>1</v>
      </c>
      <c r="B63" s="45" t="s">
        <v>493</v>
      </c>
      <c r="C63" s="15"/>
      <c r="D63" s="15"/>
      <c r="E63" s="15"/>
      <c r="F63" s="15"/>
      <c r="G63" s="15"/>
      <c r="H63" s="15"/>
      <c r="I63" s="15"/>
      <c r="J63" s="15"/>
      <c r="K63" s="15"/>
      <c r="L63" s="15"/>
      <c r="M63" s="15"/>
      <c r="N63" s="15"/>
      <c r="O63" s="15"/>
      <c r="P63" s="15"/>
    </row>
    <row r="64" spans="1:16">
      <c r="A64" s="1">
        <v>0</v>
      </c>
      <c r="B64" s="14" t="s">
        <v>157</v>
      </c>
      <c r="C64" s="15"/>
      <c r="D64" s="15"/>
      <c r="E64" s="15"/>
      <c r="F64" s="15"/>
      <c r="G64" s="15"/>
      <c r="H64" s="15"/>
      <c r="I64" s="15"/>
      <c r="J64" s="15"/>
      <c r="K64" s="15"/>
      <c r="L64" s="15"/>
      <c r="M64" s="15"/>
      <c r="N64" s="15"/>
      <c r="O64" s="15"/>
      <c r="P64" s="15"/>
    </row>
    <row r="65" spans="1:16">
      <c r="A65" s="1">
        <v>-4</v>
      </c>
      <c r="B65" s="15" t="s">
        <v>101</v>
      </c>
      <c r="C65" s="15"/>
      <c r="D65" s="15"/>
      <c r="E65" s="15"/>
      <c r="F65" s="15"/>
      <c r="G65" s="15"/>
      <c r="H65" s="15"/>
      <c r="I65" s="15"/>
      <c r="J65" s="15"/>
      <c r="K65" s="15"/>
      <c r="L65" s="15"/>
      <c r="M65" s="15"/>
      <c r="N65" s="15"/>
      <c r="O65" s="15"/>
      <c r="P65" s="15"/>
    </row>
    <row r="66" spans="1:16">
      <c r="A66" s="1">
        <v>0</v>
      </c>
      <c r="B66" s="14" t="s">
        <v>158</v>
      </c>
      <c r="C66" s="15"/>
      <c r="D66" s="15"/>
      <c r="E66" s="15"/>
      <c r="F66" s="15"/>
      <c r="G66" s="15"/>
      <c r="H66" s="15"/>
      <c r="I66" s="15"/>
      <c r="J66" s="15"/>
      <c r="K66" s="15"/>
      <c r="L66" s="15"/>
      <c r="M66" s="15"/>
      <c r="N66" s="15"/>
      <c r="O66" s="15"/>
      <c r="P66" s="15"/>
    </row>
    <row r="67" spans="1:16">
      <c r="A67" s="1">
        <v>1</v>
      </c>
      <c r="B67" s="14" t="s">
        <v>159</v>
      </c>
      <c r="C67" s="15"/>
      <c r="D67" s="15"/>
      <c r="E67" s="15"/>
      <c r="F67" s="15"/>
      <c r="G67" s="15"/>
      <c r="H67" s="15"/>
      <c r="I67" s="15"/>
      <c r="J67" s="15"/>
      <c r="K67" s="15"/>
      <c r="L67" s="15"/>
      <c r="M67" s="15"/>
      <c r="N67" s="15"/>
      <c r="O67" s="15"/>
      <c r="P67" s="15"/>
    </row>
    <row r="68" spans="1:16">
      <c r="A68" s="1">
        <v>1900</v>
      </c>
      <c r="B68" s="15" t="s">
        <v>102</v>
      </c>
      <c r="C68" s="15"/>
      <c r="D68" s="15"/>
      <c r="E68" s="15"/>
      <c r="F68" s="15"/>
      <c r="G68" s="15"/>
      <c r="H68" s="15"/>
      <c r="I68" s="15"/>
      <c r="J68" s="15"/>
      <c r="K68" s="15"/>
      <c r="L68" s="15"/>
      <c r="M68" s="15"/>
      <c r="N68" s="15"/>
      <c r="O68" s="15"/>
      <c r="P68" s="15"/>
    </row>
    <row r="69" spans="1:16">
      <c r="A69" s="1">
        <v>1900</v>
      </c>
      <c r="B69" s="15" t="s">
        <v>103</v>
      </c>
      <c r="C69" s="15"/>
      <c r="D69" s="15"/>
      <c r="E69" s="15"/>
      <c r="F69" s="15"/>
      <c r="G69" s="15"/>
      <c r="H69" s="15"/>
      <c r="I69" s="15"/>
      <c r="J69" s="15"/>
      <c r="K69" s="15"/>
      <c r="L69" s="15"/>
      <c r="M69" s="15"/>
      <c r="N69" s="15"/>
      <c r="O69" s="15"/>
      <c r="P69" s="15"/>
    </row>
    <row r="70" spans="1:16">
      <c r="A70" s="1">
        <v>2001</v>
      </c>
      <c r="B70" s="15" t="s">
        <v>104</v>
      </c>
      <c r="C70" s="15"/>
      <c r="D70" s="15"/>
      <c r="E70" s="15"/>
      <c r="F70" s="15"/>
      <c r="G70" s="15"/>
      <c r="H70" s="15"/>
      <c r="I70" s="15"/>
      <c r="J70" s="15"/>
      <c r="K70" s="15"/>
      <c r="L70" s="15"/>
      <c r="M70" s="15"/>
      <c r="N70" s="15"/>
      <c r="O70" s="15"/>
      <c r="P70" s="15"/>
    </row>
    <row r="71" spans="1:16">
      <c r="A71" s="1">
        <v>2002</v>
      </c>
      <c r="B71" s="15" t="s">
        <v>105</v>
      </c>
      <c r="C71" s="15"/>
      <c r="D71" s="15"/>
      <c r="E71" s="15"/>
      <c r="F71" s="15"/>
      <c r="G71" s="15"/>
      <c r="H71" s="15"/>
      <c r="I71" s="15"/>
      <c r="J71" s="15"/>
      <c r="K71" s="15"/>
      <c r="L71" s="15"/>
      <c r="M71" s="15"/>
      <c r="N71" s="15"/>
      <c r="O71" s="15"/>
      <c r="P71" s="15"/>
    </row>
    <row r="72" spans="1:16">
      <c r="A72" s="1">
        <v>1</v>
      </c>
      <c r="B72" s="14" t="s">
        <v>160</v>
      </c>
      <c r="C72" s="15"/>
      <c r="D72" s="15"/>
      <c r="E72" s="15"/>
      <c r="F72" s="15"/>
      <c r="G72" s="15"/>
      <c r="H72" s="15"/>
      <c r="I72" s="15"/>
      <c r="J72" s="15"/>
      <c r="K72" s="15"/>
      <c r="L72" s="15"/>
      <c r="M72" s="15"/>
      <c r="N72" s="15"/>
      <c r="O72" s="15"/>
      <c r="P72" s="15"/>
    </row>
    <row r="73" spans="1:16">
      <c r="A73" s="1">
        <v>0</v>
      </c>
      <c r="B73" s="14" t="s">
        <v>161</v>
      </c>
      <c r="C73" s="15"/>
      <c r="D73" s="15"/>
      <c r="E73" s="15"/>
      <c r="F73" s="15"/>
      <c r="G73" s="15"/>
      <c r="H73" s="15"/>
      <c r="I73" s="15"/>
      <c r="J73" s="15"/>
      <c r="K73" s="15"/>
      <c r="L73" s="15"/>
      <c r="M73" s="15"/>
      <c r="N73" s="15"/>
      <c r="O73" s="15"/>
      <c r="P73" s="15"/>
    </row>
    <row r="74" spans="1:16">
      <c r="A74" s="1">
        <v>-5</v>
      </c>
      <c r="B74" s="14" t="s">
        <v>162</v>
      </c>
      <c r="C74" s="15"/>
      <c r="D74" s="15"/>
      <c r="E74" s="15"/>
      <c r="F74" s="15"/>
      <c r="G74" s="15"/>
      <c r="H74" s="15"/>
      <c r="I74" s="15"/>
      <c r="J74" s="15"/>
      <c r="K74" s="15"/>
      <c r="L74" s="15"/>
      <c r="M74" s="15"/>
      <c r="N74" s="15"/>
      <c r="O74" s="15"/>
      <c r="P74" s="15"/>
    </row>
    <row r="75" spans="1:16">
      <c r="A75" s="1">
        <v>5</v>
      </c>
      <c r="B75" s="14" t="s">
        <v>163</v>
      </c>
      <c r="C75" s="15"/>
      <c r="D75" s="15"/>
      <c r="E75" s="15"/>
      <c r="F75" s="15"/>
      <c r="G75" s="15"/>
      <c r="H75" s="15"/>
      <c r="I75" s="15"/>
      <c r="J75" s="15"/>
      <c r="K75" s="15"/>
      <c r="L75" s="15"/>
      <c r="M75" s="15"/>
      <c r="N75" s="15"/>
      <c r="O75" s="15"/>
      <c r="P75" s="15"/>
    </row>
    <row r="76" spans="1:16">
      <c r="A76" s="1">
        <v>3</v>
      </c>
      <c r="B76" s="15" t="s">
        <v>106</v>
      </c>
      <c r="C76" s="15"/>
      <c r="D76" s="15"/>
      <c r="E76" s="15"/>
      <c r="F76" s="15"/>
      <c r="G76" s="15"/>
      <c r="H76" s="15"/>
      <c r="I76" s="15"/>
      <c r="J76" s="15"/>
      <c r="K76" s="15"/>
      <c r="L76" s="15"/>
      <c r="M76" s="15"/>
      <c r="N76" s="15"/>
      <c r="O76" s="15"/>
      <c r="P76" s="15"/>
    </row>
    <row r="77" spans="1:16">
      <c r="A77" s="45" t="s">
        <v>88</v>
      </c>
      <c r="B77" s="15"/>
      <c r="C77" s="15"/>
      <c r="D77" s="15"/>
      <c r="E77" s="17"/>
      <c r="F77" s="14"/>
      <c r="G77" s="14"/>
      <c r="H77" s="14"/>
      <c r="I77" s="14"/>
      <c r="J77" s="15"/>
      <c r="K77" s="15"/>
      <c r="L77" s="15"/>
      <c r="M77" s="15"/>
      <c r="N77" s="15"/>
      <c r="O77" s="15"/>
      <c r="P77" s="15"/>
    </row>
    <row r="78" spans="1:16">
      <c r="A78" s="45" t="s">
        <v>495</v>
      </c>
      <c r="B78" s="15"/>
      <c r="C78" s="15"/>
      <c r="D78" s="15"/>
      <c r="E78" s="15"/>
      <c r="F78" s="15"/>
      <c r="G78" s="44"/>
      <c r="H78" s="44"/>
      <c r="I78" s="44"/>
      <c r="J78" s="44"/>
      <c r="K78" s="44"/>
      <c r="L78" s="44"/>
      <c r="M78" s="44"/>
      <c r="N78" s="44"/>
      <c r="O78" s="15"/>
      <c r="P78" s="15"/>
    </row>
    <row r="79" spans="1:16">
      <c r="A79" s="14" t="s">
        <v>189</v>
      </c>
      <c r="B79" s="15"/>
      <c r="C79" s="15"/>
      <c r="D79" s="15"/>
      <c r="E79" s="15"/>
      <c r="F79" s="15"/>
      <c r="G79" s="44"/>
      <c r="H79" s="44"/>
      <c r="I79" s="44"/>
      <c r="J79" s="44"/>
      <c r="K79" s="44"/>
      <c r="L79" s="44"/>
      <c r="M79" s="44"/>
      <c r="N79" s="44"/>
      <c r="O79" s="15"/>
      <c r="P79" s="15"/>
    </row>
    <row r="80" spans="1:16">
      <c r="A80" s="14" t="s">
        <v>344</v>
      </c>
      <c r="B80" s="15"/>
      <c r="C80" s="15"/>
      <c r="D80" s="15"/>
      <c r="E80" s="15"/>
      <c r="F80" s="15"/>
      <c r="G80" s="44"/>
      <c r="H80" s="44"/>
      <c r="I80" s="44"/>
      <c r="J80" s="44"/>
      <c r="K80" s="44"/>
      <c r="L80" s="44"/>
      <c r="M80" s="44"/>
      <c r="N80" s="44"/>
      <c r="O80" s="15"/>
      <c r="P80" s="15"/>
    </row>
    <row r="81" spans="1:16" ht="13.8" thickBot="1">
      <c r="A81" s="14" t="s">
        <v>345</v>
      </c>
      <c r="B81" s="14"/>
      <c r="C81" s="15"/>
      <c r="D81" s="15"/>
      <c r="E81" s="15"/>
      <c r="F81" s="15"/>
      <c r="G81" s="44"/>
      <c r="H81" s="44"/>
      <c r="I81" s="44"/>
      <c r="J81" s="44"/>
      <c r="K81" s="44"/>
      <c r="L81" s="44"/>
      <c r="M81" s="44"/>
      <c r="N81" s="44"/>
      <c r="O81" s="15"/>
      <c r="P81" s="15"/>
    </row>
    <row r="82" spans="1:16">
      <c r="A82" s="1">
        <v>2002</v>
      </c>
      <c r="B82" s="1">
        <v>2.1</v>
      </c>
      <c r="C82" s="15"/>
      <c r="D82" s="319" t="s">
        <v>904</v>
      </c>
      <c r="E82" s="476"/>
      <c r="F82" s="15"/>
      <c r="G82" s="44"/>
      <c r="H82" s="44"/>
      <c r="I82" s="44"/>
      <c r="J82" s="44"/>
      <c r="K82" s="44"/>
      <c r="L82" s="44"/>
      <c r="M82" s="44"/>
      <c r="N82" s="44"/>
      <c r="O82" s="15"/>
      <c r="P82" s="15"/>
    </row>
    <row r="83" spans="1:16">
      <c r="A83" s="1">
        <v>2003</v>
      </c>
      <c r="B83" s="1">
        <v>2.2000000000000002</v>
      </c>
      <c r="C83" s="15"/>
      <c r="D83" s="477"/>
      <c r="E83" s="478"/>
      <c r="F83" s="15"/>
      <c r="G83" s="15"/>
      <c r="H83" s="15"/>
      <c r="I83" s="15"/>
      <c r="J83" s="15"/>
      <c r="K83" s="15"/>
      <c r="L83" s="15"/>
      <c r="M83" s="15"/>
      <c r="N83" s="15"/>
      <c r="O83" s="15"/>
      <c r="P83" s="15"/>
    </row>
    <row r="84" spans="1:16" ht="13.8" thickBot="1">
      <c r="A84" s="1">
        <v>2004</v>
      </c>
      <c r="B84" s="1">
        <v>2.2999999999999998</v>
      </c>
      <c r="C84" s="15"/>
      <c r="D84" s="479"/>
      <c r="E84" s="480"/>
      <c r="F84" s="15"/>
      <c r="G84" s="15"/>
      <c r="H84" s="15"/>
      <c r="I84" s="15"/>
      <c r="J84" s="15"/>
      <c r="K84" s="15"/>
      <c r="L84" s="15"/>
      <c r="M84" s="15"/>
      <c r="N84" s="15"/>
      <c r="O84" s="15"/>
      <c r="P84" s="15"/>
    </row>
    <row r="85" spans="1:16">
      <c r="A85" s="15"/>
      <c r="B85" s="15"/>
      <c r="C85" s="15"/>
      <c r="D85" s="15"/>
      <c r="E85" s="15"/>
      <c r="F85" s="15"/>
      <c r="G85" s="15"/>
      <c r="H85" s="15"/>
      <c r="I85" s="15"/>
      <c r="J85" s="15"/>
      <c r="K85" s="15"/>
      <c r="L85" s="15"/>
      <c r="M85" s="15"/>
      <c r="N85" s="15"/>
      <c r="O85" s="15"/>
      <c r="P85" s="15"/>
    </row>
    <row r="87" spans="1:16">
      <c r="A87" s="29" t="s">
        <v>903</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5"/>
  <sheetViews>
    <sheetView topLeftCell="A7" workbookViewId="0"/>
  </sheetViews>
  <sheetFormatPr defaultRowHeight="13.2"/>
  <cols>
    <col min="1" max="14" width="10.88671875" customWidth="1"/>
  </cols>
  <sheetData>
    <row r="1" spans="1:19">
      <c r="A1" s="27" t="s">
        <v>645</v>
      </c>
      <c r="E1" s="26"/>
      <c r="G1" s="2" t="s">
        <v>654</v>
      </c>
    </row>
    <row r="2" spans="1:19">
      <c r="A2" s="28" t="s">
        <v>646</v>
      </c>
      <c r="B2" s="28" t="s">
        <v>361</v>
      </c>
      <c r="C2" s="77"/>
      <c r="D2" s="77"/>
      <c r="E2" s="77"/>
      <c r="G2" s="2" t="s">
        <v>653</v>
      </c>
    </row>
    <row r="3" spans="1:19">
      <c r="A3" s="2">
        <v>1</v>
      </c>
      <c r="B3" s="2" t="s">
        <v>647</v>
      </c>
    </row>
    <row r="4" spans="1:19">
      <c r="A4" s="2">
        <v>2</v>
      </c>
      <c r="B4" s="2" t="s">
        <v>648</v>
      </c>
    </row>
    <row r="5" spans="1:19">
      <c r="A5" s="2">
        <v>3</v>
      </c>
      <c r="B5" s="2" t="s">
        <v>649</v>
      </c>
    </row>
    <row r="6" spans="1:19">
      <c r="A6" s="2">
        <v>4</v>
      </c>
      <c r="B6" s="2" t="s">
        <v>650</v>
      </c>
    </row>
    <row r="7" spans="1:19">
      <c r="A7" s="23" t="s">
        <v>651</v>
      </c>
      <c r="B7" s="23" t="s">
        <v>652</v>
      </c>
      <c r="J7" s="26"/>
    </row>
    <row r="8" spans="1:19">
      <c r="A8" s="27" t="s">
        <v>625</v>
      </c>
    </row>
    <row r="9" spans="1:19">
      <c r="A9" s="14" t="s">
        <v>262</v>
      </c>
      <c r="B9" s="14" t="s">
        <v>263</v>
      </c>
      <c r="C9" s="14" t="s">
        <v>264</v>
      </c>
      <c r="D9" s="14" t="s">
        <v>265</v>
      </c>
      <c r="E9" s="14" t="s">
        <v>266</v>
      </c>
      <c r="F9" s="14" t="s">
        <v>267</v>
      </c>
      <c r="G9" s="14" t="s">
        <v>355</v>
      </c>
      <c r="H9" s="15"/>
      <c r="I9" s="15"/>
      <c r="J9" s="15"/>
      <c r="K9" s="15"/>
      <c r="L9" s="15"/>
      <c r="M9" s="15"/>
      <c r="N9" s="15"/>
      <c r="O9" s="15"/>
      <c r="P9" s="15"/>
      <c r="Q9" s="15"/>
    </row>
    <row r="10" spans="1:19">
      <c r="A10" s="18">
        <v>4</v>
      </c>
      <c r="B10" s="18">
        <v>1</v>
      </c>
      <c r="C10" s="18">
        <v>0</v>
      </c>
      <c r="D10" s="18">
        <v>0</v>
      </c>
      <c r="E10" s="18">
        <v>0</v>
      </c>
      <c r="F10" s="18">
        <v>1</v>
      </c>
      <c r="G10" s="14" t="s">
        <v>629</v>
      </c>
      <c r="H10" s="15"/>
      <c r="I10" s="15"/>
      <c r="J10" s="15"/>
      <c r="K10" s="15"/>
      <c r="L10" s="15"/>
      <c r="M10" s="15"/>
      <c r="N10" s="15"/>
      <c r="O10" s="15"/>
      <c r="P10" s="15"/>
      <c r="Q10" s="15"/>
    </row>
    <row r="11" spans="1:19">
      <c r="A11" s="18">
        <v>5</v>
      </c>
      <c r="B11" s="18">
        <v>1</v>
      </c>
      <c r="C11" s="18">
        <v>0</v>
      </c>
      <c r="D11" s="18">
        <v>0</v>
      </c>
      <c r="E11" s="18">
        <v>0</v>
      </c>
      <c r="F11" s="18">
        <v>1</v>
      </c>
      <c r="G11" s="14" t="s">
        <v>630</v>
      </c>
      <c r="H11" s="15"/>
      <c r="I11" s="15"/>
      <c r="J11" s="15"/>
      <c r="K11" s="15"/>
      <c r="L11" s="15"/>
      <c r="M11" s="15"/>
      <c r="N11" s="15"/>
      <c r="O11" s="15"/>
      <c r="P11" s="15"/>
      <c r="Q11" s="15"/>
    </row>
    <row r="12" spans="1:19">
      <c r="A12" s="18">
        <v>6</v>
      </c>
      <c r="B12" s="18">
        <v>1</v>
      </c>
      <c r="C12" s="18">
        <v>0</v>
      </c>
      <c r="D12" s="18">
        <v>0</v>
      </c>
      <c r="E12" s="18">
        <v>0</v>
      </c>
      <c r="F12" s="18">
        <v>1</v>
      </c>
      <c r="G12" s="14" t="s">
        <v>631</v>
      </c>
      <c r="H12" s="15"/>
      <c r="I12" s="15"/>
      <c r="J12" s="15"/>
      <c r="K12" s="15"/>
      <c r="L12" s="15"/>
      <c r="M12" s="15"/>
      <c r="N12" s="15"/>
      <c r="O12" s="15"/>
      <c r="P12" s="15"/>
      <c r="Q12" s="15"/>
    </row>
    <row r="13" spans="1:19">
      <c r="A13" s="18">
        <v>-9999</v>
      </c>
      <c r="B13" s="18">
        <v>0</v>
      </c>
      <c r="C13" s="18">
        <v>0</v>
      </c>
      <c r="D13" s="18">
        <v>0</v>
      </c>
      <c r="E13" s="18">
        <v>0</v>
      </c>
      <c r="F13" s="18">
        <v>0</v>
      </c>
      <c r="G13" s="14"/>
      <c r="H13" s="15"/>
      <c r="I13" s="15"/>
      <c r="J13" s="15"/>
      <c r="K13" s="15"/>
      <c r="L13" s="15"/>
      <c r="M13" s="15"/>
      <c r="N13" s="15"/>
      <c r="O13" s="15"/>
      <c r="P13" s="15"/>
      <c r="Q13" s="15"/>
    </row>
    <row r="14" spans="1:19">
      <c r="A14" s="14" t="s">
        <v>627</v>
      </c>
      <c r="B14" s="15"/>
      <c r="C14" s="15"/>
      <c r="D14" s="15"/>
      <c r="E14" s="15"/>
      <c r="F14" s="15"/>
      <c r="G14" s="14"/>
      <c r="H14" s="15"/>
      <c r="I14" s="15"/>
      <c r="J14" s="15"/>
      <c r="K14" s="15"/>
      <c r="L14" s="15"/>
      <c r="M14" s="15"/>
      <c r="N14" s="15"/>
      <c r="O14" s="15"/>
      <c r="P14" s="15"/>
      <c r="Q14" s="15"/>
    </row>
    <row r="15" spans="1:19" ht="13.8" thickBot="1">
      <c r="A15" s="14" t="s">
        <v>13</v>
      </c>
      <c r="B15" s="15" t="s">
        <v>0</v>
      </c>
      <c r="C15" s="15" t="s">
        <v>1</v>
      </c>
      <c r="D15" s="15" t="s">
        <v>2</v>
      </c>
      <c r="E15" s="14" t="s">
        <v>272</v>
      </c>
      <c r="F15" s="15" t="s">
        <v>3</v>
      </c>
      <c r="G15" s="14" t="s">
        <v>5</v>
      </c>
      <c r="H15" s="15" t="s">
        <v>6</v>
      </c>
      <c r="I15" s="15" t="s">
        <v>7</v>
      </c>
      <c r="J15" s="15" t="s">
        <v>8</v>
      </c>
      <c r="K15" s="15" t="s">
        <v>9</v>
      </c>
      <c r="L15" s="15" t="s">
        <v>10</v>
      </c>
      <c r="M15" s="15" t="s">
        <v>14</v>
      </c>
      <c r="N15" s="15" t="s">
        <v>15</v>
      </c>
      <c r="O15" s="15" t="s">
        <v>580</v>
      </c>
      <c r="P15" s="15"/>
      <c r="Q15" s="15"/>
    </row>
    <row r="16" spans="1:19" ht="13.8" thickBot="1">
      <c r="A16" s="18">
        <v>-7</v>
      </c>
      <c r="B16" s="18">
        <v>5</v>
      </c>
      <c r="C16" s="18">
        <v>0.51</v>
      </c>
      <c r="D16" s="18">
        <v>0</v>
      </c>
      <c r="E16" s="18">
        <v>1</v>
      </c>
      <c r="F16" s="18">
        <v>0</v>
      </c>
      <c r="G16" s="18">
        <v>1</v>
      </c>
      <c r="H16" s="18">
        <v>0</v>
      </c>
      <c r="I16" s="18">
        <v>0</v>
      </c>
      <c r="J16" s="18">
        <v>0</v>
      </c>
      <c r="K16" s="18">
        <v>0</v>
      </c>
      <c r="L16" s="18">
        <v>0</v>
      </c>
      <c r="M16" s="18">
        <v>0</v>
      </c>
      <c r="N16" s="18">
        <v>0</v>
      </c>
      <c r="O16" s="14" t="s">
        <v>632</v>
      </c>
      <c r="P16" s="15"/>
      <c r="Q16" s="139" t="s">
        <v>636</v>
      </c>
      <c r="R16" s="74"/>
      <c r="S16" s="75"/>
    </row>
    <row r="17" spans="1:23" ht="14.25" customHeight="1">
      <c r="A17" s="18">
        <v>-7</v>
      </c>
      <c r="B17" s="18">
        <v>5</v>
      </c>
      <c r="C17" s="18">
        <v>0.51</v>
      </c>
      <c r="D17" s="18">
        <v>0</v>
      </c>
      <c r="E17" s="18">
        <v>1</v>
      </c>
      <c r="F17" s="18">
        <v>0</v>
      </c>
      <c r="G17" s="18">
        <v>1</v>
      </c>
      <c r="H17" s="18">
        <v>0</v>
      </c>
      <c r="I17" s="18">
        <v>0</v>
      </c>
      <c r="J17" s="18">
        <v>0</v>
      </c>
      <c r="K17" s="18">
        <v>0</v>
      </c>
      <c r="L17" s="18">
        <v>0</v>
      </c>
      <c r="M17" s="18">
        <v>0</v>
      </c>
      <c r="N17" s="18">
        <v>0</v>
      </c>
      <c r="O17" s="14" t="s">
        <v>633</v>
      </c>
      <c r="P17" s="15"/>
      <c r="Q17" s="15"/>
    </row>
    <row r="18" spans="1:23" ht="14.25" customHeight="1">
      <c r="A18" s="18">
        <v>-7</v>
      </c>
      <c r="B18" s="18">
        <v>5</v>
      </c>
      <c r="C18" s="18">
        <v>0.51</v>
      </c>
      <c r="D18" s="18">
        <v>0</v>
      </c>
      <c r="E18" s="18">
        <v>1</v>
      </c>
      <c r="F18" s="18">
        <v>0</v>
      </c>
      <c r="G18" s="18">
        <v>1</v>
      </c>
      <c r="H18" s="18">
        <v>0</v>
      </c>
      <c r="I18" s="18">
        <v>0</v>
      </c>
      <c r="J18" s="18">
        <v>0</v>
      </c>
      <c r="K18" s="18">
        <v>0</v>
      </c>
      <c r="L18" s="18">
        <v>0</v>
      </c>
      <c r="M18" s="18">
        <v>0</v>
      </c>
      <c r="N18" s="18">
        <v>0</v>
      </c>
      <c r="O18" s="14" t="s">
        <v>634</v>
      </c>
      <c r="P18" s="15"/>
      <c r="Q18" s="15"/>
    </row>
    <row r="19" spans="1:23">
      <c r="O19" s="2"/>
    </row>
    <row r="20" spans="1:23">
      <c r="A20" s="27" t="s">
        <v>626</v>
      </c>
    </row>
    <row r="21" spans="1:23">
      <c r="A21" s="14" t="s">
        <v>262</v>
      </c>
      <c r="B21" s="14" t="s">
        <v>263</v>
      </c>
      <c r="C21" s="14" t="s">
        <v>264</v>
      </c>
      <c r="D21" s="14" t="s">
        <v>265</v>
      </c>
      <c r="E21" s="14" t="s">
        <v>266</v>
      </c>
      <c r="F21" s="14" t="s">
        <v>267</v>
      </c>
      <c r="G21" s="14" t="s">
        <v>355</v>
      </c>
      <c r="H21" s="15"/>
      <c r="I21" s="15"/>
      <c r="J21" s="15"/>
      <c r="K21" s="15"/>
      <c r="L21" s="15"/>
      <c r="M21" s="15"/>
      <c r="N21" s="15"/>
      <c r="O21" s="15"/>
      <c r="P21" s="15"/>
      <c r="Q21" s="15"/>
    </row>
    <row r="22" spans="1:23">
      <c r="A22" s="18">
        <v>4</v>
      </c>
      <c r="B22" s="18">
        <v>1</v>
      </c>
      <c r="C22" s="18">
        <v>0</v>
      </c>
      <c r="D22" s="18">
        <v>0</v>
      </c>
      <c r="E22" s="18">
        <v>0</v>
      </c>
      <c r="F22" s="18">
        <v>1</v>
      </c>
      <c r="G22" s="14" t="s">
        <v>145</v>
      </c>
      <c r="H22" s="15"/>
      <c r="I22" s="15"/>
      <c r="J22" s="15"/>
      <c r="K22" s="15"/>
      <c r="L22" s="15"/>
      <c r="M22" s="15"/>
      <c r="N22" s="15"/>
      <c r="O22" s="15"/>
      <c r="P22" s="15"/>
      <c r="Q22" s="15"/>
    </row>
    <row r="23" spans="1:23">
      <c r="A23" s="18">
        <v>5</v>
      </c>
      <c r="B23" s="18">
        <v>1</v>
      </c>
      <c r="C23" s="18">
        <v>0</v>
      </c>
      <c r="D23" s="18">
        <v>0</v>
      </c>
      <c r="E23" s="18">
        <v>0</v>
      </c>
      <c r="F23" s="18">
        <v>1</v>
      </c>
      <c r="G23" s="14" t="s">
        <v>150</v>
      </c>
      <c r="H23" s="15"/>
      <c r="I23" s="15"/>
      <c r="J23" s="15"/>
      <c r="K23" s="15"/>
      <c r="L23" s="15"/>
      <c r="M23" s="15"/>
      <c r="N23" s="15"/>
      <c r="O23" s="15"/>
      <c r="P23" s="15"/>
      <c r="Q23" s="15"/>
    </row>
    <row r="24" spans="1:23">
      <c r="A24" s="18">
        <v>6</v>
      </c>
      <c r="B24" s="18">
        <v>1</v>
      </c>
      <c r="C24" s="18">
        <v>0</v>
      </c>
      <c r="D24" s="18">
        <v>1</v>
      </c>
      <c r="E24" s="18">
        <v>0</v>
      </c>
      <c r="F24" s="18">
        <v>1</v>
      </c>
      <c r="G24" s="14" t="s">
        <v>146</v>
      </c>
      <c r="H24" s="15"/>
      <c r="I24" s="15"/>
      <c r="J24" s="15"/>
      <c r="K24" s="15"/>
      <c r="L24" s="15"/>
      <c r="M24" s="15"/>
      <c r="N24" s="15"/>
      <c r="O24" s="15"/>
      <c r="P24" s="15"/>
      <c r="Q24" s="15"/>
    </row>
    <row r="25" spans="1:23">
      <c r="A25" s="18">
        <v>-9999</v>
      </c>
      <c r="B25" s="18">
        <v>0</v>
      </c>
      <c r="C25" s="18">
        <v>0</v>
      </c>
      <c r="D25" s="18">
        <v>0</v>
      </c>
      <c r="E25" s="18">
        <v>0</v>
      </c>
      <c r="F25" s="18">
        <v>0</v>
      </c>
      <c r="G25" s="14"/>
      <c r="H25" s="15"/>
      <c r="I25" s="15"/>
      <c r="J25" s="15"/>
      <c r="K25" s="15"/>
      <c r="L25" s="15"/>
      <c r="M25" s="15"/>
      <c r="N25" s="15"/>
      <c r="O25" s="15"/>
      <c r="P25" s="15"/>
      <c r="Q25" s="15"/>
    </row>
    <row r="26" spans="1:23">
      <c r="A26" s="14" t="s">
        <v>627</v>
      </c>
      <c r="B26" s="15"/>
      <c r="C26" s="15"/>
      <c r="D26" s="15"/>
      <c r="E26" s="15"/>
      <c r="F26" s="15"/>
      <c r="G26" s="14"/>
      <c r="H26" s="15"/>
      <c r="I26" s="15"/>
      <c r="J26" s="15"/>
      <c r="K26" s="15"/>
      <c r="L26" s="15"/>
      <c r="M26" s="15"/>
      <c r="N26" s="15"/>
      <c r="O26" s="15"/>
      <c r="P26" s="15"/>
      <c r="Q26" s="15"/>
    </row>
    <row r="27" spans="1:23">
      <c r="A27" s="14" t="s">
        <v>13</v>
      </c>
      <c r="B27" s="15" t="s">
        <v>0</v>
      </c>
      <c r="C27" s="15" t="s">
        <v>1</v>
      </c>
      <c r="D27" s="15" t="s">
        <v>2</v>
      </c>
      <c r="E27" s="14" t="s">
        <v>272</v>
      </c>
      <c r="F27" s="15" t="s">
        <v>3</v>
      </c>
      <c r="G27" s="14" t="s">
        <v>5</v>
      </c>
      <c r="H27" s="15" t="s">
        <v>6</v>
      </c>
      <c r="I27" s="15" t="s">
        <v>7</v>
      </c>
      <c r="J27" s="15" t="s">
        <v>8</v>
      </c>
      <c r="K27" s="15" t="s">
        <v>9</v>
      </c>
      <c r="L27" s="15" t="s">
        <v>10</v>
      </c>
      <c r="M27" s="15" t="s">
        <v>14</v>
      </c>
      <c r="N27" s="15" t="s">
        <v>15</v>
      </c>
      <c r="O27" s="15" t="s">
        <v>580</v>
      </c>
      <c r="P27" s="15"/>
      <c r="Q27" s="15"/>
    </row>
    <row r="28" spans="1:23">
      <c r="A28" s="18">
        <v>-7</v>
      </c>
      <c r="B28" s="18">
        <v>5</v>
      </c>
      <c r="C28" s="18">
        <v>-0.2</v>
      </c>
      <c r="D28" s="18">
        <v>0</v>
      </c>
      <c r="E28" s="18">
        <v>1</v>
      </c>
      <c r="F28" s="18">
        <v>0</v>
      </c>
      <c r="G28" s="18">
        <v>1</v>
      </c>
      <c r="H28" s="18">
        <v>0</v>
      </c>
      <c r="I28" s="18">
        <v>0</v>
      </c>
      <c r="J28" s="18">
        <v>0</v>
      </c>
      <c r="K28" s="18">
        <v>0</v>
      </c>
      <c r="L28" s="18">
        <v>0</v>
      </c>
      <c r="M28" s="18">
        <v>0</v>
      </c>
      <c r="N28" s="18">
        <v>0</v>
      </c>
      <c r="O28" s="14" t="s">
        <v>632</v>
      </c>
      <c r="P28" s="15"/>
      <c r="Q28" s="15"/>
    </row>
    <row r="29" spans="1:23">
      <c r="A29" s="18">
        <v>-7</v>
      </c>
      <c r="B29" s="18">
        <v>5</v>
      </c>
      <c r="C29" s="18">
        <v>-0.2</v>
      </c>
      <c r="D29" s="18">
        <v>0</v>
      </c>
      <c r="E29" s="18">
        <v>1</v>
      </c>
      <c r="F29" s="18">
        <v>0</v>
      </c>
      <c r="G29" s="18">
        <v>1</v>
      </c>
      <c r="H29" s="18">
        <v>0</v>
      </c>
      <c r="I29" s="18">
        <v>0</v>
      </c>
      <c r="J29" s="18">
        <v>0</v>
      </c>
      <c r="K29" s="18">
        <v>0</v>
      </c>
      <c r="L29" s="18">
        <v>0</v>
      </c>
      <c r="M29" s="18">
        <v>0</v>
      </c>
      <c r="N29" s="18">
        <v>0</v>
      </c>
      <c r="O29" s="14" t="s">
        <v>633</v>
      </c>
      <c r="P29" s="15"/>
      <c r="Q29" s="15"/>
    </row>
    <row r="30" spans="1:23" ht="13.8" thickBot="1">
      <c r="A30" s="18">
        <v>-7</v>
      </c>
      <c r="B30" s="18">
        <v>5</v>
      </c>
      <c r="C30" s="18">
        <v>-0.2</v>
      </c>
      <c r="D30" s="18">
        <v>0</v>
      </c>
      <c r="E30" s="18">
        <v>1</v>
      </c>
      <c r="F30" s="18">
        <v>0</v>
      </c>
      <c r="G30" s="18">
        <v>1</v>
      </c>
      <c r="H30" s="18">
        <v>0</v>
      </c>
      <c r="I30" s="18">
        <v>0</v>
      </c>
      <c r="J30" s="18">
        <v>0</v>
      </c>
      <c r="K30" s="18">
        <v>0</v>
      </c>
      <c r="L30" s="18">
        <v>0</v>
      </c>
      <c r="M30" s="18">
        <v>0</v>
      </c>
      <c r="N30" s="18">
        <v>0</v>
      </c>
      <c r="O30" s="14" t="s">
        <v>634</v>
      </c>
      <c r="P30" s="15"/>
      <c r="Q30" s="15"/>
    </row>
    <row r="31" spans="1:23" ht="13.8" thickBot="1">
      <c r="A31" s="18">
        <v>0</v>
      </c>
      <c r="B31" s="18">
        <v>0.5</v>
      </c>
      <c r="C31" s="18">
        <v>0.1</v>
      </c>
      <c r="D31" s="18">
        <v>0.05</v>
      </c>
      <c r="E31" s="18">
        <v>1</v>
      </c>
      <c r="F31" s="18">
        <v>0</v>
      </c>
      <c r="G31" s="18">
        <v>-4</v>
      </c>
      <c r="H31" s="18">
        <v>0</v>
      </c>
      <c r="I31" s="18">
        <v>0</v>
      </c>
      <c r="J31" s="18">
        <v>0</v>
      </c>
      <c r="K31" s="18">
        <v>0</v>
      </c>
      <c r="L31" s="18">
        <v>0</v>
      </c>
      <c r="M31" s="18">
        <v>0</v>
      </c>
      <c r="N31" s="18">
        <v>0</v>
      </c>
      <c r="O31" s="14" t="s">
        <v>628</v>
      </c>
      <c r="P31" s="15"/>
      <c r="Q31" s="139" t="s">
        <v>637</v>
      </c>
      <c r="R31" s="74"/>
      <c r="S31" s="74"/>
      <c r="T31" s="74"/>
      <c r="U31" s="74"/>
      <c r="V31" s="75"/>
      <c r="W31" s="234"/>
    </row>
    <row r="32" spans="1:23">
      <c r="G32" s="2"/>
    </row>
    <row r="33" spans="1:18">
      <c r="A33" s="27" t="s">
        <v>635</v>
      </c>
    </row>
    <row r="34" spans="1:18" ht="13.8" thickBot="1">
      <c r="A34" s="14" t="s">
        <v>262</v>
      </c>
      <c r="B34" s="14" t="s">
        <v>263</v>
      </c>
      <c r="C34" s="14" t="s">
        <v>264</v>
      </c>
      <c r="D34" s="14" t="s">
        <v>265</v>
      </c>
      <c r="E34" s="14" t="s">
        <v>266</v>
      </c>
      <c r="F34" s="14" t="s">
        <v>267</v>
      </c>
      <c r="G34" s="14" t="s">
        <v>355</v>
      </c>
      <c r="H34" s="15"/>
      <c r="I34" s="15"/>
      <c r="J34" s="15"/>
      <c r="K34" s="15"/>
      <c r="L34" s="15"/>
      <c r="M34" s="15"/>
      <c r="N34" s="15"/>
      <c r="O34" s="15"/>
      <c r="P34" s="15"/>
      <c r="Q34" s="15"/>
    </row>
    <row r="35" spans="1:18" ht="13.8" thickBot="1">
      <c r="A35" s="18">
        <v>4</v>
      </c>
      <c r="B35" s="18">
        <v>1</v>
      </c>
      <c r="C35" s="18">
        <v>0</v>
      </c>
      <c r="D35" s="18">
        <v>0</v>
      </c>
      <c r="E35" s="18">
        <v>1</v>
      </c>
      <c r="F35" s="18">
        <v>0</v>
      </c>
      <c r="G35" s="14" t="s">
        <v>145</v>
      </c>
      <c r="H35" s="139" t="s">
        <v>641</v>
      </c>
      <c r="I35" s="74"/>
      <c r="J35" s="74"/>
      <c r="K35" s="75"/>
      <c r="L35" s="74"/>
      <c r="M35" s="74"/>
      <c r="N35" s="74"/>
      <c r="O35" s="74"/>
      <c r="P35" s="74"/>
      <c r="Q35" s="74"/>
      <c r="R35" s="75"/>
    </row>
    <row r="36" spans="1:18">
      <c r="A36" s="18">
        <v>5</v>
      </c>
      <c r="B36" s="18">
        <v>1</v>
      </c>
      <c r="C36" s="18">
        <v>0</v>
      </c>
      <c r="D36" s="18">
        <v>0</v>
      </c>
      <c r="E36" s="18">
        <v>1</v>
      </c>
      <c r="F36" s="18">
        <v>0</v>
      </c>
      <c r="G36" s="14" t="s">
        <v>150</v>
      </c>
      <c r="H36" s="15"/>
      <c r="I36" s="15"/>
      <c r="J36" s="15"/>
      <c r="K36" s="15"/>
      <c r="L36" s="15"/>
      <c r="M36" s="15"/>
      <c r="N36" s="15"/>
      <c r="O36" s="15"/>
      <c r="P36" s="15"/>
      <c r="Q36" s="15"/>
    </row>
    <row r="37" spans="1:18">
      <c r="A37" s="18">
        <v>6</v>
      </c>
      <c r="B37" s="18">
        <v>1</v>
      </c>
      <c r="C37" s="18">
        <v>0</v>
      </c>
      <c r="D37" s="18">
        <v>0</v>
      </c>
      <c r="E37" s="18">
        <v>1</v>
      </c>
      <c r="F37" s="18">
        <v>0</v>
      </c>
      <c r="G37" s="14" t="s">
        <v>146</v>
      </c>
      <c r="H37" s="15"/>
      <c r="I37" s="15"/>
      <c r="J37" s="15"/>
      <c r="K37" s="15"/>
      <c r="L37" s="15"/>
      <c r="M37" s="15"/>
      <c r="N37" s="15"/>
      <c r="O37" s="15"/>
      <c r="P37" s="15"/>
      <c r="Q37" s="15"/>
    </row>
    <row r="38" spans="1:18">
      <c r="A38" s="18">
        <v>-9999</v>
      </c>
      <c r="B38" s="18">
        <v>0</v>
      </c>
      <c r="C38" s="18">
        <v>0</v>
      </c>
      <c r="D38" s="18">
        <v>0</v>
      </c>
      <c r="E38" s="18">
        <v>0</v>
      </c>
      <c r="F38" s="18">
        <v>0</v>
      </c>
      <c r="G38" s="14"/>
      <c r="H38" s="15"/>
      <c r="I38" s="15"/>
      <c r="J38" s="15"/>
      <c r="K38" s="15"/>
      <c r="L38" s="15"/>
      <c r="M38" s="15"/>
      <c r="N38" s="15"/>
      <c r="O38" s="15"/>
      <c r="P38" s="15"/>
      <c r="Q38" s="15"/>
    </row>
    <row r="39" spans="1:18">
      <c r="A39" s="14" t="s">
        <v>627</v>
      </c>
      <c r="B39" s="15"/>
      <c r="C39" s="15"/>
      <c r="D39" s="15"/>
      <c r="E39" s="15"/>
      <c r="F39" s="15"/>
      <c r="G39" s="14"/>
      <c r="H39" s="15"/>
      <c r="I39" s="15"/>
      <c r="J39" s="15"/>
      <c r="K39" s="15"/>
      <c r="L39" s="15"/>
      <c r="M39" s="15"/>
      <c r="N39" s="15"/>
      <c r="O39" s="15"/>
      <c r="P39" s="15"/>
      <c r="Q39" s="15"/>
    </row>
    <row r="40" spans="1:18">
      <c r="A40" s="14" t="s">
        <v>13</v>
      </c>
      <c r="B40" s="15" t="s">
        <v>0</v>
      </c>
      <c r="C40" s="15" t="s">
        <v>1</v>
      </c>
      <c r="D40" s="15" t="s">
        <v>2</v>
      </c>
      <c r="E40" s="14" t="s">
        <v>272</v>
      </c>
      <c r="F40" s="15" t="s">
        <v>3</v>
      </c>
      <c r="G40" s="14" t="s">
        <v>5</v>
      </c>
      <c r="H40" s="15" t="s">
        <v>6</v>
      </c>
      <c r="I40" s="15" t="s">
        <v>7</v>
      </c>
      <c r="J40" s="15" t="s">
        <v>8</v>
      </c>
      <c r="K40" s="15" t="s">
        <v>9</v>
      </c>
      <c r="L40" s="15" t="s">
        <v>10</v>
      </c>
      <c r="M40" s="15" t="s">
        <v>14</v>
      </c>
      <c r="N40" s="15" t="s">
        <v>15</v>
      </c>
      <c r="O40" s="15" t="s">
        <v>580</v>
      </c>
      <c r="P40" s="15"/>
      <c r="Q40" s="15"/>
    </row>
    <row r="41" spans="1:18">
      <c r="A41" s="18">
        <v>-7</v>
      </c>
      <c r="B41" s="18">
        <v>5</v>
      </c>
      <c r="C41" s="18">
        <v>-0.2</v>
      </c>
      <c r="D41" s="18">
        <v>0</v>
      </c>
      <c r="E41" s="18">
        <v>1</v>
      </c>
      <c r="F41" s="18">
        <v>0</v>
      </c>
      <c r="G41" s="18">
        <v>1</v>
      </c>
      <c r="H41" s="18">
        <v>0</v>
      </c>
      <c r="I41" s="18">
        <v>0</v>
      </c>
      <c r="J41" s="18">
        <v>0</v>
      </c>
      <c r="K41" s="18">
        <v>0</v>
      </c>
      <c r="L41" s="18">
        <v>0</v>
      </c>
      <c r="M41" s="18">
        <v>0</v>
      </c>
      <c r="N41" s="18">
        <v>0</v>
      </c>
      <c r="O41" s="14" t="s">
        <v>632</v>
      </c>
      <c r="P41" s="15"/>
      <c r="Q41" s="15"/>
    </row>
    <row r="42" spans="1:18">
      <c r="A42" s="18">
        <v>-7</v>
      </c>
      <c r="B42" s="18">
        <v>5</v>
      </c>
      <c r="C42" s="18">
        <v>-0.2</v>
      </c>
      <c r="D42" s="18">
        <v>0</v>
      </c>
      <c r="E42" s="18">
        <v>1</v>
      </c>
      <c r="F42" s="18">
        <v>0</v>
      </c>
      <c r="G42" s="18">
        <v>1</v>
      </c>
      <c r="H42" s="18">
        <v>0</v>
      </c>
      <c r="I42" s="18">
        <v>0</v>
      </c>
      <c r="J42" s="18">
        <v>0</v>
      </c>
      <c r="K42" s="18">
        <v>0</v>
      </c>
      <c r="L42" s="18">
        <v>0</v>
      </c>
      <c r="M42" s="18">
        <v>0</v>
      </c>
      <c r="N42" s="18">
        <v>0</v>
      </c>
      <c r="O42" s="14" t="s">
        <v>633</v>
      </c>
      <c r="P42" s="15"/>
      <c r="Q42" s="15"/>
    </row>
    <row r="43" spans="1:18">
      <c r="A43" s="18">
        <v>-7</v>
      </c>
      <c r="B43" s="18">
        <v>5</v>
      </c>
      <c r="C43" s="18">
        <v>0.1</v>
      </c>
      <c r="D43" s="18">
        <v>0</v>
      </c>
      <c r="E43" s="18">
        <v>1</v>
      </c>
      <c r="F43" s="18">
        <v>0</v>
      </c>
      <c r="G43" s="18">
        <v>1</v>
      </c>
      <c r="H43" s="18">
        <v>0</v>
      </c>
      <c r="I43" s="18">
        <v>0</v>
      </c>
      <c r="J43" s="18">
        <v>0</v>
      </c>
      <c r="K43" s="18">
        <v>0</v>
      </c>
      <c r="L43" s="18">
        <v>0</v>
      </c>
      <c r="M43" s="18">
        <v>0</v>
      </c>
      <c r="N43" s="18">
        <v>0</v>
      </c>
      <c r="O43" s="14" t="s">
        <v>634</v>
      </c>
      <c r="P43" s="15"/>
      <c r="Q43" s="15"/>
    </row>
    <row r="45" spans="1:18">
      <c r="A45" s="27" t="s">
        <v>578</v>
      </c>
    </row>
    <row r="46" spans="1:18">
      <c r="A46" s="14" t="s">
        <v>262</v>
      </c>
      <c r="B46" s="14" t="s">
        <v>263</v>
      </c>
      <c r="C46" s="14" t="s">
        <v>264</v>
      </c>
      <c r="D46" s="14" t="s">
        <v>265</v>
      </c>
      <c r="E46" s="14" t="s">
        <v>266</v>
      </c>
      <c r="F46" s="14" t="s">
        <v>267</v>
      </c>
      <c r="G46" s="14" t="s">
        <v>355</v>
      </c>
      <c r="H46" s="15"/>
      <c r="I46" s="44"/>
      <c r="J46" s="15"/>
      <c r="K46" s="15"/>
      <c r="L46" s="15"/>
      <c r="M46" s="15"/>
      <c r="N46" s="15"/>
      <c r="O46" s="15"/>
      <c r="P46" s="15"/>
      <c r="Q46" s="15"/>
    </row>
    <row r="47" spans="1:18">
      <c r="A47" s="18">
        <v>4</v>
      </c>
      <c r="B47" s="18">
        <v>1</v>
      </c>
      <c r="C47" s="18">
        <v>0</v>
      </c>
      <c r="D47" s="18">
        <v>0</v>
      </c>
      <c r="E47" s="18">
        <v>0</v>
      </c>
      <c r="F47" s="18">
        <v>1</v>
      </c>
      <c r="G47" s="14" t="s">
        <v>145</v>
      </c>
      <c r="H47" s="15"/>
      <c r="I47" s="15"/>
      <c r="J47" s="15"/>
      <c r="K47" s="15"/>
      <c r="L47" s="15"/>
      <c r="M47" s="15"/>
      <c r="N47" s="15"/>
      <c r="O47" s="15"/>
      <c r="P47" s="15"/>
      <c r="Q47" s="15"/>
    </row>
    <row r="48" spans="1:18" ht="13.8" thickBot="1">
      <c r="A48" s="18">
        <v>5</v>
      </c>
      <c r="B48" s="18">
        <v>1</v>
      </c>
      <c r="C48" s="18">
        <v>0</v>
      </c>
      <c r="D48" s="18">
        <v>0</v>
      </c>
      <c r="E48" s="18">
        <v>0</v>
      </c>
      <c r="F48" s="18">
        <v>1</v>
      </c>
      <c r="G48" s="14" t="s">
        <v>150</v>
      </c>
      <c r="H48" s="15"/>
      <c r="I48" s="15"/>
      <c r="J48" s="15"/>
      <c r="K48" s="15"/>
      <c r="L48" s="15"/>
      <c r="M48" s="15"/>
      <c r="N48" s="15"/>
      <c r="O48" s="15"/>
      <c r="P48" s="15"/>
      <c r="Q48" s="15"/>
    </row>
    <row r="49" spans="1:21" ht="13.8" thickBot="1">
      <c r="A49" s="18">
        <v>6</v>
      </c>
      <c r="B49" s="18">
        <v>2</v>
      </c>
      <c r="C49" s="18">
        <v>5</v>
      </c>
      <c r="D49" s="18">
        <v>0</v>
      </c>
      <c r="E49" s="18">
        <v>0</v>
      </c>
      <c r="F49" s="18">
        <v>1</v>
      </c>
      <c r="G49" s="14" t="s">
        <v>146</v>
      </c>
      <c r="H49" s="139" t="s">
        <v>639</v>
      </c>
      <c r="I49" s="74"/>
      <c r="J49" s="74"/>
      <c r="K49" s="74"/>
      <c r="L49" s="74"/>
      <c r="M49" s="74"/>
      <c r="N49" s="74"/>
      <c r="O49" s="74"/>
      <c r="P49" s="74"/>
      <c r="Q49" s="74"/>
      <c r="R49" s="75"/>
    </row>
    <row r="50" spans="1:21">
      <c r="A50" s="18">
        <v>-9999</v>
      </c>
      <c r="B50" s="18">
        <v>0</v>
      </c>
      <c r="C50" s="18">
        <v>0</v>
      </c>
      <c r="D50" s="18">
        <v>0</v>
      </c>
      <c r="E50" s="18">
        <v>0</v>
      </c>
      <c r="F50" s="18">
        <v>0</v>
      </c>
      <c r="G50" s="14"/>
      <c r="H50" s="15"/>
      <c r="I50" s="15"/>
      <c r="J50" s="15"/>
      <c r="K50" s="15"/>
      <c r="L50" s="15"/>
      <c r="M50" s="15"/>
      <c r="N50" s="15"/>
      <c r="O50" s="15"/>
      <c r="P50" s="15"/>
      <c r="Q50" s="15"/>
    </row>
    <row r="51" spans="1:21">
      <c r="A51" s="14" t="s">
        <v>627</v>
      </c>
      <c r="B51" s="15"/>
      <c r="C51" s="15"/>
      <c r="D51" s="15"/>
      <c r="E51" s="15"/>
      <c r="F51" s="15"/>
      <c r="G51" s="14"/>
      <c r="H51" s="15"/>
      <c r="I51" s="15"/>
      <c r="J51" s="15"/>
      <c r="K51" s="15"/>
      <c r="L51" s="15"/>
      <c r="M51" s="15"/>
      <c r="N51" s="15"/>
      <c r="O51" s="15"/>
      <c r="P51" s="15"/>
      <c r="Q51" s="15"/>
    </row>
    <row r="52" spans="1:21">
      <c r="A52" s="14" t="s">
        <v>13</v>
      </c>
      <c r="B52" s="15" t="s">
        <v>0</v>
      </c>
      <c r="C52" s="15" t="s">
        <v>1</v>
      </c>
      <c r="D52" s="15" t="s">
        <v>2</v>
      </c>
      <c r="E52" s="14" t="s">
        <v>272</v>
      </c>
      <c r="F52" s="15" t="s">
        <v>3</v>
      </c>
      <c r="G52" s="14" t="s">
        <v>5</v>
      </c>
      <c r="H52" s="15" t="s">
        <v>6</v>
      </c>
      <c r="I52" s="15" t="s">
        <v>7</v>
      </c>
      <c r="J52" s="15" t="s">
        <v>8</v>
      </c>
      <c r="K52" s="15" t="s">
        <v>9</v>
      </c>
      <c r="L52" s="15" t="s">
        <v>10</v>
      </c>
      <c r="M52" s="15" t="s">
        <v>14</v>
      </c>
      <c r="N52" s="15" t="s">
        <v>15</v>
      </c>
      <c r="O52" s="15" t="s">
        <v>580</v>
      </c>
      <c r="P52" s="15"/>
      <c r="Q52" s="15"/>
    </row>
    <row r="53" spans="1:21">
      <c r="A53" s="18">
        <v>-7</v>
      </c>
      <c r="B53" s="18">
        <v>5</v>
      </c>
      <c r="C53" s="18">
        <v>-0.2</v>
      </c>
      <c r="D53" s="18">
        <v>0</v>
      </c>
      <c r="E53" s="18">
        <v>1</v>
      </c>
      <c r="F53" s="18">
        <v>0</v>
      </c>
      <c r="G53" s="18">
        <v>1</v>
      </c>
      <c r="H53" s="18">
        <v>0</v>
      </c>
      <c r="I53" s="18">
        <v>0</v>
      </c>
      <c r="J53" s="18">
        <v>0</v>
      </c>
      <c r="K53" s="18">
        <v>0</v>
      </c>
      <c r="L53" s="18">
        <v>0</v>
      </c>
      <c r="M53" s="18">
        <v>0</v>
      </c>
      <c r="N53" s="18">
        <v>0</v>
      </c>
      <c r="O53" s="14" t="s">
        <v>632</v>
      </c>
      <c r="P53" s="15"/>
      <c r="Q53" s="15"/>
    </row>
    <row r="54" spans="1:21" ht="13.8" thickBot="1">
      <c r="A54" s="18">
        <v>-7</v>
      </c>
      <c r="B54" s="18">
        <v>5</v>
      </c>
      <c r="C54" s="18">
        <v>-0.2</v>
      </c>
      <c r="D54" s="18">
        <v>0</v>
      </c>
      <c r="E54" s="18">
        <v>1</v>
      </c>
      <c r="F54" s="18">
        <v>0</v>
      </c>
      <c r="G54" s="18">
        <v>1</v>
      </c>
      <c r="H54" s="18">
        <v>0</v>
      </c>
      <c r="I54" s="18">
        <v>0</v>
      </c>
      <c r="J54" s="18">
        <v>0</v>
      </c>
      <c r="K54" s="18">
        <v>0</v>
      </c>
      <c r="L54" s="18">
        <v>0</v>
      </c>
      <c r="M54" s="18">
        <v>0</v>
      </c>
      <c r="N54" s="18">
        <v>0</v>
      </c>
      <c r="O54" s="14" t="s">
        <v>633</v>
      </c>
      <c r="P54" s="15"/>
      <c r="Q54" s="15"/>
    </row>
    <row r="55" spans="1:21" ht="13.8" thickBot="1">
      <c r="A55" s="18">
        <v>-7</v>
      </c>
      <c r="B55" s="18">
        <v>5</v>
      </c>
      <c r="C55" s="18">
        <v>-0.2</v>
      </c>
      <c r="D55" s="18">
        <v>0</v>
      </c>
      <c r="E55" s="18">
        <v>1</v>
      </c>
      <c r="F55" s="18">
        <v>0</v>
      </c>
      <c r="G55" s="18">
        <v>1</v>
      </c>
      <c r="H55" s="18">
        <v>0</v>
      </c>
      <c r="I55" s="18">
        <v>0</v>
      </c>
      <c r="J55" s="18">
        <v>0</v>
      </c>
      <c r="K55" s="18">
        <v>0</v>
      </c>
      <c r="L55" s="18">
        <v>0</v>
      </c>
      <c r="M55" s="18">
        <v>0</v>
      </c>
      <c r="N55" s="18">
        <v>0</v>
      </c>
      <c r="O55" s="14" t="s">
        <v>634</v>
      </c>
      <c r="P55" s="15"/>
      <c r="Q55" s="139" t="s">
        <v>638</v>
      </c>
      <c r="R55" s="74"/>
      <c r="S55" s="74"/>
      <c r="T55" s="75"/>
      <c r="U55" s="75"/>
    </row>
    <row r="56" spans="1:21">
      <c r="B56" s="2"/>
      <c r="G56" s="2"/>
    </row>
    <row r="57" spans="1:21">
      <c r="A57" s="27" t="s">
        <v>579</v>
      </c>
    </row>
    <row r="58" spans="1:21">
      <c r="A58" s="14" t="s">
        <v>262</v>
      </c>
      <c r="B58" s="14" t="s">
        <v>263</v>
      </c>
      <c r="C58" s="14" t="s">
        <v>264</v>
      </c>
      <c r="D58" s="14" t="s">
        <v>265</v>
      </c>
      <c r="E58" s="14" t="s">
        <v>266</v>
      </c>
      <c r="F58" s="14" t="s">
        <v>267</v>
      </c>
      <c r="G58" s="14" t="s">
        <v>355</v>
      </c>
      <c r="H58" s="15"/>
      <c r="I58" s="15"/>
      <c r="J58" s="15"/>
      <c r="K58" s="15"/>
      <c r="L58" s="15"/>
      <c r="M58" s="15"/>
      <c r="N58" s="15"/>
      <c r="O58" s="15"/>
      <c r="P58" s="15"/>
      <c r="Q58" s="15"/>
    </row>
    <row r="59" spans="1:21">
      <c r="A59" s="18">
        <v>4</v>
      </c>
      <c r="B59" s="18">
        <v>1</v>
      </c>
      <c r="C59" s="18">
        <v>0</v>
      </c>
      <c r="D59" s="18">
        <v>0</v>
      </c>
      <c r="E59" s="18">
        <v>0</v>
      </c>
      <c r="F59" s="18">
        <v>1</v>
      </c>
      <c r="G59" s="14" t="s">
        <v>145</v>
      </c>
      <c r="H59" s="15"/>
      <c r="I59" s="15"/>
      <c r="J59" s="15"/>
      <c r="K59" s="15"/>
      <c r="L59" s="15"/>
      <c r="M59" s="15"/>
      <c r="N59" s="15"/>
      <c r="O59" s="15"/>
      <c r="P59" s="15"/>
      <c r="Q59" s="15"/>
    </row>
    <row r="60" spans="1:21">
      <c r="A60" s="18">
        <v>5</v>
      </c>
      <c r="B60" s="18">
        <v>1</v>
      </c>
      <c r="C60" s="18">
        <v>0</v>
      </c>
      <c r="D60" s="18">
        <v>0</v>
      </c>
      <c r="E60" s="18">
        <v>0</v>
      </c>
      <c r="F60" s="18">
        <v>1</v>
      </c>
      <c r="G60" s="14" t="s">
        <v>150</v>
      </c>
      <c r="H60" s="15"/>
      <c r="I60" s="15"/>
      <c r="J60" s="15"/>
      <c r="K60" s="15"/>
      <c r="L60" s="15"/>
      <c r="M60" s="15"/>
      <c r="N60" s="15"/>
      <c r="O60" s="15"/>
      <c r="P60" s="15"/>
      <c r="Q60" s="15"/>
    </row>
    <row r="61" spans="1:21">
      <c r="A61" s="18">
        <v>6</v>
      </c>
      <c r="B61" s="18">
        <v>4</v>
      </c>
      <c r="C61" s="18">
        <v>5</v>
      </c>
      <c r="D61" s="18">
        <v>0</v>
      </c>
      <c r="E61" s="18">
        <v>0</v>
      </c>
      <c r="F61" s="18">
        <v>1</v>
      </c>
      <c r="G61" s="14" t="s">
        <v>146</v>
      </c>
      <c r="H61" s="15"/>
      <c r="I61" s="15"/>
      <c r="J61" s="15"/>
      <c r="K61" s="15"/>
      <c r="L61" s="15"/>
      <c r="M61" s="15"/>
      <c r="N61" s="15"/>
      <c r="O61" s="15"/>
      <c r="P61" s="15"/>
      <c r="Q61" s="15"/>
    </row>
    <row r="62" spans="1:21">
      <c r="A62" s="18">
        <v>-9999</v>
      </c>
      <c r="B62" s="18">
        <v>0</v>
      </c>
      <c r="C62" s="18">
        <v>0</v>
      </c>
      <c r="D62" s="18">
        <v>0</v>
      </c>
      <c r="E62" s="18">
        <v>0</v>
      </c>
      <c r="F62" s="18">
        <v>0</v>
      </c>
      <c r="G62" s="14"/>
      <c r="H62" s="15"/>
      <c r="I62" s="15"/>
      <c r="J62" s="15"/>
      <c r="K62" s="15"/>
      <c r="L62" s="15"/>
      <c r="M62" s="15"/>
      <c r="N62" s="15"/>
      <c r="O62" s="15"/>
      <c r="P62" s="15"/>
      <c r="Q62" s="15"/>
    </row>
    <row r="63" spans="1:21">
      <c r="A63" s="14" t="s">
        <v>627</v>
      </c>
      <c r="B63" s="15"/>
      <c r="C63" s="15"/>
      <c r="D63" s="15"/>
      <c r="E63" s="15"/>
      <c r="F63" s="15"/>
      <c r="G63" s="14"/>
      <c r="H63" s="15"/>
      <c r="I63" s="15"/>
      <c r="J63" s="15"/>
      <c r="K63" s="15"/>
      <c r="L63" s="15"/>
      <c r="M63" s="15"/>
      <c r="N63" s="15"/>
      <c r="O63" s="15"/>
      <c r="P63" s="15"/>
      <c r="Q63" s="15"/>
    </row>
    <row r="64" spans="1:21">
      <c r="A64" s="14" t="s">
        <v>13</v>
      </c>
      <c r="B64" s="15" t="s">
        <v>0</v>
      </c>
      <c r="C64" s="15" t="s">
        <v>1</v>
      </c>
      <c r="D64" s="15" t="s">
        <v>2</v>
      </c>
      <c r="E64" s="15" t="s">
        <v>4</v>
      </c>
      <c r="F64" s="15" t="s">
        <v>3</v>
      </c>
      <c r="G64" s="14" t="s">
        <v>5</v>
      </c>
      <c r="H64" s="15" t="s">
        <v>6</v>
      </c>
      <c r="I64" s="15" t="s">
        <v>7</v>
      </c>
      <c r="J64" s="15" t="s">
        <v>8</v>
      </c>
      <c r="K64" s="15" t="s">
        <v>9</v>
      </c>
      <c r="L64" s="15" t="s">
        <v>10</v>
      </c>
      <c r="M64" s="15" t="s">
        <v>14</v>
      </c>
      <c r="N64" s="15" t="s">
        <v>15</v>
      </c>
      <c r="O64" s="15" t="s">
        <v>580</v>
      </c>
      <c r="P64" s="15"/>
      <c r="Q64" s="15"/>
    </row>
    <row r="65" spans="1:22">
      <c r="A65" s="20">
        <v>-7</v>
      </c>
      <c r="B65" s="18">
        <v>5</v>
      </c>
      <c r="C65" s="18">
        <v>-0.2</v>
      </c>
      <c r="D65" s="18">
        <v>0</v>
      </c>
      <c r="E65" s="18">
        <v>1</v>
      </c>
      <c r="F65" s="18">
        <v>0</v>
      </c>
      <c r="G65" s="18">
        <v>1</v>
      </c>
      <c r="H65" s="18">
        <v>0</v>
      </c>
      <c r="I65" s="18">
        <v>0</v>
      </c>
      <c r="J65" s="18">
        <v>0</v>
      </c>
      <c r="K65" s="18">
        <v>0</v>
      </c>
      <c r="L65" s="18">
        <v>0</v>
      </c>
      <c r="M65" s="18">
        <v>0</v>
      </c>
      <c r="N65" s="18">
        <v>0</v>
      </c>
      <c r="O65" s="14" t="s">
        <v>632</v>
      </c>
      <c r="P65" s="15"/>
      <c r="Q65" s="15"/>
    </row>
    <row r="66" spans="1:22" ht="13.8" thickBot="1">
      <c r="A66" s="18">
        <v>-7</v>
      </c>
      <c r="B66" s="18">
        <v>5</v>
      </c>
      <c r="C66" s="18">
        <v>-0.2</v>
      </c>
      <c r="D66" s="18">
        <v>0</v>
      </c>
      <c r="E66" s="18">
        <v>1</v>
      </c>
      <c r="F66" s="18">
        <v>0</v>
      </c>
      <c r="G66" s="18">
        <v>1</v>
      </c>
      <c r="H66" s="18">
        <v>0</v>
      </c>
      <c r="I66" s="18">
        <v>0</v>
      </c>
      <c r="J66" s="18">
        <v>0</v>
      </c>
      <c r="K66" s="18">
        <v>0</v>
      </c>
      <c r="L66" s="18">
        <v>0</v>
      </c>
      <c r="M66" s="18">
        <v>0</v>
      </c>
      <c r="N66" s="18">
        <v>0</v>
      </c>
      <c r="O66" s="14" t="s">
        <v>581</v>
      </c>
      <c r="P66" s="15"/>
      <c r="Q66" s="15"/>
    </row>
    <row r="67" spans="1:22" ht="13.8" thickBot="1">
      <c r="A67" s="18">
        <v>-7</v>
      </c>
      <c r="B67" s="18">
        <v>5</v>
      </c>
      <c r="C67" s="18">
        <v>-0.2</v>
      </c>
      <c r="D67" s="18">
        <v>0</v>
      </c>
      <c r="E67" s="18">
        <v>1</v>
      </c>
      <c r="F67" s="18">
        <v>0</v>
      </c>
      <c r="G67" s="18">
        <v>1</v>
      </c>
      <c r="H67" s="18">
        <v>0</v>
      </c>
      <c r="I67" s="18">
        <v>0</v>
      </c>
      <c r="J67" s="18">
        <v>0</v>
      </c>
      <c r="K67" s="18">
        <v>0</v>
      </c>
      <c r="L67" s="18">
        <v>0</v>
      </c>
      <c r="M67" s="18">
        <v>0</v>
      </c>
      <c r="N67" s="18">
        <v>0</v>
      </c>
      <c r="O67" s="14" t="s">
        <v>582</v>
      </c>
      <c r="P67" s="15"/>
      <c r="Q67" s="15"/>
      <c r="R67" s="139" t="s">
        <v>638</v>
      </c>
      <c r="S67" s="74"/>
      <c r="T67" s="74"/>
      <c r="U67" s="75"/>
      <c r="V67" s="75"/>
    </row>
    <row r="68" spans="1:22">
      <c r="A68" s="18">
        <v>-8</v>
      </c>
      <c r="B68" s="18">
        <v>5</v>
      </c>
      <c r="C68" s="18">
        <v>-7</v>
      </c>
      <c r="D68" s="18">
        <v>0</v>
      </c>
      <c r="E68" s="18">
        <v>1</v>
      </c>
      <c r="F68" s="18">
        <v>0</v>
      </c>
      <c r="G68" s="18">
        <v>-1</v>
      </c>
      <c r="H68" s="18">
        <v>0</v>
      </c>
      <c r="I68" s="18">
        <v>0</v>
      </c>
      <c r="J68" s="18">
        <v>0</v>
      </c>
      <c r="K68" s="18">
        <v>0</v>
      </c>
      <c r="L68" s="18">
        <v>0</v>
      </c>
      <c r="M68" s="18">
        <v>0</v>
      </c>
      <c r="N68" s="18">
        <v>0</v>
      </c>
      <c r="O68" s="14" t="s">
        <v>583</v>
      </c>
      <c r="P68" s="15"/>
      <c r="Q68" s="15"/>
    </row>
    <row r="70" spans="1:22">
      <c r="A70" s="27" t="s">
        <v>643</v>
      </c>
      <c r="E70" t="s">
        <v>624</v>
      </c>
    </row>
    <row r="71" spans="1:22">
      <c r="A71" s="14" t="s">
        <v>262</v>
      </c>
      <c r="B71" s="14" t="s">
        <v>263</v>
      </c>
      <c r="C71" s="14" t="s">
        <v>264</v>
      </c>
      <c r="D71" s="14" t="s">
        <v>265</v>
      </c>
      <c r="E71" s="14" t="s">
        <v>266</v>
      </c>
      <c r="F71" s="14" t="s">
        <v>267</v>
      </c>
      <c r="G71" s="14" t="s">
        <v>355</v>
      </c>
      <c r="H71" s="15"/>
      <c r="I71" s="15"/>
      <c r="J71" s="15"/>
      <c r="K71" s="15"/>
      <c r="L71" s="15"/>
      <c r="M71" s="15"/>
      <c r="N71" s="15"/>
      <c r="O71" s="15"/>
      <c r="P71" s="15"/>
      <c r="Q71" s="15"/>
    </row>
    <row r="72" spans="1:22">
      <c r="A72" s="18">
        <v>4</v>
      </c>
      <c r="B72" s="18">
        <v>3</v>
      </c>
      <c r="C72" s="18">
        <v>0</v>
      </c>
      <c r="D72" s="18">
        <v>0</v>
      </c>
      <c r="E72" s="18">
        <v>1</v>
      </c>
      <c r="F72" s="18">
        <v>0</v>
      </c>
      <c r="G72" s="14" t="s">
        <v>145</v>
      </c>
      <c r="H72" s="44"/>
      <c r="I72" s="15"/>
      <c r="J72" s="15"/>
      <c r="K72" s="15"/>
      <c r="L72" s="15"/>
      <c r="M72" s="15"/>
      <c r="N72" s="15"/>
      <c r="O72" s="15"/>
      <c r="P72" s="15"/>
      <c r="Q72" s="15"/>
    </row>
    <row r="73" spans="1:22">
      <c r="A73" s="18">
        <v>5</v>
      </c>
      <c r="B73" s="18">
        <v>1</v>
      </c>
      <c r="C73" s="18">
        <v>0</v>
      </c>
      <c r="D73" s="18">
        <v>0</v>
      </c>
      <c r="E73" s="18">
        <v>0</v>
      </c>
      <c r="F73" s="18">
        <v>1</v>
      </c>
      <c r="G73" s="14" t="s">
        <v>150</v>
      </c>
      <c r="H73" s="15"/>
      <c r="I73" s="15"/>
      <c r="J73" s="15"/>
      <c r="K73" s="15"/>
      <c r="L73" s="15"/>
      <c r="M73" s="15"/>
      <c r="N73" s="15"/>
      <c r="O73" s="15"/>
      <c r="P73" s="15"/>
      <c r="Q73" s="15"/>
    </row>
    <row r="74" spans="1:22">
      <c r="A74" s="18">
        <v>6</v>
      </c>
      <c r="B74" s="18">
        <v>1</v>
      </c>
      <c r="C74" s="18">
        <v>0</v>
      </c>
      <c r="D74" s="18">
        <v>0</v>
      </c>
      <c r="E74" s="18">
        <v>0</v>
      </c>
      <c r="F74" s="18">
        <v>1</v>
      </c>
      <c r="G74" s="14" t="s">
        <v>146</v>
      </c>
      <c r="H74" s="15"/>
      <c r="I74" s="15"/>
      <c r="J74" s="15"/>
      <c r="K74" s="15"/>
      <c r="L74" s="15"/>
      <c r="M74" s="15"/>
      <c r="N74" s="15"/>
      <c r="O74" s="15"/>
      <c r="P74" s="15"/>
      <c r="Q74" s="15"/>
    </row>
    <row r="75" spans="1:22">
      <c r="A75" s="18">
        <v>-9999</v>
      </c>
      <c r="B75" s="18">
        <v>0</v>
      </c>
      <c r="C75" s="18">
        <v>0</v>
      </c>
      <c r="D75" s="18">
        <v>0</v>
      </c>
      <c r="E75" s="18">
        <v>0</v>
      </c>
      <c r="F75" s="18">
        <v>0</v>
      </c>
      <c r="G75" s="14"/>
      <c r="H75" s="15"/>
      <c r="I75" s="15"/>
      <c r="J75" s="15"/>
      <c r="K75" s="15"/>
      <c r="L75" s="15"/>
      <c r="M75" s="15"/>
      <c r="N75" s="15"/>
      <c r="O75" s="15"/>
      <c r="P75" s="15"/>
      <c r="Q75" s="15"/>
    </row>
    <row r="76" spans="1:22">
      <c r="A76" s="14" t="s">
        <v>627</v>
      </c>
      <c r="B76" s="15"/>
      <c r="C76" s="15"/>
      <c r="D76" s="15"/>
      <c r="E76" s="15"/>
      <c r="F76" s="15"/>
      <c r="G76" s="14"/>
      <c r="H76" s="15"/>
      <c r="I76" s="15"/>
      <c r="J76" s="15"/>
      <c r="K76" s="15"/>
      <c r="L76" s="15"/>
      <c r="M76" s="15"/>
      <c r="N76" s="15"/>
      <c r="O76" s="15"/>
      <c r="P76" s="15"/>
      <c r="Q76" s="15"/>
    </row>
    <row r="77" spans="1:22">
      <c r="A77" s="14" t="s">
        <v>13</v>
      </c>
      <c r="B77" s="15" t="s">
        <v>0</v>
      </c>
      <c r="C77" s="15" t="s">
        <v>1</v>
      </c>
      <c r="D77" s="15" t="s">
        <v>2</v>
      </c>
      <c r="E77" s="15" t="s">
        <v>4</v>
      </c>
      <c r="F77" s="15" t="s">
        <v>3</v>
      </c>
      <c r="G77" s="14" t="s">
        <v>5</v>
      </c>
      <c r="H77" s="15" t="s">
        <v>6</v>
      </c>
      <c r="I77" s="15" t="s">
        <v>7</v>
      </c>
      <c r="J77" s="15" t="s">
        <v>8</v>
      </c>
      <c r="K77" s="15" t="s">
        <v>9</v>
      </c>
      <c r="L77" s="15" t="s">
        <v>10</v>
      </c>
      <c r="M77" s="15" t="s">
        <v>14</v>
      </c>
      <c r="N77" s="15" t="s">
        <v>15</v>
      </c>
      <c r="O77" s="15" t="s">
        <v>580</v>
      </c>
      <c r="P77" s="15"/>
      <c r="Q77" s="15"/>
    </row>
    <row r="78" spans="1:22">
      <c r="A78" s="18">
        <v>-7</v>
      </c>
      <c r="B78" s="18">
        <v>5</v>
      </c>
      <c r="C78" s="18">
        <v>-0.2</v>
      </c>
      <c r="D78" s="18">
        <v>0</v>
      </c>
      <c r="E78" s="18">
        <v>1</v>
      </c>
      <c r="F78" s="18">
        <v>0</v>
      </c>
      <c r="G78" s="18">
        <v>1</v>
      </c>
      <c r="H78" s="18">
        <v>0</v>
      </c>
      <c r="I78" s="18">
        <v>0</v>
      </c>
      <c r="J78" s="18">
        <v>0</v>
      </c>
      <c r="K78" s="18">
        <v>0</v>
      </c>
      <c r="L78" s="18">
        <v>0</v>
      </c>
      <c r="M78" s="18">
        <v>0</v>
      </c>
      <c r="N78" s="18">
        <v>0</v>
      </c>
      <c r="O78" s="14" t="s">
        <v>632</v>
      </c>
      <c r="P78" s="15"/>
      <c r="Q78" s="15"/>
    </row>
    <row r="79" spans="1:22">
      <c r="A79" s="18">
        <v>-5</v>
      </c>
      <c r="B79" s="18">
        <v>5</v>
      </c>
      <c r="C79" s="18">
        <v>-0.19</v>
      </c>
      <c r="D79" s="18">
        <v>0</v>
      </c>
      <c r="E79" s="18">
        <v>1</v>
      </c>
      <c r="F79" s="18">
        <v>0</v>
      </c>
      <c r="G79" s="18">
        <v>3</v>
      </c>
      <c r="H79" s="18">
        <v>0</v>
      </c>
      <c r="I79" s="18">
        <v>0</v>
      </c>
      <c r="J79" s="18">
        <v>0</v>
      </c>
      <c r="K79" s="18">
        <v>0</v>
      </c>
      <c r="L79" s="18">
        <v>0</v>
      </c>
      <c r="M79" s="18">
        <v>0</v>
      </c>
      <c r="N79" s="18">
        <v>0</v>
      </c>
      <c r="O79" s="14" t="s">
        <v>640</v>
      </c>
      <c r="P79" s="15"/>
      <c r="Q79" s="15"/>
    </row>
    <row r="80" spans="1:22">
      <c r="A80" s="18">
        <v>-7</v>
      </c>
      <c r="B80" s="18">
        <v>5</v>
      </c>
      <c r="C80" s="18">
        <v>-0.2</v>
      </c>
      <c r="D80" s="18">
        <v>0</v>
      </c>
      <c r="E80" s="18">
        <v>1</v>
      </c>
      <c r="F80" s="18">
        <v>0</v>
      </c>
      <c r="G80" s="18">
        <v>1</v>
      </c>
      <c r="H80" s="18">
        <v>0</v>
      </c>
      <c r="I80" s="18">
        <v>0</v>
      </c>
      <c r="J80" s="18">
        <v>0</v>
      </c>
      <c r="K80" s="18">
        <v>0</v>
      </c>
      <c r="L80" s="18">
        <v>0</v>
      </c>
      <c r="M80" s="18">
        <v>0</v>
      </c>
      <c r="N80" s="18">
        <v>0</v>
      </c>
      <c r="O80" s="14" t="s">
        <v>633</v>
      </c>
      <c r="P80" s="15"/>
      <c r="Q80" s="15"/>
    </row>
    <row r="81" spans="1:17">
      <c r="A81" s="18">
        <v>-7</v>
      </c>
      <c r="B81" s="18">
        <v>5</v>
      </c>
      <c r="C81" s="18">
        <v>-6</v>
      </c>
      <c r="D81" s="18">
        <v>0</v>
      </c>
      <c r="E81" s="18">
        <v>1</v>
      </c>
      <c r="F81" s="18">
        <v>0</v>
      </c>
      <c r="G81" s="18">
        <v>1</v>
      </c>
      <c r="H81" s="18">
        <v>0</v>
      </c>
      <c r="I81" s="18">
        <v>0</v>
      </c>
      <c r="J81" s="18">
        <v>0</v>
      </c>
      <c r="K81" s="18">
        <v>0</v>
      </c>
      <c r="L81" s="18">
        <v>0</v>
      </c>
      <c r="M81" s="18">
        <v>0</v>
      </c>
      <c r="N81" s="18">
        <v>0</v>
      </c>
      <c r="O81" s="14" t="s">
        <v>634</v>
      </c>
      <c r="P81" s="15"/>
      <c r="Q81" s="15"/>
    </row>
    <row r="83" spans="1:17">
      <c r="A83" s="27" t="s">
        <v>644</v>
      </c>
    </row>
    <row r="84" spans="1:17">
      <c r="A84" s="14" t="s">
        <v>262</v>
      </c>
      <c r="B84" s="14" t="s">
        <v>263</v>
      </c>
      <c r="C84" s="14" t="s">
        <v>264</v>
      </c>
      <c r="D84" s="14" t="s">
        <v>265</v>
      </c>
      <c r="E84" s="14" t="s">
        <v>266</v>
      </c>
      <c r="F84" s="14" t="s">
        <v>267</v>
      </c>
      <c r="G84" s="14" t="s">
        <v>355</v>
      </c>
      <c r="H84" s="15"/>
      <c r="I84" s="15"/>
      <c r="J84" s="15"/>
      <c r="K84" s="15"/>
      <c r="L84" s="15"/>
      <c r="M84" s="15"/>
      <c r="N84" s="15"/>
      <c r="O84" s="15"/>
      <c r="P84" s="15"/>
      <c r="Q84" s="15"/>
    </row>
    <row r="85" spans="1:17">
      <c r="A85" s="18">
        <v>4</v>
      </c>
      <c r="B85" s="18">
        <v>3</v>
      </c>
      <c r="C85" s="18">
        <v>0</v>
      </c>
      <c r="D85" s="18">
        <v>0</v>
      </c>
      <c r="E85" s="18">
        <v>1</v>
      </c>
      <c r="F85" s="18">
        <v>0</v>
      </c>
      <c r="G85" s="14" t="s">
        <v>145</v>
      </c>
      <c r="H85" s="44"/>
      <c r="I85" s="15"/>
      <c r="J85" s="15"/>
      <c r="K85" s="15"/>
      <c r="L85" s="15"/>
      <c r="M85" s="15"/>
      <c r="N85" s="15"/>
      <c r="O85" s="15"/>
      <c r="P85" s="15"/>
      <c r="Q85" s="15"/>
    </row>
    <row r="86" spans="1:17">
      <c r="A86" s="18">
        <v>5</v>
      </c>
      <c r="B86" s="18">
        <v>1</v>
      </c>
      <c r="C86" s="18">
        <v>0</v>
      </c>
      <c r="D86" s="18">
        <v>0</v>
      </c>
      <c r="E86" s="18">
        <v>0</v>
      </c>
      <c r="F86" s="18">
        <v>1</v>
      </c>
      <c r="G86" s="14" t="s">
        <v>150</v>
      </c>
      <c r="H86" s="15"/>
      <c r="I86" s="15"/>
      <c r="J86" s="15"/>
      <c r="K86" s="15"/>
      <c r="L86" s="15"/>
      <c r="M86" s="15"/>
      <c r="N86" s="15"/>
      <c r="O86" s="15"/>
      <c r="P86" s="15"/>
      <c r="Q86" s="15"/>
    </row>
    <row r="87" spans="1:17">
      <c r="A87" s="18">
        <v>6</v>
      </c>
      <c r="B87" s="18">
        <v>1</v>
      </c>
      <c r="C87" s="18">
        <v>0</v>
      </c>
      <c r="D87" s="18">
        <v>0</v>
      </c>
      <c r="E87" s="18">
        <v>0</v>
      </c>
      <c r="F87" s="18">
        <v>1</v>
      </c>
      <c r="G87" s="14" t="s">
        <v>146</v>
      </c>
      <c r="H87" s="15"/>
      <c r="I87" s="15"/>
      <c r="J87" s="15"/>
      <c r="K87" s="15"/>
      <c r="L87" s="15"/>
      <c r="M87" s="15"/>
      <c r="N87" s="15"/>
      <c r="O87" s="15"/>
      <c r="P87" s="15"/>
      <c r="Q87" s="15"/>
    </row>
    <row r="88" spans="1:17">
      <c r="A88" s="18">
        <v>-9999</v>
      </c>
      <c r="B88" s="18">
        <v>0</v>
      </c>
      <c r="C88" s="18">
        <v>0</v>
      </c>
      <c r="D88" s="18">
        <v>0</v>
      </c>
      <c r="E88" s="18">
        <v>0</v>
      </c>
      <c r="F88" s="18">
        <v>0</v>
      </c>
      <c r="G88" s="14"/>
      <c r="H88" s="15"/>
      <c r="I88" s="15"/>
      <c r="J88" s="15"/>
      <c r="K88" s="15"/>
      <c r="L88" s="15"/>
      <c r="M88" s="15"/>
      <c r="N88" s="15"/>
      <c r="O88" s="15"/>
      <c r="P88" s="15"/>
      <c r="Q88" s="15"/>
    </row>
    <row r="89" spans="1:17">
      <c r="A89" s="14" t="s">
        <v>627</v>
      </c>
      <c r="B89" s="15"/>
      <c r="C89" s="15"/>
      <c r="D89" s="15"/>
      <c r="E89" s="15"/>
      <c r="F89" s="15"/>
      <c r="G89" s="14"/>
      <c r="H89" s="15"/>
      <c r="I89" s="15"/>
      <c r="J89" s="15"/>
      <c r="K89" s="15"/>
      <c r="L89" s="15"/>
      <c r="M89" s="15"/>
      <c r="N89" s="15"/>
      <c r="O89" s="15"/>
      <c r="P89" s="15"/>
      <c r="Q89" s="15"/>
    </row>
    <row r="90" spans="1:17">
      <c r="A90" s="14" t="s">
        <v>13</v>
      </c>
      <c r="B90" s="15" t="s">
        <v>0</v>
      </c>
      <c r="C90" s="15" t="s">
        <v>1</v>
      </c>
      <c r="D90" s="15" t="s">
        <v>2</v>
      </c>
      <c r="E90" s="15" t="s">
        <v>4</v>
      </c>
      <c r="F90" s="15" t="s">
        <v>3</v>
      </c>
      <c r="G90" s="14" t="s">
        <v>5</v>
      </c>
      <c r="H90" s="15" t="s">
        <v>6</v>
      </c>
      <c r="I90" s="15" t="s">
        <v>7</v>
      </c>
      <c r="J90" s="15" t="s">
        <v>8</v>
      </c>
      <c r="K90" s="15" t="s">
        <v>9</v>
      </c>
      <c r="L90" s="15" t="s">
        <v>10</v>
      </c>
      <c r="M90" s="15" t="s">
        <v>14</v>
      </c>
      <c r="N90" s="15" t="s">
        <v>15</v>
      </c>
      <c r="O90" s="15" t="s">
        <v>580</v>
      </c>
      <c r="P90" s="15"/>
      <c r="Q90" s="15"/>
    </row>
    <row r="91" spans="1:17">
      <c r="A91" s="18">
        <v>-7</v>
      </c>
      <c r="B91" s="18">
        <v>5</v>
      </c>
      <c r="C91" s="18">
        <v>-0.2</v>
      </c>
      <c r="D91" s="18">
        <v>0</v>
      </c>
      <c r="E91" s="18">
        <v>1</v>
      </c>
      <c r="F91" s="18">
        <v>0</v>
      </c>
      <c r="G91" s="18">
        <v>1</v>
      </c>
      <c r="H91" s="18">
        <v>0</v>
      </c>
      <c r="I91" s="18">
        <v>0</v>
      </c>
      <c r="J91" s="18">
        <v>0</v>
      </c>
      <c r="K91" s="18">
        <v>0</v>
      </c>
      <c r="L91" s="18">
        <v>0</v>
      </c>
      <c r="M91" s="18">
        <v>0</v>
      </c>
      <c r="N91" s="18">
        <v>0</v>
      </c>
      <c r="O91" s="14" t="s">
        <v>632</v>
      </c>
      <c r="P91" s="15"/>
      <c r="Q91" s="15"/>
    </row>
    <row r="92" spans="1:17">
      <c r="A92" s="18">
        <v>-5</v>
      </c>
      <c r="B92" s="18">
        <v>5</v>
      </c>
      <c r="C92" s="18">
        <v>-0.19</v>
      </c>
      <c r="D92" s="18">
        <v>0</v>
      </c>
      <c r="E92" s="18">
        <v>1</v>
      </c>
      <c r="F92" s="18">
        <v>0</v>
      </c>
      <c r="G92" s="18">
        <v>3</v>
      </c>
      <c r="H92" s="18">
        <v>0</v>
      </c>
      <c r="I92" s="18">
        <v>0</v>
      </c>
      <c r="J92" s="18">
        <v>0</v>
      </c>
      <c r="K92" s="18">
        <v>0</v>
      </c>
      <c r="L92" s="18">
        <v>0</v>
      </c>
      <c r="M92" s="18">
        <v>0</v>
      </c>
      <c r="N92" s="18">
        <v>0</v>
      </c>
      <c r="O92" s="14" t="s">
        <v>640</v>
      </c>
      <c r="P92" s="15"/>
      <c r="Q92" s="15"/>
    </row>
    <row r="93" spans="1:17">
      <c r="A93" s="18">
        <v>0</v>
      </c>
      <c r="B93" s="18">
        <v>0.5</v>
      </c>
      <c r="C93" s="18">
        <v>0.1</v>
      </c>
      <c r="D93" s="18">
        <v>0.05</v>
      </c>
      <c r="E93" s="18">
        <v>1</v>
      </c>
      <c r="F93" s="18">
        <v>0</v>
      </c>
      <c r="G93" s="18">
        <v>-4</v>
      </c>
      <c r="H93" s="18">
        <v>0</v>
      </c>
      <c r="I93" s="18">
        <v>0</v>
      </c>
      <c r="J93" s="18">
        <v>0</v>
      </c>
      <c r="K93" s="18">
        <v>0</v>
      </c>
      <c r="L93" s="18">
        <v>0</v>
      </c>
      <c r="M93" s="18">
        <v>0</v>
      </c>
      <c r="N93" s="18">
        <v>0</v>
      </c>
      <c r="O93" s="14" t="s">
        <v>642</v>
      </c>
      <c r="P93" s="15"/>
      <c r="Q93" s="15"/>
    </row>
    <row r="94" spans="1:17">
      <c r="A94" s="18">
        <v>-7</v>
      </c>
      <c r="B94" s="18">
        <v>5</v>
      </c>
      <c r="C94" s="18">
        <v>-0.2</v>
      </c>
      <c r="D94" s="18">
        <v>0</v>
      </c>
      <c r="E94" s="18">
        <v>1</v>
      </c>
      <c r="F94" s="18">
        <v>0</v>
      </c>
      <c r="G94" s="18">
        <v>1</v>
      </c>
      <c r="H94" s="18">
        <v>0</v>
      </c>
      <c r="I94" s="18">
        <v>0</v>
      </c>
      <c r="J94" s="18">
        <v>0</v>
      </c>
      <c r="K94" s="18">
        <v>0</v>
      </c>
      <c r="L94" s="18">
        <v>0</v>
      </c>
      <c r="M94" s="18">
        <v>0</v>
      </c>
      <c r="N94" s="18">
        <v>0</v>
      </c>
      <c r="O94" s="14" t="s">
        <v>633</v>
      </c>
      <c r="P94" s="15"/>
      <c r="Q94" s="15"/>
    </row>
    <row r="95" spans="1:17">
      <c r="A95" s="18">
        <v>-7</v>
      </c>
      <c r="B95" s="18">
        <v>5</v>
      </c>
      <c r="C95" s="18">
        <v>-6</v>
      </c>
      <c r="D95" s="18">
        <v>0</v>
      </c>
      <c r="E95" s="18">
        <v>1</v>
      </c>
      <c r="F95" s="18">
        <v>0</v>
      </c>
      <c r="G95" s="18">
        <v>1</v>
      </c>
      <c r="H95" s="18">
        <v>0</v>
      </c>
      <c r="I95" s="18">
        <v>0</v>
      </c>
      <c r="J95" s="18">
        <v>0</v>
      </c>
      <c r="K95" s="18">
        <v>0</v>
      </c>
      <c r="L95" s="18">
        <v>0</v>
      </c>
      <c r="M95" s="18">
        <v>0</v>
      </c>
      <c r="N95" s="18">
        <v>0</v>
      </c>
      <c r="O95" s="14" t="s">
        <v>634</v>
      </c>
      <c r="P95" s="15"/>
      <c r="Q95" s="15"/>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Y135"/>
  <sheetViews>
    <sheetView zoomScaleNormal="100" workbookViewId="0">
      <pane ySplit="1" topLeftCell="A2" activePane="bottomLeft" state="frozenSplit"/>
      <selection activeCell="N1" sqref="N1"/>
      <selection pane="bottomLeft" activeCell="A2" sqref="A2"/>
    </sheetView>
  </sheetViews>
  <sheetFormatPr defaultRowHeight="13.2"/>
  <cols>
    <col min="16" max="16" width="36.88671875" customWidth="1"/>
  </cols>
  <sheetData>
    <row r="1" spans="1:20">
      <c r="A1" s="162" t="s">
        <v>28</v>
      </c>
      <c r="B1" s="162" t="s">
        <v>0</v>
      </c>
      <c r="C1" s="162" t="s">
        <v>1</v>
      </c>
      <c r="D1" s="162" t="s">
        <v>2</v>
      </c>
      <c r="E1" s="162" t="s">
        <v>4</v>
      </c>
      <c r="F1" s="162" t="s">
        <v>3</v>
      </c>
      <c r="G1" s="162" t="s">
        <v>5</v>
      </c>
      <c r="H1" s="162" t="s">
        <v>331</v>
      </c>
      <c r="I1" s="162" t="s">
        <v>332</v>
      </c>
      <c r="J1" s="162" t="s">
        <v>8</v>
      </c>
      <c r="K1" s="162" t="s">
        <v>9</v>
      </c>
      <c r="L1" s="162" t="s">
        <v>268</v>
      </c>
      <c r="M1" s="162" t="s">
        <v>97</v>
      </c>
      <c r="N1" s="162" t="s">
        <v>98</v>
      </c>
      <c r="O1" s="162" t="s">
        <v>69</v>
      </c>
      <c r="P1" s="163" t="s">
        <v>64</v>
      </c>
      <c r="Q1" s="6" t="s">
        <v>65</v>
      </c>
      <c r="R1" s="6" t="s">
        <v>80</v>
      </c>
    </row>
    <row r="2" spans="1:20">
      <c r="A2" s="6"/>
      <c r="B2" s="6"/>
      <c r="C2" s="6"/>
      <c r="D2" s="6"/>
      <c r="E2" s="6"/>
      <c r="F2" s="6"/>
      <c r="G2" s="6"/>
      <c r="H2" s="6"/>
      <c r="I2" s="311"/>
      <c r="J2" s="6"/>
      <c r="K2" s="6"/>
      <c r="L2" s="6"/>
      <c r="M2" s="6"/>
      <c r="N2" s="6"/>
      <c r="O2" s="6"/>
      <c r="P2" s="7"/>
      <c r="Q2" s="6"/>
      <c r="R2" s="6"/>
    </row>
    <row r="3" spans="1:20" ht="17.399999999999999">
      <c r="A3" s="8" t="s">
        <v>716</v>
      </c>
      <c r="B3" s="6"/>
      <c r="C3" s="6"/>
      <c r="D3" s="6"/>
      <c r="E3" s="6"/>
      <c r="F3" s="6"/>
      <c r="G3" s="6"/>
      <c r="H3" s="6"/>
      <c r="I3" s="228" t="s">
        <v>1008</v>
      </c>
      <c r="J3" s="6"/>
      <c r="K3" s="6"/>
      <c r="L3" s="6"/>
      <c r="M3" s="6"/>
      <c r="N3" s="6"/>
      <c r="O3" s="6"/>
      <c r="P3" s="7"/>
      <c r="Q3" s="6"/>
      <c r="R3" s="6"/>
    </row>
    <row r="4" spans="1:20" s="9" customFormat="1" ht="13.8" thickBot="1">
      <c r="A4" s="13" t="s">
        <v>190</v>
      </c>
      <c r="B4" s="10"/>
      <c r="C4" s="10"/>
      <c r="D4" s="10"/>
      <c r="E4" s="10"/>
      <c r="F4" s="10"/>
      <c r="G4" s="10"/>
      <c r="H4"/>
      <c r="I4" s="10"/>
      <c r="J4" s="10"/>
      <c r="K4" s="10"/>
      <c r="L4" s="10"/>
      <c r="M4" s="10"/>
      <c r="N4" s="10"/>
      <c r="O4" s="10"/>
      <c r="P4" s="11"/>
      <c r="Q4" s="10"/>
      <c r="R4" s="10"/>
    </row>
    <row r="5" spans="1:20" s="9" customFormat="1" ht="13.8" thickBot="1">
      <c r="A5" s="13" t="s">
        <v>25</v>
      </c>
      <c r="B5" s="10"/>
      <c r="C5" s="10"/>
      <c r="D5" s="10"/>
      <c r="E5" s="10"/>
      <c r="F5" s="10"/>
      <c r="G5" s="10"/>
      <c r="H5" s="161"/>
      <c r="I5" s="10"/>
      <c r="J5" s="158" t="s">
        <v>907</v>
      </c>
      <c r="K5" s="159"/>
      <c r="L5" s="159"/>
      <c r="M5" s="59"/>
      <c r="N5" s="159"/>
      <c r="O5" s="159"/>
      <c r="P5" s="160"/>
      <c r="Q5" s="10"/>
      <c r="R5" s="10"/>
    </row>
    <row r="6" spans="1:20" s="9" customFormat="1">
      <c r="A6" s="13" t="s">
        <v>238</v>
      </c>
      <c r="B6" s="10"/>
      <c r="C6" s="10"/>
      <c r="D6" s="10"/>
      <c r="E6" s="10"/>
      <c r="F6" s="10"/>
      <c r="G6" s="10"/>
      <c r="H6" s="26"/>
      <c r="I6" s="10"/>
      <c r="J6" s="10"/>
      <c r="K6" s="10"/>
      <c r="L6" s="10"/>
      <c r="M6" s="10"/>
      <c r="N6" s="10"/>
      <c r="O6" s="10"/>
      <c r="P6" s="11"/>
      <c r="Q6" s="10"/>
      <c r="R6" s="10"/>
    </row>
    <row r="7" spans="1:20" s="9" customFormat="1">
      <c r="A7" s="157" t="s">
        <v>1306</v>
      </c>
      <c r="B7" s="10"/>
      <c r="C7" s="10"/>
      <c r="D7" s="10"/>
      <c r="E7" s="10"/>
      <c r="F7" s="10"/>
      <c r="G7" s="10"/>
      <c r="H7" s="161"/>
      <c r="I7" s="10"/>
      <c r="J7" s="10"/>
      <c r="K7" s="10"/>
      <c r="L7" s="10"/>
      <c r="M7" s="10"/>
      <c r="N7" s="10"/>
      <c r="O7" s="10"/>
      <c r="P7" s="11"/>
      <c r="Q7" s="10"/>
      <c r="R7" s="10"/>
    </row>
    <row r="8" spans="1:20" s="9" customFormat="1">
      <c r="A8" s="13" t="s">
        <v>237</v>
      </c>
      <c r="B8" s="10"/>
      <c r="C8" s="10"/>
      <c r="D8" s="10"/>
      <c r="E8" s="10"/>
      <c r="F8" s="10"/>
      <c r="G8" s="10"/>
      <c r="H8" s="144"/>
      <c r="I8" s="145"/>
      <c r="J8" s="10"/>
      <c r="K8" s="10"/>
      <c r="L8" s="10"/>
      <c r="M8" s="10"/>
      <c r="N8" s="10"/>
      <c r="O8" s="10"/>
      <c r="P8" s="11"/>
      <c r="Q8" s="10"/>
      <c r="R8" s="10"/>
    </row>
    <row r="9" spans="1:20" s="9" customFormat="1">
      <c r="A9" s="12"/>
      <c r="B9" s="10"/>
      <c r="C9" s="10"/>
      <c r="D9" s="10"/>
      <c r="E9" s="10"/>
      <c r="F9" s="10"/>
      <c r="G9" s="10"/>
      <c r="I9" s="10"/>
      <c r="J9" s="10"/>
      <c r="K9" s="10"/>
      <c r="L9" s="10"/>
      <c r="M9" s="10"/>
      <c r="N9" s="10"/>
      <c r="O9" s="10"/>
      <c r="P9" s="11"/>
      <c r="Q9" s="10"/>
      <c r="R9" s="10"/>
    </row>
    <row r="10" spans="1:20" s="9" customFormat="1" ht="13.8" thickBot="1">
      <c r="A10" s="13" t="s">
        <v>32</v>
      </c>
      <c r="B10" s="10"/>
      <c r="C10" s="10"/>
      <c r="D10" s="10"/>
      <c r="E10" s="10"/>
      <c r="F10" s="10"/>
      <c r="G10" s="10"/>
      <c r="H10" s="10"/>
      <c r="I10" s="10"/>
      <c r="J10" s="10"/>
      <c r="K10" s="10"/>
      <c r="L10" s="10"/>
      <c r="M10" s="10"/>
      <c r="N10" s="10"/>
      <c r="O10" s="10"/>
      <c r="P10" s="11"/>
      <c r="Q10" s="10"/>
      <c r="R10" s="10"/>
    </row>
    <row r="11" spans="1:20" s="9" customFormat="1" ht="13.8" thickBot="1">
      <c r="A11" s="2" t="s">
        <v>239</v>
      </c>
      <c r="B11" s="10"/>
      <c r="C11" s="10"/>
      <c r="D11" s="10"/>
      <c r="E11" s="10"/>
      <c r="F11" s="10"/>
      <c r="G11" s="10"/>
      <c r="H11" s="10"/>
      <c r="I11" s="10"/>
      <c r="J11" s="158" t="s">
        <v>1227</v>
      </c>
      <c r="K11" s="159"/>
      <c r="L11" s="159"/>
      <c r="M11" s="159"/>
      <c r="N11" s="159"/>
      <c r="O11" s="159"/>
      <c r="P11" s="160"/>
      <c r="Q11" s="159"/>
      <c r="R11" s="159"/>
      <c r="S11" s="59"/>
      <c r="T11" s="60"/>
    </row>
    <row r="12" spans="1:20" s="9" customFormat="1">
      <c r="A12" s="219" t="s">
        <v>1001</v>
      </c>
      <c r="B12" s="10"/>
      <c r="C12" s="10"/>
      <c r="D12" s="10"/>
      <c r="E12" s="10"/>
      <c r="F12" s="10"/>
      <c r="G12" s="10"/>
      <c r="H12" s="10"/>
      <c r="I12" s="10"/>
      <c r="J12" s="10"/>
      <c r="K12" s="10"/>
      <c r="L12" s="10"/>
      <c r="M12" s="10"/>
      <c r="N12" s="10"/>
      <c r="O12" s="10"/>
      <c r="P12" s="11"/>
      <c r="Q12" s="10"/>
      <c r="R12" s="10"/>
    </row>
    <row r="13" spans="1:20" s="9" customFormat="1" ht="13.8" thickBot="1">
      <c r="A13" s="13" t="s">
        <v>63</v>
      </c>
      <c r="B13" s="10"/>
      <c r="C13" s="10"/>
      <c r="D13" s="10"/>
      <c r="E13" s="10"/>
      <c r="F13" s="10"/>
      <c r="G13" s="10"/>
      <c r="H13" s="10"/>
      <c r="I13" s="10"/>
      <c r="J13" s="10"/>
      <c r="K13" s="10"/>
      <c r="L13" s="10"/>
      <c r="M13" s="10"/>
      <c r="N13" s="10"/>
      <c r="O13" s="10"/>
      <c r="P13" s="11"/>
      <c r="Q13" s="10"/>
      <c r="R13" s="10"/>
    </row>
    <row r="14" spans="1:20" s="9" customFormat="1" ht="13.8" thickBot="1">
      <c r="A14" s="13" t="s">
        <v>211</v>
      </c>
      <c r="B14" s="10"/>
      <c r="C14" s="10"/>
      <c r="D14" s="10"/>
      <c r="E14" s="10"/>
      <c r="F14" s="10"/>
      <c r="G14" s="10"/>
      <c r="H14" s="10"/>
      <c r="J14" s="272" t="s">
        <v>1181</v>
      </c>
      <c r="K14" s="159"/>
      <c r="L14" s="159"/>
      <c r="M14" s="159"/>
      <c r="N14" s="159"/>
      <c r="O14" s="159"/>
      <c r="P14" s="160"/>
      <c r="Q14" s="10"/>
      <c r="R14" s="10"/>
    </row>
    <row r="15" spans="1:20" s="9" customFormat="1">
      <c r="B15" s="10"/>
      <c r="C15" s="10"/>
      <c r="D15" s="10"/>
      <c r="E15" s="10"/>
      <c r="F15" s="10"/>
      <c r="G15" s="10"/>
      <c r="H15" s="10"/>
      <c r="I15" s="10"/>
      <c r="J15" s="10"/>
      <c r="K15" s="10"/>
      <c r="L15" s="10"/>
      <c r="M15" s="10"/>
      <c r="N15" s="10"/>
      <c r="O15" s="10"/>
      <c r="P15" s="11"/>
      <c r="Q15" s="10"/>
      <c r="R15" s="10"/>
    </row>
    <row r="16" spans="1:20" s="9" customFormat="1" ht="13.8" thickBot="1">
      <c r="A16" s="13" t="s">
        <v>27</v>
      </c>
      <c r="B16" s="10"/>
      <c r="C16" s="10"/>
      <c r="D16" s="10"/>
      <c r="E16" s="10"/>
      <c r="F16" s="10"/>
      <c r="G16" s="10"/>
      <c r="H16" s="10"/>
      <c r="I16" s="10"/>
      <c r="J16" s="10"/>
      <c r="K16" s="10"/>
      <c r="L16" s="10"/>
      <c r="M16" s="10"/>
      <c r="N16" s="10"/>
      <c r="O16" s="10"/>
      <c r="P16" s="11"/>
      <c r="Q16" s="10"/>
      <c r="R16" s="10"/>
    </row>
    <row r="17" spans="1:25" s="9" customFormat="1" ht="13.8" thickBot="1">
      <c r="A17" s="13" t="s">
        <v>235</v>
      </c>
      <c r="B17" s="10"/>
      <c r="C17" s="10"/>
      <c r="D17" s="10"/>
      <c r="E17" s="10"/>
      <c r="F17" s="10"/>
      <c r="G17" s="10"/>
      <c r="H17" s="10"/>
      <c r="J17" s="272" t="s">
        <v>1180</v>
      </c>
      <c r="K17" s="159"/>
      <c r="L17" s="159"/>
      <c r="M17" s="159"/>
      <c r="N17" s="159"/>
      <c r="O17" s="300"/>
      <c r="P17" s="11"/>
      <c r="Q17" s="10"/>
      <c r="R17" s="10"/>
    </row>
    <row r="18" spans="1:25" s="9" customFormat="1">
      <c r="A18" s="219" t="s">
        <v>1002</v>
      </c>
      <c r="B18" s="10"/>
      <c r="C18" s="10"/>
      <c r="D18" s="10"/>
      <c r="E18" s="10"/>
      <c r="F18" s="10"/>
      <c r="G18" s="10"/>
      <c r="H18" s="10"/>
      <c r="I18" s="10"/>
      <c r="J18" s="10"/>
      <c r="K18" s="10"/>
      <c r="L18" s="10"/>
      <c r="M18" s="10"/>
      <c r="N18" s="10"/>
      <c r="O18" s="10"/>
      <c r="P18" s="11"/>
      <c r="Q18" s="10"/>
      <c r="R18" s="10"/>
    </row>
    <row r="19" spans="1:25">
      <c r="A19" s="23" t="s">
        <v>1003</v>
      </c>
    </row>
    <row r="20" spans="1:25">
      <c r="A20" s="27" t="s">
        <v>717</v>
      </c>
    </row>
    <row r="21" spans="1:25">
      <c r="A21" s="19" t="s">
        <v>30</v>
      </c>
      <c r="B21" s="19" t="s">
        <v>43</v>
      </c>
      <c r="C21" s="19" t="s">
        <v>109</v>
      </c>
      <c r="D21" s="19" t="s">
        <v>31</v>
      </c>
      <c r="E21" s="15"/>
      <c r="F21" s="15"/>
      <c r="G21" s="15"/>
      <c r="H21" s="15"/>
      <c r="I21" s="15"/>
      <c r="J21" s="15"/>
      <c r="K21" s="15"/>
      <c r="L21" s="15"/>
      <c r="M21" s="15"/>
      <c r="N21" s="15"/>
      <c r="O21" s="15"/>
      <c r="P21" s="15"/>
      <c r="Q21" s="15"/>
      <c r="R21" s="15"/>
      <c r="S21" s="15"/>
      <c r="T21" s="15"/>
      <c r="U21" s="15"/>
      <c r="V21" s="15"/>
      <c r="W21" s="15"/>
      <c r="X21" s="15"/>
      <c r="Y21" s="15"/>
    </row>
    <row r="22" spans="1:25">
      <c r="A22" s="18">
        <v>0</v>
      </c>
      <c r="B22" s="18">
        <v>0</v>
      </c>
      <c r="C22" s="18">
        <v>0</v>
      </c>
      <c r="D22" s="18">
        <v>0</v>
      </c>
      <c r="E22" s="15"/>
      <c r="F22" s="44"/>
      <c r="G22" s="15"/>
      <c r="H22" s="15"/>
      <c r="I22" s="15"/>
      <c r="J22" s="15"/>
      <c r="K22" s="15"/>
      <c r="L22" s="15"/>
      <c r="M22" s="15"/>
      <c r="N22" s="15"/>
      <c r="O22" s="15"/>
      <c r="P22" s="15"/>
      <c r="Q22" s="15"/>
      <c r="R22" s="15"/>
      <c r="S22" s="15"/>
      <c r="T22" s="15"/>
      <c r="U22" s="15"/>
      <c r="V22" s="15"/>
      <c r="W22" s="15"/>
      <c r="X22" s="15"/>
      <c r="Y22" s="15"/>
    </row>
    <row r="23" spans="1:25">
      <c r="A23" s="14" t="s">
        <v>718</v>
      </c>
      <c r="B23" s="15"/>
      <c r="C23" s="15"/>
      <c r="D23" s="15"/>
      <c r="E23" s="15"/>
      <c r="F23" s="15"/>
      <c r="G23" s="15"/>
      <c r="H23" s="15"/>
      <c r="I23" s="15"/>
      <c r="J23" s="15"/>
      <c r="K23" s="15"/>
      <c r="L23" s="15"/>
      <c r="M23" s="15"/>
      <c r="N23" s="15"/>
      <c r="O23" s="15"/>
      <c r="P23" s="15"/>
      <c r="Q23" s="15"/>
      <c r="R23" s="15"/>
      <c r="S23" s="15"/>
      <c r="T23" s="15"/>
      <c r="U23" s="15"/>
      <c r="V23" s="15"/>
      <c r="W23" s="15"/>
      <c r="X23" s="15"/>
      <c r="Y23" s="15"/>
    </row>
    <row r="25" spans="1:25">
      <c r="A25" s="27" t="s">
        <v>25</v>
      </c>
    </row>
    <row r="26" spans="1:25">
      <c r="A26" s="19" t="s">
        <v>30</v>
      </c>
      <c r="B26" s="19" t="s">
        <v>43</v>
      </c>
      <c r="C26" s="19" t="s">
        <v>109</v>
      </c>
      <c r="D26" s="19" t="s">
        <v>31</v>
      </c>
      <c r="E26" s="15"/>
      <c r="F26" s="15"/>
      <c r="G26" s="15"/>
      <c r="H26" s="15"/>
      <c r="I26" s="15"/>
      <c r="J26" s="15"/>
      <c r="K26" s="15"/>
      <c r="L26" s="15"/>
      <c r="M26" s="15"/>
      <c r="N26" s="15"/>
      <c r="O26" s="15"/>
      <c r="P26" s="15"/>
      <c r="Q26" s="15"/>
      <c r="R26" s="15"/>
      <c r="S26" s="15"/>
      <c r="T26" s="15"/>
      <c r="U26" s="15"/>
      <c r="V26" s="15"/>
      <c r="W26" s="15"/>
      <c r="X26" s="15"/>
      <c r="Y26" s="15"/>
    </row>
    <row r="27" spans="1:25">
      <c r="A27" s="18">
        <v>1</v>
      </c>
      <c r="B27" s="18">
        <v>0</v>
      </c>
      <c r="C27" s="18">
        <v>0</v>
      </c>
      <c r="D27" s="18">
        <v>0</v>
      </c>
      <c r="E27" s="15"/>
      <c r="F27" s="44"/>
      <c r="G27" s="15"/>
      <c r="H27" s="15"/>
      <c r="I27" s="15"/>
      <c r="J27" s="15"/>
      <c r="K27" s="15"/>
      <c r="L27" s="15"/>
      <c r="M27" s="15"/>
      <c r="N27" s="15"/>
      <c r="O27" s="15"/>
      <c r="P27" s="15"/>
      <c r="Q27" s="15"/>
      <c r="R27" s="15"/>
      <c r="S27" s="15"/>
      <c r="T27" s="15"/>
      <c r="U27" s="15"/>
      <c r="V27" s="15"/>
      <c r="W27" s="15"/>
      <c r="X27" s="15"/>
      <c r="Y27" s="15"/>
    </row>
    <row r="28" spans="1:25">
      <c r="A28" s="19" t="s">
        <v>28</v>
      </c>
      <c r="B28" s="19" t="s">
        <v>0</v>
      </c>
      <c r="C28" s="19" t="s">
        <v>1</v>
      </c>
      <c r="D28" s="19" t="s">
        <v>2</v>
      </c>
      <c r="E28" s="19" t="s">
        <v>4</v>
      </c>
      <c r="F28" s="19" t="s">
        <v>3</v>
      </c>
      <c r="G28" s="19" t="s">
        <v>5</v>
      </c>
      <c r="H28" s="19" t="s">
        <v>331</v>
      </c>
      <c r="I28" s="19" t="s">
        <v>332</v>
      </c>
      <c r="J28" s="19" t="s">
        <v>8</v>
      </c>
      <c r="K28" s="19" t="s">
        <v>9</v>
      </c>
      <c r="L28" s="19" t="s">
        <v>268</v>
      </c>
      <c r="M28" s="19" t="s">
        <v>97</v>
      </c>
      <c r="N28" s="19" t="s">
        <v>98</v>
      </c>
      <c r="O28" s="19" t="s">
        <v>69</v>
      </c>
      <c r="P28" s="25" t="s">
        <v>64</v>
      </c>
      <c r="Q28" s="15"/>
      <c r="R28" s="15"/>
      <c r="S28" s="15"/>
      <c r="T28" s="15"/>
      <c r="U28" s="15"/>
      <c r="V28" s="15"/>
      <c r="W28" s="15"/>
      <c r="X28" s="15"/>
      <c r="Y28" s="15"/>
    </row>
    <row r="29" spans="1:25">
      <c r="A29" s="18">
        <v>19</v>
      </c>
      <c r="B29" s="18">
        <v>70</v>
      </c>
      <c r="C29" s="18">
        <v>45</v>
      </c>
      <c r="D29" s="18">
        <v>50</v>
      </c>
      <c r="E29" s="18">
        <v>99</v>
      </c>
      <c r="F29" s="18">
        <v>0</v>
      </c>
      <c r="G29" s="18">
        <v>2</v>
      </c>
      <c r="H29" s="18">
        <v>0</v>
      </c>
      <c r="I29" s="18">
        <v>0</v>
      </c>
      <c r="J29" s="18">
        <v>0</v>
      </c>
      <c r="K29" s="18">
        <v>0</v>
      </c>
      <c r="L29" s="18">
        <v>0.5</v>
      </c>
      <c r="M29" s="18">
        <v>0</v>
      </c>
      <c r="N29" s="18">
        <v>0</v>
      </c>
      <c r="O29" s="15"/>
      <c r="P29" s="15" t="s">
        <v>23</v>
      </c>
      <c r="Q29" s="14" t="s">
        <v>66</v>
      </c>
      <c r="R29" s="15"/>
      <c r="S29" s="15"/>
      <c r="T29" s="15"/>
      <c r="U29" s="15"/>
      <c r="V29" s="15"/>
      <c r="W29" s="15"/>
      <c r="X29" s="15"/>
      <c r="Y29" s="15"/>
    </row>
    <row r="30" spans="1:25">
      <c r="A30" s="18">
        <v>0.01</v>
      </c>
      <c r="B30" s="18">
        <v>60</v>
      </c>
      <c r="C30" s="18">
        <v>20</v>
      </c>
      <c r="D30" s="18">
        <v>15</v>
      </c>
      <c r="E30" s="18">
        <v>99</v>
      </c>
      <c r="F30" s="18">
        <v>0</v>
      </c>
      <c r="G30" s="18">
        <v>2</v>
      </c>
      <c r="H30" s="18">
        <v>0</v>
      </c>
      <c r="I30" s="18">
        <v>0</v>
      </c>
      <c r="J30" s="18">
        <v>0</v>
      </c>
      <c r="K30" s="18">
        <v>0</v>
      </c>
      <c r="L30" s="18">
        <v>0.5</v>
      </c>
      <c r="M30" s="18">
        <v>0</v>
      </c>
      <c r="N30" s="18">
        <v>0</v>
      </c>
      <c r="O30" s="15"/>
      <c r="P30" s="15" t="s">
        <v>24</v>
      </c>
      <c r="Q30" s="14" t="s">
        <v>66</v>
      </c>
      <c r="R30" s="15"/>
      <c r="S30" s="15"/>
      <c r="T30" s="15"/>
      <c r="U30" s="15"/>
      <c r="V30" s="15"/>
      <c r="W30" s="15"/>
      <c r="X30" s="15"/>
      <c r="Y30" s="15"/>
    </row>
    <row r="32" spans="1:25">
      <c r="A32" s="27" t="s">
        <v>191</v>
      </c>
    </row>
    <row r="33" spans="1:25">
      <c r="A33" s="19" t="s">
        <v>30</v>
      </c>
      <c r="B33" s="19" t="s">
        <v>43</v>
      </c>
      <c r="C33" s="19" t="s">
        <v>109</v>
      </c>
      <c r="D33" s="19" t="s">
        <v>31</v>
      </c>
      <c r="E33" s="15"/>
      <c r="F33" s="15"/>
      <c r="G33" s="15"/>
      <c r="H33" s="15"/>
      <c r="I33" s="15"/>
      <c r="J33" s="15"/>
      <c r="K33" s="15"/>
      <c r="L33" s="15"/>
      <c r="M33" s="15"/>
      <c r="N33" s="15"/>
      <c r="O33" s="15"/>
      <c r="P33" s="15"/>
      <c r="Q33" s="15"/>
      <c r="R33" s="15"/>
      <c r="S33" s="15"/>
      <c r="T33" s="15"/>
      <c r="U33" s="15"/>
      <c r="V33" s="15"/>
      <c r="W33" s="15"/>
      <c r="X33" s="15"/>
      <c r="Y33" s="15"/>
    </row>
    <row r="34" spans="1:25">
      <c r="A34" s="18">
        <v>5</v>
      </c>
      <c r="B34" s="18">
        <v>0</v>
      </c>
      <c r="C34" s="18">
        <v>0</v>
      </c>
      <c r="D34" s="18">
        <v>0</v>
      </c>
      <c r="E34" s="15"/>
      <c r="F34" s="44"/>
      <c r="G34" s="15"/>
      <c r="H34" s="15"/>
      <c r="I34" s="15"/>
      <c r="J34" s="15"/>
      <c r="K34" s="15"/>
      <c r="L34" s="15"/>
      <c r="M34" s="15"/>
      <c r="N34" s="15"/>
      <c r="O34" s="15"/>
      <c r="P34" s="15"/>
      <c r="Q34" s="15"/>
      <c r="R34" s="15"/>
      <c r="S34" s="15"/>
      <c r="T34" s="15"/>
      <c r="U34" s="15"/>
      <c r="V34" s="15"/>
      <c r="W34" s="15"/>
      <c r="X34" s="15"/>
      <c r="Y34" s="15"/>
    </row>
    <row r="35" spans="1:25">
      <c r="A35" s="19" t="s">
        <v>28</v>
      </c>
      <c r="B35" s="19" t="s">
        <v>0</v>
      </c>
      <c r="C35" s="19" t="s">
        <v>1</v>
      </c>
      <c r="D35" s="19" t="s">
        <v>2</v>
      </c>
      <c r="E35" s="19" t="s">
        <v>4</v>
      </c>
      <c r="F35" s="19" t="s">
        <v>3</v>
      </c>
      <c r="G35" s="19" t="s">
        <v>5</v>
      </c>
      <c r="H35" s="19" t="s">
        <v>331</v>
      </c>
      <c r="I35" s="19" t="s">
        <v>332</v>
      </c>
      <c r="J35" s="19" t="s">
        <v>8</v>
      </c>
      <c r="K35" s="19" t="s">
        <v>9</v>
      </c>
      <c r="L35" s="19" t="s">
        <v>268</v>
      </c>
      <c r="M35" s="19" t="s">
        <v>97</v>
      </c>
      <c r="N35" s="19" t="s">
        <v>98</v>
      </c>
      <c r="O35" s="19" t="s">
        <v>69</v>
      </c>
      <c r="P35" s="25" t="s">
        <v>64</v>
      </c>
      <c r="Q35" s="15"/>
      <c r="R35" s="15"/>
      <c r="S35" s="15"/>
      <c r="T35" s="15"/>
      <c r="U35" s="15"/>
      <c r="V35" s="15"/>
      <c r="W35" s="15"/>
      <c r="X35" s="15"/>
      <c r="Y35" s="15"/>
    </row>
    <row r="36" spans="1:25">
      <c r="A36" s="18">
        <v>1</v>
      </c>
      <c r="B36" s="18">
        <v>40</v>
      </c>
      <c r="C36" s="18">
        <v>2</v>
      </c>
      <c r="D36" s="18">
        <v>2</v>
      </c>
      <c r="E36" s="18">
        <v>99</v>
      </c>
      <c r="F36" s="18">
        <v>0</v>
      </c>
      <c r="G36" s="18">
        <v>-3</v>
      </c>
      <c r="H36" s="18">
        <v>0</v>
      </c>
      <c r="I36" s="18">
        <v>0</v>
      </c>
      <c r="J36" s="18">
        <v>0</v>
      </c>
      <c r="K36" s="18">
        <v>0</v>
      </c>
      <c r="L36" s="18">
        <v>0.5</v>
      </c>
      <c r="M36" s="18">
        <v>0</v>
      </c>
      <c r="N36" s="18">
        <v>0</v>
      </c>
      <c r="O36" s="15"/>
      <c r="P36" s="14" t="s">
        <v>192</v>
      </c>
      <c r="Q36" s="14" t="s">
        <v>194</v>
      </c>
      <c r="R36" s="15"/>
      <c r="S36" s="15"/>
      <c r="T36" s="15"/>
      <c r="U36" s="15"/>
      <c r="V36" s="15"/>
      <c r="W36" s="15"/>
      <c r="X36" s="15"/>
      <c r="Y36" s="15"/>
    </row>
    <row r="37" spans="1:25">
      <c r="A37" s="18">
        <v>1</v>
      </c>
      <c r="B37" s="18">
        <v>40</v>
      </c>
      <c r="C37" s="18">
        <v>-1</v>
      </c>
      <c r="D37" s="18">
        <v>-1</v>
      </c>
      <c r="E37" s="18">
        <v>99</v>
      </c>
      <c r="F37" s="18">
        <v>0</v>
      </c>
      <c r="G37" s="18">
        <v>-3</v>
      </c>
      <c r="H37" s="18">
        <v>0</v>
      </c>
      <c r="I37" s="18">
        <v>0</v>
      </c>
      <c r="J37" s="18">
        <v>0</v>
      </c>
      <c r="K37" s="18">
        <v>0</v>
      </c>
      <c r="L37" s="18">
        <v>0.5</v>
      </c>
      <c r="M37" s="18">
        <v>0</v>
      </c>
      <c r="N37" s="18">
        <v>0</v>
      </c>
      <c r="O37" s="15"/>
      <c r="P37" s="14" t="s">
        <v>193</v>
      </c>
      <c r="Q37" s="14" t="s">
        <v>194</v>
      </c>
      <c r="R37" s="15"/>
      <c r="S37" s="15"/>
      <c r="T37" s="15"/>
      <c r="U37" s="15"/>
      <c r="V37" s="15"/>
      <c r="W37" s="15"/>
      <c r="X37" s="15"/>
      <c r="Y37" s="15"/>
    </row>
    <row r="39" spans="1:25">
      <c r="A39" s="27" t="s">
        <v>195</v>
      </c>
    </row>
    <row r="40" spans="1:25">
      <c r="A40" s="19" t="s">
        <v>30</v>
      </c>
      <c r="B40" s="19" t="s">
        <v>43</v>
      </c>
      <c r="C40" s="19" t="s">
        <v>109</v>
      </c>
      <c r="D40" s="19" t="s">
        <v>31</v>
      </c>
      <c r="E40" s="15"/>
      <c r="F40" s="15"/>
      <c r="G40" s="15"/>
      <c r="H40" s="15"/>
      <c r="I40" s="15"/>
      <c r="J40" s="15"/>
      <c r="K40" s="15"/>
      <c r="L40" s="15"/>
      <c r="M40" s="15"/>
      <c r="N40" s="15"/>
      <c r="O40" s="15"/>
      <c r="P40" s="15"/>
      <c r="Q40" s="15"/>
      <c r="R40" s="15"/>
      <c r="S40" s="15"/>
      <c r="T40" s="15"/>
      <c r="U40" s="15"/>
      <c r="V40" s="15"/>
      <c r="W40" s="15"/>
      <c r="X40" s="15"/>
      <c r="Y40" s="15"/>
    </row>
    <row r="41" spans="1:25">
      <c r="A41" s="18">
        <v>15</v>
      </c>
      <c r="B41" s="18">
        <v>0</v>
      </c>
      <c r="C41" s="18">
        <v>0</v>
      </c>
      <c r="D41" s="18">
        <v>0</v>
      </c>
      <c r="E41" s="15"/>
      <c r="F41" s="44"/>
      <c r="G41" s="15"/>
      <c r="H41" s="15"/>
      <c r="I41" s="15"/>
      <c r="J41" s="15"/>
      <c r="K41" s="15"/>
      <c r="L41" s="15"/>
      <c r="M41" s="15"/>
      <c r="N41" s="15"/>
      <c r="O41" s="15"/>
      <c r="P41" s="15"/>
      <c r="Q41" s="15"/>
      <c r="R41" s="15"/>
      <c r="S41" s="15"/>
      <c r="T41" s="15"/>
      <c r="U41" s="15"/>
      <c r="V41" s="15"/>
      <c r="W41" s="15"/>
      <c r="X41" s="15"/>
      <c r="Y41" s="15"/>
    </row>
    <row r="42" spans="1:25">
      <c r="A42" s="19" t="s">
        <v>28</v>
      </c>
      <c r="B42" s="19" t="s">
        <v>0</v>
      </c>
      <c r="C42" s="19" t="s">
        <v>1</v>
      </c>
      <c r="D42" s="19" t="s">
        <v>2</v>
      </c>
      <c r="E42" s="19" t="s">
        <v>4</v>
      </c>
      <c r="F42" s="19" t="s">
        <v>3</v>
      </c>
      <c r="G42" s="19" t="s">
        <v>5</v>
      </c>
      <c r="H42" s="19" t="s">
        <v>331</v>
      </c>
      <c r="I42" s="19" t="s">
        <v>332</v>
      </c>
      <c r="J42" s="19" t="s">
        <v>8</v>
      </c>
      <c r="K42" s="19" t="s">
        <v>9</v>
      </c>
      <c r="L42" s="19" t="s">
        <v>268</v>
      </c>
      <c r="M42" s="19" t="s">
        <v>97</v>
      </c>
      <c r="N42" s="19" t="s">
        <v>98</v>
      </c>
      <c r="O42" s="19" t="s">
        <v>69</v>
      </c>
      <c r="P42" s="25" t="s">
        <v>64</v>
      </c>
      <c r="Q42" s="15"/>
      <c r="R42" s="15"/>
      <c r="S42" s="15"/>
      <c r="T42" s="15"/>
      <c r="U42" s="15"/>
      <c r="V42" s="15"/>
      <c r="W42" s="15"/>
      <c r="X42" s="15"/>
      <c r="Y42" s="15"/>
    </row>
    <row r="43" spans="1:25">
      <c r="A43" s="14" t="s">
        <v>718</v>
      </c>
      <c r="B43" s="15"/>
      <c r="C43" s="15"/>
      <c r="D43" s="15"/>
      <c r="E43" s="15"/>
      <c r="F43" s="15"/>
      <c r="G43" s="15"/>
      <c r="H43" s="15"/>
      <c r="I43" s="15"/>
      <c r="J43" s="15"/>
      <c r="K43" s="15"/>
      <c r="L43" s="15"/>
      <c r="M43" s="15"/>
      <c r="N43" s="15"/>
      <c r="O43" s="15"/>
      <c r="P43" s="15"/>
      <c r="Q43" s="15"/>
      <c r="R43" s="15"/>
      <c r="S43" s="15"/>
      <c r="T43" s="15"/>
      <c r="U43" s="15"/>
      <c r="V43" s="15"/>
      <c r="W43" s="15"/>
      <c r="X43" s="15"/>
      <c r="Y43" s="15"/>
    </row>
    <row r="46" spans="1:25">
      <c r="A46" s="27" t="s">
        <v>27</v>
      </c>
    </row>
    <row r="47" spans="1:25">
      <c r="A47" s="2" t="s">
        <v>196</v>
      </c>
    </row>
    <row r="48" spans="1:25" ht="13.8" thickBot="1">
      <c r="A48" s="19" t="s">
        <v>30</v>
      </c>
      <c r="B48" s="19" t="s">
        <v>43</v>
      </c>
      <c r="C48" s="19" t="s">
        <v>109</v>
      </c>
      <c r="D48" s="19" t="s">
        <v>31</v>
      </c>
      <c r="E48" s="14"/>
      <c r="F48" s="15"/>
      <c r="G48" s="15"/>
      <c r="H48" s="15"/>
      <c r="I48" s="15"/>
      <c r="J48" s="15"/>
      <c r="K48" s="15"/>
      <c r="L48" s="15"/>
      <c r="M48" s="15"/>
      <c r="N48" s="15"/>
      <c r="O48" s="15"/>
      <c r="P48" s="15"/>
      <c r="Q48" s="15"/>
      <c r="R48" s="15"/>
      <c r="S48" s="15"/>
      <c r="T48" s="15"/>
      <c r="U48" s="15"/>
      <c r="V48" s="15"/>
      <c r="W48" s="15"/>
      <c r="X48" s="15"/>
      <c r="Y48" s="15"/>
    </row>
    <row r="49" spans="1:25" ht="13.8" thickBot="1">
      <c r="A49" s="20">
        <v>6</v>
      </c>
      <c r="B49" s="20">
        <v>0</v>
      </c>
      <c r="C49" s="20">
        <v>0</v>
      </c>
      <c r="D49" s="20">
        <v>7</v>
      </c>
      <c r="E49" s="15"/>
      <c r="F49" s="73" t="s">
        <v>196</v>
      </c>
      <c r="G49" s="74"/>
      <c r="H49" s="74"/>
      <c r="I49" s="74"/>
      <c r="J49" s="74"/>
      <c r="K49" s="75"/>
      <c r="L49" s="15"/>
      <c r="M49" s="15"/>
      <c r="N49" s="15"/>
      <c r="O49" s="15"/>
      <c r="P49" s="15"/>
      <c r="Q49" s="15"/>
      <c r="R49" s="15"/>
      <c r="S49" s="15"/>
      <c r="T49" s="15"/>
      <c r="U49" s="15"/>
      <c r="V49" s="15"/>
      <c r="W49" s="15"/>
      <c r="X49" s="15"/>
      <c r="Y49" s="15"/>
    </row>
    <row r="50" spans="1:25">
      <c r="A50" s="14" t="s">
        <v>197</v>
      </c>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c r="A51" s="18">
        <v>1</v>
      </c>
      <c r="B51" s="18">
        <v>1</v>
      </c>
      <c r="C51" s="18">
        <v>2</v>
      </c>
      <c r="D51" s="18">
        <v>1</v>
      </c>
      <c r="E51" s="18">
        <v>99</v>
      </c>
      <c r="F51" s="18">
        <v>0</v>
      </c>
      <c r="G51" s="18">
        <v>-3</v>
      </c>
      <c r="H51" s="18">
        <v>0</v>
      </c>
      <c r="I51" s="18">
        <v>0</v>
      </c>
      <c r="J51" s="18">
        <v>0</v>
      </c>
      <c r="K51" s="18">
        <v>0</v>
      </c>
      <c r="L51" s="18">
        <v>0</v>
      </c>
      <c r="M51" s="18">
        <v>0</v>
      </c>
      <c r="N51" s="18">
        <v>0</v>
      </c>
      <c r="O51" s="15"/>
      <c r="P51" s="14" t="s">
        <v>202</v>
      </c>
      <c r="Q51" s="14" t="s">
        <v>198</v>
      </c>
      <c r="R51" s="15"/>
      <c r="S51" s="15"/>
      <c r="T51" s="15"/>
      <c r="U51" s="15"/>
      <c r="V51" s="15"/>
      <c r="W51" s="15"/>
      <c r="X51" s="15"/>
      <c r="Y51" s="15"/>
    </row>
    <row r="52" spans="1:25">
      <c r="A52" s="18">
        <v>24</v>
      </c>
      <c r="B52" s="18">
        <v>24</v>
      </c>
      <c r="C52" s="18">
        <v>21</v>
      </c>
      <c r="D52" s="18">
        <v>24</v>
      </c>
      <c r="E52" s="18">
        <v>99</v>
      </c>
      <c r="F52" s="18">
        <v>0</v>
      </c>
      <c r="G52" s="18">
        <v>-3</v>
      </c>
      <c r="H52" s="18">
        <v>0</v>
      </c>
      <c r="I52" s="18">
        <v>0</v>
      </c>
      <c r="J52" s="18">
        <v>0</v>
      </c>
      <c r="K52" s="18">
        <v>0</v>
      </c>
      <c r="L52" s="18">
        <v>0</v>
      </c>
      <c r="M52" s="18">
        <v>0</v>
      </c>
      <c r="N52" s="18">
        <v>0</v>
      </c>
      <c r="O52" s="15"/>
      <c r="P52" s="15" t="s">
        <v>26</v>
      </c>
      <c r="Q52" s="14" t="s">
        <v>198</v>
      </c>
      <c r="R52" s="15"/>
      <c r="S52" s="15"/>
      <c r="T52" s="15"/>
      <c r="U52" s="15"/>
      <c r="V52" s="15"/>
      <c r="W52" s="15"/>
      <c r="X52" s="15"/>
      <c r="Y52" s="15"/>
    </row>
    <row r="53" spans="1:25">
      <c r="A53" s="18">
        <v>-5</v>
      </c>
      <c r="B53" s="18">
        <v>9</v>
      </c>
      <c r="C53" s="18">
        <v>-2</v>
      </c>
      <c r="D53" s="18">
        <v>-2</v>
      </c>
      <c r="E53" s="18">
        <v>99</v>
      </c>
      <c r="F53" s="18">
        <v>0</v>
      </c>
      <c r="G53" s="18">
        <v>2</v>
      </c>
      <c r="H53" s="18">
        <v>0</v>
      </c>
      <c r="I53" s="18">
        <v>0</v>
      </c>
      <c r="J53" s="18">
        <v>0</v>
      </c>
      <c r="K53" s="18">
        <v>0</v>
      </c>
      <c r="L53" s="18">
        <v>0</v>
      </c>
      <c r="M53" s="18">
        <v>0</v>
      </c>
      <c r="N53" s="18">
        <v>0</v>
      </c>
      <c r="O53" s="15"/>
      <c r="P53" s="14" t="s">
        <v>199</v>
      </c>
      <c r="Q53" s="15"/>
      <c r="R53" s="15"/>
      <c r="S53" s="15"/>
      <c r="T53" s="15"/>
      <c r="U53" s="15"/>
      <c r="V53" s="15"/>
      <c r="W53" s="15"/>
      <c r="X53" s="15"/>
      <c r="Y53" s="15"/>
    </row>
    <row r="54" spans="1:25">
      <c r="A54" s="18">
        <v>-5</v>
      </c>
      <c r="B54" s="18">
        <v>9</v>
      </c>
      <c r="C54" s="18">
        <v>0</v>
      </c>
      <c r="D54" s="18">
        <v>0</v>
      </c>
      <c r="E54" s="18">
        <v>99</v>
      </c>
      <c r="F54" s="18">
        <v>0</v>
      </c>
      <c r="G54" s="18">
        <v>2</v>
      </c>
      <c r="H54" s="18">
        <v>0</v>
      </c>
      <c r="I54" s="18">
        <v>0</v>
      </c>
      <c r="J54" s="18">
        <v>0</v>
      </c>
      <c r="K54" s="18">
        <v>0</v>
      </c>
      <c r="L54" s="18">
        <v>0</v>
      </c>
      <c r="M54" s="18">
        <v>0</v>
      </c>
      <c r="N54" s="18">
        <v>0</v>
      </c>
      <c r="O54" s="15"/>
      <c r="P54" s="14" t="s">
        <v>200</v>
      </c>
      <c r="Q54" s="15"/>
      <c r="R54" s="15"/>
      <c r="S54" s="15"/>
      <c r="T54" s="15"/>
      <c r="U54" s="15"/>
      <c r="V54" s="15"/>
      <c r="W54" s="15"/>
      <c r="X54" s="15"/>
      <c r="Y54" s="15"/>
    </row>
    <row r="55" spans="1:25">
      <c r="A55" s="18">
        <v>-5</v>
      </c>
      <c r="B55" s="18">
        <v>9</v>
      </c>
      <c r="C55" s="18">
        <v>0</v>
      </c>
      <c r="D55" s="18">
        <v>0</v>
      </c>
      <c r="E55" s="18">
        <v>99</v>
      </c>
      <c r="F55" s="18">
        <v>0</v>
      </c>
      <c r="G55" s="18">
        <v>2</v>
      </c>
      <c r="H55" s="18">
        <v>0</v>
      </c>
      <c r="I55" s="18">
        <v>0</v>
      </c>
      <c r="J55" s="18">
        <v>0</v>
      </c>
      <c r="K55" s="18">
        <v>0</v>
      </c>
      <c r="L55" s="18">
        <v>0</v>
      </c>
      <c r="M55" s="18">
        <v>0</v>
      </c>
      <c r="N55" s="18">
        <v>0</v>
      </c>
      <c r="O55" s="15"/>
      <c r="P55" s="14" t="s">
        <v>200</v>
      </c>
      <c r="Q55" s="15"/>
      <c r="R55" s="15"/>
      <c r="S55" s="15"/>
      <c r="T55" s="15"/>
      <c r="U55" s="15"/>
      <c r="V55" s="15"/>
      <c r="W55" s="15"/>
      <c r="X55" s="15"/>
      <c r="Y55" s="15"/>
    </row>
    <row r="56" spans="1:25">
      <c r="A56" s="18">
        <v>-5</v>
      </c>
      <c r="B56" s="18">
        <v>9</v>
      </c>
      <c r="C56" s="18">
        <v>1</v>
      </c>
      <c r="D56" s="18">
        <v>7</v>
      </c>
      <c r="E56" s="18">
        <v>99</v>
      </c>
      <c r="F56" s="18">
        <v>0</v>
      </c>
      <c r="G56" s="18">
        <v>2</v>
      </c>
      <c r="H56" s="18">
        <v>0</v>
      </c>
      <c r="I56" s="18">
        <v>0</v>
      </c>
      <c r="J56" s="18">
        <v>0</v>
      </c>
      <c r="K56" s="18">
        <v>0</v>
      </c>
      <c r="L56" s="18">
        <v>0</v>
      </c>
      <c r="M56" s="18">
        <v>0</v>
      </c>
      <c r="N56" s="18">
        <v>0</v>
      </c>
      <c r="O56" s="15"/>
      <c r="P56" s="14" t="s">
        <v>200</v>
      </c>
      <c r="Q56" s="15"/>
      <c r="R56" s="15"/>
      <c r="S56" s="15"/>
      <c r="T56" s="15"/>
      <c r="U56" s="15"/>
      <c r="V56" s="15"/>
      <c r="W56" s="15"/>
      <c r="X56" s="15"/>
      <c r="Y56" s="15"/>
    </row>
    <row r="57" spans="1:25">
      <c r="A57" s="18">
        <v>-5</v>
      </c>
      <c r="B57" s="18">
        <v>9</v>
      </c>
      <c r="C57" s="18">
        <v>6</v>
      </c>
      <c r="D57" s="18">
        <v>7</v>
      </c>
      <c r="E57" s="18">
        <v>2</v>
      </c>
      <c r="F57" s="18">
        <v>0</v>
      </c>
      <c r="G57" s="18">
        <v>2</v>
      </c>
      <c r="H57" s="18">
        <v>0</v>
      </c>
      <c r="I57" s="18">
        <v>0</v>
      </c>
      <c r="J57" s="18">
        <v>0</v>
      </c>
      <c r="K57" s="18">
        <v>0</v>
      </c>
      <c r="L57" s="18">
        <v>0</v>
      </c>
      <c r="M57" s="18">
        <v>0</v>
      </c>
      <c r="N57" s="18">
        <v>0</v>
      </c>
      <c r="O57" s="15"/>
      <c r="P57" s="14" t="s">
        <v>200</v>
      </c>
      <c r="Q57" s="15"/>
      <c r="R57" s="15"/>
      <c r="S57" s="15"/>
      <c r="T57" s="15"/>
      <c r="U57" s="15"/>
      <c r="V57" s="15"/>
      <c r="W57" s="15"/>
      <c r="X57" s="15"/>
      <c r="Y57" s="15"/>
    </row>
    <row r="58" spans="1:25">
      <c r="A58" s="18">
        <v>-5</v>
      </c>
      <c r="B58" s="18">
        <v>9</v>
      </c>
      <c r="C58" s="18">
        <v>3</v>
      </c>
      <c r="D58" s="18">
        <v>7</v>
      </c>
      <c r="E58" s="18">
        <v>2</v>
      </c>
      <c r="F58" s="18">
        <v>0</v>
      </c>
      <c r="G58" s="18">
        <v>2</v>
      </c>
      <c r="H58" s="18">
        <v>0</v>
      </c>
      <c r="I58" s="18">
        <v>0</v>
      </c>
      <c r="J58" s="18">
        <v>0</v>
      </c>
      <c r="K58" s="18">
        <v>0</v>
      </c>
      <c r="L58" s="18">
        <v>0</v>
      </c>
      <c r="M58" s="18">
        <v>0</v>
      </c>
      <c r="N58" s="18">
        <v>0</v>
      </c>
      <c r="O58" s="15"/>
      <c r="P58" s="14" t="s">
        <v>200</v>
      </c>
      <c r="Q58" s="15"/>
      <c r="R58" s="15"/>
      <c r="S58" s="15"/>
      <c r="T58" s="15"/>
      <c r="U58" s="15"/>
      <c r="V58" s="15"/>
      <c r="W58" s="15"/>
      <c r="X58" s="15"/>
      <c r="Y58" s="15"/>
    </row>
    <row r="59" spans="1:25">
      <c r="A59" s="18">
        <v>-5</v>
      </c>
      <c r="B59" s="18">
        <v>9</v>
      </c>
      <c r="C59" s="18">
        <v>3</v>
      </c>
      <c r="D59" s="18">
        <v>7</v>
      </c>
      <c r="E59" s="18">
        <v>2</v>
      </c>
      <c r="F59" s="18">
        <v>0</v>
      </c>
      <c r="G59" s="18">
        <v>2</v>
      </c>
      <c r="H59" s="18">
        <v>0</v>
      </c>
      <c r="I59" s="18">
        <v>0</v>
      </c>
      <c r="J59" s="18">
        <v>0</v>
      </c>
      <c r="K59" s="18">
        <v>0</v>
      </c>
      <c r="L59" s="18">
        <v>0</v>
      </c>
      <c r="M59" s="18">
        <v>0</v>
      </c>
      <c r="N59" s="18">
        <v>0</v>
      </c>
      <c r="O59" s="15"/>
      <c r="P59" s="14" t="s">
        <v>201</v>
      </c>
      <c r="Q59" s="15"/>
      <c r="R59" s="15"/>
      <c r="S59" s="15"/>
      <c r="T59" s="15"/>
      <c r="U59" s="15"/>
      <c r="V59" s="15"/>
      <c r="W59" s="15"/>
      <c r="X59" s="15"/>
      <c r="Y59" s="15"/>
    </row>
    <row r="61" spans="1:25">
      <c r="A61" s="27" t="s">
        <v>32</v>
      </c>
    </row>
    <row r="62" spans="1:25">
      <c r="A62" s="2" t="s">
        <v>203</v>
      </c>
    </row>
    <row r="63" spans="1:25">
      <c r="A63" t="s">
        <v>39</v>
      </c>
    </row>
    <row r="64" spans="1:25">
      <c r="A64" t="s">
        <v>40</v>
      </c>
    </row>
    <row r="65" spans="1:25">
      <c r="A65" s="19" t="s">
        <v>30</v>
      </c>
      <c r="B65" s="19" t="s">
        <v>43</v>
      </c>
      <c r="C65" s="19" t="s">
        <v>109</v>
      </c>
      <c r="D65" s="19" t="s">
        <v>31</v>
      </c>
      <c r="E65" s="15"/>
      <c r="F65" s="15"/>
      <c r="G65" s="15"/>
      <c r="H65" s="15"/>
      <c r="I65" s="15"/>
      <c r="J65" s="15"/>
      <c r="K65" s="15"/>
      <c r="L65" s="15"/>
      <c r="M65" s="15"/>
      <c r="N65" s="15"/>
      <c r="O65" s="15"/>
      <c r="P65" s="15"/>
      <c r="Q65" s="15"/>
      <c r="R65" s="15"/>
      <c r="S65" s="15"/>
      <c r="T65" s="15"/>
      <c r="U65" s="15"/>
      <c r="V65" s="15"/>
      <c r="W65" s="15"/>
      <c r="X65" s="15"/>
      <c r="Y65" s="15"/>
    </row>
    <row r="66" spans="1:25">
      <c r="A66" s="18">
        <v>9</v>
      </c>
      <c r="B66" s="18">
        <v>0</v>
      </c>
      <c r="C66" s="18">
        <v>0</v>
      </c>
      <c r="D66" s="18">
        <v>0</v>
      </c>
      <c r="E66" s="15"/>
      <c r="F66" s="44"/>
      <c r="G66" s="15"/>
      <c r="H66" s="15"/>
      <c r="I66" s="15"/>
      <c r="J66" s="15"/>
      <c r="K66" s="15"/>
      <c r="L66" s="15"/>
      <c r="M66" s="15"/>
      <c r="N66" s="15"/>
      <c r="O66" s="15"/>
      <c r="P66" s="15"/>
      <c r="Q66" s="15"/>
      <c r="R66" s="15"/>
      <c r="S66" s="15"/>
      <c r="T66" s="15"/>
      <c r="U66" s="15"/>
      <c r="V66" s="15"/>
      <c r="W66" s="15"/>
      <c r="X66" s="15"/>
      <c r="Y66" s="15"/>
    </row>
    <row r="67" spans="1:25">
      <c r="A67" s="19" t="s">
        <v>28</v>
      </c>
      <c r="B67" s="19" t="s">
        <v>0</v>
      </c>
      <c r="C67" s="19" t="s">
        <v>1</v>
      </c>
      <c r="D67" s="19" t="s">
        <v>2</v>
      </c>
      <c r="E67" s="19" t="s">
        <v>4</v>
      </c>
      <c r="F67" s="19" t="s">
        <v>3</v>
      </c>
      <c r="G67" s="19" t="s">
        <v>5</v>
      </c>
      <c r="H67" s="19" t="s">
        <v>331</v>
      </c>
      <c r="I67" s="19" t="s">
        <v>332</v>
      </c>
      <c r="J67" s="19" t="s">
        <v>8</v>
      </c>
      <c r="K67" s="19" t="s">
        <v>9</v>
      </c>
      <c r="L67" s="19" t="s">
        <v>268</v>
      </c>
      <c r="M67" s="19" t="s">
        <v>97</v>
      </c>
      <c r="N67" s="19" t="s">
        <v>98</v>
      </c>
      <c r="O67" s="19" t="s">
        <v>69</v>
      </c>
      <c r="P67" s="25" t="s">
        <v>64</v>
      </c>
      <c r="Q67" s="15"/>
      <c r="R67" s="15"/>
      <c r="S67" s="15"/>
      <c r="T67" s="15"/>
      <c r="U67" s="15"/>
      <c r="V67" s="15"/>
      <c r="W67" s="15"/>
      <c r="X67" s="15"/>
      <c r="Y67" s="15"/>
    </row>
    <row r="68" spans="1:25">
      <c r="A68" s="18">
        <v>1</v>
      </c>
      <c r="B68" s="18">
        <v>90</v>
      </c>
      <c r="C68" s="18">
        <v>35</v>
      </c>
      <c r="D68" s="18">
        <v>35</v>
      </c>
      <c r="E68" s="18">
        <v>99</v>
      </c>
      <c r="F68" s="18">
        <v>0</v>
      </c>
      <c r="G68" s="18">
        <v>2</v>
      </c>
      <c r="H68" s="18">
        <v>0</v>
      </c>
      <c r="I68" s="18">
        <v>0</v>
      </c>
      <c r="J68" s="18">
        <v>0</v>
      </c>
      <c r="K68" s="18">
        <v>0</v>
      </c>
      <c r="L68" s="18">
        <v>0</v>
      </c>
      <c r="M68" s="18">
        <v>0</v>
      </c>
      <c r="N68" s="18">
        <v>0</v>
      </c>
      <c r="O68" s="15"/>
      <c r="P68" s="15" t="s">
        <v>35</v>
      </c>
      <c r="Q68" s="15"/>
      <c r="R68" s="15"/>
      <c r="S68" s="15"/>
      <c r="T68" s="15"/>
      <c r="U68" s="15"/>
      <c r="V68" s="15"/>
      <c r="W68" s="15"/>
      <c r="X68" s="15"/>
      <c r="Y68" s="15"/>
    </row>
    <row r="69" spans="1:25">
      <c r="A69" s="18">
        <v>0</v>
      </c>
      <c r="B69" s="18">
        <v>9</v>
      </c>
      <c r="C69" s="18">
        <v>1</v>
      </c>
      <c r="D69" s="18">
        <v>1</v>
      </c>
      <c r="E69" s="18">
        <v>99</v>
      </c>
      <c r="F69" s="18">
        <v>0</v>
      </c>
      <c r="G69" s="18">
        <v>3</v>
      </c>
      <c r="H69" s="18">
        <v>0</v>
      </c>
      <c r="I69" s="18">
        <v>0</v>
      </c>
      <c r="J69" s="18">
        <v>0</v>
      </c>
      <c r="K69" s="18">
        <v>0</v>
      </c>
      <c r="L69" s="18">
        <v>0</v>
      </c>
      <c r="M69" s="18">
        <v>0</v>
      </c>
      <c r="N69" s="18">
        <v>0</v>
      </c>
      <c r="O69" s="15"/>
      <c r="P69" s="15" t="s">
        <v>34</v>
      </c>
      <c r="Q69" s="15"/>
      <c r="R69" s="15"/>
      <c r="S69" s="15"/>
      <c r="T69" s="15"/>
      <c r="U69" s="15"/>
      <c r="V69" s="15"/>
      <c r="W69" s="15"/>
      <c r="X69" s="15"/>
      <c r="Y69" s="15"/>
    </row>
    <row r="70" spans="1:25">
      <c r="A70" s="18">
        <v>0</v>
      </c>
      <c r="B70" s="18">
        <v>50</v>
      </c>
      <c r="C70" s="18">
        <v>20</v>
      </c>
      <c r="D70" s="18">
        <v>20</v>
      </c>
      <c r="E70" s="18">
        <v>99</v>
      </c>
      <c r="F70" s="18">
        <v>0</v>
      </c>
      <c r="G70" s="18">
        <v>2</v>
      </c>
      <c r="H70" s="18">
        <v>0</v>
      </c>
      <c r="I70" s="18">
        <v>0</v>
      </c>
      <c r="J70" s="18">
        <v>0</v>
      </c>
      <c r="K70" s="18">
        <v>0</v>
      </c>
      <c r="L70" s="18">
        <v>0</v>
      </c>
      <c r="M70" s="18">
        <v>0</v>
      </c>
      <c r="N70" s="18">
        <v>0</v>
      </c>
      <c r="O70" s="15"/>
      <c r="P70" s="15" t="s">
        <v>37</v>
      </c>
      <c r="Q70" s="15"/>
      <c r="R70" s="15"/>
      <c r="S70" s="15"/>
      <c r="T70" s="15"/>
      <c r="U70" s="15"/>
      <c r="V70" s="15"/>
      <c r="W70" s="15"/>
      <c r="X70" s="15"/>
      <c r="Y70" s="15"/>
    </row>
    <row r="71" spans="1:25">
      <c r="A71" s="18">
        <v>0</v>
      </c>
      <c r="B71" s="18">
        <v>9</v>
      </c>
      <c r="C71" s="18">
        <v>1</v>
      </c>
      <c r="D71" s="18">
        <v>1</v>
      </c>
      <c r="E71" s="18">
        <v>99</v>
      </c>
      <c r="F71" s="18">
        <v>0</v>
      </c>
      <c r="G71" s="18">
        <v>3</v>
      </c>
      <c r="H71" s="18">
        <v>0</v>
      </c>
      <c r="I71" s="18">
        <v>0</v>
      </c>
      <c r="J71" s="18">
        <v>0</v>
      </c>
      <c r="K71" s="18">
        <v>0</v>
      </c>
      <c r="L71" s="18">
        <v>0</v>
      </c>
      <c r="M71" s="18">
        <v>0</v>
      </c>
      <c r="N71" s="18">
        <v>0</v>
      </c>
      <c r="O71" s="15"/>
      <c r="P71" s="15" t="s">
        <v>38</v>
      </c>
      <c r="Q71" s="15"/>
      <c r="R71" s="15"/>
      <c r="S71" s="15"/>
      <c r="T71" s="15"/>
      <c r="U71" s="15"/>
      <c r="V71" s="15"/>
      <c r="W71" s="15"/>
      <c r="X71" s="15"/>
      <c r="Y71" s="15"/>
    </row>
    <row r="72" spans="1:25">
      <c r="A72" s="18">
        <v>1</v>
      </c>
      <c r="B72" s="18">
        <v>24</v>
      </c>
      <c r="C72" s="18">
        <v>2</v>
      </c>
      <c r="D72" s="18">
        <v>2</v>
      </c>
      <c r="E72" s="18">
        <v>99</v>
      </c>
      <c r="F72" s="18">
        <v>0</v>
      </c>
      <c r="G72" s="18">
        <v>-88</v>
      </c>
      <c r="H72" s="18">
        <v>0</v>
      </c>
      <c r="I72" s="18">
        <v>0</v>
      </c>
      <c r="J72" s="18">
        <v>0</v>
      </c>
      <c r="K72" s="18">
        <v>0</v>
      </c>
      <c r="L72" s="18">
        <v>0</v>
      </c>
      <c r="M72" s="18">
        <v>0</v>
      </c>
      <c r="N72" s="18">
        <v>0</v>
      </c>
      <c r="O72" s="15"/>
      <c r="P72" s="15" t="s">
        <v>33</v>
      </c>
      <c r="Q72" s="15"/>
      <c r="R72" s="15"/>
      <c r="S72" s="15"/>
      <c r="T72" s="15"/>
      <c r="U72" s="15"/>
      <c r="V72" s="15"/>
      <c r="W72" s="15"/>
      <c r="X72" s="15"/>
      <c r="Y72" s="15"/>
    </row>
    <row r="73" spans="1:25">
      <c r="A73" s="18">
        <v>0</v>
      </c>
      <c r="B73" s="18">
        <v>1</v>
      </c>
      <c r="C73" s="18">
        <v>1</v>
      </c>
      <c r="D73" s="18">
        <v>1</v>
      </c>
      <c r="E73" s="18">
        <v>99</v>
      </c>
      <c r="F73" s="18">
        <v>0</v>
      </c>
      <c r="G73" s="18">
        <v>-88</v>
      </c>
      <c r="H73" s="18">
        <v>0</v>
      </c>
      <c r="I73" s="18">
        <v>0</v>
      </c>
      <c r="J73" s="18">
        <v>0</v>
      </c>
      <c r="K73" s="18">
        <v>0</v>
      </c>
      <c r="L73" s="18">
        <v>0</v>
      </c>
      <c r="M73" s="18">
        <v>0</v>
      </c>
      <c r="N73" s="18">
        <v>0</v>
      </c>
      <c r="O73" s="15"/>
      <c r="P73" s="15" t="s">
        <v>36</v>
      </c>
      <c r="Q73" s="15"/>
      <c r="R73" s="15"/>
      <c r="S73" s="15"/>
      <c r="T73" s="15"/>
      <c r="U73" s="15"/>
      <c r="V73" s="15"/>
      <c r="W73" s="15"/>
      <c r="X73" s="15"/>
      <c r="Y73" s="15"/>
    </row>
    <row r="76" spans="1:25">
      <c r="A76" s="27" t="s">
        <v>63</v>
      </c>
    </row>
    <row r="77" spans="1:25">
      <c r="A77" s="19" t="s">
        <v>30</v>
      </c>
      <c r="B77" s="19" t="s">
        <v>43</v>
      </c>
      <c r="C77" s="19" t="s">
        <v>109</v>
      </c>
      <c r="D77" s="19" t="s">
        <v>31</v>
      </c>
      <c r="E77" s="15"/>
      <c r="F77" s="15"/>
      <c r="G77" s="15"/>
      <c r="H77" s="15"/>
      <c r="I77" s="15"/>
      <c r="J77" s="15"/>
      <c r="K77" s="15"/>
      <c r="L77" s="15"/>
      <c r="M77" s="15"/>
      <c r="N77" s="15"/>
      <c r="O77" s="15"/>
      <c r="P77" s="15"/>
      <c r="Q77" s="15"/>
      <c r="R77" s="15"/>
      <c r="S77" s="15"/>
      <c r="T77" s="15"/>
      <c r="U77" s="15"/>
      <c r="V77" s="15"/>
      <c r="W77" s="15"/>
      <c r="X77" s="15"/>
      <c r="Y77" s="15"/>
    </row>
    <row r="78" spans="1:25">
      <c r="A78" s="18">
        <v>22</v>
      </c>
      <c r="B78" s="18">
        <v>0</v>
      </c>
      <c r="C78" s="18">
        <v>0</v>
      </c>
      <c r="D78" s="18">
        <v>0</v>
      </c>
      <c r="E78" s="15"/>
      <c r="F78" s="44"/>
      <c r="G78" s="15"/>
      <c r="H78" s="15"/>
      <c r="I78" s="15"/>
      <c r="J78" s="15"/>
      <c r="K78" s="15"/>
      <c r="L78" s="15"/>
      <c r="M78" s="15"/>
      <c r="N78" s="15"/>
      <c r="O78" s="15"/>
      <c r="P78" s="15"/>
      <c r="Q78" s="15"/>
      <c r="R78" s="15"/>
      <c r="S78" s="15"/>
      <c r="T78" s="15"/>
      <c r="U78" s="15"/>
      <c r="V78" s="15"/>
      <c r="W78" s="15"/>
      <c r="X78" s="15"/>
      <c r="Y78" s="15"/>
    </row>
    <row r="79" spans="1:25">
      <c r="A79" s="19" t="s">
        <v>28</v>
      </c>
      <c r="B79" s="19" t="s">
        <v>0</v>
      </c>
      <c r="C79" s="19" t="s">
        <v>1</v>
      </c>
      <c r="D79" s="19" t="s">
        <v>2</v>
      </c>
      <c r="E79" s="19" t="s">
        <v>4</v>
      </c>
      <c r="F79" s="19" t="s">
        <v>3</v>
      </c>
      <c r="G79" s="19" t="s">
        <v>5</v>
      </c>
      <c r="H79" s="19" t="s">
        <v>331</v>
      </c>
      <c r="I79" s="19" t="s">
        <v>332</v>
      </c>
      <c r="J79" s="19" t="s">
        <v>8</v>
      </c>
      <c r="K79" s="19" t="s">
        <v>9</v>
      </c>
      <c r="L79" s="19" t="s">
        <v>268</v>
      </c>
      <c r="M79" s="19" t="s">
        <v>97</v>
      </c>
      <c r="N79" s="19" t="s">
        <v>98</v>
      </c>
      <c r="O79" s="19" t="s">
        <v>69</v>
      </c>
      <c r="P79" s="25" t="s">
        <v>64</v>
      </c>
      <c r="Q79" s="15"/>
      <c r="R79" s="15"/>
      <c r="S79" s="15"/>
      <c r="T79" s="15"/>
      <c r="U79" s="15"/>
      <c r="V79" s="15"/>
      <c r="W79" s="15"/>
      <c r="X79" s="15"/>
      <c r="Y79" s="15"/>
    </row>
    <row r="80" spans="1:25">
      <c r="A80" s="18">
        <v>40</v>
      </c>
      <c r="B80" s="18">
        <v>70</v>
      </c>
      <c r="C80" s="18">
        <v>60.2</v>
      </c>
      <c r="D80" s="18">
        <v>50</v>
      </c>
      <c r="E80" s="18">
        <v>99</v>
      </c>
      <c r="F80" s="18">
        <v>0</v>
      </c>
      <c r="G80" s="18">
        <v>2</v>
      </c>
      <c r="H80" s="18">
        <v>0</v>
      </c>
      <c r="I80" s="18">
        <v>0</v>
      </c>
      <c r="J80" s="18">
        <v>0</v>
      </c>
      <c r="K80" s="18">
        <v>0</v>
      </c>
      <c r="L80" s="18">
        <v>0.5</v>
      </c>
      <c r="M80" s="18">
        <v>0</v>
      </c>
      <c r="N80" s="18">
        <v>0</v>
      </c>
      <c r="O80" s="15" t="s">
        <v>70</v>
      </c>
      <c r="P80" s="15" t="s">
        <v>79</v>
      </c>
      <c r="Q80" s="15" t="s">
        <v>66</v>
      </c>
      <c r="R80" s="15" t="s">
        <v>81</v>
      </c>
      <c r="S80" s="15"/>
      <c r="T80" s="15"/>
      <c r="U80" s="15"/>
      <c r="V80" s="15"/>
      <c r="W80" s="15"/>
      <c r="X80" s="15"/>
      <c r="Y80" s="15"/>
    </row>
    <row r="81" spans="1:25">
      <c r="A81" s="18">
        <v>-5</v>
      </c>
      <c r="B81" s="18">
        <v>3</v>
      </c>
      <c r="C81" s="18">
        <v>-3</v>
      </c>
      <c r="D81" s="18">
        <v>-3</v>
      </c>
      <c r="E81" s="18">
        <v>99</v>
      </c>
      <c r="F81" s="18">
        <v>0</v>
      </c>
      <c r="G81" s="18">
        <v>3</v>
      </c>
      <c r="H81" s="18">
        <v>0</v>
      </c>
      <c r="I81" s="18">
        <v>0</v>
      </c>
      <c r="J81" s="18">
        <v>0</v>
      </c>
      <c r="K81" s="18">
        <v>0</v>
      </c>
      <c r="L81" s="18">
        <v>0.5</v>
      </c>
      <c r="M81" s="18">
        <v>0</v>
      </c>
      <c r="N81" s="18">
        <v>0</v>
      </c>
      <c r="O81" s="15" t="s">
        <v>71</v>
      </c>
      <c r="P81" s="15" t="s">
        <v>76</v>
      </c>
      <c r="Q81" s="15" t="s">
        <v>67</v>
      </c>
      <c r="R81" s="15" t="s">
        <v>82</v>
      </c>
      <c r="S81" s="15"/>
      <c r="T81" s="15"/>
      <c r="U81" s="15"/>
      <c r="V81" s="15"/>
      <c r="W81" s="15"/>
      <c r="X81" s="15"/>
      <c r="Y81" s="15"/>
    </row>
    <row r="82" spans="1:25">
      <c r="A82" s="18">
        <v>0</v>
      </c>
      <c r="B82" s="18">
        <v>8</v>
      </c>
      <c r="C82" s="18">
        <v>3</v>
      </c>
      <c r="D82" s="18">
        <v>3</v>
      </c>
      <c r="E82" s="18">
        <v>99</v>
      </c>
      <c r="F82" s="18">
        <v>0</v>
      </c>
      <c r="G82" s="18">
        <v>3</v>
      </c>
      <c r="H82" s="18">
        <v>0</v>
      </c>
      <c r="I82" s="18">
        <v>0</v>
      </c>
      <c r="J82" s="18">
        <v>0</v>
      </c>
      <c r="K82" s="18">
        <v>0</v>
      </c>
      <c r="L82" s="18">
        <v>0.5</v>
      </c>
      <c r="M82" s="18">
        <v>0</v>
      </c>
      <c r="N82" s="18">
        <v>0</v>
      </c>
      <c r="O82" s="15" t="s">
        <v>72</v>
      </c>
      <c r="P82" s="15" t="s">
        <v>77</v>
      </c>
      <c r="Q82" s="15" t="s">
        <v>68</v>
      </c>
      <c r="R82" s="15" t="s">
        <v>84</v>
      </c>
      <c r="S82" s="15"/>
      <c r="T82" s="15"/>
      <c r="U82" s="15"/>
      <c r="V82" s="15"/>
      <c r="W82" s="15"/>
      <c r="X82" s="15"/>
      <c r="Y82" s="15"/>
    </row>
    <row r="83" spans="1:25">
      <c r="A83" s="18">
        <v>0</v>
      </c>
      <c r="B83" s="18">
        <v>8</v>
      </c>
      <c r="C83" s="18">
        <v>3</v>
      </c>
      <c r="D83" s="18">
        <v>3</v>
      </c>
      <c r="E83" s="18">
        <v>99</v>
      </c>
      <c r="F83" s="18">
        <v>0</v>
      </c>
      <c r="G83" s="18">
        <v>3</v>
      </c>
      <c r="H83" s="18">
        <v>0</v>
      </c>
      <c r="I83" s="18">
        <v>0</v>
      </c>
      <c r="J83" s="18">
        <v>0</v>
      </c>
      <c r="K83" s="18">
        <v>0</v>
      </c>
      <c r="L83" s="18">
        <v>0.5</v>
      </c>
      <c r="M83" s="18">
        <v>0</v>
      </c>
      <c r="N83" s="18">
        <v>0</v>
      </c>
      <c r="O83" s="15" t="s">
        <v>73</v>
      </c>
      <c r="P83" s="15" t="s">
        <v>78</v>
      </c>
      <c r="Q83" s="15" t="s">
        <v>68</v>
      </c>
      <c r="R83" s="15" t="s">
        <v>83</v>
      </c>
      <c r="S83" s="15"/>
      <c r="T83" s="15"/>
      <c r="U83" s="15"/>
      <c r="V83" s="15"/>
      <c r="W83" s="15"/>
      <c r="X83" s="15"/>
      <c r="Y83" s="15"/>
    </row>
    <row r="86" spans="1:25">
      <c r="A86" s="27" t="s">
        <v>211</v>
      </c>
    </row>
    <row r="87" spans="1:25" ht="13.8" thickBot="1">
      <c r="A87" s="19" t="s">
        <v>30</v>
      </c>
      <c r="B87" s="19" t="s">
        <v>43</v>
      </c>
      <c r="C87" s="19" t="s">
        <v>109</v>
      </c>
      <c r="D87" s="19" t="s">
        <v>31</v>
      </c>
      <c r="E87" s="15"/>
      <c r="F87" s="15"/>
      <c r="G87" s="15"/>
      <c r="H87" s="15"/>
      <c r="I87" s="15"/>
      <c r="J87" s="15"/>
      <c r="K87" s="15"/>
      <c r="L87" s="15"/>
      <c r="M87" s="15"/>
      <c r="N87" s="15"/>
      <c r="O87" s="15"/>
      <c r="P87" s="15"/>
      <c r="Q87" s="15"/>
      <c r="R87" s="15"/>
      <c r="S87" s="15"/>
      <c r="T87" s="15"/>
      <c r="U87" s="15"/>
      <c r="V87" s="15"/>
      <c r="W87" s="15"/>
      <c r="X87" s="15"/>
      <c r="Y87" s="15"/>
    </row>
    <row r="88" spans="1:25" ht="13.8" thickBot="1">
      <c r="A88" s="18">
        <v>23</v>
      </c>
      <c r="B88" s="18">
        <v>0</v>
      </c>
      <c r="C88" s="18">
        <v>0</v>
      </c>
      <c r="D88" s="18">
        <v>0</v>
      </c>
      <c r="E88" s="15"/>
      <c r="F88" s="140" t="s">
        <v>908</v>
      </c>
      <c r="G88" s="75"/>
      <c r="H88" s="15"/>
      <c r="I88" s="15"/>
      <c r="J88" s="15"/>
      <c r="K88" s="15"/>
      <c r="L88" s="15"/>
      <c r="M88" s="15"/>
      <c r="N88" s="15"/>
      <c r="O88" s="15"/>
      <c r="P88" s="15"/>
      <c r="Q88" s="15"/>
      <c r="R88" s="15"/>
      <c r="S88" s="15"/>
      <c r="T88" s="15"/>
      <c r="U88" s="15"/>
      <c r="V88" s="15"/>
      <c r="W88" s="15"/>
      <c r="X88" s="15"/>
      <c r="Y88" s="15"/>
    </row>
    <row r="89" spans="1:25">
      <c r="A89" s="19" t="s">
        <v>28</v>
      </c>
      <c r="B89" s="19" t="s">
        <v>0</v>
      </c>
      <c r="C89" s="19" t="s">
        <v>1</v>
      </c>
      <c r="D89" s="19" t="s">
        <v>2</v>
      </c>
      <c r="E89" s="19" t="s">
        <v>4</v>
      </c>
      <c r="F89" s="19" t="s">
        <v>3</v>
      </c>
      <c r="G89" s="19" t="s">
        <v>5</v>
      </c>
      <c r="H89" s="19" t="s">
        <v>331</v>
      </c>
      <c r="I89" s="19" t="s">
        <v>332</v>
      </c>
      <c r="J89" s="19" t="s">
        <v>8</v>
      </c>
      <c r="K89" s="19" t="s">
        <v>9</v>
      </c>
      <c r="L89" s="19" t="s">
        <v>268</v>
      </c>
      <c r="M89" s="19" t="s">
        <v>97</v>
      </c>
      <c r="N89" s="19" t="s">
        <v>98</v>
      </c>
      <c r="O89" s="19" t="s">
        <v>69</v>
      </c>
      <c r="P89" s="25" t="s">
        <v>64</v>
      </c>
      <c r="Q89" s="15"/>
      <c r="R89" s="15"/>
      <c r="S89" s="15"/>
      <c r="T89" s="15"/>
      <c r="U89" s="15"/>
      <c r="V89" s="15"/>
      <c r="W89" s="15"/>
      <c r="X89" s="15"/>
      <c r="Y89" s="15"/>
    </row>
    <row r="90" spans="1:25">
      <c r="A90" s="18">
        <v>0</v>
      </c>
      <c r="B90" s="18">
        <v>40</v>
      </c>
      <c r="C90" s="18">
        <v>10</v>
      </c>
      <c r="D90" s="18">
        <v>10</v>
      </c>
      <c r="E90" s="18">
        <v>99</v>
      </c>
      <c r="F90" s="18">
        <v>0</v>
      </c>
      <c r="G90" s="18">
        <v>2</v>
      </c>
      <c r="H90" s="18">
        <v>0</v>
      </c>
      <c r="I90" s="18">
        <v>0</v>
      </c>
      <c r="J90" s="18">
        <v>0</v>
      </c>
      <c r="K90" s="18">
        <v>0</v>
      </c>
      <c r="L90" s="18">
        <v>0.5</v>
      </c>
      <c r="M90" s="18">
        <v>0</v>
      </c>
      <c r="N90" s="18">
        <v>0</v>
      </c>
      <c r="O90" s="15" t="s">
        <v>70</v>
      </c>
      <c r="P90" s="14" t="s">
        <v>204</v>
      </c>
      <c r="Q90" s="15" t="s">
        <v>66</v>
      </c>
      <c r="R90" s="15" t="s">
        <v>81</v>
      </c>
      <c r="S90" s="15"/>
      <c r="T90" s="15"/>
      <c r="U90" s="15"/>
      <c r="V90" s="15"/>
      <c r="W90" s="15"/>
      <c r="X90" s="15"/>
      <c r="Y90" s="15"/>
    </row>
    <row r="91" spans="1:25">
      <c r="A91" s="18">
        <v>-5</v>
      </c>
      <c r="B91" s="18">
        <v>3</v>
      </c>
      <c r="C91" s="18">
        <v>-3</v>
      </c>
      <c r="D91" s="18">
        <v>-3</v>
      </c>
      <c r="E91" s="18">
        <v>99</v>
      </c>
      <c r="F91" s="18">
        <v>0</v>
      </c>
      <c r="G91" s="18">
        <v>3</v>
      </c>
      <c r="H91" s="18">
        <v>0</v>
      </c>
      <c r="I91" s="18">
        <v>0</v>
      </c>
      <c r="J91" s="18">
        <v>0</v>
      </c>
      <c r="K91" s="18">
        <v>0</v>
      </c>
      <c r="L91" s="18">
        <v>0.5</v>
      </c>
      <c r="M91" s="18">
        <v>0</v>
      </c>
      <c r="N91" s="18">
        <v>0</v>
      </c>
      <c r="O91" s="15" t="s">
        <v>71</v>
      </c>
      <c r="P91" s="14" t="s">
        <v>205</v>
      </c>
      <c r="Q91" s="15" t="s">
        <v>67</v>
      </c>
      <c r="R91" s="15" t="s">
        <v>82</v>
      </c>
      <c r="S91" s="15"/>
      <c r="T91" s="15"/>
      <c r="U91" s="15"/>
      <c r="V91" s="15"/>
      <c r="W91" s="15"/>
      <c r="X91" s="15"/>
      <c r="Y91" s="15"/>
    </row>
    <row r="92" spans="1:25">
      <c r="A92" s="18">
        <v>0</v>
      </c>
      <c r="B92" s="18">
        <v>8</v>
      </c>
      <c r="C92" s="18">
        <v>3</v>
      </c>
      <c r="D92" s="18">
        <v>3</v>
      </c>
      <c r="E92" s="18">
        <v>99</v>
      </c>
      <c r="F92" s="18">
        <v>0</v>
      </c>
      <c r="G92" s="18">
        <v>3</v>
      </c>
      <c r="H92" s="18">
        <v>0</v>
      </c>
      <c r="I92" s="18">
        <v>0</v>
      </c>
      <c r="J92" s="18">
        <v>0</v>
      </c>
      <c r="K92" s="18">
        <v>0</v>
      </c>
      <c r="L92" s="18">
        <v>0.5</v>
      </c>
      <c r="M92" s="18">
        <v>0</v>
      </c>
      <c r="N92" s="18">
        <v>0</v>
      </c>
      <c r="O92" s="15" t="s">
        <v>72</v>
      </c>
      <c r="P92" s="14" t="s">
        <v>206</v>
      </c>
      <c r="Q92" s="15" t="s">
        <v>68</v>
      </c>
      <c r="R92" s="14" t="s">
        <v>210</v>
      </c>
      <c r="S92" s="15"/>
      <c r="T92" s="15"/>
      <c r="U92" s="15"/>
      <c r="V92" s="15"/>
      <c r="W92" s="15"/>
      <c r="X92" s="15"/>
      <c r="Y92" s="15"/>
    </row>
    <row r="93" spans="1:25">
      <c r="A93" s="18">
        <v>0</v>
      </c>
      <c r="B93" s="18">
        <v>8</v>
      </c>
      <c r="C93" s="18">
        <v>3</v>
      </c>
      <c r="D93" s="18">
        <v>3</v>
      </c>
      <c r="E93" s="18">
        <v>99</v>
      </c>
      <c r="F93" s="18">
        <v>0</v>
      </c>
      <c r="G93" s="18">
        <v>3</v>
      </c>
      <c r="H93" s="18">
        <v>0</v>
      </c>
      <c r="I93" s="18">
        <v>0</v>
      </c>
      <c r="J93" s="18">
        <v>0</v>
      </c>
      <c r="K93" s="18">
        <v>0</v>
      </c>
      <c r="L93" s="18">
        <v>0.5</v>
      </c>
      <c r="M93" s="18">
        <v>0</v>
      </c>
      <c r="N93" s="18">
        <v>0</v>
      </c>
      <c r="O93" s="15" t="s">
        <v>73</v>
      </c>
      <c r="P93" s="14" t="s">
        <v>207</v>
      </c>
      <c r="Q93" s="15" t="s">
        <v>68</v>
      </c>
      <c r="R93" s="15" t="s">
        <v>83</v>
      </c>
      <c r="S93" s="15"/>
      <c r="T93" s="15"/>
      <c r="U93" s="15"/>
      <c r="V93" s="15"/>
      <c r="W93" s="15"/>
      <c r="X93" s="15"/>
      <c r="Y93" s="15"/>
    </row>
    <row r="94" spans="1:25">
      <c r="A94" s="18">
        <v>-5</v>
      </c>
      <c r="B94" s="18">
        <v>7</v>
      </c>
      <c r="C94" s="18">
        <v>-3</v>
      </c>
      <c r="D94" s="18">
        <v>-3</v>
      </c>
      <c r="E94" s="18">
        <v>99</v>
      </c>
      <c r="F94" s="18">
        <v>0</v>
      </c>
      <c r="G94" s="18">
        <v>2</v>
      </c>
      <c r="H94" s="18">
        <v>0</v>
      </c>
      <c r="I94" s="18">
        <v>0</v>
      </c>
      <c r="J94" s="18">
        <v>0</v>
      </c>
      <c r="K94" s="18">
        <v>0</v>
      </c>
      <c r="L94" s="18">
        <v>0.5</v>
      </c>
      <c r="M94" s="18">
        <v>0</v>
      </c>
      <c r="N94" s="18">
        <v>0</v>
      </c>
      <c r="O94" s="15" t="s">
        <v>74</v>
      </c>
      <c r="P94" s="14" t="s">
        <v>208</v>
      </c>
      <c r="Q94" s="15" t="s">
        <v>67</v>
      </c>
      <c r="R94" s="15" t="s">
        <v>85</v>
      </c>
      <c r="S94" s="15"/>
      <c r="T94" s="15"/>
      <c r="U94" s="15"/>
      <c r="V94" s="15"/>
      <c r="W94" s="15"/>
      <c r="X94" s="15"/>
      <c r="Y94" s="15"/>
    </row>
    <row r="95" spans="1:25">
      <c r="A95" s="18">
        <v>-5</v>
      </c>
      <c r="B95" s="18">
        <v>17</v>
      </c>
      <c r="C95" s="18">
        <v>0</v>
      </c>
      <c r="D95" s="18">
        <v>3</v>
      </c>
      <c r="E95" s="18">
        <v>99</v>
      </c>
      <c r="F95" s="18">
        <v>0</v>
      </c>
      <c r="G95" s="18">
        <v>2</v>
      </c>
      <c r="H95" s="18">
        <v>0</v>
      </c>
      <c r="I95" s="18">
        <v>0</v>
      </c>
      <c r="J95" s="18">
        <v>0</v>
      </c>
      <c r="K95" s="18">
        <v>0</v>
      </c>
      <c r="L95" s="18">
        <v>0.5</v>
      </c>
      <c r="M95" s="18">
        <v>0</v>
      </c>
      <c r="N95" s="18">
        <v>0</v>
      </c>
      <c r="O95" s="15" t="s">
        <v>75</v>
      </c>
      <c r="P95" s="14" t="s">
        <v>209</v>
      </c>
      <c r="Q95" s="15" t="s">
        <v>67</v>
      </c>
      <c r="R95" s="15" t="s">
        <v>86</v>
      </c>
      <c r="S95" s="15"/>
      <c r="T95" s="15"/>
      <c r="U95" s="15"/>
      <c r="V95" s="15"/>
      <c r="W95" s="15"/>
      <c r="X95" s="15"/>
      <c r="Y95" s="15"/>
    </row>
    <row r="96" spans="1:25">
      <c r="A96" t="s">
        <v>212</v>
      </c>
    </row>
    <row r="97" spans="1:25">
      <c r="A97" t="s">
        <v>213</v>
      </c>
    </row>
    <row r="98" spans="1:25">
      <c r="A98" s="2" t="s">
        <v>214</v>
      </c>
    </row>
    <row r="99" spans="1:25">
      <c r="A99" s="2" t="s">
        <v>215</v>
      </c>
    </row>
    <row r="102" spans="1:25">
      <c r="A102" s="27" t="s">
        <v>237</v>
      </c>
    </row>
    <row r="103" spans="1:25">
      <c r="A103" s="19" t="s">
        <v>30</v>
      </c>
      <c r="B103" s="19" t="s">
        <v>43</v>
      </c>
      <c r="C103" s="19" t="s">
        <v>109</v>
      </c>
      <c r="D103" s="19" t="s">
        <v>31</v>
      </c>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8">
        <v>25</v>
      </c>
      <c r="B104" s="18">
        <v>0</v>
      </c>
      <c r="C104" s="18">
        <v>0</v>
      </c>
      <c r="D104" s="18">
        <v>0</v>
      </c>
      <c r="E104" s="15"/>
      <c r="F104" s="43"/>
      <c r="G104" s="15"/>
      <c r="H104" s="15"/>
      <c r="I104" s="15"/>
      <c r="J104" s="15"/>
      <c r="K104" s="15"/>
      <c r="L104" s="15"/>
      <c r="M104" s="15"/>
      <c r="N104" s="15"/>
      <c r="O104" s="15"/>
      <c r="P104" s="15"/>
      <c r="Q104" s="15"/>
      <c r="R104" s="15"/>
      <c r="S104" s="15"/>
      <c r="T104" s="15"/>
      <c r="U104" s="15"/>
      <c r="V104" s="15"/>
      <c r="W104" s="15"/>
      <c r="X104" s="15"/>
      <c r="Y104" s="15"/>
    </row>
    <row r="105" spans="1:25" ht="13.8" thickBot="1">
      <c r="A105" s="19" t="s">
        <v>28</v>
      </c>
      <c r="B105" s="19" t="s">
        <v>0</v>
      </c>
      <c r="C105" s="19" t="s">
        <v>1</v>
      </c>
      <c r="D105" s="19" t="s">
        <v>2</v>
      </c>
      <c r="E105" s="19" t="s">
        <v>4</v>
      </c>
      <c r="F105" s="19" t="s">
        <v>3</v>
      </c>
      <c r="G105" s="19" t="s">
        <v>5</v>
      </c>
      <c r="H105" s="19" t="s">
        <v>331</v>
      </c>
      <c r="I105" s="19" t="s">
        <v>332</v>
      </c>
      <c r="J105" s="19" t="s">
        <v>8</v>
      </c>
      <c r="K105" s="19" t="s">
        <v>9</v>
      </c>
      <c r="L105" s="19" t="s">
        <v>268</v>
      </c>
      <c r="M105" s="19" t="s">
        <v>97</v>
      </c>
      <c r="N105" s="19" t="s">
        <v>98</v>
      </c>
      <c r="O105" s="19" t="s">
        <v>69</v>
      </c>
      <c r="P105" s="25" t="s">
        <v>64</v>
      </c>
      <c r="Q105" s="15"/>
      <c r="R105" s="15"/>
      <c r="S105" s="15"/>
      <c r="T105" s="15"/>
      <c r="U105" s="15"/>
      <c r="V105" s="15"/>
      <c r="W105" s="15"/>
      <c r="X105" s="15"/>
      <c r="Y105" s="15"/>
    </row>
    <row r="106" spans="1:25" ht="13.8" thickBot="1">
      <c r="A106" s="18">
        <v>0.02</v>
      </c>
      <c r="B106" s="18">
        <v>1</v>
      </c>
      <c r="C106" s="18">
        <v>0.5</v>
      </c>
      <c r="D106" s="18">
        <v>0.5</v>
      </c>
      <c r="E106" s="18">
        <v>99</v>
      </c>
      <c r="F106" s="18">
        <v>-1</v>
      </c>
      <c r="G106" s="18">
        <v>2</v>
      </c>
      <c r="H106" s="18">
        <v>0</v>
      </c>
      <c r="I106" s="18">
        <v>0</v>
      </c>
      <c r="J106" s="18">
        <v>0</v>
      </c>
      <c r="K106" s="18">
        <v>0</v>
      </c>
      <c r="L106" s="18">
        <v>0</v>
      </c>
      <c r="M106" s="18">
        <v>0</v>
      </c>
      <c r="N106" s="18">
        <v>0</v>
      </c>
      <c r="O106" s="15" t="s">
        <v>70</v>
      </c>
      <c r="P106" s="193" t="s">
        <v>216</v>
      </c>
      <c r="Q106" s="192"/>
      <c r="R106" s="192"/>
      <c r="S106" s="192"/>
      <c r="T106" s="192"/>
      <c r="U106" s="192"/>
      <c r="V106" s="192"/>
      <c r="W106" s="192"/>
      <c r="X106" s="184"/>
      <c r="Y106" s="15"/>
    </row>
    <row r="107" spans="1:25" ht="13.8" thickBot="1">
      <c r="A107" s="18">
        <v>0.01</v>
      </c>
      <c r="B107" s="18">
        <v>0.99</v>
      </c>
      <c r="C107" s="18">
        <v>0.5</v>
      </c>
      <c r="D107" s="18">
        <v>0.5</v>
      </c>
      <c r="E107" s="18">
        <v>99</v>
      </c>
      <c r="F107" s="18">
        <v>-1</v>
      </c>
      <c r="G107" s="18">
        <v>2</v>
      </c>
      <c r="H107" s="18">
        <v>0</v>
      </c>
      <c r="I107" s="18">
        <v>0</v>
      </c>
      <c r="J107" s="18">
        <v>0</v>
      </c>
      <c r="K107" s="18">
        <v>0</v>
      </c>
      <c r="L107" s="18">
        <v>0</v>
      </c>
      <c r="M107" s="18">
        <v>0</v>
      </c>
      <c r="N107" s="18">
        <v>0</v>
      </c>
      <c r="O107" s="15" t="s">
        <v>71</v>
      </c>
      <c r="P107" s="193" t="s">
        <v>217</v>
      </c>
      <c r="Q107" s="192"/>
      <c r="R107" s="192"/>
      <c r="S107" s="192"/>
      <c r="T107" s="192"/>
      <c r="U107" s="192"/>
      <c r="V107" s="192"/>
      <c r="W107" s="192"/>
      <c r="X107" s="184"/>
      <c r="Y107" s="15"/>
    </row>
    <row r="108" spans="1:25" ht="12.75" customHeight="1">
      <c r="A108" s="18">
        <v>1E-3</v>
      </c>
      <c r="B108" s="18">
        <v>0.5</v>
      </c>
      <c r="C108" s="18">
        <v>0.01</v>
      </c>
      <c r="D108" s="18">
        <v>0.01</v>
      </c>
      <c r="E108" s="18">
        <v>99</v>
      </c>
      <c r="F108" s="18">
        <v>-1</v>
      </c>
      <c r="G108" s="18">
        <v>2</v>
      </c>
      <c r="H108" s="18">
        <v>0</v>
      </c>
      <c r="I108" s="18">
        <v>0</v>
      </c>
      <c r="J108" s="18">
        <v>0</v>
      </c>
      <c r="K108" s="18">
        <v>0</v>
      </c>
      <c r="L108" s="18">
        <v>0</v>
      </c>
      <c r="M108" s="18">
        <v>0</v>
      </c>
      <c r="N108" s="18">
        <v>0</v>
      </c>
      <c r="O108" s="15" t="s">
        <v>72</v>
      </c>
      <c r="P108" s="487" t="s">
        <v>219</v>
      </c>
      <c r="Q108" s="488"/>
      <c r="R108" s="488"/>
      <c r="S108" s="488"/>
      <c r="T108" s="488"/>
      <c r="U108" s="488"/>
      <c r="V108" s="488"/>
      <c r="W108" s="488"/>
      <c r="X108" s="489"/>
      <c r="Y108" s="15"/>
    </row>
    <row r="109" spans="1:25" ht="13.8" thickBot="1">
      <c r="A109" s="15"/>
      <c r="B109" s="15"/>
      <c r="C109" s="15"/>
      <c r="D109" s="15"/>
      <c r="E109" s="15"/>
      <c r="F109" s="15"/>
      <c r="G109" s="15"/>
      <c r="H109" s="15"/>
      <c r="I109" s="15"/>
      <c r="J109" s="15"/>
      <c r="K109" s="15"/>
      <c r="L109" s="15"/>
      <c r="M109" s="15"/>
      <c r="N109" s="15"/>
      <c r="O109" s="15"/>
      <c r="P109" s="490"/>
      <c r="Q109" s="491"/>
      <c r="R109" s="491"/>
      <c r="S109" s="491"/>
      <c r="T109" s="491"/>
      <c r="U109" s="491"/>
      <c r="V109" s="491"/>
      <c r="W109" s="491"/>
      <c r="X109" s="492"/>
      <c r="Y109" s="15"/>
    </row>
    <row r="110" spans="1:25">
      <c r="A110" t="s">
        <v>218</v>
      </c>
    </row>
    <row r="111" spans="1:25">
      <c r="A111" t="s">
        <v>220</v>
      </c>
    </row>
    <row r="114" spans="1:25">
      <c r="A114" s="27" t="s">
        <v>235</v>
      </c>
    </row>
    <row r="115" spans="1:25">
      <c r="A115" s="19" t="s">
        <v>30</v>
      </c>
      <c r="B115" s="19" t="s">
        <v>43</v>
      </c>
      <c r="C115" s="19" t="s">
        <v>109</v>
      </c>
      <c r="D115" s="19" t="s">
        <v>31</v>
      </c>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18">
        <v>27</v>
      </c>
      <c r="B116" s="18">
        <v>0</v>
      </c>
      <c r="C116" s="18">
        <v>0</v>
      </c>
      <c r="D116" s="18">
        <v>0</v>
      </c>
      <c r="E116" s="15"/>
      <c r="F116" s="43"/>
      <c r="G116" s="15"/>
      <c r="H116" s="15"/>
      <c r="I116" s="15"/>
      <c r="J116" s="15"/>
      <c r="K116" s="15"/>
      <c r="L116" s="15"/>
      <c r="M116" s="15"/>
      <c r="N116" s="15"/>
      <c r="O116" s="15"/>
      <c r="P116" s="15"/>
      <c r="Q116" s="15"/>
      <c r="R116" s="15"/>
      <c r="S116" s="15"/>
      <c r="T116" s="15"/>
      <c r="U116" s="15"/>
      <c r="V116" s="15"/>
      <c r="W116" s="15"/>
      <c r="X116" s="15"/>
      <c r="Y116" s="15"/>
    </row>
    <row r="117" spans="1:25">
      <c r="A117" s="19" t="s">
        <v>28</v>
      </c>
      <c r="B117" s="19" t="s">
        <v>0</v>
      </c>
      <c r="C117" s="19" t="s">
        <v>1</v>
      </c>
      <c r="D117" s="19" t="s">
        <v>2</v>
      </c>
      <c r="E117" s="19" t="s">
        <v>4</v>
      </c>
      <c r="F117" s="19" t="s">
        <v>3</v>
      </c>
      <c r="G117" s="19" t="s">
        <v>5</v>
      </c>
      <c r="H117" s="19" t="s">
        <v>331</v>
      </c>
      <c r="I117" s="19" t="s">
        <v>332</v>
      </c>
      <c r="J117" s="19" t="s">
        <v>8</v>
      </c>
      <c r="K117" s="19" t="s">
        <v>9</v>
      </c>
      <c r="L117" s="19" t="s">
        <v>268</v>
      </c>
      <c r="M117" s="19" t="s">
        <v>97</v>
      </c>
      <c r="N117" s="19" t="s">
        <v>98</v>
      </c>
      <c r="O117" s="19" t="s">
        <v>69</v>
      </c>
      <c r="P117" s="25" t="s">
        <v>64</v>
      </c>
      <c r="Q117" s="15"/>
      <c r="R117" s="15"/>
      <c r="S117" s="15"/>
      <c r="T117" s="15"/>
      <c r="U117" s="15"/>
      <c r="V117" s="15"/>
      <c r="W117" s="15"/>
      <c r="X117" s="15"/>
      <c r="Y117" s="15"/>
    </row>
    <row r="118" spans="1:25">
      <c r="A118" s="18">
        <v>0</v>
      </c>
      <c r="B118" s="18">
        <v>2</v>
      </c>
      <c r="C118" s="18">
        <v>2</v>
      </c>
      <c r="D118" s="18">
        <v>0</v>
      </c>
      <c r="E118" s="18">
        <v>0</v>
      </c>
      <c r="F118" s="18">
        <v>-1</v>
      </c>
      <c r="G118" s="18">
        <v>-99</v>
      </c>
      <c r="H118" s="18">
        <v>0</v>
      </c>
      <c r="I118" s="18">
        <v>0</v>
      </c>
      <c r="J118" s="18">
        <v>0</v>
      </c>
      <c r="K118" s="18">
        <v>0</v>
      </c>
      <c r="L118" s="18">
        <v>0</v>
      </c>
      <c r="M118" s="18">
        <v>0</v>
      </c>
      <c r="N118" s="18">
        <v>0</v>
      </c>
      <c r="O118" s="15" t="s">
        <v>69</v>
      </c>
      <c r="P118" s="14" t="s">
        <v>232</v>
      </c>
      <c r="Q118" s="15"/>
      <c r="R118" s="15"/>
      <c r="S118" s="15"/>
      <c r="T118" s="15"/>
      <c r="U118" s="15"/>
      <c r="V118" s="15"/>
      <c r="W118" s="15"/>
      <c r="X118" s="15"/>
      <c r="Y118" s="15"/>
    </row>
    <row r="119" spans="1:25">
      <c r="A119" s="18">
        <v>-1E-3</v>
      </c>
      <c r="B119" s="18">
        <v>1</v>
      </c>
      <c r="C119" s="18">
        <v>0.134827</v>
      </c>
      <c r="D119" s="18">
        <v>0</v>
      </c>
      <c r="E119" s="18">
        <v>1E-3</v>
      </c>
      <c r="F119" s="18">
        <v>-1</v>
      </c>
      <c r="G119" s="18">
        <v>3</v>
      </c>
      <c r="H119" s="18">
        <v>0</v>
      </c>
      <c r="I119" s="18">
        <v>0</v>
      </c>
      <c r="J119" s="18">
        <v>0</v>
      </c>
      <c r="K119" s="18">
        <v>0</v>
      </c>
      <c r="L119" s="18">
        <v>0</v>
      </c>
      <c r="M119" s="18">
        <v>0</v>
      </c>
      <c r="N119" s="18">
        <v>0</v>
      </c>
      <c r="O119" s="15" t="s">
        <v>69</v>
      </c>
      <c r="P119" s="15" t="s">
        <v>221</v>
      </c>
      <c r="Q119" s="15"/>
      <c r="R119" s="15"/>
      <c r="S119" s="15"/>
      <c r="T119" s="15"/>
      <c r="U119" s="15"/>
      <c r="V119" s="15"/>
      <c r="W119" s="15"/>
      <c r="X119" s="15"/>
      <c r="Y119" s="15"/>
    </row>
    <row r="120" spans="1:25">
      <c r="A120" s="18">
        <v>-1</v>
      </c>
      <c r="B120" s="18">
        <v>1E-3</v>
      </c>
      <c r="C120" s="18">
        <v>-3.37135E-2</v>
      </c>
      <c r="D120" s="18">
        <v>0</v>
      </c>
      <c r="E120" s="18">
        <v>1E-3</v>
      </c>
      <c r="F120" s="18">
        <v>-1</v>
      </c>
      <c r="G120" s="18">
        <v>3</v>
      </c>
      <c r="H120" s="18">
        <v>0</v>
      </c>
      <c r="I120" s="18">
        <v>0</v>
      </c>
      <c r="J120" s="18">
        <v>0</v>
      </c>
      <c r="K120" s="18">
        <v>0</v>
      </c>
      <c r="L120" s="18">
        <v>0</v>
      </c>
      <c r="M120" s="18">
        <v>0</v>
      </c>
      <c r="N120" s="18">
        <v>0</v>
      </c>
      <c r="O120" s="15" t="s">
        <v>69</v>
      </c>
      <c r="P120" s="15" t="s">
        <v>222</v>
      </c>
      <c r="Q120" s="15"/>
      <c r="R120" s="15"/>
      <c r="S120" s="15"/>
      <c r="T120" s="15"/>
      <c r="U120" s="15"/>
      <c r="V120" s="15"/>
      <c r="W120" s="15"/>
      <c r="X120" s="15"/>
      <c r="Y120" s="15"/>
    </row>
    <row r="121" spans="1:25">
      <c r="A121" s="18">
        <v>11</v>
      </c>
      <c r="B121" s="18">
        <v>95</v>
      </c>
      <c r="C121" s="18">
        <v>38.075600000000001</v>
      </c>
      <c r="D121" s="18">
        <v>0</v>
      </c>
      <c r="E121" s="18">
        <v>0</v>
      </c>
      <c r="F121" s="18">
        <v>-1</v>
      </c>
      <c r="G121" s="18">
        <v>-99</v>
      </c>
      <c r="H121" s="18">
        <v>0</v>
      </c>
      <c r="I121" s="18">
        <v>0</v>
      </c>
      <c r="J121" s="18">
        <v>0</v>
      </c>
      <c r="K121" s="18">
        <v>0</v>
      </c>
      <c r="L121" s="18">
        <v>0</v>
      </c>
      <c r="M121" s="18">
        <v>0</v>
      </c>
      <c r="N121" s="18">
        <v>0</v>
      </c>
      <c r="O121" s="15" t="s">
        <v>69</v>
      </c>
      <c r="P121" s="15" t="s">
        <v>223</v>
      </c>
      <c r="Q121" s="15"/>
      <c r="R121" s="15"/>
      <c r="S121" s="15"/>
      <c r="T121" s="15"/>
      <c r="U121" s="15"/>
      <c r="V121" s="15"/>
      <c r="W121" s="15"/>
      <c r="X121" s="15"/>
      <c r="Y121" s="15"/>
    </row>
    <row r="122" spans="1:25">
      <c r="A122" s="18">
        <v>11</v>
      </c>
      <c r="B122" s="18">
        <v>95</v>
      </c>
      <c r="C122" s="18">
        <v>59.156100000000002</v>
      </c>
      <c r="D122" s="18">
        <v>0</v>
      </c>
      <c r="E122" s="18">
        <v>0</v>
      </c>
      <c r="F122" s="18">
        <v>-1</v>
      </c>
      <c r="G122" s="18">
        <v>-99</v>
      </c>
      <c r="H122" s="18">
        <v>0</v>
      </c>
      <c r="I122" s="18">
        <v>0</v>
      </c>
      <c r="J122" s="18">
        <v>0</v>
      </c>
      <c r="K122" s="18">
        <v>0</v>
      </c>
      <c r="L122" s="18">
        <v>0</v>
      </c>
      <c r="M122" s="18">
        <v>0</v>
      </c>
      <c r="N122" s="18">
        <v>0</v>
      </c>
      <c r="O122" s="15" t="s">
        <v>69</v>
      </c>
      <c r="P122" s="15" t="s">
        <v>224</v>
      </c>
      <c r="Q122" s="15"/>
      <c r="R122" s="15"/>
      <c r="S122" s="15"/>
      <c r="T122" s="15"/>
      <c r="U122" s="15"/>
      <c r="V122" s="15"/>
      <c r="W122" s="15"/>
      <c r="X122" s="15"/>
      <c r="Y122" s="15"/>
    </row>
    <row r="123" spans="1:25">
      <c r="A123" s="18">
        <v>11</v>
      </c>
      <c r="B123" s="18">
        <v>95</v>
      </c>
      <c r="C123" s="18">
        <v>74.550299999999993</v>
      </c>
      <c r="D123" s="18">
        <v>0</v>
      </c>
      <c r="E123" s="18">
        <v>0</v>
      </c>
      <c r="F123" s="18">
        <v>-1</v>
      </c>
      <c r="G123" s="18">
        <v>-99</v>
      </c>
      <c r="H123" s="18">
        <v>0</v>
      </c>
      <c r="I123" s="18">
        <v>0</v>
      </c>
      <c r="J123" s="18">
        <v>0</v>
      </c>
      <c r="K123" s="18">
        <v>0</v>
      </c>
      <c r="L123" s="18">
        <v>0</v>
      </c>
      <c r="M123" s="18">
        <v>0</v>
      </c>
      <c r="N123" s="18">
        <v>0</v>
      </c>
      <c r="O123" s="15" t="s">
        <v>69</v>
      </c>
      <c r="P123" s="15" t="s">
        <v>225</v>
      </c>
      <c r="Q123" s="15"/>
      <c r="R123" s="15"/>
      <c r="S123" s="15"/>
      <c r="T123" s="15"/>
      <c r="U123" s="15"/>
      <c r="V123" s="15"/>
      <c r="W123" s="15"/>
      <c r="X123" s="15"/>
      <c r="Y123" s="15"/>
    </row>
    <row r="124" spans="1:25">
      <c r="A124" s="18">
        <v>-9</v>
      </c>
      <c r="B124" s="18">
        <v>7</v>
      </c>
      <c r="C124" s="18">
        <v>-3.1094900000000001</v>
      </c>
      <c r="D124" s="18">
        <v>0</v>
      </c>
      <c r="E124" s="18">
        <v>1E-3</v>
      </c>
      <c r="F124" s="18">
        <v>-1</v>
      </c>
      <c r="G124" s="18">
        <v>2</v>
      </c>
      <c r="H124" s="18">
        <v>0</v>
      </c>
      <c r="I124" s="18">
        <v>0</v>
      </c>
      <c r="J124" s="18">
        <v>0</v>
      </c>
      <c r="K124" s="18">
        <v>0</v>
      </c>
      <c r="L124" s="18">
        <v>0</v>
      </c>
      <c r="M124" s="18">
        <v>0</v>
      </c>
      <c r="N124" s="18">
        <v>0</v>
      </c>
      <c r="O124" s="15" t="s">
        <v>69</v>
      </c>
      <c r="P124" s="15" t="s">
        <v>226</v>
      </c>
      <c r="Q124" s="15"/>
      <c r="R124" s="15"/>
      <c r="S124" s="15"/>
      <c r="T124" s="15"/>
      <c r="U124" s="15"/>
      <c r="V124" s="15"/>
      <c r="W124" s="15"/>
      <c r="X124" s="15"/>
      <c r="Y124" s="15"/>
    </row>
    <row r="125" spans="1:25">
      <c r="A125" s="18">
        <v>-9</v>
      </c>
      <c r="B125" s="18">
        <v>7</v>
      </c>
      <c r="C125" s="18">
        <v>-1</v>
      </c>
      <c r="D125" s="18">
        <v>0</v>
      </c>
      <c r="E125" s="18">
        <v>0</v>
      </c>
      <c r="F125" s="18">
        <v>-1</v>
      </c>
      <c r="G125" s="18">
        <v>-99</v>
      </c>
      <c r="H125" s="18">
        <v>0</v>
      </c>
      <c r="I125" s="18">
        <v>0</v>
      </c>
      <c r="J125" s="18">
        <v>0</v>
      </c>
      <c r="K125" s="18">
        <v>0</v>
      </c>
      <c r="L125" s="18">
        <v>0</v>
      </c>
      <c r="M125" s="18">
        <v>0</v>
      </c>
      <c r="N125" s="18">
        <v>0</v>
      </c>
      <c r="O125" s="15" t="s">
        <v>69</v>
      </c>
      <c r="P125" s="15" t="s">
        <v>227</v>
      </c>
      <c r="Q125" s="15"/>
      <c r="R125" s="15"/>
      <c r="S125" s="15"/>
      <c r="T125" s="15"/>
      <c r="U125" s="15"/>
      <c r="V125" s="15"/>
      <c r="W125" s="15"/>
      <c r="X125" s="15"/>
      <c r="Y125" s="15"/>
    </row>
    <row r="126" spans="1:25">
      <c r="A126" s="18">
        <v>-9</v>
      </c>
      <c r="B126" s="18">
        <v>7</v>
      </c>
      <c r="C126" s="18">
        <v>-0.77821600000000002</v>
      </c>
      <c r="D126" s="18">
        <v>0</v>
      </c>
      <c r="E126" s="18">
        <v>1E-3</v>
      </c>
      <c r="F126" s="18">
        <v>-1</v>
      </c>
      <c r="G126" s="18">
        <v>2</v>
      </c>
      <c r="H126" s="18">
        <v>0</v>
      </c>
      <c r="I126" s="18">
        <v>0</v>
      </c>
      <c r="J126" s="18">
        <v>0</v>
      </c>
      <c r="K126" s="18">
        <v>0</v>
      </c>
      <c r="L126" s="18">
        <v>0</v>
      </c>
      <c r="M126" s="18">
        <v>0</v>
      </c>
      <c r="N126" s="18">
        <v>0</v>
      </c>
      <c r="O126" s="15" t="s">
        <v>69</v>
      </c>
      <c r="P126" s="15" t="s">
        <v>228</v>
      </c>
      <c r="Q126" s="15"/>
      <c r="R126" s="15"/>
      <c r="S126" s="15"/>
      <c r="T126" s="15"/>
      <c r="U126" s="15"/>
      <c r="V126" s="15"/>
      <c r="W126" s="15"/>
      <c r="X126" s="15"/>
      <c r="Y126" s="15"/>
    </row>
    <row r="127" spans="1:25">
      <c r="A127" s="2" t="s">
        <v>234</v>
      </c>
    </row>
    <row r="128" spans="1:25">
      <c r="A128" s="2" t="s">
        <v>233</v>
      </c>
    </row>
    <row r="129" spans="1:5">
      <c r="A129" t="s">
        <v>229</v>
      </c>
    </row>
    <row r="130" spans="1:5">
      <c r="A130" t="s">
        <v>230</v>
      </c>
    </row>
    <row r="131" spans="1:5">
      <c r="A131" t="s">
        <v>231</v>
      </c>
    </row>
    <row r="133" spans="1:5">
      <c r="A133" s="27"/>
      <c r="E133" s="2"/>
    </row>
    <row r="135" spans="1:5">
      <c r="A135" s="2"/>
    </row>
  </sheetData>
  <mergeCells count="1">
    <mergeCell ref="P108:X109"/>
  </mergeCells>
  <phoneticPr fontId="0" type="noConversion"/>
  <hyperlinks>
    <hyperlink ref="A4" location="SizeSelex!A20" display="Pattern #0 - no size-selectivity" xr:uid="{00000000-0004-0000-0E00-000000000000}"/>
    <hyperlink ref="A5" location="SizeSel_1_logistic" display="Pattern #1 - simple logistic" xr:uid="{00000000-0004-0000-0E00-000001000000}"/>
    <hyperlink ref="A6" location="SizeSel_mirror" display="Pattern #5 and 15  mirror another fleet's selectivity" xr:uid="{00000000-0004-0000-0E00-000002000000}"/>
    <hyperlink ref="A8" location="SizeSel_25" display="Pattern #25 (size) and Pattern #26 (age):  exponential-logistic" xr:uid="{00000000-0004-0000-0E00-000003000000}"/>
    <hyperlink ref="A10" location="SizeSel_9" display="Pattern #9;  Simple double logistic with no defined peak" xr:uid="{00000000-0004-0000-0E00-000004000000}"/>
    <hyperlink ref="A13" location="SizeSel_22" display="Pattern #22:  double normal with plateau; similar to CASAL" xr:uid="{00000000-0004-0000-0E00-000005000000}"/>
    <hyperlink ref="A14" location="SizeSel_23_24" display="Pattern #23 and 24:  double normal with plateau and defined begin and end levels" xr:uid="{00000000-0004-0000-0E00-000006000000}"/>
    <hyperlink ref="A16" location="SizeSel_6" display="Pattern #6; non-parametric selex based on set of linear segments" xr:uid="{00000000-0004-0000-0E00-000007000000}"/>
    <hyperlink ref="A17" location="SizeSel_27" display="Pattern #27 for cubic spline (same syntax for either size or age)" xr:uid="{00000000-0004-0000-0E00-000008000000}"/>
    <hyperlink ref="J14" location="SizeSel_23_24" display="See Selex24 sheet to aid with visualization of the parameters and resultant selectivity curve" xr:uid="{00000000-0004-0000-0E00-000009000000}"/>
    <hyperlink ref="J17" location="DiscardDet" display="Note: changes when retention is not 0 shown in the discard sheet" xr:uid="{00000000-0004-0000-0E00-00000A000000}"/>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95"/>
  <sheetViews>
    <sheetView topLeftCell="A4" zoomScaleNormal="100" workbookViewId="0">
      <selection activeCell="A7" sqref="A7"/>
    </sheetView>
  </sheetViews>
  <sheetFormatPr defaultRowHeight="13.2"/>
  <cols>
    <col min="1" max="1" width="12" customWidth="1"/>
    <col min="2" max="2" width="13" customWidth="1"/>
  </cols>
  <sheetData>
    <row r="1" spans="1:11">
      <c r="A1" s="27" t="s">
        <v>737</v>
      </c>
      <c r="F1" s="29" t="s">
        <v>1008</v>
      </c>
    </row>
    <row r="2" spans="1:11">
      <c r="F2" t="s">
        <v>1024</v>
      </c>
    </row>
    <row r="3" spans="1:11">
      <c r="A3" s="2" t="s">
        <v>1007</v>
      </c>
      <c r="F3" s="4" t="s">
        <v>1244</v>
      </c>
      <c r="K3" s="26"/>
    </row>
    <row r="4" spans="1:11" ht="40.200000000000003" thickBot="1">
      <c r="A4" s="220" t="s">
        <v>722</v>
      </c>
      <c r="B4" s="221" t="s">
        <v>1004</v>
      </c>
      <c r="C4" s="220" t="s">
        <v>438</v>
      </c>
      <c r="D4" s="149"/>
      <c r="E4" s="149"/>
      <c r="F4" s="149"/>
      <c r="G4" s="149"/>
      <c r="H4" s="222"/>
      <c r="I4" s="149"/>
      <c r="K4" s="26"/>
    </row>
    <row r="5" spans="1:11">
      <c r="A5" s="224">
        <v>0</v>
      </c>
      <c r="B5" s="9"/>
      <c r="C5" s="225" t="s">
        <v>789</v>
      </c>
      <c r="D5" s="224"/>
      <c r="E5" s="225"/>
      <c r="F5" s="224"/>
      <c r="G5" s="224"/>
      <c r="H5" s="224"/>
      <c r="I5" s="9"/>
    </row>
    <row r="6" spans="1:11">
      <c r="A6" s="224">
        <v>10</v>
      </c>
      <c r="B6" s="9"/>
      <c r="C6" s="225" t="s">
        <v>774</v>
      </c>
      <c r="D6" s="224"/>
      <c r="E6" s="225"/>
      <c r="F6" s="224"/>
      <c r="G6" s="224"/>
      <c r="H6" s="224"/>
      <c r="I6" s="9"/>
    </row>
    <row r="7" spans="1:11">
      <c r="A7" s="224">
        <v>11</v>
      </c>
      <c r="B7" s="9"/>
      <c r="C7" s="226" t="s">
        <v>775</v>
      </c>
      <c r="D7" s="224"/>
      <c r="E7" s="225"/>
      <c r="F7" s="224"/>
      <c r="G7" s="224"/>
      <c r="H7" s="224"/>
      <c r="I7" s="9"/>
    </row>
    <row r="8" spans="1:11">
      <c r="A8" s="224">
        <v>12</v>
      </c>
      <c r="B8" s="9"/>
      <c r="C8" s="225" t="s">
        <v>776</v>
      </c>
      <c r="D8" s="224"/>
      <c r="E8" s="224"/>
      <c r="F8" s="224"/>
      <c r="G8" s="224"/>
      <c r="H8" s="224"/>
      <c r="I8" s="9"/>
    </row>
    <row r="9" spans="1:11">
      <c r="A9" s="224">
        <v>112</v>
      </c>
      <c r="B9" s="9"/>
      <c r="C9" s="225" t="s">
        <v>1232</v>
      </c>
      <c r="D9" s="224"/>
      <c r="E9" s="224"/>
      <c r="F9" s="224"/>
      <c r="G9" s="224"/>
      <c r="H9" s="224"/>
      <c r="I9" s="9"/>
    </row>
    <row r="10" spans="1:11">
      <c r="A10" s="224">
        <v>14</v>
      </c>
      <c r="B10" s="9"/>
      <c r="C10" s="225" t="s">
        <v>1012</v>
      </c>
      <c r="D10" s="224"/>
      <c r="E10" s="224"/>
      <c r="F10" s="224"/>
      <c r="G10" s="224"/>
      <c r="H10" s="224"/>
      <c r="I10" s="9"/>
    </row>
    <row r="11" spans="1:11">
      <c r="A11" s="224">
        <v>15</v>
      </c>
      <c r="B11" s="12" t="s">
        <v>1005</v>
      </c>
      <c r="C11" s="225" t="s">
        <v>777</v>
      </c>
      <c r="D11" s="224"/>
      <c r="E11" s="224"/>
      <c r="F11" s="224"/>
      <c r="G11" s="224"/>
      <c r="H11" s="225"/>
      <c r="I11" s="9"/>
    </row>
    <row r="12" spans="1:11">
      <c r="A12" s="224">
        <v>16</v>
      </c>
      <c r="B12" s="9"/>
      <c r="C12" s="225" t="s">
        <v>778</v>
      </c>
      <c r="D12" s="224"/>
      <c r="E12" s="224"/>
      <c r="F12" s="224"/>
      <c r="G12" s="224"/>
      <c r="H12" s="224"/>
      <c r="I12" s="9"/>
    </row>
    <row r="13" spans="1:11">
      <c r="A13" s="224">
        <v>17</v>
      </c>
      <c r="B13" s="9"/>
      <c r="C13" s="225" t="s">
        <v>779</v>
      </c>
      <c r="D13" s="224"/>
      <c r="E13" s="224"/>
      <c r="F13" s="224"/>
      <c r="G13" s="224"/>
      <c r="H13" s="224"/>
      <c r="I13" s="9"/>
    </row>
    <row r="14" spans="1:11">
      <c r="A14" s="224">
        <v>18</v>
      </c>
      <c r="B14" s="9"/>
      <c r="C14" s="225" t="s">
        <v>780</v>
      </c>
      <c r="D14" s="224"/>
      <c r="E14" s="224"/>
      <c r="F14" s="224"/>
      <c r="G14" s="224"/>
      <c r="H14" s="224"/>
      <c r="I14" s="9"/>
    </row>
    <row r="15" spans="1:11">
      <c r="A15" s="224">
        <v>19</v>
      </c>
      <c r="B15" s="12"/>
      <c r="C15" s="225" t="s">
        <v>781</v>
      </c>
      <c r="D15" s="224"/>
      <c r="E15" s="224"/>
      <c r="F15" s="224"/>
      <c r="G15" s="224"/>
      <c r="H15" s="225"/>
      <c r="I15" s="9"/>
    </row>
    <row r="16" spans="1:11">
      <c r="A16" s="224">
        <v>20</v>
      </c>
      <c r="B16" s="9"/>
      <c r="C16" s="225" t="s">
        <v>782</v>
      </c>
      <c r="D16" s="224"/>
      <c r="E16" s="224"/>
      <c r="F16" s="224"/>
      <c r="G16" s="224"/>
      <c r="H16" s="224"/>
      <c r="I16" s="9"/>
    </row>
    <row r="17" spans="1:20">
      <c r="A17" s="224">
        <v>26</v>
      </c>
      <c r="B17" s="9"/>
      <c r="C17" s="225" t="s">
        <v>783</v>
      </c>
      <c r="D17" s="224"/>
      <c r="E17" s="224"/>
      <c r="F17" s="224"/>
      <c r="G17" s="224"/>
      <c r="H17" s="224"/>
      <c r="I17" s="9"/>
    </row>
    <row r="18" spans="1:20">
      <c r="A18" s="224">
        <v>27</v>
      </c>
      <c r="B18" s="12" t="s">
        <v>1005</v>
      </c>
      <c r="C18" s="225" t="s">
        <v>784</v>
      </c>
      <c r="D18" s="224"/>
      <c r="E18" s="224"/>
      <c r="F18" s="224"/>
      <c r="G18" s="224"/>
      <c r="H18" s="225"/>
      <c r="I18" s="9"/>
    </row>
    <row r="19" spans="1:20">
      <c r="A19" s="224">
        <v>41</v>
      </c>
      <c r="B19" s="9"/>
      <c r="C19" s="225" t="s">
        <v>785</v>
      </c>
      <c r="D19" s="224"/>
      <c r="E19" s="224"/>
      <c r="F19" s="224"/>
      <c r="G19" s="224"/>
      <c r="H19" s="224"/>
      <c r="I19" s="9"/>
    </row>
    <row r="20" spans="1:20" ht="26.4">
      <c r="A20" s="224">
        <v>42</v>
      </c>
      <c r="B20" s="223" t="s">
        <v>1006</v>
      </c>
      <c r="C20" s="225" t="s">
        <v>786</v>
      </c>
      <c r="D20" s="224"/>
      <c r="E20" s="224"/>
      <c r="F20" s="224"/>
      <c r="G20" s="224"/>
      <c r="H20" s="225"/>
      <c r="I20" s="9"/>
    </row>
    <row r="21" spans="1:20" ht="28.5" customHeight="1">
      <c r="A21" s="224">
        <v>44</v>
      </c>
      <c r="B21" s="9"/>
      <c r="C21" s="493" t="s">
        <v>787</v>
      </c>
      <c r="D21" s="493"/>
      <c r="E21" s="493"/>
      <c r="F21" s="493"/>
      <c r="G21" s="493"/>
      <c r="H21" s="493"/>
      <c r="I21" s="9"/>
    </row>
    <row r="22" spans="1:20" ht="24.75" customHeight="1">
      <c r="A22" s="224">
        <v>45</v>
      </c>
      <c r="B22" s="9"/>
      <c r="C22" s="493" t="s">
        <v>788</v>
      </c>
      <c r="D22" s="493"/>
      <c r="E22" s="493"/>
      <c r="F22" s="493"/>
      <c r="G22" s="493"/>
      <c r="H22" s="493"/>
      <c r="I22" s="9"/>
    </row>
    <row r="23" spans="1:20">
      <c r="C23" s="227"/>
      <c r="D23" s="227"/>
      <c r="E23" s="227"/>
      <c r="F23" s="227"/>
      <c r="G23" s="227"/>
      <c r="H23" s="227"/>
    </row>
    <row r="24" spans="1:20">
      <c r="A24" s="27" t="s">
        <v>725</v>
      </c>
    </row>
    <row r="25" spans="1:20">
      <c r="A25" s="19" t="s">
        <v>30</v>
      </c>
      <c r="B25" s="19" t="s">
        <v>43</v>
      </c>
      <c r="C25" s="19" t="s">
        <v>109</v>
      </c>
      <c r="D25" s="19" t="s">
        <v>31</v>
      </c>
      <c r="E25" s="14"/>
      <c r="F25" s="15"/>
      <c r="G25" s="15"/>
      <c r="H25" s="15"/>
      <c r="I25" s="15"/>
      <c r="J25" s="15"/>
      <c r="K25" s="15"/>
      <c r="L25" s="15"/>
      <c r="M25" s="15"/>
      <c r="N25" s="15"/>
      <c r="O25" s="15"/>
      <c r="P25" s="15"/>
      <c r="Q25" s="15"/>
      <c r="R25" s="15"/>
      <c r="S25" s="15"/>
      <c r="T25" s="15"/>
    </row>
    <row r="26" spans="1:20">
      <c r="A26" s="20">
        <v>0</v>
      </c>
      <c r="B26" s="20">
        <v>0</v>
      </c>
      <c r="C26" s="20">
        <v>0</v>
      </c>
      <c r="D26" s="20">
        <v>0</v>
      </c>
      <c r="E26" s="15"/>
      <c r="F26" s="14"/>
      <c r="G26" s="15"/>
      <c r="H26" s="15"/>
      <c r="I26" s="15"/>
      <c r="J26" s="15"/>
      <c r="K26" s="15"/>
      <c r="L26" s="15"/>
      <c r="M26" s="15"/>
      <c r="N26" s="15"/>
      <c r="O26" s="15"/>
      <c r="P26" s="15"/>
      <c r="Q26" s="15"/>
      <c r="R26" s="15"/>
      <c r="S26" s="15"/>
      <c r="T26" s="15"/>
    </row>
    <row r="27" spans="1:20" ht="12" customHeight="1">
      <c r="A27" s="14" t="s">
        <v>723</v>
      </c>
      <c r="B27" s="14"/>
      <c r="C27" s="14"/>
      <c r="D27" s="14"/>
      <c r="E27" s="15"/>
      <c r="F27" s="14"/>
      <c r="G27" s="15"/>
      <c r="H27" s="15"/>
      <c r="I27" s="15"/>
      <c r="J27" s="15"/>
      <c r="K27" s="15"/>
      <c r="L27" s="15"/>
      <c r="M27" s="15"/>
      <c r="N27" s="15"/>
      <c r="O27" s="15"/>
      <c r="P27" s="15"/>
      <c r="Q27" s="15"/>
      <c r="R27" s="15"/>
      <c r="S27" s="15"/>
      <c r="T27" s="15"/>
    </row>
    <row r="28" spans="1:20" ht="12" customHeight="1">
      <c r="A28" s="2"/>
      <c r="B28" s="2"/>
      <c r="C28" s="2"/>
      <c r="D28" s="2"/>
      <c r="F28" s="2"/>
    </row>
    <row r="29" spans="1:20">
      <c r="A29" s="27" t="s">
        <v>724</v>
      </c>
    </row>
    <row r="30" spans="1:20">
      <c r="A30" s="19" t="s">
        <v>30</v>
      </c>
      <c r="B30" s="19" t="s">
        <v>43</v>
      </c>
      <c r="C30" s="19" t="s">
        <v>109</v>
      </c>
      <c r="D30" s="19" t="s">
        <v>31</v>
      </c>
      <c r="E30" s="14"/>
      <c r="F30" s="15"/>
      <c r="G30" s="15"/>
      <c r="H30" s="15"/>
      <c r="I30" s="15"/>
      <c r="J30" s="15"/>
      <c r="K30" s="15"/>
      <c r="L30" s="15"/>
      <c r="M30" s="15"/>
      <c r="N30" s="15"/>
      <c r="O30" s="15"/>
      <c r="P30" s="15"/>
      <c r="Q30" s="15"/>
      <c r="R30" s="15"/>
      <c r="S30" s="15"/>
      <c r="T30" s="15"/>
    </row>
    <row r="31" spans="1:20">
      <c r="A31" s="20">
        <v>10</v>
      </c>
      <c r="B31" s="20">
        <v>0</v>
      </c>
      <c r="C31" s="20">
        <v>0</v>
      </c>
      <c r="D31" s="20">
        <v>0</v>
      </c>
      <c r="E31" s="15"/>
      <c r="F31" s="14"/>
      <c r="G31" s="15"/>
      <c r="H31" s="15"/>
      <c r="I31" s="15"/>
      <c r="J31" s="15"/>
      <c r="K31" s="15"/>
      <c r="L31" s="15"/>
      <c r="M31" s="15"/>
      <c r="N31" s="15"/>
      <c r="O31" s="15"/>
      <c r="P31" s="15"/>
      <c r="Q31" s="15"/>
      <c r="R31" s="15"/>
      <c r="S31" s="15"/>
      <c r="T31" s="15"/>
    </row>
    <row r="32" spans="1:20">
      <c r="A32" s="14" t="s">
        <v>723</v>
      </c>
      <c r="B32" s="14"/>
      <c r="C32" s="14"/>
      <c r="D32" s="14"/>
      <c r="E32" s="15"/>
      <c r="F32" s="14"/>
      <c r="G32" s="15"/>
      <c r="H32" s="15"/>
      <c r="I32" s="15"/>
      <c r="J32" s="15"/>
      <c r="K32" s="15"/>
      <c r="L32" s="15"/>
      <c r="M32" s="15"/>
      <c r="N32" s="15"/>
      <c r="O32" s="15"/>
      <c r="P32" s="15"/>
      <c r="Q32" s="15"/>
      <c r="R32" s="15"/>
      <c r="S32" s="15"/>
      <c r="T32" s="15"/>
    </row>
    <row r="34" spans="1:20">
      <c r="A34" s="27" t="s">
        <v>726</v>
      </c>
    </row>
    <row r="35" spans="1:20">
      <c r="A35" s="19" t="s">
        <v>30</v>
      </c>
      <c r="B35" s="19" t="s">
        <v>43</v>
      </c>
      <c r="C35" s="19" t="s">
        <v>109</v>
      </c>
      <c r="D35" s="19" t="s">
        <v>31</v>
      </c>
      <c r="E35" s="14"/>
      <c r="F35" s="15"/>
      <c r="G35" s="15"/>
      <c r="H35" s="15"/>
      <c r="I35" s="15"/>
      <c r="J35" s="15"/>
      <c r="K35" s="15"/>
      <c r="L35" s="15"/>
      <c r="M35" s="15"/>
      <c r="N35" s="15"/>
      <c r="O35" s="15"/>
      <c r="P35" s="15"/>
      <c r="Q35" s="15"/>
      <c r="R35" s="15"/>
      <c r="S35" s="15"/>
      <c r="T35" s="15"/>
    </row>
    <row r="36" spans="1:20">
      <c r="A36" s="20">
        <v>11</v>
      </c>
      <c r="B36" s="20">
        <v>0</v>
      </c>
      <c r="C36" s="20">
        <v>0</v>
      </c>
      <c r="D36" s="20">
        <v>0</v>
      </c>
      <c r="E36" s="15"/>
      <c r="F36" s="14"/>
      <c r="G36" s="15"/>
      <c r="H36" s="15"/>
      <c r="I36" s="15"/>
      <c r="J36" s="15"/>
      <c r="K36" s="15"/>
      <c r="L36" s="15"/>
      <c r="M36" s="15"/>
      <c r="N36" s="15"/>
      <c r="O36" s="15"/>
      <c r="P36" s="15"/>
      <c r="Q36" s="15"/>
      <c r="R36" s="15"/>
      <c r="S36" s="15"/>
      <c r="T36" s="15"/>
    </row>
    <row r="37" spans="1:20">
      <c r="A37" s="19" t="s">
        <v>28</v>
      </c>
      <c r="B37" s="19" t="s">
        <v>0</v>
      </c>
      <c r="C37" s="19" t="s">
        <v>1</v>
      </c>
      <c r="D37" s="19" t="s">
        <v>2</v>
      </c>
      <c r="E37" s="19" t="s">
        <v>4</v>
      </c>
      <c r="F37" s="19" t="s">
        <v>3</v>
      </c>
      <c r="G37" s="19" t="s">
        <v>5</v>
      </c>
      <c r="H37" s="19" t="s">
        <v>331</v>
      </c>
      <c r="I37" s="19" t="s">
        <v>332</v>
      </c>
      <c r="J37" s="19" t="s">
        <v>8</v>
      </c>
      <c r="K37" s="19" t="s">
        <v>9</v>
      </c>
      <c r="L37" s="19" t="s">
        <v>268</v>
      </c>
      <c r="M37" s="19" t="s">
        <v>97</v>
      </c>
      <c r="N37" s="19" t="s">
        <v>98</v>
      </c>
      <c r="O37" s="19" t="s">
        <v>69</v>
      </c>
      <c r="P37" s="25" t="s">
        <v>64</v>
      </c>
      <c r="Q37" s="15"/>
      <c r="R37" s="15"/>
      <c r="S37" s="15"/>
      <c r="T37" s="15"/>
    </row>
    <row r="38" spans="1:20">
      <c r="A38" s="18">
        <v>0</v>
      </c>
      <c r="B38" s="18">
        <v>40</v>
      </c>
      <c r="C38" s="18">
        <v>0</v>
      </c>
      <c r="D38" s="18">
        <v>5</v>
      </c>
      <c r="E38" s="18">
        <v>99</v>
      </c>
      <c r="F38" s="18">
        <v>0</v>
      </c>
      <c r="G38" s="18">
        <v>-3</v>
      </c>
      <c r="H38" s="18">
        <v>0</v>
      </c>
      <c r="I38" s="18">
        <v>0</v>
      </c>
      <c r="J38" s="18">
        <v>0</v>
      </c>
      <c r="K38" s="18">
        <v>0</v>
      </c>
      <c r="L38" s="18">
        <v>0</v>
      </c>
      <c r="M38" s="18">
        <v>0</v>
      </c>
      <c r="N38" s="18">
        <v>0</v>
      </c>
      <c r="O38" s="14" t="s">
        <v>69</v>
      </c>
      <c r="P38" s="15" t="s">
        <v>1010</v>
      </c>
      <c r="Q38" s="15"/>
      <c r="R38" s="15"/>
      <c r="S38" s="15"/>
      <c r="T38" s="15"/>
    </row>
    <row r="39" spans="1:20">
      <c r="A39" s="18">
        <v>0</v>
      </c>
      <c r="B39" s="18">
        <v>40</v>
      </c>
      <c r="C39" s="18">
        <v>40</v>
      </c>
      <c r="D39" s="18">
        <v>6</v>
      </c>
      <c r="E39" s="18">
        <v>99</v>
      </c>
      <c r="F39" s="18">
        <v>0</v>
      </c>
      <c r="G39" s="18">
        <v>-3</v>
      </c>
      <c r="H39" s="18">
        <v>0</v>
      </c>
      <c r="I39" s="18">
        <v>0</v>
      </c>
      <c r="J39" s="18">
        <v>0</v>
      </c>
      <c r="K39" s="18">
        <v>0</v>
      </c>
      <c r="L39" s="18">
        <v>0</v>
      </c>
      <c r="M39" s="18">
        <v>0</v>
      </c>
      <c r="N39" s="18">
        <v>0</v>
      </c>
      <c r="O39" s="14" t="s">
        <v>69</v>
      </c>
      <c r="P39" s="15" t="s">
        <v>1011</v>
      </c>
      <c r="Q39" s="15"/>
      <c r="R39" s="15"/>
      <c r="S39" s="15"/>
      <c r="T39" s="15"/>
    </row>
    <row r="41" spans="1:20">
      <c r="A41" s="27" t="s">
        <v>729</v>
      </c>
    </row>
    <row r="42" spans="1:20">
      <c r="A42" s="19" t="s">
        <v>30</v>
      </c>
      <c r="B42" s="19" t="s">
        <v>43</v>
      </c>
      <c r="C42" s="19" t="s">
        <v>109</v>
      </c>
      <c r="D42" s="19" t="s">
        <v>31</v>
      </c>
      <c r="E42" s="14"/>
      <c r="F42" s="15"/>
      <c r="G42" s="15"/>
      <c r="H42" s="15"/>
      <c r="I42" s="15"/>
      <c r="J42" s="15"/>
      <c r="K42" s="15"/>
      <c r="L42" s="15"/>
      <c r="M42" s="15"/>
      <c r="N42" s="15"/>
      <c r="O42" s="15"/>
      <c r="P42" s="15"/>
      <c r="Q42" s="15"/>
      <c r="R42" s="15"/>
      <c r="S42" s="15"/>
      <c r="T42" s="15"/>
    </row>
    <row r="43" spans="1:20">
      <c r="A43" s="20">
        <v>12</v>
      </c>
      <c r="B43" s="20">
        <v>0</v>
      </c>
      <c r="C43" s="20">
        <v>0</v>
      </c>
      <c r="D43" s="20">
        <v>0</v>
      </c>
      <c r="E43" s="15"/>
      <c r="F43" s="14"/>
      <c r="G43" s="15"/>
      <c r="H43" s="15"/>
      <c r="I43" s="15"/>
      <c r="J43" s="15"/>
      <c r="K43" s="15"/>
      <c r="L43" s="15"/>
      <c r="M43" s="15"/>
      <c r="N43" s="15"/>
      <c r="O43" s="15"/>
      <c r="P43" s="15"/>
      <c r="Q43" s="15"/>
      <c r="R43" s="15"/>
      <c r="S43" s="15"/>
      <c r="T43" s="15"/>
    </row>
    <row r="44" spans="1:20">
      <c r="A44" s="19" t="s">
        <v>28</v>
      </c>
      <c r="B44" s="19" t="s">
        <v>0</v>
      </c>
      <c r="C44" s="19" t="s">
        <v>1</v>
      </c>
      <c r="D44" s="19" t="s">
        <v>2</v>
      </c>
      <c r="E44" s="19" t="s">
        <v>4</v>
      </c>
      <c r="F44" s="19" t="s">
        <v>3</v>
      </c>
      <c r="G44" s="19" t="s">
        <v>5</v>
      </c>
      <c r="H44" s="19" t="s">
        <v>331</v>
      </c>
      <c r="I44" s="19" t="s">
        <v>332</v>
      </c>
      <c r="J44" s="19" t="s">
        <v>8</v>
      </c>
      <c r="K44" s="19" t="s">
        <v>9</v>
      </c>
      <c r="L44" s="19" t="s">
        <v>268</v>
      </c>
      <c r="M44" s="19" t="s">
        <v>97</v>
      </c>
      <c r="N44" s="19" t="s">
        <v>98</v>
      </c>
      <c r="O44" s="19" t="s">
        <v>69</v>
      </c>
      <c r="P44" s="25" t="s">
        <v>64</v>
      </c>
      <c r="Q44" s="15"/>
      <c r="R44" s="15"/>
      <c r="S44" s="15"/>
      <c r="T44" s="15"/>
    </row>
    <row r="45" spans="1:20">
      <c r="A45" s="18">
        <v>1</v>
      </c>
      <c r="B45" s="18">
        <v>10</v>
      </c>
      <c r="C45" s="18">
        <v>5</v>
      </c>
      <c r="D45" s="18">
        <v>0</v>
      </c>
      <c r="E45" s="18">
        <v>99</v>
      </c>
      <c r="F45" s="18">
        <v>0</v>
      </c>
      <c r="G45" s="18">
        <v>3</v>
      </c>
      <c r="H45" s="18">
        <v>0</v>
      </c>
      <c r="I45" s="18">
        <v>0</v>
      </c>
      <c r="J45" s="18">
        <v>0</v>
      </c>
      <c r="K45" s="18">
        <v>0</v>
      </c>
      <c r="L45" s="18">
        <v>0</v>
      </c>
      <c r="M45" s="18">
        <v>0</v>
      </c>
      <c r="N45" s="18">
        <v>0</v>
      </c>
      <c r="O45" s="14" t="s">
        <v>69</v>
      </c>
      <c r="P45" s="14" t="s">
        <v>760</v>
      </c>
      <c r="Q45" s="15"/>
      <c r="R45" s="15"/>
      <c r="S45" s="15"/>
      <c r="T45" s="15"/>
    </row>
    <row r="46" spans="1:20">
      <c r="A46" s="18">
        <v>-10</v>
      </c>
      <c r="B46" s="18">
        <v>10</v>
      </c>
      <c r="C46" s="18">
        <v>2</v>
      </c>
      <c r="D46" s="18">
        <v>0</v>
      </c>
      <c r="E46" s="18">
        <v>99</v>
      </c>
      <c r="F46" s="18">
        <v>0</v>
      </c>
      <c r="G46" s="18">
        <v>-3</v>
      </c>
      <c r="H46" s="18">
        <v>0</v>
      </c>
      <c r="I46" s="18">
        <v>0</v>
      </c>
      <c r="J46" s="18">
        <v>0</v>
      </c>
      <c r="K46" s="18">
        <v>0</v>
      </c>
      <c r="L46" s="18">
        <v>0</v>
      </c>
      <c r="M46" s="18">
        <v>0</v>
      </c>
      <c r="N46" s="18">
        <v>0</v>
      </c>
      <c r="O46" s="14" t="s">
        <v>69</v>
      </c>
      <c r="P46" s="25" t="s">
        <v>761</v>
      </c>
      <c r="Q46" s="15"/>
      <c r="R46" s="15"/>
      <c r="S46" s="15"/>
      <c r="T46" s="15"/>
    </row>
    <row r="47" spans="1:20">
      <c r="O47" s="2"/>
      <c r="P47" s="164"/>
    </row>
    <row r="48" spans="1:20">
      <c r="A48" s="27" t="s">
        <v>1230</v>
      </c>
    </row>
    <row r="49" spans="1:20">
      <c r="A49" s="19" t="s">
        <v>30</v>
      </c>
      <c r="B49" s="19" t="s">
        <v>43</v>
      </c>
      <c r="C49" s="19" t="s">
        <v>109</v>
      </c>
      <c r="D49" s="19" t="s">
        <v>31</v>
      </c>
      <c r="E49" s="14"/>
      <c r="F49" s="15"/>
      <c r="G49" s="15"/>
      <c r="H49" s="15"/>
      <c r="I49" s="15"/>
      <c r="J49" s="15"/>
      <c r="K49" s="15"/>
      <c r="L49" s="15"/>
      <c r="M49" s="15"/>
      <c r="N49" s="15"/>
      <c r="O49" s="15"/>
      <c r="P49" s="15"/>
      <c r="Q49" s="15"/>
      <c r="R49" s="15"/>
      <c r="S49" s="15"/>
      <c r="T49" s="15"/>
    </row>
    <row r="50" spans="1:20">
      <c r="A50" s="20">
        <v>112</v>
      </c>
      <c r="B50" s="20">
        <v>0</v>
      </c>
      <c r="C50" s="20">
        <v>0</v>
      </c>
      <c r="D50" s="20">
        <v>0</v>
      </c>
      <c r="E50" s="306" t="s">
        <v>1231</v>
      </c>
      <c r="F50" s="307"/>
      <c r="G50" s="308"/>
      <c r="H50" s="308"/>
      <c r="I50" s="308"/>
      <c r="J50" s="308"/>
      <c r="K50" s="308"/>
      <c r="L50" s="308"/>
      <c r="M50" s="308"/>
      <c r="N50" s="309"/>
      <c r="O50" s="308"/>
      <c r="P50" s="308"/>
      <c r="Q50" s="308"/>
      <c r="R50" s="308"/>
      <c r="S50" s="309"/>
      <c r="T50" s="15"/>
    </row>
    <row r="51" spans="1:20">
      <c r="A51" s="19" t="s">
        <v>28</v>
      </c>
      <c r="B51" s="19" t="s">
        <v>0</v>
      </c>
      <c r="C51" s="19" t="s">
        <v>1</v>
      </c>
      <c r="D51" s="19" t="s">
        <v>2</v>
      </c>
      <c r="E51" s="19" t="s">
        <v>4</v>
      </c>
      <c r="F51" s="19" t="s">
        <v>3</v>
      </c>
      <c r="G51" s="19" t="s">
        <v>5</v>
      </c>
      <c r="H51" s="19" t="s">
        <v>331</v>
      </c>
      <c r="I51" s="19" t="s">
        <v>332</v>
      </c>
      <c r="J51" s="19" t="s">
        <v>8</v>
      </c>
      <c r="K51" s="19" t="s">
        <v>9</v>
      </c>
      <c r="L51" s="19" t="s">
        <v>268</v>
      </c>
      <c r="M51" s="19" t="s">
        <v>97</v>
      </c>
      <c r="N51" s="19" t="s">
        <v>98</v>
      </c>
      <c r="O51" s="19" t="s">
        <v>69</v>
      </c>
      <c r="P51" s="25" t="s">
        <v>64</v>
      </c>
      <c r="Q51" s="15"/>
      <c r="R51" s="15"/>
      <c r="S51" s="15"/>
      <c r="T51" s="15"/>
    </row>
    <row r="52" spans="1:20">
      <c r="A52" s="18">
        <v>1</v>
      </c>
      <c r="B52" s="18">
        <v>10</v>
      </c>
      <c r="C52" s="18">
        <v>5</v>
      </c>
      <c r="D52" s="18">
        <v>0</v>
      </c>
      <c r="E52" s="18">
        <v>99</v>
      </c>
      <c r="F52" s="18">
        <v>0</v>
      </c>
      <c r="G52" s="18">
        <v>3</v>
      </c>
      <c r="H52" s="18">
        <v>0</v>
      </c>
      <c r="I52" s="18">
        <v>0</v>
      </c>
      <c r="J52" s="18">
        <v>0</v>
      </c>
      <c r="K52" s="18">
        <v>0</v>
      </c>
      <c r="L52" s="18">
        <v>0</v>
      </c>
      <c r="M52" s="18">
        <v>0</v>
      </c>
      <c r="N52" s="18">
        <v>0</v>
      </c>
      <c r="O52" s="14" t="s">
        <v>69</v>
      </c>
      <c r="P52" s="14" t="s">
        <v>760</v>
      </c>
      <c r="Q52" s="15"/>
      <c r="R52" s="15"/>
      <c r="S52" s="15"/>
      <c r="T52" s="15"/>
    </row>
    <row r="53" spans="1:20">
      <c r="A53" s="18">
        <v>-10</v>
      </c>
      <c r="B53" s="18">
        <v>10</v>
      </c>
      <c r="C53" s="18">
        <v>2</v>
      </c>
      <c r="D53" s="18">
        <v>0</v>
      </c>
      <c r="E53" s="18">
        <v>99</v>
      </c>
      <c r="F53" s="18">
        <v>0</v>
      </c>
      <c r="G53" s="18">
        <v>-3</v>
      </c>
      <c r="H53" s="18">
        <v>0</v>
      </c>
      <c r="I53" s="18">
        <v>0</v>
      </c>
      <c r="J53" s="18">
        <v>0</v>
      </c>
      <c r="K53" s="18">
        <v>0</v>
      </c>
      <c r="L53" s="18">
        <v>0</v>
      </c>
      <c r="M53" s="18">
        <v>0</v>
      </c>
      <c r="N53" s="18">
        <v>0</v>
      </c>
      <c r="O53" s="14" t="s">
        <v>69</v>
      </c>
      <c r="P53" s="25" t="s">
        <v>761</v>
      </c>
      <c r="Q53" s="15"/>
      <c r="R53" s="15"/>
      <c r="S53" s="15"/>
      <c r="T53" s="15"/>
    </row>
    <row r="55" spans="1:20">
      <c r="A55" s="27" t="s">
        <v>1013</v>
      </c>
      <c r="G55" s="2" t="s">
        <v>730</v>
      </c>
    </row>
    <row r="56" spans="1:20">
      <c r="A56" s="19" t="s">
        <v>30</v>
      </c>
      <c r="B56" s="19" t="s">
        <v>43</v>
      </c>
      <c r="C56" s="19" t="s">
        <v>109</v>
      </c>
      <c r="D56" s="19" t="s">
        <v>31</v>
      </c>
      <c r="E56" s="14"/>
      <c r="F56" s="15"/>
      <c r="G56" s="15"/>
      <c r="H56" s="15"/>
      <c r="I56" s="15"/>
      <c r="J56" s="15"/>
      <c r="K56" s="15"/>
      <c r="L56" s="15"/>
      <c r="M56" s="15"/>
      <c r="N56" s="15"/>
      <c r="O56" s="15"/>
      <c r="P56" s="15"/>
      <c r="Q56" s="15"/>
      <c r="R56" s="15"/>
      <c r="S56" s="15"/>
      <c r="T56" s="15"/>
    </row>
    <row r="57" spans="1:20">
      <c r="A57" s="20">
        <v>14</v>
      </c>
      <c r="B57" s="20">
        <v>0</v>
      </c>
      <c r="C57" s="20">
        <v>0</v>
      </c>
      <c r="D57" s="20">
        <v>0</v>
      </c>
      <c r="E57" s="15"/>
      <c r="F57" s="14" t="s">
        <v>1022</v>
      </c>
      <c r="G57" s="15"/>
      <c r="H57" s="15"/>
      <c r="I57" s="15"/>
      <c r="J57" s="15"/>
      <c r="K57" s="15"/>
      <c r="L57" s="15"/>
      <c r="M57" s="15"/>
      <c r="N57" s="15"/>
      <c r="O57" s="15"/>
      <c r="P57" s="15"/>
      <c r="Q57" s="15"/>
      <c r="R57" s="15"/>
      <c r="S57" s="15"/>
      <c r="T57" s="15"/>
    </row>
    <row r="58" spans="1:20">
      <c r="A58" s="19" t="s">
        <v>28</v>
      </c>
      <c r="B58" s="19" t="s">
        <v>0</v>
      </c>
      <c r="C58" s="19" t="s">
        <v>1</v>
      </c>
      <c r="D58" s="19" t="s">
        <v>2</v>
      </c>
      <c r="E58" s="19" t="s">
        <v>4</v>
      </c>
      <c r="F58" s="19" t="s">
        <v>3</v>
      </c>
      <c r="G58" s="19" t="s">
        <v>5</v>
      </c>
      <c r="H58" s="19" t="s">
        <v>331</v>
      </c>
      <c r="I58" s="19" t="s">
        <v>332</v>
      </c>
      <c r="J58" s="19" t="s">
        <v>8</v>
      </c>
      <c r="K58" s="19" t="s">
        <v>9</v>
      </c>
      <c r="L58" s="19" t="s">
        <v>268</v>
      </c>
      <c r="M58" s="19" t="s">
        <v>97</v>
      </c>
      <c r="N58" s="19" t="s">
        <v>98</v>
      </c>
      <c r="O58" s="19" t="s">
        <v>69</v>
      </c>
      <c r="P58" s="25" t="s">
        <v>64</v>
      </c>
      <c r="Q58" s="15"/>
      <c r="R58" s="15"/>
      <c r="S58" s="15"/>
      <c r="T58" s="15"/>
    </row>
    <row r="59" spans="1:20">
      <c r="A59" s="18">
        <v>-5</v>
      </c>
      <c r="B59" s="18">
        <v>9</v>
      </c>
      <c r="C59" s="18">
        <v>2</v>
      </c>
      <c r="D59" s="18">
        <v>0</v>
      </c>
      <c r="E59" s="18">
        <v>99</v>
      </c>
      <c r="F59" s="18">
        <v>0</v>
      </c>
      <c r="G59" s="18">
        <v>3</v>
      </c>
      <c r="H59" s="18">
        <v>0</v>
      </c>
      <c r="I59" s="18">
        <v>0</v>
      </c>
      <c r="J59" s="18">
        <v>0</v>
      </c>
      <c r="K59" s="18">
        <v>0</v>
      </c>
      <c r="L59" s="18">
        <v>0</v>
      </c>
      <c r="M59" s="18">
        <v>0</v>
      </c>
      <c r="N59" s="18">
        <v>0</v>
      </c>
      <c r="O59" s="14" t="s">
        <v>69</v>
      </c>
      <c r="P59" s="14" t="s">
        <v>1014</v>
      </c>
      <c r="Q59" s="15"/>
      <c r="R59" s="15"/>
      <c r="S59" s="15"/>
      <c r="T59" s="15"/>
    </row>
    <row r="60" spans="1:20">
      <c r="A60" s="18">
        <v>-5</v>
      </c>
      <c r="B60" s="18">
        <v>9</v>
      </c>
      <c r="C60" s="18">
        <v>2</v>
      </c>
      <c r="D60" s="18">
        <v>0</v>
      </c>
      <c r="E60" s="18">
        <v>99</v>
      </c>
      <c r="F60" s="18">
        <v>0</v>
      </c>
      <c r="G60" s="18">
        <v>3</v>
      </c>
      <c r="H60" s="18">
        <v>0</v>
      </c>
      <c r="I60" s="18">
        <v>0</v>
      </c>
      <c r="J60" s="18">
        <v>0</v>
      </c>
      <c r="K60" s="18">
        <v>0</v>
      </c>
      <c r="L60" s="18">
        <v>0</v>
      </c>
      <c r="M60" s="18">
        <v>0</v>
      </c>
      <c r="N60" s="18">
        <v>0</v>
      </c>
      <c r="O60" s="14" t="s">
        <v>69</v>
      </c>
      <c r="P60" s="14" t="s">
        <v>1015</v>
      </c>
      <c r="Q60" s="15"/>
      <c r="R60" s="15"/>
      <c r="S60" s="15"/>
      <c r="T60" s="15"/>
    </row>
    <row r="61" spans="1:20">
      <c r="A61" s="18">
        <v>-5</v>
      </c>
      <c r="B61" s="18">
        <v>9</v>
      </c>
      <c r="C61" s="18">
        <v>2</v>
      </c>
      <c r="D61" s="18">
        <v>0</v>
      </c>
      <c r="E61" s="18">
        <v>99</v>
      </c>
      <c r="F61" s="18">
        <v>0</v>
      </c>
      <c r="G61" s="18">
        <v>3</v>
      </c>
      <c r="H61" s="18">
        <v>0</v>
      </c>
      <c r="I61" s="18">
        <v>0</v>
      </c>
      <c r="J61" s="18">
        <v>0</v>
      </c>
      <c r="K61" s="18">
        <v>0</v>
      </c>
      <c r="L61" s="18">
        <v>0</v>
      </c>
      <c r="M61" s="18">
        <v>0</v>
      </c>
      <c r="N61" s="18">
        <v>0</v>
      </c>
      <c r="O61" s="14" t="s">
        <v>69</v>
      </c>
      <c r="P61" s="14" t="s">
        <v>1016</v>
      </c>
      <c r="Q61" s="15"/>
      <c r="R61" s="15"/>
      <c r="S61" s="15"/>
      <c r="T61" s="15"/>
    </row>
    <row r="62" spans="1:20">
      <c r="A62" s="18">
        <v>-5</v>
      </c>
      <c r="B62" s="18">
        <v>9</v>
      </c>
      <c r="C62" s="18">
        <v>2</v>
      </c>
      <c r="D62" s="18">
        <v>0</v>
      </c>
      <c r="E62" s="18">
        <v>99</v>
      </c>
      <c r="F62" s="18">
        <v>0</v>
      </c>
      <c r="G62" s="18">
        <v>3</v>
      </c>
      <c r="H62" s="18">
        <v>0</v>
      </c>
      <c r="I62" s="18">
        <v>0</v>
      </c>
      <c r="J62" s="18">
        <v>0</v>
      </c>
      <c r="K62" s="18">
        <v>0</v>
      </c>
      <c r="L62" s="18">
        <v>0</v>
      </c>
      <c r="M62" s="18">
        <v>0</v>
      </c>
      <c r="N62" s="18">
        <v>0</v>
      </c>
      <c r="O62" s="14" t="s">
        <v>69</v>
      </c>
      <c r="P62" s="14" t="s">
        <v>1017</v>
      </c>
      <c r="Q62" s="15"/>
      <c r="R62" s="15"/>
      <c r="S62" s="15"/>
      <c r="T62" s="15"/>
    </row>
    <row r="63" spans="1:20">
      <c r="A63" s="18">
        <v>-5</v>
      </c>
      <c r="B63" s="18">
        <v>9</v>
      </c>
      <c r="C63" s="18">
        <v>2</v>
      </c>
      <c r="D63" s="18">
        <v>0</v>
      </c>
      <c r="E63" s="18">
        <v>99</v>
      </c>
      <c r="F63" s="18">
        <v>0</v>
      </c>
      <c r="G63" s="18">
        <v>3</v>
      </c>
      <c r="H63" s="18">
        <v>0</v>
      </c>
      <c r="I63" s="18">
        <v>0</v>
      </c>
      <c r="J63" s="18">
        <v>0</v>
      </c>
      <c r="K63" s="18">
        <v>0</v>
      </c>
      <c r="L63" s="18">
        <v>0</v>
      </c>
      <c r="M63" s="18">
        <v>0</v>
      </c>
      <c r="N63" s="18">
        <v>0</v>
      </c>
      <c r="O63" s="14" t="s">
        <v>69</v>
      </c>
      <c r="P63" s="14" t="s">
        <v>1018</v>
      </c>
      <c r="Q63" s="15"/>
      <c r="R63" s="15"/>
      <c r="S63" s="15"/>
      <c r="T63" s="15"/>
    </row>
    <row r="64" spans="1:20">
      <c r="A64" s="18">
        <v>-5</v>
      </c>
      <c r="B64" s="18">
        <v>9</v>
      </c>
      <c r="C64" s="18">
        <v>2</v>
      </c>
      <c r="D64" s="18">
        <v>0</v>
      </c>
      <c r="E64" s="18">
        <v>99</v>
      </c>
      <c r="F64" s="18">
        <v>0</v>
      </c>
      <c r="G64" s="18">
        <v>3</v>
      </c>
      <c r="H64" s="18">
        <v>0</v>
      </c>
      <c r="I64" s="18">
        <v>0</v>
      </c>
      <c r="J64" s="18">
        <v>0</v>
      </c>
      <c r="K64" s="18">
        <v>0</v>
      </c>
      <c r="L64" s="18">
        <v>0</v>
      </c>
      <c r="M64" s="18">
        <v>0</v>
      </c>
      <c r="N64" s="18">
        <v>0</v>
      </c>
      <c r="O64" s="14" t="s">
        <v>69</v>
      </c>
      <c r="P64" s="14" t="s">
        <v>1019</v>
      </c>
      <c r="Q64" s="15"/>
      <c r="R64" s="15"/>
      <c r="S64" s="15"/>
      <c r="T64" s="15"/>
    </row>
    <row r="65" spans="1:21">
      <c r="A65" s="18">
        <v>-5</v>
      </c>
      <c r="B65" s="18">
        <v>9</v>
      </c>
      <c r="C65" s="18">
        <v>2</v>
      </c>
      <c r="D65" s="18">
        <v>0</v>
      </c>
      <c r="E65" s="18">
        <v>99</v>
      </c>
      <c r="F65" s="18">
        <v>0</v>
      </c>
      <c r="G65" s="18">
        <v>3</v>
      </c>
      <c r="H65" s="18">
        <v>0</v>
      </c>
      <c r="I65" s="18">
        <v>0</v>
      </c>
      <c r="J65" s="18">
        <v>0</v>
      </c>
      <c r="K65" s="18">
        <v>0</v>
      </c>
      <c r="L65" s="18">
        <v>0</v>
      </c>
      <c r="M65" s="18">
        <v>0</v>
      </c>
      <c r="N65" s="18">
        <v>0</v>
      </c>
      <c r="O65" s="14" t="s">
        <v>69</v>
      </c>
      <c r="P65" s="14" t="s">
        <v>1020</v>
      </c>
      <c r="Q65" s="15"/>
      <c r="R65" s="15"/>
      <c r="S65" s="15"/>
      <c r="T65" s="15"/>
    </row>
    <row r="66" spans="1:21">
      <c r="A66" s="18">
        <v>-5</v>
      </c>
      <c r="B66" s="18">
        <v>9</v>
      </c>
      <c r="C66" s="18">
        <v>2</v>
      </c>
      <c r="D66" s="18">
        <v>0</v>
      </c>
      <c r="E66" s="18">
        <v>99</v>
      </c>
      <c r="F66" s="18">
        <v>0</v>
      </c>
      <c r="G66" s="18">
        <v>3</v>
      </c>
      <c r="H66" s="18">
        <v>0</v>
      </c>
      <c r="I66" s="18">
        <v>0</v>
      </c>
      <c r="J66" s="18">
        <v>0</v>
      </c>
      <c r="K66" s="18">
        <v>0</v>
      </c>
      <c r="L66" s="18">
        <v>0</v>
      </c>
      <c r="M66" s="18">
        <v>0</v>
      </c>
      <c r="N66" s="18">
        <v>0</v>
      </c>
      <c r="O66" s="14" t="s">
        <v>69</v>
      </c>
      <c r="P66" s="14" t="s">
        <v>1021</v>
      </c>
      <c r="Q66" s="15"/>
      <c r="R66" s="15"/>
      <c r="S66" s="15"/>
      <c r="T66" s="15"/>
    </row>
    <row r="69" spans="1:21">
      <c r="A69" s="27" t="s">
        <v>731</v>
      </c>
      <c r="G69" s="2"/>
    </row>
    <row r="70" spans="1:21">
      <c r="A70" s="19" t="s">
        <v>30</v>
      </c>
      <c r="B70" s="19" t="s">
        <v>43</v>
      </c>
      <c r="C70" s="19" t="s">
        <v>109</v>
      </c>
      <c r="D70" s="19" t="s">
        <v>31</v>
      </c>
      <c r="E70" s="14"/>
      <c r="F70" s="15"/>
      <c r="G70" s="15"/>
      <c r="H70" s="15"/>
      <c r="I70" s="15"/>
      <c r="J70" s="15"/>
      <c r="K70" s="15"/>
      <c r="L70" s="15"/>
      <c r="M70" s="15"/>
      <c r="N70" s="15"/>
      <c r="O70" s="15"/>
      <c r="P70" s="15"/>
      <c r="Q70" s="15"/>
      <c r="R70" s="15"/>
      <c r="S70" s="15"/>
      <c r="T70" s="15"/>
    </row>
    <row r="71" spans="1:21">
      <c r="A71" s="20">
        <v>16</v>
      </c>
      <c r="B71" s="20">
        <v>0</v>
      </c>
      <c r="C71" s="20">
        <v>0</v>
      </c>
      <c r="D71" s="20">
        <v>0</v>
      </c>
      <c r="E71" s="15"/>
      <c r="F71" s="14"/>
      <c r="G71" s="15"/>
      <c r="H71" s="15"/>
      <c r="I71" s="15"/>
      <c r="J71" s="15"/>
      <c r="K71" s="15"/>
      <c r="L71" s="15"/>
      <c r="M71" s="15"/>
      <c r="N71" s="15"/>
      <c r="O71" s="15"/>
      <c r="P71" s="15"/>
      <c r="Q71" s="15"/>
      <c r="R71" s="15"/>
      <c r="S71" s="15"/>
      <c r="T71" s="15"/>
    </row>
    <row r="72" spans="1:21" ht="13.8" thickBot="1">
      <c r="A72" s="19" t="s">
        <v>28</v>
      </c>
      <c r="B72" s="19" t="s">
        <v>0</v>
      </c>
      <c r="C72" s="19" t="s">
        <v>1</v>
      </c>
      <c r="D72" s="19" t="s">
        <v>2</v>
      </c>
      <c r="E72" s="19" t="s">
        <v>4</v>
      </c>
      <c r="F72" s="19" t="s">
        <v>3</v>
      </c>
      <c r="G72" s="19" t="s">
        <v>5</v>
      </c>
      <c r="H72" s="19" t="s">
        <v>331</v>
      </c>
      <c r="I72" s="19" t="s">
        <v>332</v>
      </c>
      <c r="J72" s="19" t="s">
        <v>8</v>
      </c>
      <c r="K72" s="19" t="s">
        <v>9</v>
      </c>
      <c r="L72" s="19" t="s">
        <v>268</v>
      </c>
      <c r="M72" s="19" t="s">
        <v>97</v>
      </c>
      <c r="N72" s="19" t="s">
        <v>98</v>
      </c>
      <c r="O72" s="19" t="s">
        <v>69</v>
      </c>
      <c r="P72" s="25" t="s">
        <v>64</v>
      </c>
      <c r="Q72" s="15"/>
      <c r="R72" s="15"/>
      <c r="S72" s="15"/>
      <c r="T72" s="15"/>
    </row>
    <row r="73" spans="1:21" ht="13.8" thickBot="1">
      <c r="A73" s="18">
        <v>0</v>
      </c>
      <c r="B73" s="18">
        <v>10</v>
      </c>
      <c r="C73" s="18">
        <v>5</v>
      </c>
      <c r="D73" s="18">
        <v>0</v>
      </c>
      <c r="E73" s="18">
        <v>99</v>
      </c>
      <c r="F73" s="18">
        <v>0</v>
      </c>
      <c r="G73" s="18">
        <v>-3</v>
      </c>
      <c r="H73" s="18">
        <v>0</v>
      </c>
      <c r="I73" s="18">
        <v>0</v>
      </c>
      <c r="J73" s="18">
        <v>0</v>
      </c>
      <c r="K73" s="18">
        <v>0</v>
      </c>
      <c r="L73" s="18">
        <v>0</v>
      </c>
      <c r="M73" s="18">
        <v>0</v>
      </c>
      <c r="N73" s="18">
        <v>0</v>
      </c>
      <c r="O73" s="14" t="s">
        <v>69</v>
      </c>
      <c r="P73" s="14" t="s">
        <v>1014</v>
      </c>
      <c r="Q73" s="15"/>
      <c r="R73" s="58" t="s">
        <v>766</v>
      </c>
      <c r="S73" s="59"/>
      <c r="T73" s="59"/>
      <c r="U73" s="60"/>
    </row>
    <row r="74" spans="1:21" ht="13.8" thickBot="1">
      <c r="A74" s="18">
        <v>0</v>
      </c>
      <c r="B74" s="18">
        <v>10</v>
      </c>
      <c r="C74" s="18">
        <v>1</v>
      </c>
      <c r="D74" s="18">
        <v>0</v>
      </c>
      <c r="E74" s="18">
        <v>99</v>
      </c>
      <c r="F74" s="18">
        <v>0</v>
      </c>
      <c r="G74" s="18">
        <v>-3</v>
      </c>
      <c r="H74" s="18">
        <v>0</v>
      </c>
      <c r="I74" s="18">
        <v>0</v>
      </c>
      <c r="J74" s="18">
        <v>0</v>
      </c>
      <c r="K74" s="18">
        <v>0</v>
      </c>
      <c r="L74" s="18">
        <v>0</v>
      </c>
      <c r="M74" s="18">
        <v>0</v>
      </c>
      <c r="N74" s="18">
        <v>0</v>
      </c>
      <c r="O74" s="14" t="s">
        <v>69</v>
      </c>
      <c r="P74" s="14" t="s">
        <v>1015</v>
      </c>
      <c r="Q74" s="15"/>
      <c r="R74" s="58" t="s">
        <v>767</v>
      </c>
      <c r="S74" s="59"/>
      <c r="T74" s="59"/>
      <c r="U74" s="60"/>
    </row>
    <row r="76" spans="1:21">
      <c r="A76" s="27" t="s">
        <v>732</v>
      </c>
      <c r="G76" s="2" t="s">
        <v>730</v>
      </c>
    </row>
    <row r="77" spans="1:21" ht="13.8" thickBot="1">
      <c r="A77" s="19" t="s">
        <v>30</v>
      </c>
      <c r="B77" s="19" t="s">
        <v>43</v>
      </c>
      <c r="C77" s="19" t="s">
        <v>109</v>
      </c>
      <c r="D77" s="19" t="s">
        <v>31</v>
      </c>
      <c r="E77" s="14"/>
      <c r="F77" s="15"/>
      <c r="G77" s="15"/>
      <c r="H77" s="15"/>
      <c r="I77" s="15"/>
      <c r="J77" s="15"/>
      <c r="K77" s="15"/>
      <c r="L77" s="15"/>
      <c r="M77" s="15"/>
      <c r="N77" s="15"/>
      <c r="O77" s="15"/>
      <c r="P77" s="15"/>
      <c r="Q77" s="15"/>
      <c r="R77" s="15"/>
      <c r="S77" s="15"/>
      <c r="T77" s="15"/>
    </row>
    <row r="78" spans="1:21" ht="13.8" thickBot="1">
      <c r="A78" s="20">
        <v>17</v>
      </c>
      <c r="B78" s="20">
        <v>0</v>
      </c>
      <c r="C78" s="20">
        <v>0</v>
      </c>
      <c r="D78" s="20">
        <v>5</v>
      </c>
      <c r="E78" s="63" t="s">
        <v>1023</v>
      </c>
      <c r="F78" s="61"/>
      <c r="G78" s="59"/>
      <c r="H78" s="59"/>
      <c r="I78" s="59"/>
      <c r="J78" s="59"/>
      <c r="K78" s="59"/>
      <c r="L78" s="59"/>
      <c r="M78" s="60"/>
      <c r="N78" s="15"/>
      <c r="O78" s="15"/>
      <c r="P78" s="15"/>
      <c r="Q78" s="15"/>
      <c r="R78" s="15"/>
      <c r="S78" s="15"/>
      <c r="T78" s="15"/>
    </row>
    <row r="79" spans="1:21">
      <c r="A79" s="19" t="s">
        <v>28</v>
      </c>
      <c r="B79" s="19" t="s">
        <v>0</v>
      </c>
      <c r="C79" s="19" t="s">
        <v>1</v>
      </c>
      <c r="D79" s="19" t="s">
        <v>2</v>
      </c>
      <c r="E79" s="19" t="s">
        <v>4</v>
      </c>
      <c r="F79" s="19" t="s">
        <v>3</v>
      </c>
      <c r="G79" s="19" t="s">
        <v>5</v>
      </c>
      <c r="H79" s="19" t="s">
        <v>331</v>
      </c>
      <c r="I79" s="19" t="s">
        <v>332</v>
      </c>
      <c r="J79" s="19" t="s">
        <v>8</v>
      </c>
      <c r="K79" s="19" t="s">
        <v>9</v>
      </c>
      <c r="L79" s="19" t="s">
        <v>268</v>
      </c>
      <c r="M79" s="19" t="s">
        <v>97</v>
      </c>
      <c r="N79" s="19" t="s">
        <v>98</v>
      </c>
      <c r="O79" s="19" t="s">
        <v>69</v>
      </c>
      <c r="P79" s="25" t="s">
        <v>64</v>
      </c>
      <c r="Q79" s="15"/>
      <c r="R79" s="15"/>
      <c r="S79" s="15"/>
      <c r="T79" s="15"/>
    </row>
    <row r="80" spans="1:21">
      <c r="A80" s="18">
        <v>-1002</v>
      </c>
      <c r="B80" s="18">
        <v>3</v>
      </c>
      <c r="C80" s="18">
        <v>-1000</v>
      </c>
      <c r="D80" s="18">
        <v>-1</v>
      </c>
      <c r="E80" s="18">
        <v>0.01</v>
      </c>
      <c r="F80" s="18">
        <v>0</v>
      </c>
      <c r="G80" s="18">
        <v>-2</v>
      </c>
      <c r="H80" s="18">
        <v>0</v>
      </c>
      <c r="I80" s="18">
        <v>0</v>
      </c>
      <c r="J80" s="18">
        <v>0</v>
      </c>
      <c r="K80" s="18">
        <v>0</v>
      </c>
      <c r="L80" s="18">
        <v>0</v>
      </c>
      <c r="M80" s="18">
        <v>0</v>
      </c>
      <c r="N80" s="18">
        <v>0</v>
      </c>
      <c r="O80" s="14" t="s">
        <v>69</v>
      </c>
      <c r="P80" s="14" t="s">
        <v>1014</v>
      </c>
      <c r="Q80" s="15"/>
      <c r="R80" s="15"/>
      <c r="S80" s="15"/>
      <c r="T80" s="15"/>
    </row>
    <row r="81" spans="1:20">
      <c r="A81" s="18">
        <v>-1</v>
      </c>
      <c r="B81" s="18">
        <v>1</v>
      </c>
      <c r="C81" s="18">
        <v>0</v>
      </c>
      <c r="D81" s="18">
        <v>-1</v>
      </c>
      <c r="E81" s="18">
        <v>0.01</v>
      </c>
      <c r="F81" s="18">
        <v>0</v>
      </c>
      <c r="G81" s="18">
        <v>-2</v>
      </c>
      <c r="H81" s="18">
        <v>0</v>
      </c>
      <c r="I81" s="18">
        <v>0</v>
      </c>
      <c r="J81" s="18">
        <v>0</v>
      </c>
      <c r="K81" s="18">
        <v>0</v>
      </c>
      <c r="L81" s="18">
        <v>0</v>
      </c>
      <c r="M81" s="18">
        <v>0</v>
      </c>
      <c r="N81" s="18">
        <v>0</v>
      </c>
      <c r="O81" s="14" t="s">
        <v>69</v>
      </c>
      <c r="P81" s="14" t="s">
        <v>1015</v>
      </c>
      <c r="Q81" s="15"/>
      <c r="R81" s="15"/>
      <c r="S81" s="15"/>
      <c r="T81" s="15"/>
    </row>
    <row r="82" spans="1:20">
      <c r="A82" s="18">
        <v>-5</v>
      </c>
      <c r="B82" s="18">
        <v>9</v>
      </c>
      <c r="C82" s="18">
        <v>2.6</v>
      </c>
      <c r="D82" s="18">
        <v>-1</v>
      </c>
      <c r="E82" s="18">
        <v>0.01</v>
      </c>
      <c r="F82" s="18">
        <v>0</v>
      </c>
      <c r="G82" s="18">
        <v>-2</v>
      </c>
      <c r="H82" s="18">
        <v>0</v>
      </c>
      <c r="I82" s="18">
        <v>0</v>
      </c>
      <c r="J82" s="18">
        <v>0</v>
      </c>
      <c r="K82" s="18">
        <v>0</v>
      </c>
      <c r="L82" s="18">
        <v>0</v>
      </c>
      <c r="M82" s="18">
        <v>0</v>
      </c>
      <c r="N82" s="18">
        <v>0</v>
      </c>
      <c r="O82" s="14" t="s">
        <v>69</v>
      </c>
      <c r="P82" s="14" t="s">
        <v>1016</v>
      </c>
      <c r="Q82" s="15"/>
      <c r="R82" s="15"/>
      <c r="S82" s="15"/>
      <c r="T82" s="15"/>
    </row>
    <row r="83" spans="1:20">
      <c r="A83" s="18">
        <v>-5</v>
      </c>
      <c r="B83" s="18">
        <v>9</v>
      </c>
      <c r="C83" s="18">
        <v>2.6</v>
      </c>
      <c r="D83" s="18">
        <v>-1</v>
      </c>
      <c r="E83" s="18">
        <v>0.01</v>
      </c>
      <c r="F83" s="18">
        <v>0</v>
      </c>
      <c r="G83" s="18">
        <v>-2</v>
      </c>
      <c r="H83" s="18">
        <v>0</v>
      </c>
      <c r="I83" s="18">
        <v>0</v>
      </c>
      <c r="J83" s="18">
        <v>0</v>
      </c>
      <c r="K83" s="18">
        <v>0</v>
      </c>
      <c r="L83" s="18">
        <v>0</v>
      </c>
      <c r="M83" s="18">
        <v>0</v>
      </c>
      <c r="N83" s="18">
        <v>0</v>
      </c>
      <c r="O83" s="14" t="s">
        <v>69</v>
      </c>
      <c r="P83" s="14" t="s">
        <v>1017</v>
      </c>
      <c r="Q83" s="15"/>
      <c r="R83" s="15"/>
      <c r="S83" s="15"/>
      <c r="T83" s="15"/>
    </row>
    <row r="84" spans="1:20">
      <c r="A84" s="18">
        <v>-5</v>
      </c>
      <c r="B84" s="18">
        <v>9</v>
      </c>
      <c r="C84" s="18">
        <v>2.6</v>
      </c>
      <c r="D84" s="18">
        <v>-1</v>
      </c>
      <c r="E84" s="18">
        <v>0.01</v>
      </c>
      <c r="F84" s="18">
        <v>0</v>
      </c>
      <c r="G84" s="18">
        <v>-2</v>
      </c>
      <c r="H84" s="18">
        <v>0</v>
      </c>
      <c r="I84" s="18">
        <v>0</v>
      </c>
      <c r="J84" s="18">
        <v>0</v>
      </c>
      <c r="K84" s="18">
        <v>0</v>
      </c>
      <c r="L84" s="18">
        <v>0</v>
      </c>
      <c r="M84" s="18">
        <v>0</v>
      </c>
      <c r="N84" s="18">
        <v>0</v>
      </c>
      <c r="O84" s="14" t="s">
        <v>69</v>
      </c>
      <c r="P84" s="14" t="s">
        <v>1018</v>
      </c>
      <c r="Q84" s="15"/>
      <c r="R84" s="15"/>
      <c r="S84" s="15"/>
      <c r="T84" s="15"/>
    </row>
    <row r="85" spans="1:20">
      <c r="A85" s="18">
        <v>-5</v>
      </c>
      <c r="B85" s="18">
        <v>9</v>
      </c>
      <c r="C85" s="18">
        <v>2.6</v>
      </c>
      <c r="D85" s="18">
        <v>-1</v>
      </c>
      <c r="E85" s="18">
        <v>0.01</v>
      </c>
      <c r="F85" s="18">
        <v>0</v>
      </c>
      <c r="G85" s="18">
        <v>-2</v>
      </c>
      <c r="H85" s="18">
        <v>0</v>
      </c>
      <c r="I85" s="18">
        <v>0</v>
      </c>
      <c r="J85" s="18">
        <v>0</v>
      </c>
      <c r="K85" s="18">
        <v>0</v>
      </c>
      <c r="L85" s="18">
        <v>0</v>
      </c>
      <c r="M85" s="18">
        <v>0</v>
      </c>
      <c r="N85" s="18">
        <v>0</v>
      </c>
      <c r="O85" s="14" t="s">
        <v>69</v>
      </c>
      <c r="P85" s="14" t="s">
        <v>1019</v>
      </c>
      <c r="Q85" s="15"/>
      <c r="R85" s="15"/>
      <c r="S85" s="15"/>
      <c r="T85" s="15"/>
    </row>
    <row r="87" spans="1:20">
      <c r="A87" s="27" t="s">
        <v>733</v>
      </c>
      <c r="G87" s="2"/>
      <c r="I87" s="2" t="s">
        <v>745</v>
      </c>
    </row>
    <row r="88" spans="1:20">
      <c r="A88" s="19" t="s">
        <v>30</v>
      </c>
      <c r="B88" s="19" t="s">
        <v>43</v>
      </c>
      <c r="C88" s="19" t="s">
        <v>109</v>
      </c>
      <c r="D88" s="19" t="s">
        <v>31</v>
      </c>
      <c r="E88" s="14"/>
      <c r="F88" s="15"/>
      <c r="G88" s="15"/>
      <c r="H88" s="15"/>
      <c r="I88" s="15"/>
      <c r="J88" s="15"/>
      <c r="K88" s="15"/>
      <c r="L88" s="15"/>
      <c r="M88" s="15"/>
      <c r="N88" s="15"/>
      <c r="O88" s="15"/>
      <c r="P88" s="15"/>
      <c r="Q88" s="15"/>
      <c r="R88" s="15"/>
      <c r="S88" s="15"/>
      <c r="T88" s="15"/>
    </row>
    <row r="89" spans="1:20">
      <c r="A89" s="20">
        <v>18</v>
      </c>
      <c r="B89" s="20">
        <v>0</v>
      </c>
      <c r="C89" s="20">
        <v>0</v>
      </c>
      <c r="D89" s="20">
        <v>0</v>
      </c>
      <c r="E89" s="15"/>
      <c r="F89" s="14"/>
      <c r="G89" s="15"/>
      <c r="H89" s="15"/>
      <c r="I89" s="15"/>
      <c r="J89" s="15"/>
      <c r="K89" s="15"/>
      <c r="L89" s="15"/>
      <c r="M89" s="15"/>
      <c r="N89" s="15"/>
      <c r="O89" s="15"/>
      <c r="P89" s="15"/>
      <c r="Q89" s="15"/>
      <c r="R89" s="15"/>
      <c r="S89" s="15"/>
      <c r="T89" s="15"/>
    </row>
    <row r="90" spans="1:20" ht="13.8" thickBot="1">
      <c r="A90" s="19" t="s">
        <v>28</v>
      </c>
      <c r="B90" s="19" t="s">
        <v>0</v>
      </c>
      <c r="C90" s="19" t="s">
        <v>1</v>
      </c>
      <c r="D90" s="19" t="s">
        <v>2</v>
      </c>
      <c r="E90" s="19" t="s">
        <v>4</v>
      </c>
      <c r="F90" s="19" t="s">
        <v>3</v>
      </c>
      <c r="G90" s="19" t="s">
        <v>5</v>
      </c>
      <c r="H90" s="19" t="s">
        <v>331</v>
      </c>
      <c r="I90" s="19" t="s">
        <v>332</v>
      </c>
      <c r="J90" s="19" t="s">
        <v>8</v>
      </c>
      <c r="K90" s="19" t="s">
        <v>9</v>
      </c>
      <c r="L90" s="19" t="s">
        <v>268</v>
      </c>
      <c r="M90" s="19" t="s">
        <v>97</v>
      </c>
      <c r="N90" s="19" t="s">
        <v>98</v>
      </c>
      <c r="O90" s="19" t="s">
        <v>69</v>
      </c>
      <c r="P90" s="25" t="s">
        <v>64</v>
      </c>
      <c r="Q90" s="15"/>
      <c r="R90" s="15"/>
      <c r="S90" s="15"/>
      <c r="T90" s="15"/>
    </row>
    <row r="91" spans="1:20" ht="13.8" thickBot="1">
      <c r="A91" s="18">
        <v>0</v>
      </c>
      <c r="B91" s="18">
        <v>1.2</v>
      </c>
      <c r="C91" s="18">
        <v>0.8</v>
      </c>
      <c r="D91" s="18">
        <v>1</v>
      </c>
      <c r="E91" s="18">
        <v>99</v>
      </c>
      <c r="F91" s="18">
        <v>0</v>
      </c>
      <c r="G91" s="18">
        <v>-2</v>
      </c>
      <c r="H91" s="18">
        <v>0</v>
      </c>
      <c r="I91" s="18">
        <v>0</v>
      </c>
      <c r="J91" s="18">
        <v>0</v>
      </c>
      <c r="K91" s="18">
        <v>0</v>
      </c>
      <c r="L91" s="18">
        <v>0</v>
      </c>
      <c r="M91" s="18">
        <v>0</v>
      </c>
      <c r="N91" s="18">
        <v>0</v>
      </c>
      <c r="O91" s="14" t="s">
        <v>69</v>
      </c>
      <c r="P91" s="14" t="s">
        <v>1014</v>
      </c>
      <c r="Q91" s="14"/>
      <c r="R91" s="58" t="s">
        <v>556</v>
      </c>
      <c r="S91" s="60"/>
      <c r="T91" s="15"/>
    </row>
    <row r="92" spans="1:20" ht="13.8" thickBot="1">
      <c r="A92" s="18">
        <v>0</v>
      </c>
      <c r="B92" s="18">
        <v>1.2</v>
      </c>
      <c r="C92" s="18">
        <v>0.1</v>
      </c>
      <c r="D92" s="18">
        <v>1</v>
      </c>
      <c r="E92" s="18">
        <v>99</v>
      </c>
      <c r="F92" s="18">
        <v>0</v>
      </c>
      <c r="G92" s="18">
        <v>-2</v>
      </c>
      <c r="H92" s="18">
        <v>0</v>
      </c>
      <c r="I92" s="18">
        <v>0</v>
      </c>
      <c r="J92" s="18">
        <v>0</v>
      </c>
      <c r="K92" s="18">
        <v>0</v>
      </c>
      <c r="L92" s="18">
        <v>0</v>
      </c>
      <c r="M92" s="18">
        <v>0</v>
      </c>
      <c r="N92" s="18">
        <v>0</v>
      </c>
      <c r="O92" s="14" t="s">
        <v>69</v>
      </c>
      <c r="P92" s="14" t="s">
        <v>1015</v>
      </c>
      <c r="Q92" s="14"/>
      <c r="R92" s="58" t="s">
        <v>754</v>
      </c>
      <c r="S92" s="60"/>
      <c r="T92" s="15"/>
    </row>
    <row r="93" spans="1:20" ht="13.8" thickBot="1">
      <c r="A93" s="18">
        <v>0</v>
      </c>
      <c r="B93" s="18">
        <v>1.2</v>
      </c>
      <c r="C93" s="18">
        <v>0.1</v>
      </c>
      <c r="D93" s="18">
        <v>1</v>
      </c>
      <c r="E93" s="18">
        <v>99</v>
      </c>
      <c r="F93" s="18">
        <v>0</v>
      </c>
      <c r="G93" s="18">
        <v>-2</v>
      </c>
      <c r="H93" s="18">
        <v>0</v>
      </c>
      <c r="I93" s="18">
        <v>0</v>
      </c>
      <c r="J93" s="18">
        <v>0</v>
      </c>
      <c r="K93" s="18">
        <v>0</v>
      </c>
      <c r="L93" s="18">
        <v>0</v>
      </c>
      <c r="M93" s="18">
        <v>0</v>
      </c>
      <c r="N93" s="18">
        <v>0</v>
      </c>
      <c r="O93" s="14" t="s">
        <v>69</v>
      </c>
      <c r="P93" s="14" t="s">
        <v>1016</v>
      </c>
      <c r="Q93" s="14"/>
      <c r="R93" s="58" t="s">
        <v>754</v>
      </c>
      <c r="S93" s="60"/>
      <c r="T93" s="15"/>
    </row>
    <row r="94" spans="1:20" ht="13.8" thickBot="1">
      <c r="A94" s="18">
        <v>0</v>
      </c>
      <c r="B94" s="18">
        <v>1.2</v>
      </c>
      <c r="C94" s="18">
        <v>0.1</v>
      </c>
      <c r="D94" s="18">
        <v>1</v>
      </c>
      <c r="E94" s="18">
        <v>99</v>
      </c>
      <c r="F94" s="18">
        <v>0</v>
      </c>
      <c r="G94" s="18">
        <v>-2</v>
      </c>
      <c r="H94" s="18">
        <v>0</v>
      </c>
      <c r="I94" s="18">
        <v>0</v>
      </c>
      <c r="J94" s="18">
        <v>0</v>
      </c>
      <c r="K94" s="18">
        <v>0</v>
      </c>
      <c r="L94" s="18">
        <v>0</v>
      </c>
      <c r="M94" s="18">
        <v>0</v>
      </c>
      <c r="N94" s="18">
        <v>0</v>
      </c>
      <c r="O94" s="14" t="s">
        <v>69</v>
      </c>
      <c r="P94" s="14" t="s">
        <v>1017</v>
      </c>
      <c r="Q94" s="14"/>
      <c r="R94" s="58" t="s">
        <v>755</v>
      </c>
      <c r="S94" s="60"/>
      <c r="T94" s="15"/>
    </row>
    <row r="95" spans="1:20" ht="13.8" thickBot="1">
      <c r="A95" s="18">
        <v>0</v>
      </c>
      <c r="B95" s="18">
        <v>1.2</v>
      </c>
      <c r="C95" s="18">
        <v>0.4</v>
      </c>
      <c r="D95" s="18">
        <v>1</v>
      </c>
      <c r="E95" s="18">
        <v>99</v>
      </c>
      <c r="F95" s="18">
        <v>0</v>
      </c>
      <c r="G95" s="18">
        <v>2</v>
      </c>
      <c r="H95" s="18">
        <v>0</v>
      </c>
      <c r="I95" s="18">
        <v>0</v>
      </c>
      <c r="J95" s="18">
        <v>0</v>
      </c>
      <c r="K95" s="18">
        <v>0</v>
      </c>
      <c r="L95" s="18">
        <v>0</v>
      </c>
      <c r="M95" s="18">
        <v>0</v>
      </c>
      <c r="N95" s="18">
        <v>0</v>
      </c>
      <c r="O95" s="14" t="s">
        <v>69</v>
      </c>
      <c r="P95" s="14" t="s">
        <v>1018</v>
      </c>
      <c r="Q95" s="14"/>
      <c r="R95" s="58" t="s">
        <v>756</v>
      </c>
      <c r="S95" s="60"/>
      <c r="T95" s="15"/>
    </row>
    <row r="96" spans="1:20" ht="13.8" thickBot="1">
      <c r="A96" s="18">
        <v>0</v>
      </c>
      <c r="B96" s="18">
        <v>1.2</v>
      </c>
      <c r="C96" s="18">
        <v>0.3</v>
      </c>
      <c r="D96" s="18">
        <v>1</v>
      </c>
      <c r="E96" s="18">
        <v>99</v>
      </c>
      <c r="F96" s="18">
        <v>0</v>
      </c>
      <c r="G96" s="18">
        <v>2</v>
      </c>
      <c r="H96" s="18">
        <v>0</v>
      </c>
      <c r="I96" s="18">
        <v>0</v>
      </c>
      <c r="J96" s="18">
        <v>0</v>
      </c>
      <c r="K96" s="18">
        <v>0</v>
      </c>
      <c r="L96" s="18">
        <v>0</v>
      </c>
      <c r="M96" s="18">
        <v>0</v>
      </c>
      <c r="N96" s="18">
        <v>0</v>
      </c>
      <c r="O96" s="14" t="s">
        <v>69</v>
      </c>
      <c r="P96" s="14" t="s">
        <v>1019</v>
      </c>
      <c r="Q96" s="14"/>
      <c r="R96" s="58" t="s">
        <v>757</v>
      </c>
      <c r="S96" s="60"/>
      <c r="T96" s="15"/>
    </row>
    <row r="97" spans="1:20" ht="13.8" thickBot="1">
      <c r="A97" s="18">
        <v>-1</v>
      </c>
      <c r="B97" s="18">
        <v>1.2</v>
      </c>
      <c r="C97" s="18">
        <v>0.1</v>
      </c>
      <c r="D97" s="18">
        <v>1</v>
      </c>
      <c r="E97" s="18">
        <v>99</v>
      </c>
      <c r="F97" s="18">
        <v>0</v>
      </c>
      <c r="G97" s="18">
        <v>2</v>
      </c>
      <c r="H97" s="18">
        <v>0</v>
      </c>
      <c r="I97" s="18">
        <v>0</v>
      </c>
      <c r="J97" s="18">
        <v>0</v>
      </c>
      <c r="K97" s="18">
        <v>0</v>
      </c>
      <c r="L97" s="18">
        <v>0</v>
      </c>
      <c r="M97" s="18">
        <v>0</v>
      </c>
      <c r="N97" s="18">
        <v>0</v>
      </c>
      <c r="O97" s="14" t="s">
        <v>69</v>
      </c>
      <c r="P97" s="14" t="s">
        <v>1020</v>
      </c>
      <c r="Q97" s="14"/>
      <c r="R97" s="58" t="s">
        <v>758</v>
      </c>
      <c r="S97" s="60"/>
      <c r="T97" s="15"/>
    </row>
    <row r="98" spans="1:20" ht="13.8" thickBot="1">
      <c r="A98" s="18">
        <v>0</v>
      </c>
      <c r="B98" s="18">
        <v>10</v>
      </c>
      <c r="C98" s="18">
        <v>2</v>
      </c>
      <c r="D98" s="18">
        <v>1</v>
      </c>
      <c r="E98" s="18">
        <v>99</v>
      </c>
      <c r="F98" s="18">
        <v>0</v>
      </c>
      <c r="G98" s="18">
        <v>-2</v>
      </c>
      <c r="H98" s="18">
        <v>0</v>
      </c>
      <c r="I98" s="18">
        <v>0</v>
      </c>
      <c r="J98" s="18">
        <v>0</v>
      </c>
      <c r="K98" s="18">
        <v>0</v>
      </c>
      <c r="L98" s="18">
        <v>0</v>
      </c>
      <c r="M98" s="18">
        <v>0</v>
      </c>
      <c r="N98" s="18">
        <v>0</v>
      </c>
      <c r="O98" s="14" t="s">
        <v>69</v>
      </c>
      <c r="P98" s="14" t="s">
        <v>1021</v>
      </c>
      <c r="Q98" s="14"/>
      <c r="R98" s="58" t="s">
        <v>759</v>
      </c>
      <c r="S98" s="60"/>
      <c r="T98" s="15"/>
    </row>
    <row r="100" spans="1:20">
      <c r="A100" s="27" t="s">
        <v>734</v>
      </c>
      <c r="G100" s="2"/>
      <c r="I100" s="2" t="s">
        <v>746</v>
      </c>
    </row>
    <row r="101" spans="1:20">
      <c r="A101" s="19" t="s">
        <v>30</v>
      </c>
      <c r="B101" s="19" t="s">
        <v>43</v>
      </c>
      <c r="C101" s="19" t="s">
        <v>109</v>
      </c>
      <c r="D101" s="19" t="s">
        <v>31</v>
      </c>
      <c r="E101" s="14"/>
      <c r="F101" s="15"/>
      <c r="G101" s="15"/>
      <c r="H101" s="15"/>
      <c r="I101" s="15"/>
      <c r="J101" s="15"/>
      <c r="K101" s="15"/>
      <c r="L101" s="15"/>
      <c r="M101" s="15"/>
      <c r="N101" s="15"/>
      <c r="O101" s="15"/>
      <c r="P101" s="15"/>
      <c r="Q101" s="15"/>
      <c r="R101" s="15"/>
      <c r="S101" s="15"/>
      <c r="T101" s="15"/>
    </row>
    <row r="102" spans="1:20">
      <c r="A102" s="20">
        <v>19</v>
      </c>
      <c r="B102" s="20">
        <v>0</v>
      </c>
      <c r="C102" s="20">
        <v>0</v>
      </c>
      <c r="D102" s="20">
        <v>0</v>
      </c>
      <c r="E102" s="15"/>
      <c r="F102" s="14"/>
      <c r="G102" s="15"/>
      <c r="H102" s="15"/>
      <c r="I102" s="15"/>
      <c r="J102" s="15"/>
      <c r="K102" s="15"/>
      <c r="L102" s="15"/>
      <c r="M102" s="15"/>
      <c r="N102" s="15"/>
      <c r="O102" s="15"/>
      <c r="P102" s="15"/>
      <c r="Q102" s="15"/>
      <c r="R102" s="15"/>
      <c r="S102" s="15"/>
      <c r="T102" s="15"/>
    </row>
    <row r="103" spans="1:20">
      <c r="A103" s="19" t="s">
        <v>28</v>
      </c>
      <c r="B103" s="19" t="s">
        <v>0</v>
      </c>
      <c r="C103" s="19" t="s">
        <v>1</v>
      </c>
      <c r="D103" s="19" t="s">
        <v>2</v>
      </c>
      <c r="E103" s="19" t="s">
        <v>4</v>
      </c>
      <c r="F103" s="19" t="s">
        <v>3</v>
      </c>
      <c r="G103" s="19" t="s">
        <v>5</v>
      </c>
      <c r="H103" s="19" t="s">
        <v>331</v>
      </c>
      <c r="I103" s="19" t="s">
        <v>332</v>
      </c>
      <c r="J103" s="19" t="s">
        <v>8</v>
      </c>
      <c r="K103" s="19" t="s">
        <v>9</v>
      </c>
      <c r="L103" s="19" t="s">
        <v>268</v>
      </c>
      <c r="M103" s="19" t="s">
        <v>97</v>
      </c>
      <c r="N103" s="19" t="s">
        <v>98</v>
      </c>
      <c r="O103" s="19" t="s">
        <v>69</v>
      </c>
      <c r="P103" s="25" t="s">
        <v>64</v>
      </c>
      <c r="Q103" s="15"/>
      <c r="R103" s="15"/>
      <c r="S103" s="15"/>
      <c r="T103" s="15"/>
    </row>
    <row r="104" spans="1:20">
      <c r="A104" s="18">
        <v>0</v>
      </c>
      <c r="B104" s="18">
        <v>10</v>
      </c>
      <c r="C104" s="18">
        <v>2</v>
      </c>
      <c r="D104" s="18">
        <v>1</v>
      </c>
      <c r="E104" s="18">
        <v>0</v>
      </c>
      <c r="F104" s="18">
        <v>0</v>
      </c>
      <c r="G104" s="18">
        <v>-1</v>
      </c>
      <c r="H104" s="18">
        <v>0</v>
      </c>
      <c r="I104" s="18">
        <v>0</v>
      </c>
      <c r="J104" s="18">
        <v>0</v>
      </c>
      <c r="K104" s="18">
        <v>0</v>
      </c>
      <c r="L104" s="18">
        <v>0</v>
      </c>
      <c r="M104" s="18">
        <v>0</v>
      </c>
      <c r="N104" s="18">
        <v>0</v>
      </c>
      <c r="O104" s="14" t="s">
        <v>69</v>
      </c>
      <c r="P104" s="14" t="s">
        <v>1025</v>
      </c>
      <c r="Q104" s="15"/>
      <c r="R104" s="15"/>
      <c r="S104" s="15"/>
      <c r="T104" s="15"/>
    </row>
    <row r="105" spans="1:20">
      <c r="A105" s="18">
        <v>0</v>
      </c>
      <c r="B105" s="18">
        <v>10</v>
      </c>
      <c r="C105" s="18">
        <v>0.2</v>
      </c>
      <c r="D105" s="18">
        <v>1</v>
      </c>
      <c r="E105" s="18">
        <v>0</v>
      </c>
      <c r="F105" s="18">
        <v>0</v>
      </c>
      <c r="G105" s="18">
        <v>-1</v>
      </c>
      <c r="H105" s="18">
        <v>0</v>
      </c>
      <c r="I105" s="18">
        <v>0</v>
      </c>
      <c r="J105" s="18">
        <v>0</v>
      </c>
      <c r="K105" s="18">
        <v>0</v>
      </c>
      <c r="L105" s="18">
        <v>0</v>
      </c>
      <c r="M105" s="18">
        <v>0</v>
      </c>
      <c r="N105" s="18">
        <v>0</v>
      </c>
      <c r="O105" s="14" t="s">
        <v>69</v>
      </c>
      <c r="P105" s="14" t="s">
        <v>762</v>
      </c>
      <c r="Q105" s="15"/>
      <c r="R105" s="15"/>
      <c r="S105" s="15"/>
      <c r="T105" s="15"/>
    </row>
    <row r="106" spans="1:20">
      <c r="A106" s="18">
        <v>-5</v>
      </c>
      <c r="B106" s="18">
        <v>10</v>
      </c>
      <c r="C106" s="18">
        <v>7</v>
      </c>
      <c r="D106" s="18">
        <v>1</v>
      </c>
      <c r="E106" s="18">
        <v>0</v>
      </c>
      <c r="F106" s="18">
        <v>0</v>
      </c>
      <c r="G106" s="18">
        <v>2</v>
      </c>
      <c r="H106" s="18">
        <v>0</v>
      </c>
      <c r="I106" s="18">
        <v>0</v>
      </c>
      <c r="J106" s="18">
        <v>0</v>
      </c>
      <c r="K106" s="18">
        <v>0</v>
      </c>
      <c r="L106" s="18">
        <v>0</v>
      </c>
      <c r="M106" s="18">
        <v>0</v>
      </c>
      <c r="N106" s="18">
        <v>0</v>
      </c>
      <c r="O106" s="14" t="s">
        <v>69</v>
      </c>
      <c r="P106" s="14" t="s">
        <v>1026</v>
      </c>
      <c r="Q106" s="15"/>
      <c r="R106" s="15"/>
      <c r="S106" s="15"/>
      <c r="T106" s="15"/>
    </row>
    <row r="107" spans="1:20">
      <c r="A107" s="18">
        <v>-5</v>
      </c>
      <c r="B107" s="18">
        <v>10</v>
      </c>
      <c r="C107" s="18">
        <v>1</v>
      </c>
      <c r="D107" s="18">
        <v>1</v>
      </c>
      <c r="E107" s="18">
        <v>0</v>
      </c>
      <c r="F107" s="18">
        <v>0</v>
      </c>
      <c r="G107" s="18">
        <v>2</v>
      </c>
      <c r="H107" s="18">
        <v>0</v>
      </c>
      <c r="I107" s="18">
        <v>0</v>
      </c>
      <c r="J107" s="18">
        <v>0</v>
      </c>
      <c r="K107" s="18">
        <v>0</v>
      </c>
      <c r="L107" s="18">
        <v>0</v>
      </c>
      <c r="M107" s="18">
        <v>0</v>
      </c>
      <c r="N107" s="18">
        <v>0</v>
      </c>
      <c r="O107" s="14" t="s">
        <v>69</v>
      </c>
      <c r="P107" s="14" t="s">
        <v>763</v>
      </c>
      <c r="Q107" s="15"/>
      <c r="R107" s="15"/>
      <c r="S107" s="15"/>
      <c r="T107" s="15"/>
    </row>
    <row r="108" spans="1:20">
      <c r="A108" s="18">
        <v>1</v>
      </c>
      <c r="B108" s="18">
        <v>9</v>
      </c>
      <c r="C108" s="18">
        <v>2</v>
      </c>
      <c r="D108" s="18">
        <v>1</v>
      </c>
      <c r="E108" s="18">
        <v>0</v>
      </c>
      <c r="F108" s="18">
        <v>0</v>
      </c>
      <c r="G108" s="18">
        <v>-1</v>
      </c>
      <c r="H108" s="18">
        <v>0</v>
      </c>
      <c r="I108" s="18">
        <v>0</v>
      </c>
      <c r="J108" s="18">
        <v>0</v>
      </c>
      <c r="K108" s="18">
        <v>0</v>
      </c>
      <c r="L108" s="18">
        <v>0</v>
      </c>
      <c r="M108" s="18">
        <v>0</v>
      </c>
      <c r="N108" s="18">
        <v>0</v>
      </c>
      <c r="O108" s="14" t="s">
        <v>69</v>
      </c>
      <c r="P108" s="14" t="s">
        <v>764</v>
      </c>
      <c r="Q108" s="15"/>
      <c r="R108" s="15"/>
      <c r="S108" s="15"/>
      <c r="T108" s="15"/>
    </row>
    <row r="109" spans="1:20">
      <c r="A109" s="18">
        <v>0</v>
      </c>
      <c r="B109" s="18">
        <v>1</v>
      </c>
      <c r="C109" s="18">
        <v>0</v>
      </c>
      <c r="D109" s="18">
        <v>1</v>
      </c>
      <c r="E109" s="18">
        <v>0</v>
      </c>
      <c r="F109" s="18">
        <v>0</v>
      </c>
      <c r="G109" s="18">
        <v>-1</v>
      </c>
      <c r="H109" s="18">
        <v>0</v>
      </c>
      <c r="I109" s="18">
        <v>0</v>
      </c>
      <c r="J109" s="18">
        <v>0</v>
      </c>
      <c r="K109" s="18">
        <v>0</v>
      </c>
      <c r="L109" s="18">
        <v>0</v>
      </c>
      <c r="M109" s="18">
        <v>0</v>
      </c>
      <c r="N109" s="18">
        <v>0</v>
      </c>
      <c r="O109" s="14" t="s">
        <v>69</v>
      </c>
      <c r="P109" s="14" t="s">
        <v>765</v>
      </c>
      <c r="Q109" s="15"/>
      <c r="R109" s="15"/>
      <c r="S109" s="15"/>
      <c r="T109" s="15"/>
    </row>
    <row r="111" spans="1:20">
      <c r="A111" s="27" t="s">
        <v>735</v>
      </c>
      <c r="G111" s="2"/>
      <c r="J111" s="2" t="s">
        <v>746</v>
      </c>
    </row>
    <row r="112" spans="1:20">
      <c r="A112" s="19" t="s">
        <v>30</v>
      </c>
      <c r="B112" s="19" t="s">
        <v>43</v>
      </c>
      <c r="C112" s="19" t="s">
        <v>109</v>
      </c>
      <c r="D112" s="19" t="s">
        <v>31</v>
      </c>
      <c r="E112" s="14"/>
      <c r="F112" s="15"/>
      <c r="G112" s="15"/>
      <c r="H112" s="15"/>
      <c r="I112" s="15"/>
      <c r="J112" s="15"/>
      <c r="K112" s="15"/>
      <c r="L112" s="15"/>
      <c r="M112" s="15"/>
      <c r="N112" s="15"/>
      <c r="O112" s="15"/>
      <c r="P112" s="15"/>
      <c r="Q112" s="15"/>
      <c r="R112" s="15"/>
      <c r="S112" s="15"/>
      <c r="T112" s="15"/>
    </row>
    <row r="113" spans="1:20">
      <c r="A113" s="20">
        <v>16</v>
      </c>
      <c r="B113" s="20">
        <v>0</v>
      </c>
      <c r="C113" s="20">
        <v>0</v>
      </c>
      <c r="D113" s="20">
        <v>0</v>
      </c>
      <c r="E113" s="15"/>
      <c r="F113" s="14"/>
      <c r="G113" s="15"/>
      <c r="H113" s="15"/>
      <c r="I113" s="15"/>
      <c r="J113" s="15"/>
      <c r="K113" s="15"/>
      <c r="L113" s="15"/>
      <c r="M113" s="15"/>
      <c r="N113" s="15"/>
      <c r="O113" s="15"/>
      <c r="P113" s="15"/>
      <c r="Q113" s="15"/>
      <c r="R113" s="15"/>
      <c r="S113" s="15"/>
      <c r="T113" s="15"/>
    </row>
    <row r="114" spans="1:20">
      <c r="A114" s="19" t="s">
        <v>28</v>
      </c>
      <c r="B114" s="19" t="s">
        <v>0</v>
      </c>
      <c r="C114" s="19" t="s">
        <v>1</v>
      </c>
      <c r="D114" s="19" t="s">
        <v>2</v>
      </c>
      <c r="E114" s="19" t="s">
        <v>4</v>
      </c>
      <c r="F114" s="19" t="s">
        <v>3</v>
      </c>
      <c r="G114" s="19" t="s">
        <v>5</v>
      </c>
      <c r="H114" s="19" t="s">
        <v>331</v>
      </c>
      <c r="I114" s="19" t="s">
        <v>332</v>
      </c>
      <c r="J114" s="19" t="s">
        <v>8</v>
      </c>
      <c r="K114" s="19" t="s">
        <v>9</v>
      </c>
      <c r="L114" s="19" t="s">
        <v>268</v>
      </c>
      <c r="M114" s="19" t="s">
        <v>97</v>
      </c>
      <c r="N114" s="19" t="s">
        <v>98</v>
      </c>
      <c r="O114" s="19" t="s">
        <v>69</v>
      </c>
      <c r="P114" s="25" t="s">
        <v>64</v>
      </c>
      <c r="Q114" s="15"/>
      <c r="R114" s="15"/>
      <c r="S114" s="15"/>
      <c r="T114" s="15"/>
    </row>
    <row r="115" spans="1:20">
      <c r="A115" s="18">
        <v>10.1</v>
      </c>
      <c r="B115" s="18">
        <v>93.06</v>
      </c>
      <c r="C115" s="18">
        <v>50</v>
      </c>
      <c r="D115" s="18">
        <v>50</v>
      </c>
      <c r="E115" s="18">
        <v>1</v>
      </c>
      <c r="F115" s="18">
        <v>0</v>
      </c>
      <c r="G115" s="18">
        <v>-2</v>
      </c>
      <c r="H115" s="18">
        <v>0</v>
      </c>
      <c r="I115" s="18">
        <v>0</v>
      </c>
      <c r="J115" s="18">
        <v>0</v>
      </c>
      <c r="K115" s="18">
        <v>0</v>
      </c>
      <c r="L115" s="18">
        <v>0</v>
      </c>
      <c r="M115" s="18">
        <v>0</v>
      </c>
      <c r="N115" s="18">
        <v>0</v>
      </c>
      <c r="O115" s="14" t="s">
        <v>69</v>
      </c>
      <c r="P115" s="14" t="s">
        <v>545</v>
      </c>
      <c r="Q115" s="15" t="s">
        <v>100</v>
      </c>
      <c r="R115" s="15"/>
      <c r="S115" s="15"/>
      <c r="T115" s="15"/>
    </row>
    <row r="116" spans="1:20">
      <c r="A116" s="18">
        <v>-5</v>
      </c>
      <c r="B116" s="18">
        <v>3</v>
      </c>
      <c r="C116" s="18">
        <v>-2</v>
      </c>
      <c r="D116" s="18">
        <v>-2</v>
      </c>
      <c r="E116" s="18">
        <v>1</v>
      </c>
      <c r="F116" s="18">
        <v>0</v>
      </c>
      <c r="G116" s="18">
        <v>3</v>
      </c>
      <c r="H116" s="18">
        <v>0</v>
      </c>
      <c r="I116" s="18">
        <v>0</v>
      </c>
      <c r="J116" s="18">
        <v>0</v>
      </c>
      <c r="K116" s="18">
        <v>0</v>
      </c>
      <c r="L116" s="18">
        <v>0</v>
      </c>
      <c r="M116" s="18">
        <v>0</v>
      </c>
      <c r="N116" s="18">
        <v>0</v>
      </c>
      <c r="O116" s="14" t="s">
        <v>69</v>
      </c>
      <c r="P116" s="14" t="s">
        <v>546</v>
      </c>
      <c r="Q116" s="15" t="s">
        <v>547</v>
      </c>
      <c r="R116" s="15"/>
      <c r="S116" s="15"/>
      <c r="T116" s="15"/>
    </row>
    <row r="117" spans="1:20">
      <c r="A117" s="18">
        <v>-4</v>
      </c>
      <c r="B117" s="18">
        <v>12</v>
      </c>
      <c r="C117" s="18">
        <v>3.5</v>
      </c>
      <c r="D117" s="18">
        <v>3.5</v>
      </c>
      <c r="E117" s="18">
        <v>1</v>
      </c>
      <c r="F117" s="18">
        <v>0</v>
      </c>
      <c r="G117" s="18">
        <v>3</v>
      </c>
      <c r="H117" s="18">
        <v>0</v>
      </c>
      <c r="I117" s="18">
        <v>0</v>
      </c>
      <c r="J117" s="18">
        <v>0</v>
      </c>
      <c r="K117" s="18">
        <v>0</v>
      </c>
      <c r="L117" s="18">
        <v>0</v>
      </c>
      <c r="M117" s="18">
        <v>0</v>
      </c>
      <c r="N117" s="18">
        <v>0</v>
      </c>
      <c r="O117" s="14" t="s">
        <v>69</v>
      </c>
      <c r="P117" s="14" t="s">
        <v>549</v>
      </c>
      <c r="Q117" s="15" t="s">
        <v>68</v>
      </c>
      <c r="R117" s="15"/>
      <c r="S117" s="15"/>
      <c r="T117" s="15"/>
    </row>
    <row r="118" spans="1:20">
      <c r="A118" s="18">
        <v>-2</v>
      </c>
      <c r="B118" s="18">
        <v>6</v>
      </c>
      <c r="C118" s="18">
        <v>3.5</v>
      </c>
      <c r="D118" s="18">
        <v>3.5</v>
      </c>
      <c r="E118" s="18">
        <v>1</v>
      </c>
      <c r="F118" s="18">
        <v>0</v>
      </c>
      <c r="G118" s="18">
        <v>3</v>
      </c>
      <c r="H118" s="18">
        <v>0</v>
      </c>
      <c r="I118" s="18">
        <v>0</v>
      </c>
      <c r="J118" s="18">
        <v>0</v>
      </c>
      <c r="K118" s="18">
        <v>0</v>
      </c>
      <c r="L118" s="18">
        <v>0</v>
      </c>
      <c r="M118" s="18">
        <v>0</v>
      </c>
      <c r="N118" s="18">
        <v>0</v>
      </c>
      <c r="O118" s="14" t="s">
        <v>69</v>
      </c>
      <c r="P118" s="14" t="s">
        <v>549</v>
      </c>
      <c r="Q118" s="15" t="s">
        <v>68</v>
      </c>
      <c r="R118" s="15"/>
      <c r="S118" s="15"/>
      <c r="T118" s="15"/>
    </row>
    <row r="119" spans="1:20">
      <c r="A119" s="18">
        <v>-15</v>
      </c>
      <c r="B119" s="18">
        <v>5</v>
      </c>
      <c r="C119" s="18">
        <v>-999</v>
      </c>
      <c r="D119" s="18">
        <v>-999</v>
      </c>
      <c r="E119" s="18">
        <v>1</v>
      </c>
      <c r="F119" s="18">
        <v>0</v>
      </c>
      <c r="G119" s="18">
        <v>2</v>
      </c>
      <c r="H119" s="18">
        <v>0</v>
      </c>
      <c r="I119" s="18">
        <v>0</v>
      </c>
      <c r="J119" s="18">
        <v>0</v>
      </c>
      <c r="K119" s="18">
        <v>0</v>
      </c>
      <c r="L119" s="18">
        <v>0</v>
      </c>
      <c r="M119" s="18">
        <v>0</v>
      </c>
      <c r="N119" s="18">
        <v>0</v>
      </c>
      <c r="O119" s="14" t="s">
        <v>69</v>
      </c>
      <c r="P119" s="14" t="s">
        <v>1</v>
      </c>
      <c r="Q119" s="15" t="s">
        <v>547</v>
      </c>
      <c r="R119" s="15"/>
      <c r="S119" s="15"/>
      <c r="T119" s="15"/>
    </row>
    <row r="120" spans="1:20">
      <c r="A120" s="18">
        <v>-5</v>
      </c>
      <c r="B120" s="18">
        <v>5</v>
      </c>
      <c r="C120" s="18">
        <v>-999</v>
      </c>
      <c r="D120" s="18">
        <v>-999</v>
      </c>
      <c r="E120" s="18">
        <v>1</v>
      </c>
      <c r="F120" s="18">
        <v>0</v>
      </c>
      <c r="G120" s="18">
        <v>2</v>
      </c>
      <c r="H120" s="18">
        <v>0</v>
      </c>
      <c r="I120" s="18">
        <v>0</v>
      </c>
      <c r="J120" s="18">
        <v>0</v>
      </c>
      <c r="K120" s="18">
        <v>0</v>
      </c>
      <c r="L120" s="18">
        <v>0</v>
      </c>
      <c r="M120" s="18">
        <v>0</v>
      </c>
      <c r="N120" s="18">
        <v>0</v>
      </c>
      <c r="O120" s="14" t="s">
        <v>69</v>
      </c>
      <c r="P120" s="14" t="s">
        <v>551</v>
      </c>
      <c r="Q120" s="15" t="s">
        <v>547</v>
      </c>
      <c r="R120" s="15"/>
      <c r="S120" s="15"/>
      <c r="T120" s="15"/>
    </row>
    <row r="122" spans="1:20">
      <c r="A122" s="27" t="s">
        <v>736</v>
      </c>
      <c r="F122" s="2" t="s">
        <v>747</v>
      </c>
      <c r="G122" s="2"/>
    </row>
    <row r="123" spans="1:20">
      <c r="A123" s="19" t="s">
        <v>30</v>
      </c>
      <c r="B123" s="19" t="s">
        <v>43</v>
      </c>
      <c r="C123" s="19" t="s">
        <v>109</v>
      </c>
      <c r="D123" s="19" t="s">
        <v>31</v>
      </c>
      <c r="E123" s="14"/>
      <c r="F123" s="15"/>
      <c r="G123" s="15"/>
      <c r="H123" s="15"/>
      <c r="I123" s="15"/>
      <c r="J123" s="15"/>
      <c r="K123" s="15"/>
      <c r="L123" s="15"/>
      <c r="M123" s="15"/>
      <c r="N123" s="15"/>
      <c r="O123" s="15"/>
      <c r="P123" s="15"/>
      <c r="Q123" s="15"/>
      <c r="R123" s="15"/>
      <c r="S123" s="15"/>
      <c r="T123" s="15"/>
    </row>
    <row r="124" spans="1:20">
      <c r="A124" s="20">
        <v>26</v>
      </c>
      <c r="B124" s="20">
        <v>0</v>
      </c>
      <c r="C124" s="20">
        <v>0</v>
      </c>
      <c r="D124" s="20">
        <v>0</v>
      </c>
      <c r="E124" s="15"/>
      <c r="F124" s="14"/>
      <c r="G124" s="15"/>
      <c r="H124" s="15"/>
      <c r="I124" s="15"/>
      <c r="J124" s="15"/>
      <c r="K124" s="15"/>
      <c r="L124" s="15"/>
      <c r="M124" s="15"/>
      <c r="N124" s="15"/>
      <c r="O124" s="15"/>
      <c r="P124" s="15"/>
      <c r="Q124" s="15"/>
      <c r="R124" s="15"/>
      <c r="S124" s="15"/>
      <c r="T124" s="15"/>
    </row>
    <row r="125" spans="1:20">
      <c r="A125" s="19" t="s">
        <v>28</v>
      </c>
      <c r="B125" s="19" t="s">
        <v>0</v>
      </c>
      <c r="C125" s="19" t="s">
        <v>1</v>
      </c>
      <c r="D125" s="19" t="s">
        <v>2</v>
      </c>
      <c r="E125" s="19" t="s">
        <v>4</v>
      </c>
      <c r="F125" s="19" t="s">
        <v>3</v>
      </c>
      <c r="G125" s="19" t="s">
        <v>5</v>
      </c>
      <c r="H125" s="19" t="s">
        <v>331</v>
      </c>
      <c r="I125" s="19" t="s">
        <v>332</v>
      </c>
      <c r="J125" s="19" t="s">
        <v>8</v>
      </c>
      <c r="K125" s="19" t="s">
        <v>9</v>
      </c>
      <c r="L125" s="19" t="s">
        <v>268</v>
      </c>
      <c r="M125" s="19" t="s">
        <v>97</v>
      </c>
      <c r="N125" s="19" t="s">
        <v>98</v>
      </c>
      <c r="O125" s="19" t="s">
        <v>69</v>
      </c>
      <c r="P125" s="25" t="s">
        <v>64</v>
      </c>
      <c r="Q125" s="15"/>
      <c r="R125" s="15"/>
      <c r="S125" s="15"/>
      <c r="T125" s="15"/>
    </row>
    <row r="126" spans="1:20">
      <c r="A126" s="18">
        <v>0.02</v>
      </c>
      <c r="B126" s="18">
        <v>1</v>
      </c>
      <c r="C126" s="18">
        <v>0.1</v>
      </c>
      <c r="D126" s="18">
        <v>0</v>
      </c>
      <c r="E126" s="18">
        <v>1</v>
      </c>
      <c r="F126" s="18">
        <v>0</v>
      </c>
      <c r="G126" s="18">
        <v>2</v>
      </c>
      <c r="H126" s="18">
        <v>0</v>
      </c>
      <c r="I126" s="18">
        <v>0</v>
      </c>
      <c r="J126" s="18">
        <v>0</v>
      </c>
      <c r="K126" s="18">
        <v>0</v>
      </c>
      <c r="L126" s="18">
        <v>0</v>
      </c>
      <c r="M126" s="18">
        <v>0</v>
      </c>
      <c r="N126" s="18">
        <v>0</v>
      </c>
      <c r="O126" s="14" t="s">
        <v>69</v>
      </c>
      <c r="P126" s="14" t="s">
        <v>768</v>
      </c>
      <c r="Q126" s="15"/>
      <c r="R126" s="15"/>
      <c r="S126" s="15"/>
      <c r="T126" s="15"/>
    </row>
    <row r="127" spans="1:20">
      <c r="A127" s="18">
        <v>0.01</v>
      </c>
      <c r="B127" s="18">
        <v>0.99</v>
      </c>
      <c r="C127" s="18">
        <v>0.5</v>
      </c>
      <c r="D127" s="18">
        <v>0</v>
      </c>
      <c r="E127" s="18">
        <v>1</v>
      </c>
      <c r="F127" s="18">
        <v>0</v>
      </c>
      <c r="G127" s="18">
        <v>2</v>
      </c>
      <c r="H127" s="18">
        <v>0</v>
      </c>
      <c r="I127" s="18">
        <v>0</v>
      </c>
      <c r="J127" s="18">
        <v>0</v>
      </c>
      <c r="K127" s="18">
        <v>0</v>
      </c>
      <c r="L127" s="18">
        <v>0</v>
      </c>
      <c r="M127" s="18">
        <v>0</v>
      </c>
      <c r="N127" s="18">
        <v>0</v>
      </c>
      <c r="O127" s="14" t="s">
        <v>69</v>
      </c>
      <c r="P127" s="14" t="s">
        <v>769</v>
      </c>
      <c r="Q127" s="15"/>
      <c r="R127" s="15"/>
      <c r="S127" s="15"/>
      <c r="T127" s="15"/>
    </row>
    <row r="128" spans="1:20">
      <c r="A128" s="18">
        <v>1E-3</v>
      </c>
      <c r="B128" s="18">
        <v>0.5</v>
      </c>
      <c r="C128" s="18">
        <v>0.01</v>
      </c>
      <c r="D128" s="18">
        <v>0</v>
      </c>
      <c r="E128" s="18">
        <v>1</v>
      </c>
      <c r="F128" s="18">
        <v>0</v>
      </c>
      <c r="G128" s="18">
        <v>2</v>
      </c>
      <c r="H128" s="18">
        <v>0</v>
      </c>
      <c r="I128" s="18">
        <v>0</v>
      </c>
      <c r="J128" s="18">
        <v>0</v>
      </c>
      <c r="K128" s="18">
        <v>0</v>
      </c>
      <c r="L128" s="18">
        <v>0</v>
      </c>
      <c r="M128" s="18">
        <v>0</v>
      </c>
      <c r="N128" s="18">
        <v>0</v>
      </c>
      <c r="O128" s="14" t="s">
        <v>69</v>
      </c>
      <c r="P128" s="14" t="s">
        <v>770</v>
      </c>
      <c r="Q128" s="15"/>
      <c r="R128" s="15"/>
      <c r="S128" s="15"/>
      <c r="T128" s="15"/>
    </row>
    <row r="131" spans="1:20">
      <c r="A131" s="27" t="s">
        <v>771</v>
      </c>
      <c r="F131" s="2" t="s">
        <v>1009</v>
      </c>
      <c r="I131" t="s">
        <v>1027</v>
      </c>
    </row>
    <row r="132" spans="1:20">
      <c r="A132" s="19" t="s">
        <v>30</v>
      </c>
      <c r="B132" s="19" t="s">
        <v>43</v>
      </c>
      <c r="C132" s="19" t="s">
        <v>109</v>
      </c>
      <c r="D132" s="19" t="s">
        <v>31</v>
      </c>
      <c r="E132" s="14"/>
      <c r="F132" s="15"/>
      <c r="G132" s="15"/>
      <c r="H132" s="15"/>
      <c r="I132" s="15"/>
      <c r="J132" s="15"/>
      <c r="K132" s="15"/>
      <c r="L132" s="15"/>
      <c r="M132" s="15"/>
      <c r="N132" s="15"/>
      <c r="O132" s="15"/>
      <c r="P132" s="15"/>
      <c r="Q132" s="15"/>
      <c r="R132" s="15"/>
      <c r="S132" s="15"/>
      <c r="T132" s="15"/>
    </row>
    <row r="133" spans="1:20">
      <c r="A133" s="20">
        <v>26</v>
      </c>
      <c r="B133" s="20">
        <v>0</v>
      </c>
      <c r="C133" s="20">
        <v>0</v>
      </c>
      <c r="D133" s="20">
        <v>0</v>
      </c>
      <c r="E133" s="15"/>
      <c r="F133" s="14"/>
      <c r="G133" s="15"/>
      <c r="H133" s="15"/>
      <c r="I133" s="15"/>
      <c r="J133" s="15"/>
      <c r="K133" s="15"/>
      <c r="L133" s="15"/>
      <c r="M133" s="15"/>
      <c r="N133" s="15"/>
      <c r="O133" s="15"/>
      <c r="P133" s="15"/>
      <c r="Q133" s="15"/>
      <c r="R133" s="15"/>
      <c r="S133" s="15"/>
      <c r="T133" s="15"/>
    </row>
    <row r="134" spans="1:20">
      <c r="A134" s="19" t="s">
        <v>28</v>
      </c>
      <c r="B134" s="19" t="s">
        <v>0</v>
      </c>
      <c r="C134" s="19" t="s">
        <v>1</v>
      </c>
      <c r="D134" s="19" t="s">
        <v>2</v>
      </c>
      <c r="E134" s="19" t="s">
        <v>4</v>
      </c>
      <c r="F134" s="19" t="s">
        <v>3</v>
      </c>
      <c r="G134" s="19" t="s">
        <v>5</v>
      </c>
      <c r="H134" s="19" t="s">
        <v>331</v>
      </c>
      <c r="I134" s="19" t="s">
        <v>332</v>
      </c>
      <c r="J134" s="19" t="s">
        <v>8</v>
      </c>
      <c r="K134" s="19" t="s">
        <v>9</v>
      </c>
      <c r="L134" s="19" t="s">
        <v>268</v>
      </c>
      <c r="M134" s="19" t="s">
        <v>97</v>
      </c>
      <c r="N134" s="19" t="s">
        <v>98</v>
      </c>
      <c r="O134" s="19" t="s">
        <v>69</v>
      </c>
      <c r="P134" s="25" t="s">
        <v>64</v>
      </c>
      <c r="Q134" s="15"/>
      <c r="R134" s="15"/>
      <c r="S134" s="15"/>
      <c r="T134" s="15"/>
    </row>
    <row r="135" spans="1:20">
      <c r="A135" s="176">
        <v>0</v>
      </c>
      <c r="B135" s="176">
        <v>20</v>
      </c>
      <c r="C135" s="176">
        <v>10</v>
      </c>
      <c r="D135" s="176">
        <v>1</v>
      </c>
      <c r="E135" s="176">
        <v>99</v>
      </c>
      <c r="F135" s="18">
        <v>0</v>
      </c>
      <c r="G135" s="18">
        <v>-2</v>
      </c>
      <c r="H135" s="18">
        <v>0</v>
      </c>
      <c r="I135" s="18">
        <v>0</v>
      </c>
      <c r="J135" s="18">
        <v>0</v>
      </c>
      <c r="K135" s="18">
        <v>0</v>
      </c>
      <c r="L135" s="18">
        <v>0</v>
      </c>
      <c r="M135" s="18">
        <v>0</v>
      </c>
      <c r="N135" s="18">
        <v>0</v>
      </c>
      <c r="O135" s="19" t="s">
        <v>69</v>
      </c>
      <c r="P135" s="25" t="s">
        <v>772</v>
      </c>
      <c r="Q135" s="15"/>
      <c r="R135" s="15"/>
      <c r="S135" s="15"/>
      <c r="T135" s="15"/>
    </row>
    <row r="136" spans="1:20">
      <c r="A136" s="176">
        <v>0</v>
      </c>
      <c r="B136" s="176">
        <v>20</v>
      </c>
      <c r="C136" s="176">
        <v>20</v>
      </c>
      <c r="D136" s="176">
        <v>1</v>
      </c>
      <c r="E136" s="176">
        <v>99</v>
      </c>
      <c r="F136" s="18">
        <v>0</v>
      </c>
      <c r="G136" s="18">
        <v>-2</v>
      </c>
      <c r="H136" s="18">
        <v>0</v>
      </c>
      <c r="I136" s="18">
        <v>0</v>
      </c>
      <c r="J136" s="18">
        <v>0</v>
      </c>
      <c r="K136" s="18">
        <v>0</v>
      </c>
      <c r="L136" s="18">
        <v>0</v>
      </c>
      <c r="M136" s="18">
        <v>0</v>
      </c>
      <c r="N136" s="18">
        <v>0</v>
      </c>
      <c r="O136" s="19" t="s">
        <v>69</v>
      </c>
      <c r="P136" s="25" t="s">
        <v>773</v>
      </c>
      <c r="Q136" s="15"/>
      <c r="R136" s="15"/>
      <c r="S136" s="15"/>
      <c r="T136" s="15"/>
    </row>
    <row r="137" spans="1:20">
      <c r="A137" s="18">
        <v>-1002</v>
      </c>
      <c r="B137" s="18">
        <v>3</v>
      </c>
      <c r="C137" s="18">
        <v>-1000</v>
      </c>
      <c r="D137" s="18">
        <v>-1</v>
      </c>
      <c r="E137" s="18">
        <v>0.01</v>
      </c>
      <c r="F137" s="18">
        <v>0</v>
      </c>
      <c r="G137" s="18">
        <v>-2</v>
      </c>
      <c r="H137" s="18">
        <v>0</v>
      </c>
      <c r="I137" s="18">
        <v>0</v>
      </c>
      <c r="J137" s="18">
        <v>0</v>
      </c>
      <c r="K137" s="18">
        <v>0</v>
      </c>
      <c r="L137" s="18">
        <v>0</v>
      </c>
      <c r="M137" s="18">
        <v>0</v>
      </c>
      <c r="N137" s="18">
        <v>0</v>
      </c>
      <c r="O137" s="19" t="s">
        <v>69</v>
      </c>
      <c r="P137" s="14" t="s">
        <v>1014</v>
      </c>
      <c r="Q137" s="15"/>
      <c r="R137" s="15"/>
      <c r="S137" s="15"/>
      <c r="T137" s="15"/>
    </row>
    <row r="138" spans="1:20">
      <c r="A138" s="18">
        <v>-1</v>
      </c>
      <c r="B138" s="18">
        <v>1</v>
      </c>
      <c r="C138" s="18">
        <v>0</v>
      </c>
      <c r="D138" s="18">
        <v>-1</v>
      </c>
      <c r="E138" s="18">
        <v>0.01</v>
      </c>
      <c r="F138" s="18">
        <v>0</v>
      </c>
      <c r="G138" s="18">
        <v>-2</v>
      </c>
      <c r="H138" s="18">
        <v>0</v>
      </c>
      <c r="I138" s="18">
        <v>0</v>
      </c>
      <c r="J138" s="18">
        <v>0</v>
      </c>
      <c r="K138" s="18">
        <v>0</v>
      </c>
      <c r="L138" s="18">
        <v>0</v>
      </c>
      <c r="M138" s="18">
        <v>0</v>
      </c>
      <c r="N138" s="18">
        <v>0</v>
      </c>
      <c r="O138" s="19" t="s">
        <v>69</v>
      </c>
      <c r="P138" s="14" t="s">
        <v>1015</v>
      </c>
      <c r="Q138" s="15"/>
      <c r="R138" s="15"/>
      <c r="S138" s="15"/>
      <c r="T138" s="15"/>
    </row>
    <row r="139" spans="1:20">
      <c r="A139" s="18">
        <v>-5</v>
      </c>
      <c r="B139" s="18">
        <v>9</v>
      </c>
      <c r="C139" s="18">
        <v>2.6</v>
      </c>
      <c r="D139" s="18">
        <v>-1</v>
      </c>
      <c r="E139" s="18">
        <v>0.01</v>
      </c>
      <c r="F139" s="18">
        <v>0</v>
      </c>
      <c r="G139" s="18">
        <v>-2</v>
      </c>
      <c r="H139" s="18">
        <v>0</v>
      </c>
      <c r="I139" s="18">
        <v>0</v>
      </c>
      <c r="J139" s="18">
        <v>0</v>
      </c>
      <c r="K139" s="18">
        <v>0</v>
      </c>
      <c r="L139" s="18">
        <v>0</v>
      </c>
      <c r="M139" s="18">
        <v>0</v>
      </c>
      <c r="N139" s="18">
        <v>0</v>
      </c>
      <c r="O139" s="19" t="s">
        <v>69</v>
      </c>
      <c r="P139" s="14" t="s">
        <v>1016</v>
      </c>
      <c r="Q139" s="15"/>
      <c r="R139" s="15"/>
      <c r="S139" s="15"/>
      <c r="T139" s="15"/>
    </row>
    <row r="140" spans="1:20">
      <c r="A140" s="18">
        <v>-5</v>
      </c>
      <c r="B140" s="18">
        <v>9</v>
      </c>
      <c r="C140" s="18">
        <v>2.6</v>
      </c>
      <c r="D140" s="18">
        <v>-1</v>
      </c>
      <c r="E140" s="18">
        <v>0.01</v>
      </c>
      <c r="F140" s="18">
        <v>0</v>
      </c>
      <c r="G140" s="18">
        <v>-2</v>
      </c>
      <c r="H140" s="18">
        <v>0</v>
      </c>
      <c r="I140" s="18">
        <v>0</v>
      </c>
      <c r="J140" s="18">
        <v>0</v>
      </c>
      <c r="K140" s="18">
        <v>0</v>
      </c>
      <c r="L140" s="18">
        <v>0</v>
      </c>
      <c r="M140" s="18">
        <v>0</v>
      </c>
      <c r="N140" s="18">
        <v>0</v>
      </c>
      <c r="O140" s="19" t="s">
        <v>69</v>
      </c>
      <c r="P140" s="14" t="s">
        <v>1017</v>
      </c>
      <c r="Q140" s="15"/>
      <c r="R140" s="15"/>
      <c r="S140" s="15"/>
      <c r="T140" s="15"/>
    </row>
    <row r="141" spans="1:20">
      <c r="A141" s="18">
        <v>-5</v>
      </c>
      <c r="B141" s="18">
        <v>9</v>
      </c>
      <c r="C141" s="18">
        <v>2.6</v>
      </c>
      <c r="D141" s="18">
        <v>-1</v>
      </c>
      <c r="E141" s="18">
        <v>0.01</v>
      </c>
      <c r="F141" s="18">
        <v>0</v>
      </c>
      <c r="G141" s="18">
        <v>-2</v>
      </c>
      <c r="H141" s="18">
        <v>0</v>
      </c>
      <c r="I141" s="18">
        <v>0</v>
      </c>
      <c r="J141" s="18">
        <v>0</v>
      </c>
      <c r="K141" s="18">
        <v>0</v>
      </c>
      <c r="L141" s="18">
        <v>0</v>
      </c>
      <c r="M141" s="18">
        <v>0</v>
      </c>
      <c r="N141" s="18">
        <v>0</v>
      </c>
      <c r="O141" s="19" t="s">
        <v>69</v>
      </c>
      <c r="P141" s="14" t="s">
        <v>1018</v>
      </c>
      <c r="Q141" s="15"/>
      <c r="R141" s="15"/>
      <c r="S141" s="15"/>
      <c r="T141" s="15"/>
    </row>
    <row r="142" spans="1:20">
      <c r="A142" s="18">
        <v>-5</v>
      </c>
      <c r="B142" s="18">
        <v>9</v>
      </c>
      <c r="C142" s="18">
        <v>2.6</v>
      </c>
      <c r="D142" s="18">
        <v>-1</v>
      </c>
      <c r="E142" s="18">
        <v>0.01</v>
      </c>
      <c r="F142" s="18">
        <v>0</v>
      </c>
      <c r="G142" s="18">
        <v>-2</v>
      </c>
      <c r="H142" s="18">
        <v>0</v>
      </c>
      <c r="I142" s="18">
        <v>0</v>
      </c>
      <c r="J142" s="18">
        <v>0</v>
      </c>
      <c r="K142" s="18">
        <v>0</v>
      </c>
      <c r="L142" s="18">
        <v>0</v>
      </c>
      <c r="M142" s="18">
        <v>0</v>
      </c>
      <c r="N142" s="18">
        <v>0</v>
      </c>
      <c r="O142" s="19" t="s">
        <v>69</v>
      </c>
      <c r="P142" s="14" t="s">
        <v>1019</v>
      </c>
      <c r="Q142" s="15"/>
      <c r="R142" s="15"/>
      <c r="S142" s="15"/>
      <c r="T142" s="15"/>
    </row>
    <row r="144" spans="1:20">
      <c r="A144" s="27" t="s">
        <v>750</v>
      </c>
      <c r="G144" s="2"/>
      <c r="J144" s="2"/>
      <c r="M144" s="2" t="s">
        <v>751</v>
      </c>
    </row>
    <row r="145" spans="1:26">
      <c r="A145" s="19" t="s">
        <v>30</v>
      </c>
      <c r="B145" s="19" t="s">
        <v>43</v>
      </c>
      <c r="C145" s="19" t="s">
        <v>109</v>
      </c>
      <c r="D145" s="19" t="s">
        <v>31</v>
      </c>
      <c r="E145" s="14"/>
      <c r="F145" s="15"/>
      <c r="G145" s="15"/>
      <c r="H145" s="15"/>
      <c r="I145" s="15"/>
      <c r="J145" s="15"/>
      <c r="K145" s="15"/>
      <c r="L145" s="15"/>
      <c r="M145" s="15"/>
      <c r="N145" s="15"/>
      <c r="O145" s="15"/>
      <c r="P145" s="15"/>
      <c r="Q145" s="15"/>
      <c r="R145" s="15"/>
      <c r="S145" s="15"/>
      <c r="T145" s="15"/>
    </row>
    <row r="146" spans="1:26">
      <c r="A146" s="20">
        <v>44</v>
      </c>
      <c r="B146" s="20">
        <v>0</v>
      </c>
      <c r="C146" s="20">
        <v>0</v>
      </c>
      <c r="D146" s="20">
        <v>4</v>
      </c>
      <c r="E146" s="15"/>
      <c r="F146" s="14"/>
      <c r="G146" s="15"/>
      <c r="H146" s="15"/>
      <c r="I146" s="15"/>
      <c r="J146" s="15"/>
      <c r="K146" s="15"/>
      <c r="L146" s="15"/>
      <c r="M146" s="15"/>
      <c r="N146" s="15"/>
      <c r="O146" s="15"/>
      <c r="P146" s="15"/>
      <c r="Q146" s="15"/>
      <c r="R146" s="15"/>
      <c r="S146" s="15"/>
      <c r="T146" s="15"/>
    </row>
    <row r="147" spans="1:26" ht="13.8" thickBot="1">
      <c r="A147" s="19" t="s">
        <v>28</v>
      </c>
      <c r="B147" s="19" t="s">
        <v>0</v>
      </c>
      <c r="C147" s="19" t="s">
        <v>1</v>
      </c>
      <c r="D147" s="19" t="s">
        <v>2</v>
      </c>
      <c r="E147" s="19" t="s">
        <v>4</v>
      </c>
      <c r="F147" s="19" t="s">
        <v>3</v>
      </c>
      <c r="G147" s="19" t="s">
        <v>5</v>
      </c>
      <c r="H147" s="19" t="s">
        <v>331</v>
      </c>
      <c r="I147" s="19" t="s">
        <v>332</v>
      </c>
      <c r="J147" s="19" t="s">
        <v>8</v>
      </c>
      <c r="K147" s="19" t="s">
        <v>9</v>
      </c>
      <c r="L147" s="19" t="s">
        <v>268</v>
      </c>
      <c r="M147" s="19" t="s">
        <v>97</v>
      </c>
      <c r="N147" s="19" t="s">
        <v>98</v>
      </c>
      <c r="O147" s="19" t="s">
        <v>69</v>
      </c>
      <c r="P147" s="25" t="s">
        <v>64</v>
      </c>
      <c r="Q147" s="15"/>
      <c r="R147" s="15"/>
      <c r="S147" s="15"/>
      <c r="T147" s="15"/>
    </row>
    <row r="148" spans="1:26" ht="13.8" thickBot="1">
      <c r="A148" s="18">
        <v>-1001</v>
      </c>
      <c r="B148" s="18">
        <v>10</v>
      </c>
      <c r="C148" s="18">
        <v>-1000</v>
      </c>
      <c r="D148" s="18">
        <v>0</v>
      </c>
      <c r="E148" s="18">
        <v>99</v>
      </c>
      <c r="F148" s="18">
        <v>0</v>
      </c>
      <c r="G148" s="18">
        <v>-2</v>
      </c>
      <c r="H148" s="18">
        <v>0</v>
      </c>
      <c r="I148" s="18">
        <v>0</v>
      </c>
      <c r="J148" s="18">
        <v>0</v>
      </c>
      <c r="K148" s="18">
        <v>0</v>
      </c>
      <c r="L148" s="18">
        <v>0</v>
      </c>
      <c r="M148" s="18">
        <v>0</v>
      </c>
      <c r="N148" s="18">
        <v>0</v>
      </c>
      <c r="O148" s="14" t="s">
        <v>69</v>
      </c>
      <c r="P148" s="14" t="s">
        <v>727</v>
      </c>
      <c r="Q148" s="139" t="s">
        <v>1028</v>
      </c>
      <c r="R148" s="74"/>
      <c r="S148" s="74"/>
      <c r="T148" s="74"/>
      <c r="U148" s="75"/>
    </row>
    <row r="149" spans="1:26" ht="13.8" thickBot="1">
      <c r="A149" s="18">
        <v>0</v>
      </c>
      <c r="B149" s="18">
        <v>3</v>
      </c>
      <c r="C149" s="18">
        <v>2</v>
      </c>
      <c r="D149" s="18">
        <v>0</v>
      </c>
      <c r="E149" s="18">
        <v>99</v>
      </c>
      <c r="F149" s="18">
        <v>0</v>
      </c>
      <c r="G149" s="18">
        <v>-2</v>
      </c>
      <c r="H149" s="18">
        <v>0</v>
      </c>
      <c r="I149" s="18">
        <v>0</v>
      </c>
      <c r="J149" s="18">
        <v>0</v>
      </c>
      <c r="K149" s="18">
        <v>0</v>
      </c>
      <c r="L149" s="18">
        <v>0</v>
      </c>
      <c r="M149" s="18">
        <v>0</v>
      </c>
      <c r="N149" s="18">
        <v>0</v>
      </c>
      <c r="O149" s="14" t="s">
        <v>69</v>
      </c>
      <c r="P149" s="14" t="s">
        <v>728</v>
      </c>
      <c r="Q149" s="139" t="s">
        <v>1029</v>
      </c>
      <c r="R149" s="74"/>
      <c r="S149" s="74"/>
      <c r="T149" s="75"/>
    </row>
    <row r="150" spans="1:26" ht="13.8" thickBot="1">
      <c r="A150" s="18">
        <v>5</v>
      </c>
      <c r="B150" s="18">
        <v>9</v>
      </c>
      <c r="C150" s="18">
        <v>7</v>
      </c>
      <c r="D150" s="18">
        <v>0</v>
      </c>
      <c r="E150" s="18">
        <v>99</v>
      </c>
      <c r="F150" s="18">
        <v>0</v>
      </c>
      <c r="G150" s="18">
        <v>-2</v>
      </c>
      <c r="H150" s="18">
        <v>0</v>
      </c>
      <c r="I150" s="18">
        <v>0</v>
      </c>
      <c r="J150" s="18">
        <v>0</v>
      </c>
      <c r="K150" s="18">
        <v>0</v>
      </c>
      <c r="L150" s="18">
        <v>0</v>
      </c>
      <c r="M150" s="18">
        <v>0</v>
      </c>
      <c r="N150" s="18">
        <v>0</v>
      </c>
      <c r="O150" s="14" t="s">
        <v>69</v>
      </c>
      <c r="P150" s="14" t="s">
        <v>748</v>
      </c>
      <c r="Q150" s="229" t="s">
        <v>1030</v>
      </c>
      <c r="R150" s="147"/>
      <c r="S150" s="147"/>
      <c r="T150" s="148"/>
    </row>
    <row r="151" spans="1:26" ht="13.8" thickBot="1">
      <c r="A151" s="18">
        <v>-5</v>
      </c>
      <c r="B151" s="18">
        <v>9</v>
      </c>
      <c r="C151" s="18">
        <f>LN(0.8/1)</f>
        <v>-0.22314355131420971</v>
      </c>
      <c r="D151" s="18">
        <v>0</v>
      </c>
      <c r="E151" s="18">
        <v>99</v>
      </c>
      <c r="F151" s="18">
        <v>0</v>
      </c>
      <c r="G151" s="18">
        <v>-2</v>
      </c>
      <c r="H151" s="18">
        <v>0</v>
      </c>
      <c r="I151" s="18">
        <v>0</v>
      </c>
      <c r="J151" s="18">
        <v>0</v>
      </c>
      <c r="K151" s="18">
        <v>0</v>
      </c>
      <c r="L151" s="18">
        <v>0</v>
      </c>
      <c r="M151" s="18">
        <v>0</v>
      </c>
      <c r="N151" s="18">
        <v>0</v>
      </c>
      <c r="O151" s="14" t="s">
        <v>69</v>
      </c>
      <c r="P151" s="14" t="s">
        <v>749</v>
      </c>
      <c r="Q151" s="139" t="s">
        <v>1044</v>
      </c>
      <c r="R151" s="74"/>
      <c r="S151" s="74"/>
      <c r="T151" s="74"/>
      <c r="U151" s="74"/>
      <c r="V151" s="74"/>
      <c r="W151" s="74"/>
      <c r="X151" s="74"/>
      <c r="Y151" s="74"/>
      <c r="Z151" s="75"/>
    </row>
    <row r="152" spans="1:26">
      <c r="A152" s="18">
        <v>-10</v>
      </c>
      <c r="B152" s="18">
        <v>10</v>
      </c>
      <c r="C152" s="18">
        <v>3.01</v>
      </c>
      <c r="D152" s="18">
        <v>0</v>
      </c>
      <c r="E152" s="18">
        <v>99</v>
      </c>
      <c r="F152" s="18">
        <v>0</v>
      </c>
      <c r="G152" s="18">
        <v>-2</v>
      </c>
      <c r="H152" s="18">
        <v>0</v>
      </c>
      <c r="I152" s="18">
        <v>0</v>
      </c>
      <c r="J152" s="18">
        <v>0</v>
      </c>
      <c r="K152" s="18">
        <v>0</v>
      </c>
      <c r="L152" s="18">
        <v>0</v>
      </c>
      <c r="M152" s="18">
        <v>0</v>
      </c>
      <c r="N152" s="18">
        <v>0</v>
      </c>
      <c r="O152" s="14" t="s">
        <v>69</v>
      </c>
      <c r="P152" s="25" t="s">
        <v>1031</v>
      </c>
      <c r="Q152" s="15"/>
      <c r="R152" s="15"/>
      <c r="S152" s="15"/>
      <c r="T152" s="15"/>
    </row>
    <row r="153" spans="1:26">
      <c r="A153" s="18">
        <v>-10</v>
      </c>
      <c r="B153" s="18">
        <v>10</v>
      </c>
      <c r="C153" s="18">
        <v>1.56</v>
      </c>
      <c r="D153" s="18">
        <v>0</v>
      </c>
      <c r="E153" s="18">
        <v>99</v>
      </c>
      <c r="F153" s="18">
        <v>0</v>
      </c>
      <c r="G153" s="18">
        <v>-2</v>
      </c>
      <c r="H153" s="18">
        <v>0</v>
      </c>
      <c r="I153" s="18">
        <v>0</v>
      </c>
      <c r="J153" s="18">
        <v>0</v>
      </c>
      <c r="K153" s="18">
        <v>0</v>
      </c>
      <c r="L153" s="18">
        <v>0</v>
      </c>
      <c r="M153" s="18">
        <v>0</v>
      </c>
      <c r="N153" s="18">
        <v>0</v>
      </c>
      <c r="O153" s="14" t="s">
        <v>69</v>
      </c>
      <c r="P153" s="25" t="s">
        <v>1032</v>
      </c>
      <c r="Q153" s="15"/>
      <c r="R153" s="15"/>
      <c r="S153" s="15"/>
      <c r="T153" s="15"/>
    </row>
    <row r="154" spans="1:26">
      <c r="A154" s="18">
        <v>-10</v>
      </c>
      <c r="B154" s="18">
        <v>10</v>
      </c>
      <c r="C154" s="18">
        <v>-0.15</v>
      </c>
      <c r="D154" s="18">
        <v>0</v>
      </c>
      <c r="E154" s="18">
        <v>99</v>
      </c>
      <c r="F154" s="18">
        <v>0</v>
      </c>
      <c r="G154" s="18">
        <v>-2</v>
      </c>
      <c r="H154" s="18">
        <v>0</v>
      </c>
      <c r="I154" s="18">
        <v>0</v>
      </c>
      <c r="J154" s="18">
        <v>0</v>
      </c>
      <c r="K154" s="18">
        <v>0</v>
      </c>
      <c r="L154" s="18">
        <v>0</v>
      </c>
      <c r="M154" s="18">
        <v>0</v>
      </c>
      <c r="N154" s="18">
        <v>0</v>
      </c>
      <c r="O154" s="14" t="s">
        <v>69</v>
      </c>
      <c r="P154" s="25" t="s">
        <v>1033</v>
      </c>
      <c r="Q154" s="15"/>
      <c r="R154" s="15"/>
      <c r="S154" s="15"/>
      <c r="T154" s="15"/>
    </row>
    <row r="155" spans="1:26">
      <c r="A155" s="18">
        <v>-10</v>
      </c>
      <c r="B155" s="18">
        <v>10</v>
      </c>
      <c r="C155" s="18">
        <v>-0.15</v>
      </c>
      <c r="D155" s="18">
        <v>0</v>
      </c>
      <c r="E155" s="18">
        <v>99</v>
      </c>
      <c r="F155" s="18">
        <v>0</v>
      </c>
      <c r="G155" s="18">
        <v>-2</v>
      </c>
      <c r="H155" s="18">
        <v>0</v>
      </c>
      <c r="I155" s="18">
        <v>0</v>
      </c>
      <c r="J155" s="18">
        <v>0</v>
      </c>
      <c r="K155" s="18">
        <v>0</v>
      </c>
      <c r="L155" s="18">
        <v>0</v>
      </c>
      <c r="M155" s="18">
        <v>0</v>
      </c>
      <c r="N155" s="18">
        <v>0</v>
      </c>
      <c r="O155" s="14" t="s">
        <v>69</v>
      </c>
      <c r="P155" s="25" t="s">
        <v>1034</v>
      </c>
      <c r="Q155" s="15"/>
      <c r="R155" s="15"/>
      <c r="S155" s="15"/>
      <c r="T155" s="15"/>
    </row>
    <row r="156" spans="1:26">
      <c r="A156" s="18">
        <v>-1000</v>
      </c>
      <c r="B156" s="18">
        <v>10</v>
      </c>
      <c r="C156" s="18">
        <v>-1000</v>
      </c>
      <c r="D156" s="18">
        <v>0</v>
      </c>
      <c r="E156" s="18">
        <v>99</v>
      </c>
      <c r="F156" s="18">
        <v>0</v>
      </c>
      <c r="G156" s="18">
        <v>-2</v>
      </c>
      <c r="H156" s="18">
        <v>0</v>
      </c>
      <c r="I156" s="18">
        <v>0</v>
      </c>
      <c r="J156" s="18">
        <v>0</v>
      </c>
      <c r="K156" s="18">
        <v>0</v>
      </c>
      <c r="L156" s="18">
        <v>0</v>
      </c>
      <c r="M156" s="18">
        <v>0</v>
      </c>
      <c r="N156" s="18">
        <v>0</v>
      </c>
      <c r="O156" s="14" t="s">
        <v>69</v>
      </c>
      <c r="P156" s="25" t="s">
        <v>1035</v>
      </c>
      <c r="Q156" s="15"/>
      <c r="R156" s="15"/>
      <c r="S156" s="15"/>
      <c r="T156" s="15"/>
    </row>
    <row r="157" spans="1:26">
      <c r="A157" s="18">
        <v>-1000</v>
      </c>
      <c r="B157" s="18">
        <v>10</v>
      </c>
      <c r="C157" s="18">
        <v>-1000</v>
      </c>
      <c r="D157" s="18">
        <v>0</v>
      </c>
      <c r="E157" s="18">
        <v>99</v>
      </c>
      <c r="F157" s="18">
        <v>0</v>
      </c>
      <c r="G157" s="18">
        <v>-2</v>
      </c>
      <c r="H157" s="18">
        <v>0</v>
      </c>
      <c r="I157" s="18">
        <v>0</v>
      </c>
      <c r="J157" s="18">
        <v>0</v>
      </c>
      <c r="K157" s="18">
        <v>0</v>
      </c>
      <c r="L157" s="18">
        <v>0</v>
      </c>
      <c r="M157" s="18">
        <v>0</v>
      </c>
      <c r="N157" s="18">
        <v>0</v>
      </c>
      <c r="O157" s="14" t="s">
        <v>69</v>
      </c>
      <c r="P157" s="25" t="s">
        <v>1036</v>
      </c>
      <c r="Q157" s="15"/>
      <c r="R157" s="15"/>
      <c r="S157" s="15"/>
      <c r="T157" s="15"/>
    </row>
    <row r="158" spans="1:26">
      <c r="A158" s="18">
        <v>-1000</v>
      </c>
      <c r="B158" s="18">
        <v>10</v>
      </c>
      <c r="C158" s="18">
        <v>-1000</v>
      </c>
      <c r="D158" s="18">
        <v>0</v>
      </c>
      <c r="E158" s="18">
        <v>99</v>
      </c>
      <c r="F158" s="18">
        <v>0</v>
      </c>
      <c r="G158" s="18">
        <v>-2</v>
      </c>
      <c r="H158" s="18">
        <v>0</v>
      </c>
      <c r="I158" s="18">
        <v>0</v>
      </c>
      <c r="J158" s="18">
        <v>0</v>
      </c>
      <c r="K158" s="18">
        <v>0</v>
      </c>
      <c r="L158" s="18">
        <v>0</v>
      </c>
      <c r="M158" s="18">
        <v>0</v>
      </c>
      <c r="N158" s="18">
        <v>0</v>
      </c>
      <c r="O158" s="14" t="s">
        <v>69</v>
      </c>
      <c r="P158" s="25" t="s">
        <v>1037</v>
      </c>
      <c r="Q158" s="15"/>
      <c r="R158" s="15"/>
      <c r="S158" s="15"/>
      <c r="T158" s="15"/>
    </row>
    <row r="159" spans="1:26">
      <c r="A159" s="18">
        <v>-1000</v>
      </c>
      <c r="B159" s="18">
        <v>10</v>
      </c>
      <c r="C159" s="18">
        <v>-1000</v>
      </c>
      <c r="D159" s="18">
        <v>0</v>
      </c>
      <c r="E159" s="18">
        <v>99</v>
      </c>
      <c r="F159" s="18">
        <v>0</v>
      </c>
      <c r="G159" s="18">
        <v>-2</v>
      </c>
      <c r="H159" s="18">
        <v>0</v>
      </c>
      <c r="I159" s="18">
        <v>0</v>
      </c>
      <c r="J159" s="18">
        <v>0</v>
      </c>
      <c r="K159" s="18">
        <v>0</v>
      </c>
      <c r="L159" s="18">
        <v>0</v>
      </c>
      <c r="M159" s="18">
        <v>0</v>
      </c>
      <c r="N159" s="18">
        <v>0</v>
      </c>
      <c r="O159" s="14" t="s">
        <v>69</v>
      </c>
      <c r="P159" s="25" t="s">
        <v>1038</v>
      </c>
      <c r="Q159" s="15"/>
      <c r="R159" s="15"/>
      <c r="S159" s="15"/>
      <c r="T159" s="15"/>
    </row>
    <row r="160" spans="1:26">
      <c r="P160" s="164"/>
    </row>
    <row r="161" spans="1:24">
      <c r="A161" s="27" t="s">
        <v>753</v>
      </c>
      <c r="G161" s="2"/>
      <c r="J161" s="2"/>
      <c r="M161" s="2" t="s">
        <v>752</v>
      </c>
    </row>
    <row r="162" spans="1:24">
      <c r="A162" s="19" t="s">
        <v>30</v>
      </c>
      <c r="B162" s="19" t="s">
        <v>43</v>
      </c>
      <c r="C162" s="19" t="s">
        <v>109</v>
      </c>
      <c r="D162" s="19" t="s">
        <v>31</v>
      </c>
      <c r="E162" s="14"/>
      <c r="F162" s="15"/>
      <c r="G162" s="15" t="s">
        <v>1043</v>
      </c>
      <c r="H162" s="15"/>
      <c r="I162" s="15"/>
      <c r="J162" s="15"/>
      <c r="K162" s="15"/>
      <c r="L162" s="15"/>
      <c r="M162" s="15"/>
      <c r="N162" s="15"/>
      <c r="O162" s="15"/>
      <c r="P162" s="15"/>
      <c r="Q162" s="15"/>
      <c r="R162" s="15"/>
      <c r="S162" s="15"/>
      <c r="T162" s="15"/>
    </row>
    <row r="163" spans="1:24">
      <c r="A163" s="20">
        <v>42</v>
      </c>
      <c r="B163" s="20">
        <v>0</v>
      </c>
      <c r="C163" s="20">
        <v>0</v>
      </c>
      <c r="D163" s="20">
        <v>2</v>
      </c>
      <c r="E163" s="15"/>
      <c r="F163" s="14"/>
      <c r="G163" s="15"/>
      <c r="H163" s="15"/>
      <c r="I163" s="15"/>
      <c r="J163" s="15"/>
      <c r="K163" s="15"/>
      <c r="L163" s="15"/>
      <c r="M163" s="15"/>
      <c r="N163" s="15"/>
      <c r="O163" s="15"/>
      <c r="P163" s="15"/>
      <c r="Q163" s="15"/>
      <c r="R163" s="15"/>
      <c r="S163" s="15"/>
      <c r="T163" s="15"/>
    </row>
    <row r="164" spans="1:24" ht="13.8" thickBot="1">
      <c r="A164" s="19" t="s">
        <v>28</v>
      </c>
      <c r="B164" s="19" t="s">
        <v>0</v>
      </c>
      <c r="C164" s="19" t="s">
        <v>1</v>
      </c>
      <c r="D164" s="19" t="s">
        <v>2</v>
      </c>
      <c r="E164" s="19" t="s">
        <v>4</v>
      </c>
      <c r="F164" s="19" t="s">
        <v>3</v>
      </c>
      <c r="G164" s="19" t="s">
        <v>5</v>
      </c>
      <c r="H164" s="19" t="s">
        <v>331</v>
      </c>
      <c r="I164" s="19" t="s">
        <v>332</v>
      </c>
      <c r="J164" s="19" t="s">
        <v>8</v>
      </c>
      <c r="K164" s="19" t="s">
        <v>9</v>
      </c>
      <c r="L164" s="19" t="s">
        <v>268</v>
      </c>
      <c r="M164" s="19" t="s">
        <v>97</v>
      </c>
      <c r="N164" s="19" t="s">
        <v>98</v>
      </c>
      <c r="O164" s="19" t="s">
        <v>69</v>
      </c>
      <c r="P164" s="25" t="s">
        <v>64</v>
      </c>
      <c r="Q164" s="15"/>
      <c r="R164" s="15"/>
      <c r="S164" s="15"/>
      <c r="T164" s="15"/>
    </row>
    <row r="165" spans="1:24" ht="13.8" thickBot="1">
      <c r="A165" s="18">
        <v>-1001</v>
      </c>
      <c r="B165" s="18">
        <v>10</v>
      </c>
      <c r="C165" s="18">
        <v>-1000</v>
      </c>
      <c r="D165" s="18">
        <v>0</v>
      </c>
      <c r="E165" s="18">
        <v>99</v>
      </c>
      <c r="F165" s="18">
        <v>0</v>
      </c>
      <c r="G165" s="18">
        <v>-2</v>
      </c>
      <c r="H165" s="18">
        <v>0</v>
      </c>
      <c r="I165" s="18">
        <v>0</v>
      </c>
      <c r="J165" s="18">
        <v>0</v>
      </c>
      <c r="K165" s="18">
        <v>0</v>
      </c>
      <c r="L165" s="18">
        <v>0</v>
      </c>
      <c r="M165" s="18">
        <v>0</v>
      </c>
      <c r="N165" s="18">
        <v>0</v>
      </c>
      <c r="O165" s="14" t="s">
        <v>69</v>
      </c>
      <c r="P165" s="14" t="s">
        <v>727</v>
      </c>
      <c r="Q165" s="229" t="s">
        <v>1039</v>
      </c>
      <c r="R165" s="147"/>
      <c r="S165" s="148"/>
      <c r="T165" s="15"/>
    </row>
    <row r="166" spans="1:24" ht="13.8" thickBot="1">
      <c r="A166" s="18">
        <v>0</v>
      </c>
      <c r="B166" s="18">
        <v>3</v>
      </c>
      <c r="C166" s="18">
        <v>2</v>
      </c>
      <c r="D166" s="18">
        <v>0</v>
      </c>
      <c r="E166" s="18">
        <v>99</v>
      </c>
      <c r="F166" s="18">
        <v>0</v>
      </c>
      <c r="G166" s="18">
        <v>-2</v>
      </c>
      <c r="H166" s="18">
        <v>0</v>
      </c>
      <c r="I166" s="18">
        <v>0</v>
      </c>
      <c r="J166" s="18">
        <v>0</v>
      </c>
      <c r="K166" s="18">
        <v>0</v>
      </c>
      <c r="L166" s="18">
        <v>0</v>
      </c>
      <c r="M166" s="18">
        <v>0</v>
      </c>
      <c r="N166" s="18">
        <v>0</v>
      </c>
      <c r="O166" s="14" t="s">
        <v>69</v>
      </c>
      <c r="P166" s="14" t="s">
        <v>728</v>
      </c>
      <c r="Q166" s="139" t="s">
        <v>1040</v>
      </c>
      <c r="R166" s="74"/>
      <c r="S166" s="74"/>
      <c r="T166" s="75"/>
    </row>
    <row r="167" spans="1:24" ht="13.8" thickBot="1">
      <c r="A167" s="18">
        <v>5</v>
      </c>
      <c r="B167" s="18">
        <v>9</v>
      </c>
      <c r="C167" s="18">
        <v>7</v>
      </c>
      <c r="D167" s="18">
        <v>0</v>
      </c>
      <c r="E167" s="18">
        <v>99</v>
      </c>
      <c r="F167" s="18">
        <v>0</v>
      </c>
      <c r="G167" s="18">
        <v>-2</v>
      </c>
      <c r="H167" s="18">
        <v>0</v>
      </c>
      <c r="I167" s="18">
        <v>0</v>
      </c>
      <c r="J167" s="18">
        <v>0</v>
      </c>
      <c r="K167" s="18">
        <v>0</v>
      </c>
      <c r="L167" s="18">
        <v>0</v>
      </c>
      <c r="M167" s="18">
        <v>0</v>
      </c>
      <c r="N167" s="18">
        <v>0</v>
      </c>
      <c r="O167" s="14" t="s">
        <v>69</v>
      </c>
      <c r="P167" s="14" t="s">
        <v>748</v>
      </c>
      <c r="Q167" s="229" t="s">
        <v>1041</v>
      </c>
      <c r="R167" s="147"/>
      <c r="S167" s="147"/>
      <c r="T167" s="148"/>
    </row>
    <row r="168" spans="1:24" ht="13.8" thickBot="1">
      <c r="A168" s="18">
        <v>-5</v>
      </c>
      <c r="B168" s="18">
        <v>9</v>
      </c>
      <c r="C168" s="18">
        <f>LN(0.8/1)</f>
        <v>-0.22314355131420971</v>
      </c>
      <c r="D168" s="18">
        <v>0</v>
      </c>
      <c r="E168" s="18">
        <v>99</v>
      </c>
      <c r="F168" s="18">
        <v>0</v>
      </c>
      <c r="G168" s="18">
        <v>-2</v>
      </c>
      <c r="H168" s="18">
        <v>0</v>
      </c>
      <c r="I168" s="18">
        <v>0</v>
      </c>
      <c r="J168" s="18">
        <v>0</v>
      </c>
      <c r="K168" s="18">
        <v>0</v>
      </c>
      <c r="L168" s="18">
        <v>0</v>
      </c>
      <c r="M168" s="18">
        <v>0</v>
      </c>
      <c r="N168" s="18">
        <v>0</v>
      </c>
      <c r="O168" s="14" t="s">
        <v>69</v>
      </c>
      <c r="P168" s="14" t="s">
        <v>749</v>
      </c>
      <c r="Q168" s="139" t="s">
        <v>1042</v>
      </c>
      <c r="R168" s="74"/>
      <c r="S168" s="74"/>
      <c r="T168" s="74"/>
      <c r="U168" s="74"/>
      <c r="V168" s="74"/>
      <c r="W168" s="74"/>
      <c r="X168" s="75"/>
    </row>
    <row r="169" spans="1:24">
      <c r="A169" s="18">
        <v>-5</v>
      </c>
      <c r="B169" s="18">
        <v>9</v>
      </c>
      <c r="C169" s="18">
        <v>2</v>
      </c>
      <c r="D169" s="18">
        <v>0</v>
      </c>
      <c r="E169" s="18">
        <v>99</v>
      </c>
      <c r="F169" s="18">
        <v>0</v>
      </c>
      <c r="G169" s="18">
        <v>3</v>
      </c>
      <c r="H169" s="18">
        <v>0</v>
      </c>
      <c r="I169" s="18">
        <v>0</v>
      </c>
      <c r="J169" s="18">
        <v>0</v>
      </c>
      <c r="K169" s="18">
        <v>0</v>
      </c>
      <c r="L169" s="18">
        <v>0</v>
      </c>
      <c r="M169" s="18">
        <v>0</v>
      </c>
      <c r="N169" s="18">
        <v>0</v>
      </c>
      <c r="O169" s="14" t="s">
        <v>69</v>
      </c>
      <c r="P169" s="14" t="s">
        <v>1014</v>
      </c>
      <c r="Q169" s="15"/>
      <c r="R169" s="15"/>
      <c r="S169" s="15"/>
      <c r="T169" s="15"/>
    </row>
    <row r="170" spans="1:24">
      <c r="A170" s="18">
        <v>-5</v>
      </c>
      <c r="B170" s="18">
        <v>9</v>
      </c>
      <c r="C170" s="18">
        <v>2</v>
      </c>
      <c r="D170" s="18">
        <v>0</v>
      </c>
      <c r="E170" s="18">
        <v>99</v>
      </c>
      <c r="F170" s="18">
        <v>0</v>
      </c>
      <c r="G170" s="18">
        <v>3</v>
      </c>
      <c r="H170" s="18">
        <v>0</v>
      </c>
      <c r="I170" s="18">
        <v>0</v>
      </c>
      <c r="J170" s="18">
        <v>0</v>
      </c>
      <c r="K170" s="18">
        <v>0</v>
      </c>
      <c r="L170" s="18">
        <v>0</v>
      </c>
      <c r="M170" s="18">
        <v>0</v>
      </c>
      <c r="N170" s="18">
        <v>0</v>
      </c>
      <c r="O170" s="14" t="s">
        <v>69</v>
      </c>
      <c r="P170" s="14" t="s">
        <v>1015</v>
      </c>
      <c r="Q170" s="15"/>
      <c r="R170" s="15"/>
      <c r="S170" s="15"/>
      <c r="T170" s="15"/>
    </row>
    <row r="171" spans="1:24">
      <c r="A171" s="18">
        <v>-5</v>
      </c>
      <c r="B171" s="18">
        <v>9</v>
      </c>
      <c r="C171" s="18">
        <v>2</v>
      </c>
      <c r="D171" s="18">
        <v>0</v>
      </c>
      <c r="E171" s="18">
        <v>99</v>
      </c>
      <c r="F171" s="18">
        <v>0</v>
      </c>
      <c r="G171" s="18">
        <v>3</v>
      </c>
      <c r="H171" s="18">
        <v>0</v>
      </c>
      <c r="I171" s="18">
        <v>0</v>
      </c>
      <c r="J171" s="18">
        <v>0</v>
      </c>
      <c r="K171" s="18">
        <v>0</v>
      </c>
      <c r="L171" s="18">
        <v>0</v>
      </c>
      <c r="M171" s="18">
        <v>0</v>
      </c>
      <c r="N171" s="18">
        <v>0</v>
      </c>
      <c r="O171" s="14" t="s">
        <v>69</v>
      </c>
      <c r="P171" s="14" t="s">
        <v>1016</v>
      </c>
      <c r="Q171" s="15"/>
      <c r="R171" s="15"/>
      <c r="S171" s="15"/>
      <c r="T171" s="15"/>
    </row>
    <row r="172" spans="1:24">
      <c r="A172" s="18">
        <v>-5</v>
      </c>
      <c r="B172" s="18">
        <v>9</v>
      </c>
      <c r="C172" s="18">
        <v>2</v>
      </c>
      <c r="D172" s="18">
        <v>0</v>
      </c>
      <c r="E172" s="18">
        <v>99</v>
      </c>
      <c r="F172" s="18">
        <v>0</v>
      </c>
      <c r="G172" s="18">
        <v>3</v>
      </c>
      <c r="H172" s="18">
        <v>0</v>
      </c>
      <c r="I172" s="18">
        <v>0</v>
      </c>
      <c r="J172" s="18">
        <v>0</v>
      </c>
      <c r="K172" s="18">
        <v>0</v>
      </c>
      <c r="L172" s="18">
        <v>0</v>
      </c>
      <c r="M172" s="18">
        <v>0</v>
      </c>
      <c r="N172" s="18">
        <v>0</v>
      </c>
      <c r="O172" s="14" t="s">
        <v>69</v>
      </c>
      <c r="P172" s="14" t="s">
        <v>1017</v>
      </c>
      <c r="Q172" s="15"/>
      <c r="R172" s="15"/>
      <c r="S172" s="15"/>
      <c r="T172" s="15"/>
    </row>
    <row r="173" spans="1:24">
      <c r="A173" s="18">
        <v>-5</v>
      </c>
      <c r="B173" s="18">
        <v>9</v>
      </c>
      <c r="C173" s="18">
        <v>2</v>
      </c>
      <c r="D173" s="18">
        <v>0</v>
      </c>
      <c r="E173" s="18">
        <v>99</v>
      </c>
      <c r="F173" s="18">
        <v>0</v>
      </c>
      <c r="G173" s="18">
        <v>3</v>
      </c>
      <c r="H173" s="18">
        <v>0</v>
      </c>
      <c r="I173" s="18">
        <v>0</v>
      </c>
      <c r="J173" s="18">
        <v>0</v>
      </c>
      <c r="K173" s="18">
        <v>0</v>
      </c>
      <c r="L173" s="18">
        <v>0</v>
      </c>
      <c r="M173" s="18">
        <v>0</v>
      </c>
      <c r="N173" s="18">
        <v>0</v>
      </c>
      <c r="O173" s="14" t="s">
        <v>69</v>
      </c>
      <c r="P173" s="14" t="s">
        <v>1018</v>
      </c>
      <c r="Q173" s="15"/>
      <c r="R173" s="15"/>
      <c r="S173" s="15"/>
      <c r="T173" s="15"/>
    </row>
    <row r="174" spans="1:24">
      <c r="A174" s="18">
        <v>-5</v>
      </c>
      <c r="B174" s="18">
        <v>9</v>
      </c>
      <c r="C174" s="18">
        <v>2</v>
      </c>
      <c r="D174" s="18">
        <v>0</v>
      </c>
      <c r="E174" s="18">
        <v>99</v>
      </c>
      <c r="F174" s="18">
        <v>0</v>
      </c>
      <c r="G174" s="18">
        <v>3</v>
      </c>
      <c r="H174" s="18">
        <v>0</v>
      </c>
      <c r="I174" s="18">
        <v>0</v>
      </c>
      <c r="J174" s="18">
        <v>0</v>
      </c>
      <c r="K174" s="18">
        <v>0</v>
      </c>
      <c r="L174" s="18">
        <v>0</v>
      </c>
      <c r="M174" s="18">
        <v>0</v>
      </c>
      <c r="N174" s="18">
        <v>0</v>
      </c>
      <c r="O174" s="14" t="s">
        <v>69</v>
      </c>
      <c r="P174" s="14" t="s">
        <v>1019</v>
      </c>
      <c r="Q174" s="15"/>
      <c r="R174" s="15"/>
      <c r="S174" s="15"/>
      <c r="T174" s="15"/>
    </row>
    <row r="175" spans="1:24">
      <c r="A175" s="18">
        <v>-5</v>
      </c>
      <c r="B175" s="18">
        <v>9</v>
      </c>
      <c r="C175" s="18">
        <v>2</v>
      </c>
      <c r="D175" s="18">
        <v>0</v>
      </c>
      <c r="E175" s="18">
        <v>99</v>
      </c>
      <c r="F175" s="18">
        <v>0</v>
      </c>
      <c r="G175" s="18">
        <v>3</v>
      </c>
      <c r="H175" s="18">
        <v>0</v>
      </c>
      <c r="I175" s="18">
        <v>0</v>
      </c>
      <c r="J175" s="18">
        <v>0</v>
      </c>
      <c r="K175" s="18">
        <v>0</v>
      </c>
      <c r="L175" s="18">
        <v>0</v>
      </c>
      <c r="M175" s="18">
        <v>0</v>
      </c>
      <c r="N175" s="18">
        <v>0</v>
      </c>
      <c r="O175" s="14" t="s">
        <v>69</v>
      </c>
      <c r="P175" s="14" t="s">
        <v>1020</v>
      </c>
      <c r="Q175" s="15"/>
      <c r="R175" s="15"/>
      <c r="S175" s="15"/>
      <c r="T175" s="15"/>
    </row>
    <row r="176" spans="1:24">
      <c r="P176" s="2"/>
    </row>
    <row r="177" spans="1:20">
      <c r="A177" s="27" t="s">
        <v>1245</v>
      </c>
      <c r="E177" s="2" t="s">
        <v>1246</v>
      </c>
    </row>
    <row r="179" spans="1:20">
      <c r="A179" s="2" t="s">
        <v>1250</v>
      </c>
    </row>
    <row r="180" spans="1:20">
      <c r="A180" s="27" t="s">
        <v>729</v>
      </c>
    </row>
    <row r="181" spans="1:20" ht="13.8" thickBot="1">
      <c r="A181" s="19" t="s">
        <v>30</v>
      </c>
      <c r="B181" s="19" t="s">
        <v>43</v>
      </c>
      <c r="C181" s="19" t="s">
        <v>109</v>
      </c>
      <c r="D181" s="19" t="s">
        <v>31</v>
      </c>
      <c r="E181" s="14"/>
      <c r="F181" s="15"/>
      <c r="G181" s="15"/>
      <c r="H181" s="15"/>
      <c r="I181" s="15"/>
      <c r="J181" s="15"/>
      <c r="K181" s="15"/>
      <c r="L181" s="15"/>
      <c r="M181" s="15"/>
      <c r="N181" s="15"/>
      <c r="O181" s="15"/>
      <c r="P181" s="15"/>
      <c r="Q181" s="15"/>
      <c r="R181" s="15"/>
      <c r="S181" s="15"/>
      <c r="T181" s="15"/>
    </row>
    <row r="182" spans="1:20" ht="13.8" thickBot="1">
      <c r="A182" s="20">
        <v>112</v>
      </c>
      <c r="B182" s="20">
        <v>0</v>
      </c>
      <c r="C182" s="20">
        <v>0</v>
      </c>
      <c r="D182" s="20">
        <v>0</v>
      </c>
      <c r="E182" s="15"/>
      <c r="F182" s="58" t="s">
        <v>1247</v>
      </c>
      <c r="G182" s="59"/>
      <c r="H182" s="59"/>
      <c r="I182" s="59"/>
      <c r="J182" s="59"/>
      <c r="K182" s="59"/>
      <c r="L182" s="59"/>
      <c r="M182" s="59"/>
      <c r="N182" s="59"/>
      <c r="O182" s="59"/>
      <c r="P182" s="59"/>
      <c r="Q182" s="59"/>
      <c r="R182" s="60"/>
      <c r="S182" s="15"/>
      <c r="T182" s="15"/>
    </row>
    <row r="183" spans="1:20">
      <c r="A183" s="19" t="s">
        <v>28</v>
      </c>
      <c r="B183" s="19" t="s">
        <v>0</v>
      </c>
      <c r="C183" s="19" t="s">
        <v>1</v>
      </c>
      <c r="D183" s="19" t="s">
        <v>2</v>
      </c>
      <c r="E183" s="19" t="s">
        <v>4</v>
      </c>
      <c r="F183" s="19" t="s">
        <v>3</v>
      </c>
      <c r="G183" s="19" t="s">
        <v>5</v>
      </c>
      <c r="H183" s="19" t="s">
        <v>331</v>
      </c>
      <c r="I183" s="19" t="s">
        <v>332</v>
      </c>
      <c r="J183" s="19" t="s">
        <v>8</v>
      </c>
      <c r="K183" s="19" t="s">
        <v>9</v>
      </c>
      <c r="L183" s="19" t="s">
        <v>268</v>
      </c>
      <c r="M183" s="19" t="s">
        <v>97</v>
      </c>
      <c r="N183" s="19" t="s">
        <v>98</v>
      </c>
      <c r="O183" s="19" t="s">
        <v>69</v>
      </c>
      <c r="P183" s="25" t="s">
        <v>64</v>
      </c>
      <c r="Q183" s="15"/>
      <c r="R183" s="15"/>
      <c r="S183" s="15"/>
      <c r="T183" s="15"/>
    </row>
    <row r="184" spans="1:20">
      <c r="A184" s="18">
        <v>1</v>
      </c>
      <c r="B184" s="18">
        <v>10</v>
      </c>
      <c r="C184" s="18">
        <v>5</v>
      </c>
      <c r="D184" s="18">
        <v>0</v>
      </c>
      <c r="E184" s="18">
        <v>99</v>
      </c>
      <c r="F184" s="18">
        <v>0</v>
      </c>
      <c r="G184" s="18">
        <v>3</v>
      </c>
      <c r="H184" s="18">
        <v>0</v>
      </c>
      <c r="I184" s="18">
        <v>0</v>
      </c>
      <c r="J184" s="18">
        <v>0</v>
      </c>
      <c r="K184" s="18">
        <v>0</v>
      </c>
      <c r="L184" s="18">
        <v>0</v>
      </c>
      <c r="M184" s="18">
        <v>0</v>
      </c>
      <c r="N184" s="18">
        <v>0</v>
      </c>
      <c r="O184" s="14" t="s">
        <v>69</v>
      </c>
      <c r="P184" s="14" t="s">
        <v>760</v>
      </c>
      <c r="Q184" s="15"/>
      <c r="R184" s="15"/>
      <c r="S184" s="15"/>
      <c r="T184" s="15"/>
    </row>
    <row r="185" spans="1:20">
      <c r="A185" s="18">
        <v>-10</v>
      </c>
      <c r="B185" s="18">
        <v>10</v>
      </c>
      <c r="C185" s="18">
        <v>2</v>
      </c>
      <c r="D185" s="18">
        <v>0</v>
      </c>
      <c r="E185" s="18">
        <v>99</v>
      </c>
      <c r="F185" s="18">
        <v>0</v>
      </c>
      <c r="G185" s="18">
        <v>-3</v>
      </c>
      <c r="H185" s="18">
        <v>0</v>
      </c>
      <c r="I185" s="18">
        <v>0</v>
      </c>
      <c r="J185" s="18">
        <v>0</v>
      </c>
      <c r="K185" s="18">
        <v>0</v>
      </c>
      <c r="L185" s="18">
        <v>0</v>
      </c>
      <c r="M185" s="18">
        <v>0</v>
      </c>
      <c r="N185" s="18">
        <v>0</v>
      </c>
      <c r="O185" s="14" t="s">
        <v>69</v>
      </c>
      <c r="P185" s="25" t="s">
        <v>761</v>
      </c>
      <c r="Q185" s="15"/>
      <c r="R185" s="15"/>
      <c r="S185" s="15"/>
      <c r="T185" s="15"/>
    </row>
    <row r="187" spans="1:20">
      <c r="A187" s="2" t="s">
        <v>1248</v>
      </c>
    </row>
    <row r="188" spans="1:20">
      <c r="A188" s="27" t="s">
        <v>1249</v>
      </c>
    </row>
    <row r="189" spans="1:20">
      <c r="A189">
        <v>12</v>
      </c>
    </row>
    <row r="190" spans="1:20" ht="13.8">
      <c r="A190">
        <v>13</v>
      </c>
      <c r="F190" s="31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xr:uid="{00000000-0004-0000-0F00-000000000000}"/>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
  <sheetViews>
    <sheetView topLeftCell="A7" workbookViewId="0"/>
  </sheetViews>
  <sheetFormatPr defaultRowHeight="14.4"/>
  <cols>
    <col min="1" max="1" width="4.44140625" style="84" customWidth="1"/>
    <col min="2" max="2" width="8.5546875" style="84" customWidth="1"/>
    <col min="3" max="3" width="9.88671875" style="84" customWidth="1"/>
    <col min="4" max="4" width="10.5546875" style="84" bestFit="1" customWidth="1"/>
    <col min="5" max="5" width="10.5546875" style="84" customWidth="1"/>
    <col min="6" max="6" width="5.88671875" style="84" customWidth="1"/>
    <col min="7" max="256" width="9.109375" style="84"/>
    <col min="257" max="257" width="4.44140625" style="84" customWidth="1"/>
    <col min="258" max="258" width="8.5546875" style="84" customWidth="1"/>
    <col min="259" max="259" width="9.88671875" style="84" customWidth="1"/>
    <col min="260" max="260" width="10.5546875" style="84" bestFit="1" customWidth="1"/>
    <col min="261" max="261" width="10.5546875" style="84" customWidth="1"/>
    <col min="262" max="262" width="5.88671875" style="84" customWidth="1"/>
    <col min="263" max="512" width="9.109375" style="84"/>
    <col min="513" max="513" width="4.44140625" style="84" customWidth="1"/>
    <col min="514" max="514" width="8.5546875" style="84" customWidth="1"/>
    <col min="515" max="515" width="9.88671875" style="84" customWidth="1"/>
    <col min="516" max="516" width="10.5546875" style="84" bestFit="1" customWidth="1"/>
    <col min="517" max="517" width="10.5546875" style="84" customWidth="1"/>
    <col min="518" max="518" width="5.88671875" style="84" customWidth="1"/>
    <col min="519" max="768" width="9.109375" style="84"/>
    <col min="769" max="769" width="4.44140625" style="84" customWidth="1"/>
    <col min="770" max="770" width="8.5546875" style="84" customWidth="1"/>
    <col min="771" max="771" width="9.88671875" style="84" customWidth="1"/>
    <col min="772" max="772" width="10.5546875" style="84" bestFit="1" customWidth="1"/>
    <col min="773" max="773" width="10.5546875" style="84" customWidth="1"/>
    <col min="774" max="774" width="5.88671875" style="84" customWidth="1"/>
    <col min="775" max="1024" width="9.109375" style="84"/>
    <col min="1025" max="1025" width="4.44140625" style="84" customWidth="1"/>
    <col min="1026" max="1026" width="8.5546875" style="84" customWidth="1"/>
    <col min="1027" max="1027" width="9.88671875" style="84" customWidth="1"/>
    <col min="1028" max="1028" width="10.5546875" style="84" bestFit="1" customWidth="1"/>
    <col min="1029" max="1029" width="10.5546875" style="84" customWidth="1"/>
    <col min="1030" max="1030" width="5.88671875" style="84" customWidth="1"/>
    <col min="1031" max="1280" width="9.109375" style="84"/>
    <col min="1281" max="1281" width="4.44140625" style="84" customWidth="1"/>
    <col min="1282" max="1282" width="8.5546875" style="84" customWidth="1"/>
    <col min="1283" max="1283" width="9.88671875" style="84" customWidth="1"/>
    <col min="1284" max="1284" width="10.5546875" style="84" bestFit="1" customWidth="1"/>
    <col min="1285" max="1285" width="10.5546875" style="84" customWidth="1"/>
    <col min="1286" max="1286" width="5.88671875" style="84" customWidth="1"/>
    <col min="1287" max="1536" width="9.109375" style="84"/>
    <col min="1537" max="1537" width="4.44140625" style="84" customWidth="1"/>
    <col min="1538" max="1538" width="8.5546875" style="84" customWidth="1"/>
    <col min="1539" max="1539" width="9.88671875" style="84" customWidth="1"/>
    <col min="1540" max="1540" width="10.5546875" style="84" bestFit="1" customWidth="1"/>
    <col min="1541" max="1541" width="10.5546875" style="84" customWidth="1"/>
    <col min="1542" max="1542" width="5.88671875" style="84" customWidth="1"/>
    <col min="1543" max="1792" width="9.109375" style="84"/>
    <col min="1793" max="1793" width="4.44140625" style="84" customWidth="1"/>
    <col min="1794" max="1794" width="8.5546875" style="84" customWidth="1"/>
    <col min="1795" max="1795" width="9.88671875" style="84" customWidth="1"/>
    <col min="1796" max="1796" width="10.5546875" style="84" bestFit="1" customWidth="1"/>
    <col min="1797" max="1797" width="10.5546875" style="84" customWidth="1"/>
    <col min="1798" max="1798" width="5.88671875" style="84" customWidth="1"/>
    <col min="1799" max="2048" width="9.109375" style="84"/>
    <col min="2049" max="2049" width="4.44140625" style="84" customWidth="1"/>
    <col min="2050" max="2050" width="8.5546875" style="84" customWidth="1"/>
    <col min="2051" max="2051" width="9.88671875" style="84" customWidth="1"/>
    <col min="2052" max="2052" width="10.5546875" style="84" bestFit="1" customWidth="1"/>
    <col min="2053" max="2053" width="10.5546875" style="84" customWidth="1"/>
    <col min="2054" max="2054" width="5.88671875" style="84" customWidth="1"/>
    <col min="2055" max="2304" width="9.109375" style="84"/>
    <col min="2305" max="2305" width="4.44140625" style="84" customWidth="1"/>
    <col min="2306" max="2306" width="8.5546875" style="84" customWidth="1"/>
    <col min="2307" max="2307" width="9.88671875" style="84" customWidth="1"/>
    <col min="2308" max="2308" width="10.5546875" style="84" bestFit="1" customWidth="1"/>
    <col min="2309" max="2309" width="10.5546875" style="84" customWidth="1"/>
    <col min="2310" max="2310" width="5.88671875" style="84" customWidth="1"/>
    <col min="2311" max="2560" width="9.109375" style="84"/>
    <col min="2561" max="2561" width="4.44140625" style="84" customWidth="1"/>
    <col min="2562" max="2562" width="8.5546875" style="84" customWidth="1"/>
    <col min="2563" max="2563" width="9.88671875" style="84" customWidth="1"/>
    <col min="2564" max="2564" width="10.5546875" style="84" bestFit="1" customWidth="1"/>
    <col min="2565" max="2565" width="10.5546875" style="84" customWidth="1"/>
    <col min="2566" max="2566" width="5.88671875" style="84" customWidth="1"/>
    <col min="2567" max="2816" width="9.109375" style="84"/>
    <col min="2817" max="2817" width="4.44140625" style="84" customWidth="1"/>
    <col min="2818" max="2818" width="8.5546875" style="84" customWidth="1"/>
    <col min="2819" max="2819" width="9.88671875" style="84" customWidth="1"/>
    <col min="2820" max="2820" width="10.5546875" style="84" bestFit="1" customWidth="1"/>
    <col min="2821" max="2821" width="10.5546875" style="84" customWidth="1"/>
    <col min="2822" max="2822" width="5.88671875" style="84" customWidth="1"/>
    <col min="2823" max="3072" width="9.109375" style="84"/>
    <col min="3073" max="3073" width="4.44140625" style="84" customWidth="1"/>
    <col min="3074" max="3074" width="8.5546875" style="84" customWidth="1"/>
    <col min="3075" max="3075" width="9.88671875" style="84" customWidth="1"/>
    <col min="3076" max="3076" width="10.5546875" style="84" bestFit="1" customWidth="1"/>
    <col min="3077" max="3077" width="10.5546875" style="84" customWidth="1"/>
    <col min="3078" max="3078" width="5.88671875" style="84" customWidth="1"/>
    <col min="3079" max="3328" width="9.109375" style="84"/>
    <col min="3329" max="3329" width="4.44140625" style="84" customWidth="1"/>
    <col min="3330" max="3330" width="8.5546875" style="84" customWidth="1"/>
    <col min="3331" max="3331" width="9.88671875" style="84" customWidth="1"/>
    <col min="3332" max="3332" width="10.5546875" style="84" bestFit="1" customWidth="1"/>
    <col min="3333" max="3333" width="10.5546875" style="84" customWidth="1"/>
    <col min="3334" max="3334" width="5.88671875" style="84" customWidth="1"/>
    <col min="3335" max="3584" width="9.109375" style="84"/>
    <col min="3585" max="3585" width="4.44140625" style="84" customWidth="1"/>
    <col min="3586" max="3586" width="8.5546875" style="84" customWidth="1"/>
    <col min="3587" max="3587" width="9.88671875" style="84" customWidth="1"/>
    <col min="3588" max="3588" width="10.5546875" style="84" bestFit="1" customWidth="1"/>
    <col min="3589" max="3589" width="10.5546875" style="84" customWidth="1"/>
    <col min="3590" max="3590" width="5.88671875" style="84" customWidth="1"/>
    <col min="3591" max="3840" width="9.109375" style="84"/>
    <col min="3841" max="3841" width="4.44140625" style="84" customWidth="1"/>
    <col min="3842" max="3842" width="8.5546875" style="84" customWidth="1"/>
    <col min="3843" max="3843" width="9.88671875" style="84" customWidth="1"/>
    <col min="3844" max="3844" width="10.5546875" style="84" bestFit="1" customWidth="1"/>
    <col min="3845" max="3845" width="10.5546875" style="84" customWidth="1"/>
    <col min="3846" max="3846" width="5.88671875" style="84" customWidth="1"/>
    <col min="3847" max="4096" width="9.109375" style="84"/>
    <col min="4097" max="4097" width="4.44140625" style="84" customWidth="1"/>
    <col min="4098" max="4098" width="8.5546875" style="84" customWidth="1"/>
    <col min="4099" max="4099" width="9.88671875" style="84" customWidth="1"/>
    <col min="4100" max="4100" width="10.5546875" style="84" bestFit="1" customWidth="1"/>
    <col min="4101" max="4101" width="10.5546875" style="84" customWidth="1"/>
    <col min="4102" max="4102" width="5.88671875" style="84" customWidth="1"/>
    <col min="4103" max="4352" width="9.109375" style="84"/>
    <col min="4353" max="4353" width="4.44140625" style="84" customWidth="1"/>
    <col min="4354" max="4354" width="8.5546875" style="84" customWidth="1"/>
    <col min="4355" max="4355" width="9.88671875" style="84" customWidth="1"/>
    <col min="4356" max="4356" width="10.5546875" style="84" bestFit="1" customWidth="1"/>
    <col min="4357" max="4357" width="10.5546875" style="84" customWidth="1"/>
    <col min="4358" max="4358" width="5.88671875" style="84" customWidth="1"/>
    <col min="4359" max="4608" width="9.109375" style="84"/>
    <col min="4609" max="4609" width="4.44140625" style="84" customWidth="1"/>
    <col min="4610" max="4610" width="8.5546875" style="84" customWidth="1"/>
    <col min="4611" max="4611" width="9.88671875" style="84" customWidth="1"/>
    <col min="4612" max="4612" width="10.5546875" style="84" bestFit="1" customWidth="1"/>
    <col min="4613" max="4613" width="10.5546875" style="84" customWidth="1"/>
    <col min="4614" max="4614" width="5.88671875" style="84" customWidth="1"/>
    <col min="4615" max="4864" width="9.109375" style="84"/>
    <col min="4865" max="4865" width="4.44140625" style="84" customWidth="1"/>
    <col min="4866" max="4866" width="8.5546875" style="84" customWidth="1"/>
    <col min="4867" max="4867" width="9.88671875" style="84" customWidth="1"/>
    <col min="4868" max="4868" width="10.5546875" style="84" bestFit="1" customWidth="1"/>
    <col min="4869" max="4869" width="10.5546875" style="84" customWidth="1"/>
    <col min="4870" max="4870" width="5.88671875" style="84" customWidth="1"/>
    <col min="4871" max="5120" width="9.109375" style="84"/>
    <col min="5121" max="5121" width="4.44140625" style="84" customWidth="1"/>
    <col min="5122" max="5122" width="8.5546875" style="84" customWidth="1"/>
    <col min="5123" max="5123" width="9.88671875" style="84" customWidth="1"/>
    <col min="5124" max="5124" width="10.5546875" style="84" bestFit="1" customWidth="1"/>
    <col min="5125" max="5125" width="10.5546875" style="84" customWidth="1"/>
    <col min="5126" max="5126" width="5.88671875" style="84" customWidth="1"/>
    <col min="5127" max="5376" width="9.109375" style="84"/>
    <col min="5377" max="5377" width="4.44140625" style="84" customWidth="1"/>
    <col min="5378" max="5378" width="8.5546875" style="84" customWidth="1"/>
    <col min="5379" max="5379" width="9.88671875" style="84" customWidth="1"/>
    <col min="5380" max="5380" width="10.5546875" style="84" bestFit="1" customWidth="1"/>
    <col min="5381" max="5381" width="10.5546875" style="84" customWidth="1"/>
    <col min="5382" max="5382" width="5.88671875" style="84" customWidth="1"/>
    <col min="5383" max="5632" width="9.109375" style="84"/>
    <col min="5633" max="5633" width="4.44140625" style="84" customWidth="1"/>
    <col min="5634" max="5634" width="8.5546875" style="84" customWidth="1"/>
    <col min="5635" max="5635" width="9.88671875" style="84" customWidth="1"/>
    <col min="5636" max="5636" width="10.5546875" style="84" bestFit="1" customWidth="1"/>
    <col min="5637" max="5637" width="10.5546875" style="84" customWidth="1"/>
    <col min="5638" max="5638" width="5.88671875" style="84" customWidth="1"/>
    <col min="5639" max="5888" width="9.109375" style="84"/>
    <col min="5889" max="5889" width="4.44140625" style="84" customWidth="1"/>
    <col min="5890" max="5890" width="8.5546875" style="84" customWidth="1"/>
    <col min="5891" max="5891" width="9.88671875" style="84" customWidth="1"/>
    <col min="5892" max="5892" width="10.5546875" style="84" bestFit="1" customWidth="1"/>
    <col min="5893" max="5893" width="10.5546875" style="84" customWidth="1"/>
    <col min="5894" max="5894" width="5.88671875" style="84" customWidth="1"/>
    <col min="5895" max="6144" width="9.109375" style="84"/>
    <col min="6145" max="6145" width="4.44140625" style="84" customWidth="1"/>
    <col min="6146" max="6146" width="8.5546875" style="84" customWidth="1"/>
    <col min="6147" max="6147" width="9.88671875" style="84" customWidth="1"/>
    <col min="6148" max="6148" width="10.5546875" style="84" bestFit="1" customWidth="1"/>
    <col min="6149" max="6149" width="10.5546875" style="84" customWidth="1"/>
    <col min="6150" max="6150" width="5.88671875" style="84" customWidth="1"/>
    <col min="6151" max="6400" width="9.109375" style="84"/>
    <col min="6401" max="6401" width="4.44140625" style="84" customWidth="1"/>
    <col min="6402" max="6402" width="8.5546875" style="84" customWidth="1"/>
    <col min="6403" max="6403" width="9.88671875" style="84" customWidth="1"/>
    <col min="6404" max="6404" width="10.5546875" style="84" bestFit="1" customWidth="1"/>
    <col min="6405" max="6405" width="10.5546875" style="84" customWidth="1"/>
    <col min="6406" max="6406" width="5.88671875" style="84" customWidth="1"/>
    <col min="6407" max="6656" width="9.109375" style="84"/>
    <col min="6657" max="6657" width="4.44140625" style="84" customWidth="1"/>
    <col min="6658" max="6658" width="8.5546875" style="84" customWidth="1"/>
    <col min="6659" max="6659" width="9.88671875" style="84" customWidth="1"/>
    <col min="6660" max="6660" width="10.5546875" style="84" bestFit="1" customWidth="1"/>
    <col min="6661" max="6661" width="10.5546875" style="84" customWidth="1"/>
    <col min="6662" max="6662" width="5.88671875" style="84" customWidth="1"/>
    <col min="6663" max="6912" width="9.109375" style="84"/>
    <col min="6913" max="6913" width="4.44140625" style="84" customWidth="1"/>
    <col min="6914" max="6914" width="8.5546875" style="84" customWidth="1"/>
    <col min="6915" max="6915" width="9.88671875" style="84" customWidth="1"/>
    <col min="6916" max="6916" width="10.5546875" style="84" bestFit="1" customWidth="1"/>
    <col min="6917" max="6917" width="10.5546875" style="84" customWidth="1"/>
    <col min="6918" max="6918" width="5.88671875" style="84" customWidth="1"/>
    <col min="6919" max="7168" width="9.109375" style="84"/>
    <col min="7169" max="7169" width="4.44140625" style="84" customWidth="1"/>
    <col min="7170" max="7170" width="8.5546875" style="84" customWidth="1"/>
    <col min="7171" max="7171" width="9.88671875" style="84" customWidth="1"/>
    <col min="7172" max="7172" width="10.5546875" style="84" bestFit="1" customWidth="1"/>
    <col min="7173" max="7173" width="10.5546875" style="84" customWidth="1"/>
    <col min="7174" max="7174" width="5.88671875" style="84" customWidth="1"/>
    <col min="7175" max="7424" width="9.109375" style="84"/>
    <col min="7425" max="7425" width="4.44140625" style="84" customWidth="1"/>
    <col min="7426" max="7426" width="8.5546875" style="84" customWidth="1"/>
    <col min="7427" max="7427" width="9.88671875" style="84" customWidth="1"/>
    <col min="7428" max="7428" width="10.5546875" style="84" bestFit="1" customWidth="1"/>
    <col min="7429" max="7429" width="10.5546875" style="84" customWidth="1"/>
    <col min="7430" max="7430" width="5.88671875" style="84" customWidth="1"/>
    <col min="7431" max="7680" width="9.109375" style="84"/>
    <col min="7681" max="7681" width="4.44140625" style="84" customWidth="1"/>
    <col min="7682" max="7682" width="8.5546875" style="84" customWidth="1"/>
    <col min="7683" max="7683" width="9.88671875" style="84" customWidth="1"/>
    <col min="7684" max="7684" width="10.5546875" style="84" bestFit="1" customWidth="1"/>
    <col min="7685" max="7685" width="10.5546875" style="84" customWidth="1"/>
    <col min="7686" max="7686" width="5.88671875" style="84" customWidth="1"/>
    <col min="7687" max="7936" width="9.109375" style="84"/>
    <col min="7937" max="7937" width="4.44140625" style="84" customWidth="1"/>
    <col min="7938" max="7938" width="8.5546875" style="84" customWidth="1"/>
    <col min="7939" max="7939" width="9.88671875" style="84" customWidth="1"/>
    <col min="7940" max="7940" width="10.5546875" style="84" bestFit="1" customWidth="1"/>
    <col min="7941" max="7941" width="10.5546875" style="84" customWidth="1"/>
    <col min="7942" max="7942" width="5.88671875" style="84" customWidth="1"/>
    <col min="7943" max="8192" width="9.109375" style="84"/>
    <col min="8193" max="8193" width="4.44140625" style="84" customWidth="1"/>
    <col min="8194" max="8194" width="8.5546875" style="84" customWidth="1"/>
    <col min="8195" max="8195" width="9.88671875" style="84" customWidth="1"/>
    <col min="8196" max="8196" width="10.5546875" style="84" bestFit="1" customWidth="1"/>
    <col min="8197" max="8197" width="10.5546875" style="84" customWidth="1"/>
    <col min="8198" max="8198" width="5.88671875" style="84" customWidth="1"/>
    <col min="8199" max="8448" width="9.109375" style="84"/>
    <col min="8449" max="8449" width="4.44140625" style="84" customWidth="1"/>
    <col min="8450" max="8450" width="8.5546875" style="84" customWidth="1"/>
    <col min="8451" max="8451" width="9.88671875" style="84" customWidth="1"/>
    <col min="8452" max="8452" width="10.5546875" style="84" bestFit="1" customWidth="1"/>
    <col min="8453" max="8453" width="10.5546875" style="84" customWidth="1"/>
    <col min="8454" max="8454" width="5.88671875" style="84" customWidth="1"/>
    <col min="8455" max="8704" width="9.109375" style="84"/>
    <col min="8705" max="8705" width="4.44140625" style="84" customWidth="1"/>
    <col min="8706" max="8706" width="8.5546875" style="84" customWidth="1"/>
    <col min="8707" max="8707" width="9.88671875" style="84" customWidth="1"/>
    <col min="8708" max="8708" width="10.5546875" style="84" bestFit="1" customWidth="1"/>
    <col min="8709" max="8709" width="10.5546875" style="84" customWidth="1"/>
    <col min="8710" max="8710" width="5.88671875" style="84" customWidth="1"/>
    <col min="8711" max="8960" width="9.109375" style="84"/>
    <col min="8961" max="8961" width="4.44140625" style="84" customWidth="1"/>
    <col min="8962" max="8962" width="8.5546875" style="84" customWidth="1"/>
    <col min="8963" max="8963" width="9.88671875" style="84" customWidth="1"/>
    <col min="8964" max="8964" width="10.5546875" style="84" bestFit="1" customWidth="1"/>
    <col min="8965" max="8965" width="10.5546875" style="84" customWidth="1"/>
    <col min="8966" max="8966" width="5.88671875" style="84" customWidth="1"/>
    <col min="8967" max="9216" width="9.109375" style="84"/>
    <col min="9217" max="9217" width="4.44140625" style="84" customWidth="1"/>
    <col min="9218" max="9218" width="8.5546875" style="84" customWidth="1"/>
    <col min="9219" max="9219" width="9.88671875" style="84" customWidth="1"/>
    <col min="9220" max="9220" width="10.5546875" style="84" bestFit="1" customWidth="1"/>
    <col min="9221" max="9221" width="10.5546875" style="84" customWidth="1"/>
    <col min="9222" max="9222" width="5.88671875" style="84" customWidth="1"/>
    <col min="9223" max="9472" width="9.109375" style="84"/>
    <col min="9473" max="9473" width="4.44140625" style="84" customWidth="1"/>
    <col min="9474" max="9474" width="8.5546875" style="84" customWidth="1"/>
    <col min="9475" max="9475" width="9.88671875" style="84" customWidth="1"/>
    <col min="9476" max="9476" width="10.5546875" style="84" bestFit="1" customWidth="1"/>
    <col min="9477" max="9477" width="10.5546875" style="84" customWidth="1"/>
    <col min="9478" max="9478" width="5.88671875" style="84" customWidth="1"/>
    <col min="9479" max="9728" width="9.109375" style="84"/>
    <col min="9729" max="9729" width="4.44140625" style="84" customWidth="1"/>
    <col min="9730" max="9730" width="8.5546875" style="84" customWidth="1"/>
    <col min="9731" max="9731" width="9.88671875" style="84" customWidth="1"/>
    <col min="9732" max="9732" width="10.5546875" style="84" bestFit="1" customWidth="1"/>
    <col min="9733" max="9733" width="10.5546875" style="84" customWidth="1"/>
    <col min="9734" max="9734" width="5.88671875" style="84" customWidth="1"/>
    <col min="9735" max="9984" width="9.109375" style="84"/>
    <col min="9985" max="9985" width="4.44140625" style="84" customWidth="1"/>
    <col min="9986" max="9986" width="8.5546875" style="84" customWidth="1"/>
    <col min="9987" max="9987" width="9.88671875" style="84" customWidth="1"/>
    <col min="9988" max="9988" width="10.5546875" style="84" bestFit="1" customWidth="1"/>
    <col min="9989" max="9989" width="10.5546875" style="84" customWidth="1"/>
    <col min="9990" max="9990" width="5.88671875" style="84" customWidth="1"/>
    <col min="9991" max="10240" width="9.109375" style="84"/>
    <col min="10241" max="10241" width="4.44140625" style="84" customWidth="1"/>
    <col min="10242" max="10242" width="8.5546875" style="84" customWidth="1"/>
    <col min="10243" max="10243" width="9.88671875" style="84" customWidth="1"/>
    <col min="10244" max="10244" width="10.5546875" style="84" bestFit="1" customWidth="1"/>
    <col min="10245" max="10245" width="10.5546875" style="84" customWidth="1"/>
    <col min="10246" max="10246" width="5.88671875" style="84" customWidth="1"/>
    <col min="10247" max="10496" width="9.109375" style="84"/>
    <col min="10497" max="10497" width="4.44140625" style="84" customWidth="1"/>
    <col min="10498" max="10498" width="8.5546875" style="84" customWidth="1"/>
    <col min="10499" max="10499" width="9.88671875" style="84" customWidth="1"/>
    <col min="10500" max="10500" width="10.5546875" style="84" bestFit="1" customWidth="1"/>
    <col min="10501" max="10501" width="10.5546875" style="84" customWidth="1"/>
    <col min="10502" max="10502" width="5.88671875" style="84" customWidth="1"/>
    <col min="10503" max="10752" width="9.109375" style="84"/>
    <col min="10753" max="10753" width="4.44140625" style="84" customWidth="1"/>
    <col min="10754" max="10754" width="8.5546875" style="84" customWidth="1"/>
    <col min="10755" max="10755" width="9.88671875" style="84" customWidth="1"/>
    <col min="10756" max="10756" width="10.5546875" style="84" bestFit="1" customWidth="1"/>
    <col min="10757" max="10757" width="10.5546875" style="84" customWidth="1"/>
    <col min="10758" max="10758" width="5.88671875" style="84" customWidth="1"/>
    <col min="10759" max="11008" width="9.109375" style="84"/>
    <col min="11009" max="11009" width="4.44140625" style="84" customWidth="1"/>
    <col min="11010" max="11010" width="8.5546875" style="84" customWidth="1"/>
    <col min="11011" max="11011" width="9.88671875" style="84" customWidth="1"/>
    <col min="11012" max="11012" width="10.5546875" style="84" bestFit="1" customWidth="1"/>
    <col min="11013" max="11013" width="10.5546875" style="84" customWidth="1"/>
    <col min="11014" max="11014" width="5.88671875" style="84" customWidth="1"/>
    <col min="11015" max="11264" width="9.109375" style="84"/>
    <col min="11265" max="11265" width="4.44140625" style="84" customWidth="1"/>
    <col min="11266" max="11266" width="8.5546875" style="84" customWidth="1"/>
    <col min="11267" max="11267" width="9.88671875" style="84" customWidth="1"/>
    <col min="11268" max="11268" width="10.5546875" style="84" bestFit="1" customWidth="1"/>
    <col min="11269" max="11269" width="10.5546875" style="84" customWidth="1"/>
    <col min="11270" max="11270" width="5.88671875" style="84" customWidth="1"/>
    <col min="11271" max="11520" width="9.109375" style="84"/>
    <col min="11521" max="11521" width="4.44140625" style="84" customWidth="1"/>
    <col min="11522" max="11522" width="8.5546875" style="84" customWidth="1"/>
    <col min="11523" max="11523" width="9.88671875" style="84" customWidth="1"/>
    <col min="11524" max="11524" width="10.5546875" style="84" bestFit="1" customWidth="1"/>
    <col min="11525" max="11525" width="10.5546875" style="84" customWidth="1"/>
    <col min="11526" max="11526" width="5.88671875" style="84" customWidth="1"/>
    <col min="11527" max="11776" width="9.109375" style="84"/>
    <col min="11777" max="11777" width="4.44140625" style="84" customWidth="1"/>
    <col min="11778" max="11778" width="8.5546875" style="84" customWidth="1"/>
    <col min="11779" max="11779" width="9.88671875" style="84" customWidth="1"/>
    <col min="11780" max="11780" width="10.5546875" style="84" bestFit="1" customWidth="1"/>
    <col min="11781" max="11781" width="10.5546875" style="84" customWidth="1"/>
    <col min="11782" max="11782" width="5.88671875" style="84" customWidth="1"/>
    <col min="11783" max="12032" width="9.109375" style="84"/>
    <col min="12033" max="12033" width="4.44140625" style="84" customWidth="1"/>
    <col min="12034" max="12034" width="8.5546875" style="84" customWidth="1"/>
    <col min="12035" max="12035" width="9.88671875" style="84" customWidth="1"/>
    <col min="12036" max="12036" width="10.5546875" style="84" bestFit="1" customWidth="1"/>
    <col min="12037" max="12037" width="10.5546875" style="84" customWidth="1"/>
    <col min="12038" max="12038" width="5.88671875" style="84" customWidth="1"/>
    <col min="12039" max="12288" width="9.109375" style="84"/>
    <col min="12289" max="12289" width="4.44140625" style="84" customWidth="1"/>
    <col min="12290" max="12290" width="8.5546875" style="84" customWidth="1"/>
    <col min="12291" max="12291" width="9.88671875" style="84" customWidth="1"/>
    <col min="12292" max="12292" width="10.5546875" style="84" bestFit="1" customWidth="1"/>
    <col min="12293" max="12293" width="10.5546875" style="84" customWidth="1"/>
    <col min="12294" max="12294" width="5.88671875" style="84" customWidth="1"/>
    <col min="12295" max="12544" width="9.109375" style="84"/>
    <col min="12545" max="12545" width="4.44140625" style="84" customWidth="1"/>
    <col min="12546" max="12546" width="8.5546875" style="84" customWidth="1"/>
    <col min="12547" max="12547" width="9.88671875" style="84" customWidth="1"/>
    <col min="12548" max="12548" width="10.5546875" style="84" bestFit="1" customWidth="1"/>
    <col min="12549" max="12549" width="10.5546875" style="84" customWidth="1"/>
    <col min="12550" max="12550" width="5.88671875" style="84" customWidth="1"/>
    <col min="12551" max="12800" width="9.109375" style="84"/>
    <col min="12801" max="12801" width="4.44140625" style="84" customWidth="1"/>
    <col min="12802" max="12802" width="8.5546875" style="84" customWidth="1"/>
    <col min="12803" max="12803" width="9.88671875" style="84" customWidth="1"/>
    <col min="12804" max="12804" width="10.5546875" style="84" bestFit="1" customWidth="1"/>
    <col min="12805" max="12805" width="10.5546875" style="84" customWidth="1"/>
    <col min="12806" max="12806" width="5.88671875" style="84" customWidth="1"/>
    <col min="12807" max="13056" width="9.109375" style="84"/>
    <col min="13057" max="13057" width="4.44140625" style="84" customWidth="1"/>
    <col min="13058" max="13058" width="8.5546875" style="84" customWidth="1"/>
    <col min="13059" max="13059" width="9.88671875" style="84" customWidth="1"/>
    <col min="13060" max="13060" width="10.5546875" style="84" bestFit="1" customWidth="1"/>
    <col min="13061" max="13061" width="10.5546875" style="84" customWidth="1"/>
    <col min="13062" max="13062" width="5.88671875" style="84" customWidth="1"/>
    <col min="13063" max="13312" width="9.109375" style="84"/>
    <col min="13313" max="13313" width="4.44140625" style="84" customWidth="1"/>
    <col min="13314" max="13314" width="8.5546875" style="84" customWidth="1"/>
    <col min="13315" max="13315" width="9.88671875" style="84" customWidth="1"/>
    <col min="13316" max="13316" width="10.5546875" style="84" bestFit="1" customWidth="1"/>
    <col min="13317" max="13317" width="10.5546875" style="84" customWidth="1"/>
    <col min="13318" max="13318" width="5.88671875" style="84" customWidth="1"/>
    <col min="13319" max="13568" width="9.109375" style="84"/>
    <col min="13569" max="13569" width="4.44140625" style="84" customWidth="1"/>
    <col min="13570" max="13570" width="8.5546875" style="84" customWidth="1"/>
    <col min="13571" max="13571" width="9.88671875" style="84" customWidth="1"/>
    <col min="13572" max="13572" width="10.5546875" style="84" bestFit="1" customWidth="1"/>
    <col min="13573" max="13573" width="10.5546875" style="84" customWidth="1"/>
    <col min="13574" max="13574" width="5.88671875" style="84" customWidth="1"/>
    <col min="13575" max="13824" width="9.109375" style="84"/>
    <col min="13825" max="13825" width="4.44140625" style="84" customWidth="1"/>
    <col min="13826" max="13826" width="8.5546875" style="84" customWidth="1"/>
    <col min="13827" max="13827" width="9.88671875" style="84" customWidth="1"/>
    <col min="13828" max="13828" width="10.5546875" style="84" bestFit="1" customWidth="1"/>
    <col min="13829" max="13829" width="10.5546875" style="84" customWidth="1"/>
    <col min="13830" max="13830" width="5.88671875" style="84" customWidth="1"/>
    <col min="13831" max="14080" width="9.109375" style="84"/>
    <col min="14081" max="14081" width="4.44140625" style="84" customWidth="1"/>
    <col min="14082" max="14082" width="8.5546875" style="84" customWidth="1"/>
    <col min="14083" max="14083" width="9.88671875" style="84" customWidth="1"/>
    <col min="14084" max="14084" width="10.5546875" style="84" bestFit="1" customWidth="1"/>
    <col min="14085" max="14085" width="10.5546875" style="84" customWidth="1"/>
    <col min="14086" max="14086" width="5.88671875" style="84" customWidth="1"/>
    <col min="14087" max="14336" width="9.109375" style="84"/>
    <col min="14337" max="14337" width="4.44140625" style="84" customWidth="1"/>
    <col min="14338" max="14338" width="8.5546875" style="84" customWidth="1"/>
    <col min="14339" max="14339" width="9.88671875" style="84" customWidth="1"/>
    <col min="14340" max="14340" width="10.5546875" style="84" bestFit="1" customWidth="1"/>
    <col min="14341" max="14341" width="10.5546875" style="84" customWidth="1"/>
    <col min="14342" max="14342" width="5.88671875" style="84" customWidth="1"/>
    <col min="14343" max="14592" width="9.109375" style="84"/>
    <col min="14593" max="14593" width="4.44140625" style="84" customWidth="1"/>
    <col min="14594" max="14594" width="8.5546875" style="84" customWidth="1"/>
    <col min="14595" max="14595" width="9.88671875" style="84" customWidth="1"/>
    <col min="14596" max="14596" width="10.5546875" style="84" bestFit="1" customWidth="1"/>
    <col min="14597" max="14597" width="10.5546875" style="84" customWidth="1"/>
    <col min="14598" max="14598" width="5.88671875" style="84" customWidth="1"/>
    <col min="14599" max="14848" width="9.109375" style="84"/>
    <col min="14849" max="14849" width="4.44140625" style="84" customWidth="1"/>
    <col min="14850" max="14850" width="8.5546875" style="84" customWidth="1"/>
    <col min="14851" max="14851" width="9.88671875" style="84" customWidth="1"/>
    <col min="14852" max="14852" width="10.5546875" style="84" bestFit="1" customWidth="1"/>
    <col min="14853" max="14853" width="10.5546875" style="84" customWidth="1"/>
    <col min="14854" max="14854" width="5.88671875" style="84" customWidth="1"/>
    <col min="14855" max="15104" width="9.109375" style="84"/>
    <col min="15105" max="15105" width="4.44140625" style="84" customWidth="1"/>
    <col min="15106" max="15106" width="8.5546875" style="84" customWidth="1"/>
    <col min="15107" max="15107" width="9.88671875" style="84" customWidth="1"/>
    <col min="15108" max="15108" width="10.5546875" style="84" bestFit="1" customWidth="1"/>
    <col min="15109" max="15109" width="10.5546875" style="84" customWidth="1"/>
    <col min="15110" max="15110" width="5.88671875" style="84" customWidth="1"/>
    <col min="15111" max="15360" width="9.109375" style="84"/>
    <col min="15361" max="15361" width="4.44140625" style="84" customWidth="1"/>
    <col min="15362" max="15362" width="8.5546875" style="84" customWidth="1"/>
    <col min="15363" max="15363" width="9.88671875" style="84" customWidth="1"/>
    <col min="15364" max="15364" width="10.5546875" style="84" bestFit="1" customWidth="1"/>
    <col min="15365" max="15365" width="10.5546875" style="84" customWidth="1"/>
    <col min="15366" max="15366" width="5.88671875" style="84" customWidth="1"/>
    <col min="15367" max="15616" width="9.109375" style="84"/>
    <col min="15617" max="15617" width="4.44140625" style="84" customWidth="1"/>
    <col min="15618" max="15618" width="8.5546875" style="84" customWidth="1"/>
    <col min="15619" max="15619" width="9.88671875" style="84" customWidth="1"/>
    <col min="15620" max="15620" width="10.5546875" style="84" bestFit="1" customWidth="1"/>
    <col min="15621" max="15621" width="10.5546875" style="84" customWidth="1"/>
    <col min="15622" max="15622" width="5.88671875" style="84" customWidth="1"/>
    <col min="15623" max="15872" width="9.109375" style="84"/>
    <col min="15873" max="15873" width="4.44140625" style="84" customWidth="1"/>
    <col min="15874" max="15874" width="8.5546875" style="84" customWidth="1"/>
    <col min="15875" max="15875" width="9.88671875" style="84" customWidth="1"/>
    <col min="15876" max="15876" width="10.5546875" style="84" bestFit="1" customWidth="1"/>
    <col min="15877" max="15877" width="10.5546875" style="84" customWidth="1"/>
    <col min="15878" max="15878" width="5.88671875" style="84" customWidth="1"/>
    <col min="15879" max="16128" width="9.109375" style="84"/>
    <col min="16129" max="16129" width="4.44140625" style="84" customWidth="1"/>
    <col min="16130" max="16130" width="8.5546875" style="84" customWidth="1"/>
    <col min="16131" max="16131" width="9.88671875" style="84" customWidth="1"/>
    <col min="16132" max="16132" width="10.5546875" style="84" bestFit="1" customWidth="1"/>
    <col min="16133" max="16133" width="10.5546875" style="84" customWidth="1"/>
    <col min="16134" max="16134" width="5.88671875" style="84" customWidth="1"/>
    <col min="16135" max="16384" width="9.109375" style="84"/>
  </cols>
  <sheetData>
    <row r="1" spans="1:8" ht="15" thickBot="1">
      <c r="B1" s="167" t="s">
        <v>719</v>
      </c>
    </row>
    <row r="2" spans="1:8" ht="15" thickBot="1">
      <c r="G2" s="169"/>
      <c r="H2" s="166" t="s">
        <v>720</v>
      </c>
    </row>
    <row r="3" spans="1:8">
      <c r="D3" s="85"/>
      <c r="E3" s="85"/>
    </row>
    <row r="5" spans="1:8">
      <c r="D5" s="86" t="s">
        <v>525</v>
      </c>
    </row>
    <row r="6" spans="1:8">
      <c r="D6" s="168">
        <f>MAX(D9:D32)</f>
        <v>2.2200000000000002</v>
      </c>
    </row>
    <row r="7" spans="1:8" ht="28.8">
      <c r="A7" s="86" t="s">
        <v>520</v>
      </c>
      <c r="B7" s="86" t="s">
        <v>526</v>
      </c>
      <c r="C7" s="86" t="s">
        <v>527</v>
      </c>
      <c r="D7" s="86" t="s">
        <v>528</v>
      </c>
      <c r="E7" s="87" t="s">
        <v>529</v>
      </c>
      <c r="F7" s="86" t="s">
        <v>530</v>
      </c>
    </row>
    <row r="8" spans="1:8">
      <c r="C8" s="84">
        <v>0</v>
      </c>
    </row>
    <row r="9" spans="1:8">
      <c r="A9" s="84">
        <v>0</v>
      </c>
      <c r="B9" s="88">
        <v>-1000</v>
      </c>
      <c r="C9" s="89">
        <f>IF(B9&gt;-999,B9,C8)</f>
        <v>0</v>
      </c>
      <c r="D9" s="89">
        <f>C9</f>
        <v>0</v>
      </c>
      <c r="E9" s="89">
        <f t="shared" ref="E9:E32" si="0">D9-$D$6</f>
        <v>-2.2200000000000002</v>
      </c>
      <c r="F9" s="90">
        <f>IF(B9=-1000,0,EXP(E9))</f>
        <v>0</v>
      </c>
    </row>
    <row r="10" spans="1:8">
      <c r="A10" s="84">
        <v>1</v>
      </c>
      <c r="B10" s="88">
        <v>-1000</v>
      </c>
      <c r="C10" s="89">
        <f t="shared" ref="C10:C32" si="1">IF(B10&gt;-999,B10,C9)</f>
        <v>0</v>
      </c>
      <c r="D10" s="89">
        <f>D9+C10</f>
        <v>0</v>
      </c>
      <c r="E10" s="89">
        <f t="shared" si="0"/>
        <v>-2.2200000000000002</v>
      </c>
      <c r="F10" s="90">
        <f t="shared" ref="F10:F32" si="2">IF(B10=-1000,0,EXP(E10))</f>
        <v>0</v>
      </c>
    </row>
    <row r="11" spans="1:8">
      <c r="A11" s="84">
        <v>2</v>
      </c>
      <c r="B11" s="88">
        <v>0</v>
      </c>
      <c r="C11" s="89">
        <f t="shared" si="1"/>
        <v>0</v>
      </c>
      <c r="D11" s="89">
        <f t="shared" ref="D11:D32" si="3">D10+C11</f>
        <v>0</v>
      </c>
      <c r="E11" s="89">
        <f t="shared" si="0"/>
        <v>-2.2200000000000002</v>
      </c>
      <c r="F11" s="90">
        <f t="shared" si="2"/>
        <v>0.10860910882495796</v>
      </c>
    </row>
    <row r="12" spans="1:8">
      <c r="A12" s="84">
        <v>3</v>
      </c>
      <c r="B12" s="88">
        <v>0.5</v>
      </c>
      <c r="C12" s="89">
        <f t="shared" si="1"/>
        <v>0.5</v>
      </c>
      <c r="D12" s="89">
        <f t="shared" si="3"/>
        <v>0.5</v>
      </c>
      <c r="E12" s="89">
        <f t="shared" si="0"/>
        <v>-1.7200000000000002</v>
      </c>
      <c r="F12" s="90">
        <f t="shared" si="2"/>
        <v>0.1790661479114932</v>
      </c>
    </row>
    <row r="13" spans="1:8">
      <c r="A13" s="84">
        <v>4</v>
      </c>
      <c r="B13" s="88">
        <v>-999</v>
      </c>
      <c r="C13" s="89">
        <f t="shared" si="1"/>
        <v>0.5</v>
      </c>
      <c r="D13" s="89">
        <f t="shared" si="3"/>
        <v>1</v>
      </c>
      <c r="E13" s="89">
        <f t="shared" si="0"/>
        <v>-1.2200000000000002</v>
      </c>
      <c r="F13" s="90">
        <f t="shared" si="2"/>
        <v>0.29523016692401416</v>
      </c>
    </row>
    <row r="14" spans="1:8">
      <c r="A14" s="84">
        <v>5</v>
      </c>
      <c r="B14" s="88">
        <v>-999</v>
      </c>
      <c r="C14" s="89">
        <f t="shared" si="1"/>
        <v>0.5</v>
      </c>
      <c r="D14" s="89">
        <f t="shared" si="3"/>
        <v>1.5</v>
      </c>
      <c r="E14" s="89">
        <f t="shared" si="0"/>
        <v>-0.7200000000000002</v>
      </c>
      <c r="F14" s="90">
        <f t="shared" si="2"/>
        <v>0.48675225595997157</v>
      </c>
    </row>
    <row r="15" spans="1:8">
      <c r="A15" s="84">
        <v>6</v>
      </c>
      <c r="B15" s="88">
        <v>0.2</v>
      </c>
      <c r="C15" s="89">
        <f t="shared" si="1"/>
        <v>0.2</v>
      </c>
      <c r="D15" s="89">
        <f t="shared" si="3"/>
        <v>1.7</v>
      </c>
      <c r="E15" s="89">
        <f t="shared" si="0"/>
        <v>-0.52000000000000024</v>
      </c>
      <c r="F15" s="90">
        <f t="shared" si="2"/>
        <v>0.59452054797019416</v>
      </c>
    </row>
    <row r="16" spans="1:8">
      <c r="A16" s="84">
        <v>7</v>
      </c>
      <c r="B16" s="88">
        <v>0.2</v>
      </c>
      <c r="C16" s="89">
        <f t="shared" si="1"/>
        <v>0.2</v>
      </c>
      <c r="D16" s="89">
        <f t="shared" si="3"/>
        <v>1.9</v>
      </c>
      <c r="E16" s="89">
        <f t="shared" si="0"/>
        <v>-0.32000000000000028</v>
      </c>
      <c r="F16" s="90">
        <f t="shared" si="2"/>
        <v>0.72614903707369072</v>
      </c>
    </row>
    <row r="17" spans="1:8">
      <c r="A17" s="84">
        <v>8</v>
      </c>
      <c r="B17" s="88">
        <v>0.2</v>
      </c>
      <c r="C17" s="89">
        <f t="shared" si="1"/>
        <v>0.2</v>
      </c>
      <c r="D17" s="89">
        <f t="shared" si="3"/>
        <v>2.1</v>
      </c>
      <c r="E17" s="89">
        <f t="shared" si="0"/>
        <v>-0.12000000000000011</v>
      </c>
      <c r="F17" s="90">
        <f t="shared" si="2"/>
        <v>0.88692043671715737</v>
      </c>
    </row>
    <row r="18" spans="1:8">
      <c r="A18" s="84">
        <v>9</v>
      </c>
      <c r="B18" s="88">
        <v>0.1</v>
      </c>
      <c r="C18" s="89">
        <f t="shared" si="1"/>
        <v>0.1</v>
      </c>
      <c r="D18" s="89">
        <f t="shared" si="3"/>
        <v>2.2000000000000002</v>
      </c>
      <c r="E18" s="89">
        <f t="shared" si="0"/>
        <v>-2.0000000000000018E-2</v>
      </c>
      <c r="F18" s="90">
        <f t="shared" si="2"/>
        <v>0.98019867330675525</v>
      </c>
    </row>
    <row r="19" spans="1:8">
      <c r="A19" s="84">
        <v>10</v>
      </c>
      <c r="B19" s="88">
        <v>0.02</v>
      </c>
      <c r="C19" s="89">
        <f t="shared" si="1"/>
        <v>0.02</v>
      </c>
      <c r="D19" s="89">
        <f t="shared" si="3"/>
        <v>2.2200000000000002</v>
      </c>
      <c r="E19" s="89">
        <f t="shared" si="0"/>
        <v>0</v>
      </c>
      <c r="F19" s="90">
        <f t="shared" si="2"/>
        <v>1</v>
      </c>
    </row>
    <row r="20" spans="1:8">
      <c r="A20" s="84">
        <v>11</v>
      </c>
      <c r="B20" s="88">
        <v>0</v>
      </c>
      <c r="C20" s="89">
        <f t="shared" si="1"/>
        <v>0</v>
      </c>
      <c r="D20" s="89">
        <f t="shared" si="3"/>
        <v>2.2200000000000002</v>
      </c>
      <c r="E20" s="89">
        <f t="shared" si="0"/>
        <v>0</v>
      </c>
      <c r="F20" s="90">
        <f t="shared" si="2"/>
        <v>1</v>
      </c>
    </row>
    <row r="21" spans="1:8">
      <c r="A21" s="84">
        <v>12</v>
      </c>
      <c r="B21" s="88">
        <v>0</v>
      </c>
      <c r="C21" s="89">
        <f t="shared" si="1"/>
        <v>0</v>
      </c>
      <c r="D21" s="89">
        <f t="shared" si="3"/>
        <v>2.2200000000000002</v>
      </c>
      <c r="E21" s="89">
        <f t="shared" si="0"/>
        <v>0</v>
      </c>
      <c r="F21" s="90">
        <f t="shared" si="2"/>
        <v>1</v>
      </c>
    </row>
    <row r="22" spans="1:8">
      <c r="A22" s="84">
        <v>13</v>
      </c>
      <c r="B22" s="88">
        <v>0</v>
      </c>
      <c r="C22" s="89">
        <f t="shared" si="1"/>
        <v>0</v>
      </c>
      <c r="D22" s="89">
        <f t="shared" si="3"/>
        <v>2.2200000000000002</v>
      </c>
      <c r="E22" s="89">
        <f t="shared" si="0"/>
        <v>0</v>
      </c>
      <c r="F22" s="90">
        <f t="shared" si="2"/>
        <v>1</v>
      </c>
    </row>
    <row r="23" spans="1:8">
      <c r="A23" s="84">
        <v>14</v>
      </c>
      <c r="B23" s="88">
        <v>-0.1</v>
      </c>
      <c r="C23" s="89">
        <f t="shared" si="1"/>
        <v>-0.1</v>
      </c>
      <c r="D23" s="89">
        <f t="shared" si="3"/>
        <v>2.12</v>
      </c>
      <c r="E23" s="89">
        <f t="shared" si="0"/>
        <v>-0.10000000000000009</v>
      </c>
      <c r="F23" s="90">
        <f t="shared" si="2"/>
        <v>0.90483741803595952</v>
      </c>
    </row>
    <row r="24" spans="1:8">
      <c r="A24" s="84">
        <v>15</v>
      </c>
      <c r="B24" s="88">
        <v>-0.2</v>
      </c>
      <c r="C24" s="89">
        <f t="shared" si="1"/>
        <v>-0.2</v>
      </c>
      <c r="D24" s="89">
        <f t="shared" si="3"/>
        <v>1.9200000000000002</v>
      </c>
      <c r="E24" s="89">
        <f t="shared" si="0"/>
        <v>-0.30000000000000004</v>
      </c>
      <c r="F24" s="90">
        <f t="shared" si="2"/>
        <v>0.74081822068171788</v>
      </c>
    </row>
    <row r="25" spans="1:8">
      <c r="A25" s="84">
        <v>16</v>
      </c>
      <c r="B25" s="88">
        <v>-0.2</v>
      </c>
      <c r="C25" s="89">
        <f t="shared" si="1"/>
        <v>-0.2</v>
      </c>
      <c r="D25" s="89">
        <f t="shared" si="3"/>
        <v>1.7200000000000002</v>
      </c>
      <c r="E25" s="89">
        <f t="shared" si="0"/>
        <v>-0.5</v>
      </c>
      <c r="F25" s="90">
        <f t="shared" si="2"/>
        <v>0.60653065971263342</v>
      </c>
      <c r="H25" s="167" t="s">
        <v>531</v>
      </c>
    </row>
    <row r="26" spans="1:8">
      <c r="A26" s="84">
        <v>17</v>
      </c>
      <c r="B26" s="88">
        <v>-0.2</v>
      </c>
      <c r="C26" s="89">
        <f t="shared" si="1"/>
        <v>-0.2</v>
      </c>
      <c r="D26" s="89">
        <f t="shared" si="3"/>
        <v>1.5200000000000002</v>
      </c>
      <c r="E26" s="89">
        <f t="shared" si="0"/>
        <v>-0.7</v>
      </c>
      <c r="F26" s="90">
        <f t="shared" si="2"/>
        <v>0.49658530379140953</v>
      </c>
      <c r="H26" s="84" t="s">
        <v>532</v>
      </c>
    </row>
    <row r="27" spans="1:8">
      <c r="A27" s="84">
        <v>18</v>
      </c>
      <c r="B27" s="88">
        <v>-0.4</v>
      </c>
      <c r="C27" s="89">
        <f t="shared" si="1"/>
        <v>-0.4</v>
      </c>
      <c r="D27" s="89">
        <f t="shared" si="3"/>
        <v>1.1200000000000001</v>
      </c>
      <c r="E27" s="89">
        <f t="shared" si="0"/>
        <v>-1.1000000000000001</v>
      </c>
      <c r="F27" s="90">
        <f t="shared" si="2"/>
        <v>0.33287108369807955</v>
      </c>
      <c r="H27" s="84" t="s">
        <v>533</v>
      </c>
    </row>
    <row r="28" spans="1:8">
      <c r="A28" s="84">
        <v>19</v>
      </c>
      <c r="B28" s="88">
        <v>-999</v>
      </c>
      <c r="C28" s="89">
        <f t="shared" si="1"/>
        <v>-0.4</v>
      </c>
      <c r="D28" s="89">
        <f t="shared" si="3"/>
        <v>0.72000000000000008</v>
      </c>
      <c r="E28" s="89">
        <f t="shared" si="0"/>
        <v>-1.5</v>
      </c>
      <c r="F28" s="90">
        <f t="shared" si="2"/>
        <v>0.22313016014842982</v>
      </c>
      <c r="H28" s="84" t="s">
        <v>534</v>
      </c>
    </row>
    <row r="29" spans="1:8">
      <c r="A29" s="84">
        <v>20</v>
      </c>
      <c r="B29" s="88">
        <v>-999</v>
      </c>
      <c r="C29" s="89">
        <f t="shared" si="1"/>
        <v>-0.4</v>
      </c>
      <c r="D29" s="89">
        <f t="shared" si="3"/>
        <v>0.32000000000000006</v>
      </c>
      <c r="E29" s="89">
        <f t="shared" si="0"/>
        <v>-1.9000000000000001</v>
      </c>
      <c r="F29" s="90">
        <f t="shared" si="2"/>
        <v>0.14956861922263504</v>
      </c>
    </row>
    <row r="30" spans="1:8">
      <c r="A30" s="84">
        <v>21</v>
      </c>
      <c r="B30" s="88">
        <v>0</v>
      </c>
      <c r="C30" s="89">
        <f t="shared" si="1"/>
        <v>0</v>
      </c>
      <c r="D30" s="89">
        <f t="shared" si="3"/>
        <v>0.32000000000000006</v>
      </c>
      <c r="E30" s="89">
        <f t="shared" si="0"/>
        <v>-1.9000000000000001</v>
      </c>
      <c r="F30" s="90">
        <f t="shared" si="2"/>
        <v>0.14956861922263504</v>
      </c>
    </row>
    <row r="31" spans="1:8">
      <c r="A31" s="84">
        <v>22</v>
      </c>
      <c r="B31" s="88">
        <v>-999</v>
      </c>
      <c r="C31" s="89">
        <f t="shared" si="1"/>
        <v>0</v>
      </c>
      <c r="D31" s="89">
        <f t="shared" si="3"/>
        <v>0.32000000000000006</v>
      </c>
      <c r="E31" s="89">
        <f t="shared" si="0"/>
        <v>-1.9000000000000001</v>
      </c>
      <c r="F31" s="90">
        <f t="shared" si="2"/>
        <v>0.14956861922263504</v>
      </c>
    </row>
    <row r="32" spans="1:8">
      <c r="A32" s="84">
        <v>23</v>
      </c>
      <c r="B32" s="88">
        <v>-999</v>
      </c>
      <c r="C32" s="89">
        <f t="shared" si="1"/>
        <v>0</v>
      </c>
      <c r="D32" s="89">
        <f t="shared" si="3"/>
        <v>0.32000000000000006</v>
      </c>
      <c r="E32" s="89">
        <f t="shared" si="0"/>
        <v>-1.9000000000000001</v>
      </c>
      <c r="F32" s="9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
  <dimension ref="A1:AI152"/>
  <sheetViews>
    <sheetView zoomScale="80" zoomScaleNormal="80" workbookViewId="0"/>
  </sheetViews>
  <sheetFormatPr defaultColWidth="9.109375" defaultRowHeight="12.6"/>
  <cols>
    <col min="1" max="1" width="6.33203125" style="93" customWidth="1"/>
    <col min="2" max="2" width="7.33203125" style="93" customWidth="1"/>
    <col min="3" max="3" width="8.44140625" style="93" customWidth="1"/>
    <col min="4" max="4" width="8.5546875" style="93" customWidth="1"/>
    <col min="5" max="5" width="6.88671875" style="93" customWidth="1"/>
    <col min="6" max="6" width="7.88671875" style="93" customWidth="1"/>
    <col min="7" max="7" width="9" style="93" customWidth="1"/>
    <col min="8" max="8" width="10.44140625" style="93" customWidth="1"/>
    <col min="9" max="9" width="10.5546875" style="93" customWidth="1"/>
    <col min="10" max="10" width="9.109375" style="93"/>
    <col min="11" max="11" width="9.44140625" style="93" bestFit="1" customWidth="1"/>
    <col min="12" max="15" width="9.109375" style="93"/>
    <col min="16" max="16" width="12" style="93" customWidth="1"/>
    <col min="17" max="17" width="15.88671875" style="93" customWidth="1"/>
    <col min="18" max="18" width="59" style="93" customWidth="1"/>
    <col min="19" max="16384" width="9.109375" style="93"/>
  </cols>
  <sheetData>
    <row r="1" spans="1:35">
      <c r="A1" s="91" t="s">
        <v>535</v>
      </c>
      <c r="B1" s="92"/>
      <c r="C1" s="92"/>
      <c r="D1" s="92"/>
      <c r="E1" s="92"/>
      <c r="I1" s="94"/>
      <c r="M1" s="170" t="s">
        <v>721</v>
      </c>
    </row>
    <row r="2" spans="1:35">
      <c r="A2" s="95"/>
      <c r="I2" s="94"/>
    </row>
    <row r="3" spans="1:35">
      <c r="A3" s="91">
        <v>20</v>
      </c>
      <c r="I3" s="94"/>
    </row>
    <row r="4" spans="1:35">
      <c r="A4" s="95"/>
      <c r="I4" s="94"/>
    </row>
    <row r="5" spans="1:35">
      <c r="A5" s="95"/>
      <c r="C5" s="95"/>
      <c r="F5" s="494" t="s">
        <v>536</v>
      </c>
      <c r="G5" s="494"/>
      <c r="I5" s="91">
        <v>1</v>
      </c>
    </row>
    <row r="6" spans="1:35" ht="13.2" thickBot="1">
      <c r="B6" s="96" t="s">
        <v>537</v>
      </c>
      <c r="C6" s="96" t="s">
        <v>274</v>
      </c>
      <c r="D6" s="97" t="s">
        <v>538</v>
      </c>
      <c r="E6" s="97" t="s">
        <v>539</v>
      </c>
      <c r="F6" s="97" t="s">
        <v>370</v>
      </c>
      <c r="G6" s="97" t="s">
        <v>372</v>
      </c>
      <c r="I6" s="97" t="s">
        <v>540</v>
      </c>
      <c r="K6" s="495" t="s">
        <v>541</v>
      </c>
      <c r="L6" s="495"/>
      <c r="M6" s="495"/>
      <c r="N6" s="495"/>
      <c r="O6" s="495"/>
      <c r="P6" s="495"/>
      <c r="Q6" s="98" t="s">
        <v>542</v>
      </c>
      <c r="R6" s="99"/>
      <c r="S6" s="171" t="s">
        <v>28</v>
      </c>
      <c r="T6" s="171" t="s">
        <v>0</v>
      </c>
      <c r="U6" s="171" t="s">
        <v>1</v>
      </c>
      <c r="V6" s="171" t="s">
        <v>2</v>
      </c>
      <c r="W6" s="171" t="s">
        <v>4</v>
      </c>
      <c r="X6" s="171" t="s">
        <v>3</v>
      </c>
      <c r="Y6" s="171" t="s">
        <v>5</v>
      </c>
      <c r="Z6" s="171" t="s">
        <v>6</v>
      </c>
      <c r="AA6" s="171" t="s">
        <v>7</v>
      </c>
      <c r="AB6" s="171" t="s">
        <v>8</v>
      </c>
      <c r="AC6" s="171" t="s">
        <v>9</v>
      </c>
      <c r="AD6" s="171" t="s">
        <v>10</v>
      </c>
      <c r="AE6" s="171" t="s">
        <v>543</v>
      </c>
      <c r="AF6" s="171" t="s">
        <v>544</v>
      </c>
      <c r="AG6" s="171"/>
      <c r="AH6" s="171"/>
      <c r="AI6" s="171"/>
    </row>
    <row r="7" spans="1:35" ht="25.5" customHeight="1">
      <c r="B7" s="100" t="s">
        <v>545</v>
      </c>
      <c r="C7" s="101">
        <f t="shared" ref="C7:C12" si="0">$I$5*I7 + (1-$I$5)*(F7+Q7/1000*(G7-F7))</f>
        <v>50</v>
      </c>
      <c r="D7" s="102" t="s">
        <v>100</v>
      </c>
      <c r="E7" s="103">
        <f>C7</f>
        <v>50</v>
      </c>
      <c r="F7" s="104">
        <f>B20*1.01</f>
        <v>10.1</v>
      </c>
      <c r="G7" s="104">
        <f>B23*0.99</f>
        <v>93.06</v>
      </c>
      <c r="H7" s="91"/>
      <c r="I7" s="91">
        <v>50</v>
      </c>
      <c r="J7" s="105"/>
      <c r="Q7" s="106">
        <v>452</v>
      </c>
      <c r="R7" s="99"/>
      <c r="S7" s="172">
        <f t="shared" ref="S7:T12" si="1">F7</f>
        <v>10.1</v>
      </c>
      <c r="T7" s="172">
        <f t="shared" si="1"/>
        <v>93.06</v>
      </c>
      <c r="U7" s="172">
        <f t="shared" ref="U7:U12" si="2">C7</f>
        <v>50</v>
      </c>
      <c r="V7" s="172">
        <f t="shared" ref="V7:V12" si="3">U7</f>
        <v>50</v>
      </c>
      <c r="W7" s="173">
        <v>1</v>
      </c>
      <c r="X7" s="173">
        <v>0</v>
      </c>
      <c r="Y7" s="173">
        <v>2</v>
      </c>
      <c r="Z7" s="173">
        <v>0</v>
      </c>
      <c r="AA7" s="173">
        <v>0</v>
      </c>
      <c r="AB7" s="173">
        <v>0</v>
      </c>
      <c r="AC7" s="173">
        <v>0</v>
      </c>
      <c r="AD7" s="173">
        <v>0</v>
      </c>
      <c r="AE7" s="173">
        <v>0</v>
      </c>
      <c r="AF7" s="173">
        <v>0</v>
      </c>
      <c r="AG7" s="171" t="s">
        <v>69</v>
      </c>
      <c r="AH7" s="174" t="s">
        <v>545</v>
      </c>
      <c r="AI7" s="175" t="s">
        <v>100</v>
      </c>
    </row>
    <row r="8" spans="1:35" ht="25.5" customHeight="1">
      <c r="B8" s="100" t="s">
        <v>546</v>
      </c>
      <c r="C8" s="101">
        <f t="shared" si="0"/>
        <v>-2</v>
      </c>
      <c r="D8" s="102" t="s">
        <v>547</v>
      </c>
      <c r="E8" s="107">
        <f>E$7+C16+(0.99*$B$23-E$7-C16)/(1+EXP(-C8))</f>
        <v>56.894471978228147</v>
      </c>
      <c r="F8" s="91">
        <v>-5</v>
      </c>
      <c r="G8" s="91">
        <v>3</v>
      </c>
      <c r="H8" s="91"/>
      <c r="I8" s="91">
        <v>-2</v>
      </c>
      <c r="J8" s="105"/>
      <c r="Q8" s="106">
        <v>163</v>
      </c>
      <c r="R8" s="99"/>
      <c r="S8" s="172">
        <f t="shared" si="1"/>
        <v>-5</v>
      </c>
      <c r="T8" s="172">
        <f t="shared" si="1"/>
        <v>3</v>
      </c>
      <c r="U8" s="172">
        <f t="shared" si="2"/>
        <v>-2</v>
      </c>
      <c r="V8" s="172">
        <f t="shared" si="3"/>
        <v>-2</v>
      </c>
      <c r="W8" s="173">
        <v>1</v>
      </c>
      <c r="X8" s="173">
        <v>0</v>
      </c>
      <c r="Y8" s="173">
        <v>3</v>
      </c>
      <c r="Z8" s="173">
        <v>0</v>
      </c>
      <c r="AA8" s="173">
        <v>0</v>
      </c>
      <c r="AB8" s="173">
        <v>0</v>
      </c>
      <c r="AC8" s="173">
        <v>0</v>
      </c>
      <c r="AD8" s="173">
        <v>0</v>
      </c>
      <c r="AE8" s="173">
        <v>0</v>
      </c>
      <c r="AF8" s="173">
        <v>0</v>
      </c>
      <c r="AG8" s="171" t="s">
        <v>69</v>
      </c>
      <c r="AH8" s="174" t="s">
        <v>546</v>
      </c>
      <c r="AI8" s="175" t="s">
        <v>547</v>
      </c>
    </row>
    <row r="9" spans="1:35" ht="25.5" customHeight="1">
      <c r="B9" s="100" t="s">
        <v>548</v>
      </c>
      <c r="C9" s="101">
        <f t="shared" si="0"/>
        <v>3.5</v>
      </c>
      <c r="D9" s="102" t="s">
        <v>68</v>
      </c>
      <c r="E9" s="108">
        <f>EXP(C9)</f>
        <v>33.115451958692312</v>
      </c>
      <c r="F9" s="91">
        <v>-4</v>
      </c>
      <c r="G9" s="91">
        <v>12</v>
      </c>
      <c r="H9" s="91"/>
      <c r="I9" s="91">
        <v>3.5</v>
      </c>
      <c r="J9" s="105"/>
      <c r="Q9" s="106">
        <v>400</v>
      </c>
      <c r="R9" s="99"/>
      <c r="S9" s="172">
        <f t="shared" si="1"/>
        <v>-4</v>
      </c>
      <c r="T9" s="172">
        <f t="shared" si="1"/>
        <v>12</v>
      </c>
      <c r="U9" s="172">
        <f t="shared" si="2"/>
        <v>3.5</v>
      </c>
      <c r="V9" s="172">
        <f t="shared" si="3"/>
        <v>3.5</v>
      </c>
      <c r="W9" s="173">
        <v>1</v>
      </c>
      <c r="X9" s="173">
        <v>0</v>
      </c>
      <c r="Y9" s="173">
        <v>3</v>
      </c>
      <c r="Z9" s="173">
        <v>0</v>
      </c>
      <c r="AA9" s="173">
        <v>0</v>
      </c>
      <c r="AB9" s="173">
        <v>0</v>
      </c>
      <c r="AC9" s="173">
        <v>0</v>
      </c>
      <c r="AD9" s="173">
        <v>0</v>
      </c>
      <c r="AE9" s="173">
        <v>0</v>
      </c>
      <c r="AF9" s="173">
        <v>0</v>
      </c>
      <c r="AG9" s="171" t="s">
        <v>69</v>
      </c>
      <c r="AH9" s="174" t="s">
        <v>549</v>
      </c>
      <c r="AI9" s="175" t="s">
        <v>68</v>
      </c>
    </row>
    <row r="10" spans="1:35" ht="25.5" customHeight="1">
      <c r="B10" s="100" t="s">
        <v>550</v>
      </c>
      <c r="C10" s="101">
        <f t="shared" si="0"/>
        <v>3.5</v>
      </c>
      <c r="D10" s="102" t="s">
        <v>68</v>
      </c>
      <c r="E10" s="108">
        <f>EXP(C10)</f>
        <v>33.115451958692312</v>
      </c>
      <c r="F10" s="91">
        <v>-2</v>
      </c>
      <c r="G10" s="91">
        <v>6</v>
      </c>
      <c r="H10" s="91"/>
      <c r="I10" s="91">
        <v>3.5</v>
      </c>
      <c r="J10" s="105"/>
      <c r="Q10" s="106">
        <v>299</v>
      </c>
      <c r="R10" s="99"/>
      <c r="S10" s="172">
        <f t="shared" si="1"/>
        <v>-2</v>
      </c>
      <c r="T10" s="172">
        <f t="shared" si="1"/>
        <v>6</v>
      </c>
      <c r="U10" s="172">
        <f t="shared" si="2"/>
        <v>3.5</v>
      </c>
      <c r="V10" s="172">
        <f t="shared" si="3"/>
        <v>3.5</v>
      </c>
      <c r="W10" s="173">
        <v>1</v>
      </c>
      <c r="X10" s="173">
        <v>0</v>
      </c>
      <c r="Y10" s="173">
        <v>3</v>
      </c>
      <c r="Z10" s="173">
        <v>0</v>
      </c>
      <c r="AA10" s="173">
        <v>0</v>
      </c>
      <c r="AB10" s="173">
        <v>0</v>
      </c>
      <c r="AC10" s="173">
        <v>0</v>
      </c>
      <c r="AD10" s="173">
        <v>0</v>
      </c>
      <c r="AE10" s="173">
        <v>0</v>
      </c>
      <c r="AF10" s="173">
        <v>0</v>
      </c>
      <c r="AG10" s="171" t="s">
        <v>69</v>
      </c>
      <c r="AH10" s="174" t="s">
        <v>549</v>
      </c>
      <c r="AI10" s="175" t="s">
        <v>68</v>
      </c>
    </row>
    <row r="11" spans="1:35" ht="25.5" customHeight="1">
      <c r="B11" s="100" t="s">
        <v>1</v>
      </c>
      <c r="C11" s="101">
        <f t="shared" si="0"/>
        <v>-999</v>
      </c>
      <c r="D11" s="102" t="s">
        <v>547</v>
      </c>
      <c r="E11" s="107" t="e">
        <f>1/(1+EXP(-C11))</f>
        <v>#NUM!</v>
      </c>
      <c r="F11" s="91">
        <v>-15</v>
      </c>
      <c r="G11" s="91">
        <v>5</v>
      </c>
      <c r="H11" s="91"/>
      <c r="I11" s="91">
        <v>-999</v>
      </c>
      <c r="J11" s="105"/>
      <c r="Q11" s="106">
        <v>543</v>
      </c>
      <c r="R11" s="99"/>
      <c r="S11" s="172">
        <f t="shared" si="1"/>
        <v>-15</v>
      </c>
      <c r="T11" s="172">
        <f t="shared" si="1"/>
        <v>5</v>
      </c>
      <c r="U11" s="172">
        <f t="shared" si="2"/>
        <v>-999</v>
      </c>
      <c r="V11" s="172">
        <f t="shared" si="3"/>
        <v>-999</v>
      </c>
      <c r="W11" s="173">
        <v>1</v>
      </c>
      <c r="X11" s="173">
        <v>0</v>
      </c>
      <c r="Y11" s="173">
        <v>2</v>
      </c>
      <c r="Z11" s="173">
        <v>0</v>
      </c>
      <c r="AA11" s="173">
        <v>0</v>
      </c>
      <c r="AB11" s="173">
        <v>0</v>
      </c>
      <c r="AC11" s="173">
        <v>0</v>
      </c>
      <c r="AD11" s="173">
        <v>0</v>
      </c>
      <c r="AE11" s="173">
        <v>0</v>
      </c>
      <c r="AF11" s="173">
        <v>0</v>
      </c>
      <c r="AG11" s="171" t="s">
        <v>69</v>
      </c>
      <c r="AH11" s="174" t="s">
        <v>1</v>
      </c>
      <c r="AI11" s="175" t="s">
        <v>547</v>
      </c>
    </row>
    <row r="12" spans="1:35" ht="25.5" customHeight="1">
      <c r="B12" s="100" t="s">
        <v>551</v>
      </c>
      <c r="C12" s="101">
        <f t="shared" si="0"/>
        <v>-999</v>
      </c>
      <c r="D12" s="102" t="s">
        <v>547</v>
      </c>
      <c r="E12" s="107" t="e">
        <f>1/(1+EXP(-C12))</f>
        <v>#NUM!</v>
      </c>
      <c r="F12" s="91">
        <v>-5</v>
      </c>
      <c r="G12" s="91">
        <v>5</v>
      </c>
      <c r="H12" s="91"/>
      <c r="I12" s="91">
        <v>-999</v>
      </c>
      <c r="J12" s="105"/>
      <c r="Q12" s="106">
        <v>108</v>
      </c>
      <c r="R12" s="99"/>
      <c r="S12" s="172">
        <f t="shared" si="1"/>
        <v>-5</v>
      </c>
      <c r="T12" s="172">
        <f t="shared" si="1"/>
        <v>5</v>
      </c>
      <c r="U12" s="172">
        <f t="shared" si="2"/>
        <v>-999</v>
      </c>
      <c r="V12" s="172">
        <f t="shared" si="3"/>
        <v>-999</v>
      </c>
      <c r="W12" s="173">
        <v>1</v>
      </c>
      <c r="X12" s="173">
        <v>0</v>
      </c>
      <c r="Y12" s="173">
        <v>2</v>
      </c>
      <c r="Z12" s="173">
        <v>0</v>
      </c>
      <c r="AA12" s="173">
        <v>0</v>
      </c>
      <c r="AB12" s="173">
        <v>0</v>
      </c>
      <c r="AC12" s="173">
        <v>0</v>
      </c>
      <c r="AD12" s="173">
        <v>0</v>
      </c>
      <c r="AE12" s="173">
        <v>0</v>
      </c>
      <c r="AF12" s="173">
        <v>0</v>
      </c>
      <c r="AG12" s="171" t="s">
        <v>69</v>
      </c>
      <c r="AH12" s="174" t="s">
        <v>551</v>
      </c>
      <c r="AI12" s="175" t="s">
        <v>547</v>
      </c>
    </row>
    <row r="14" spans="1:35" ht="13.2">
      <c r="A14" s="95" t="s">
        <v>552</v>
      </c>
      <c r="B14" s="100" t="s">
        <v>370</v>
      </c>
      <c r="C14" s="91">
        <v>10</v>
      </c>
      <c r="D14" s="102"/>
      <c r="E14" s="109"/>
    </row>
    <row r="15" spans="1:35" ht="13.2">
      <c r="A15" s="95"/>
      <c r="B15" s="100" t="s">
        <v>372</v>
      </c>
      <c r="C15" s="91">
        <v>94</v>
      </c>
      <c r="D15" s="102"/>
      <c r="E15" s="109"/>
      <c r="H15" s="110">
        <f>IF(C11&lt;-1000,-1000-C11,-1)</f>
        <v>-1</v>
      </c>
    </row>
    <row r="16" spans="1:35" ht="13.2">
      <c r="B16" s="100" t="s">
        <v>553</v>
      </c>
      <c r="C16" s="91">
        <v>2</v>
      </c>
      <c r="E16" s="109"/>
    </row>
    <row r="17" spans="1:32" ht="13.2">
      <c r="B17" s="100" t="s">
        <v>554</v>
      </c>
      <c r="C17" s="111">
        <f>IF(A3=20,0,IF(A3=24,0.5,"WRONG"))</f>
        <v>0</v>
      </c>
      <c r="E17" s="109"/>
      <c r="AF17" s="112"/>
    </row>
    <row r="18" spans="1:32" ht="13.2">
      <c r="B18" s="100"/>
      <c r="C18" s="95"/>
      <c r="E18" s="109"/>
    </row>
    <row r="19" spans="1:32" ht="13.8" thickBot="1">
      <c r="A19" s="110" t="s">
        <v>555</v>
      </c>
      <c r="B19" s="113"/>
      <c r="C19" s="111"/>
      <c r="D19" s="111"/>
      <c r="E19" s="114"/>
      <c r="F19" s="110"/>
      <c r="G19" s="110"/>
    </row>
    <row r="20" spans="1:32" ht="13.2">
      <c r="A20" s="115" t="s">
        <v>370</v>
      </c>
      <c r="B20" s="116">
        <f>C14+$C$16*$C$17</f>
        <v>10</v>
      </c>
      <c r="C20" s="117"/>
      <c r="D20" s="118">
        <f>EXP(-(($B20-$E$7)^2/$E$9))</f>
        <v>1.0392231648482947E-21</v>
      </c>
      <c r="E20" s="117"/>
      <c r="F20" s="117"/>
      <c r="G20" s="119"/>
    </row>
    <row r="21" spans="1:32" ht="13.2">
      <c r="A21" s="120" t="s">
        <v>556</v>
      </c>
      <c r="B21" s="121">
        <f>E7</f>
        <v>50</v>
      </c>
      <c r="C21" s="110"/>
      <c r="D21" s="114">
        <v>1</v>
      </c>
      <c r="E21" s="110"/>
      <c r="F21" s="110"/>
      <c r="G21" s="122"/>
    </row>
    <row r="22" spans="1:32">
      <c r="A22" s="120" t="s">
        <v>557</v>
      </c>
      <c r="B22" s="121">
        <f>E8</f>
        <v>56.894471978228147</v>
      </c>
      <c r="C22" s="110"/>
      <c r="D22" s="110"/>
      <c r="E22" s="110"/>
      <c r="F22" s="110"/>
      <c r="G22" s="122">
        <v>1</v>
      </c>
      <c r="J22" s="98" t="s">
        <v>558</v>
      </c>
    </row>
    <row r="23" spans="1:32" ht="13.2" thickBot="1">
      <c r="A23" s="123" t="s">
        <v>372</v>
      </c>
      <c r="B23" s="124">
        <f>C15+$C$16*$C$17</f>
        <v>94</v>
      </c>
      <c r="C23" s="125"/>
      <c r="D23" s="125"/>
      <c r="E23" s="125"/>
      <c r="F23" s="125"/>
      <c r="G23" s="126">
        <f>EXP(-(($B23-$E$8)^2/$E$10))</f>
        <v>8.7823935881119055E-19</v>
      </c>
      <c r="J23" s="127">
        <f>MAX(J26:J150)</f>
        <v>0.99999999010825924</v>
      </c>
    </row>
    <row r="24" spans="1:32">
      <c r="H24" s="91">
        <v>20</v>
      </c>
      <c r="I24" s="91">
        <v>20</v>
      </c>
    </row>
    <row r="25" spans="1:32">
      <c r="A25" s="128" t="s">
        <v>559</v>
      </c>
      <c r="B25" s="128" t="s">
        <v>560</v>
      </c>
      <c r="C25" s="128" t="s">
        <v>561</v>
      </c>
      <c r="D25" s="98" t="s">
        <v>562</v>
      </c>
      <c r="E25" s="128"/>
      <c r="F25" s="128" t="s">
        <v>563</v>
      </c>
      <c r="G25" s="98" t="s">
        <v>564</v>
      </c>
      <c r="H25" s="128" t="s">
        <v>565</v>
      </c>
      <c r="I25" s="128" t="s">
        <v>566</v>
      </c>
      <c r="J25" s="128" t="s">
        <v>567</v>
      </c>
    </row>
    <row r="26" spans="1:32" ht="13.2">
      <c r="A26" s="93">
        <f>C14</f>
        <v>10</v>
      </c>
      <c r="B26" s="93">
        <f t="shared" ref="B26:B89" si="4">A26+$C$16*$C$17</f>
        <v>10</v>
      </c>
      <c r="C26" s="109">
        <f t="shared" ref="C26:C89" si="5">EXP(-(($B26-$E$7)^2/$E$9))</f>
        <v>1.0392231648482947E-21</v>
      </c>
      <c r="D26" s="129">
        <f>IF(C$11&gt;-999,($E$11+(1-$E$11)*(C26-$D$20)/($D$21-$D$20)),C26)</f>
        <v>1.0392231648482947E-21</v>
      </c>
      <c r="E26" s="129"/>
      <c r="F26" s="109">
        <f t="shared" ref="F26:F89" si="6">EXP(-(($B26-$E$8)^2/$E$10))</f>
        <v>1.4450709585811102E-29</v>
      </c>
      <c r="G26" s="129">
        <f>IF(C$12&gt;-999,(1+($E$12-1)*(F26-$G$22)/($G$23-$G$22)),F26)</f>
        <v>1.4450709585811102E-29</v>
      </c>
      <c r="H26" s="130">
        <f>1/(1+EXP(-($H$24*($B26-$E$7)/(1+ABS($B26-$E$7)))))</f>
        <v>3.3570771905376507E-9</v>
      </c>
      <c r="I26" s="130">
        <f>1/(1+EXP(-($I$24*($B26-$E$8)/(1+ABS($B26-$E$8)))))</f>
        <v>3.1294290028167478E-9</v>
      </c>
      <c r="J26" s="112">
        <f>IF(A26&gt;$H$15,(D26*(1-H26)+H26*(1*(1-I26)+G26*I26)),0.000001)</f>
        <v>3.3570771800329553E-9</v>
      </c>
      <c r="K26" s="130"/>
      <c r="L26" s="130"/>
      <c r="S26" s="112"/>
    </row>
    <row r="27" spans="1:32" ht="13.2">
      <c r="A27" s="93">
        <f>IF(A26&lt;$C$15-$C$16,A26+$C$16,$C$15)</f>
        <v>12</v>
      </c>
      <c r="B27" s="93">
        <f t="shared" si="4"/>
        <v>12</v>
      </c>
      <c r="C27" s="109">
        <f t="shared" si="5"/>
        <v>1.1549939490692466E-19</v>
      </c>
      <c r="D27" s="129">
        <f t="shared" ref="D27:D90" si="7">IF(C$11&gt;-999,($E$11+(1-$E$11)*(C27-$D$20)/($D$21-$D$20)),C27)</f>
        <v>1.1549939490692466E-19</v>
      </c>
      <c r="E27" s="129"/>
      <c r="F27" s="109">
        <f t="shared" si="6"/>
        <v>3.6934467838226404E-27</v>
      </c>
      <c r="G27" s="129">
        <f t="shared" ref="G27:G90" si="8">IF(C$12&gt;-999,(1+($E$12-1)*(F27-$G$22)/($G$23-$G$22)),F27)</f>
        <v>3.6934467838226404E-27</v>
      </c>
      <c r="H27" s="130">
        <f t="shared" ref="H27:H90" si="9">1/(1+EXP(-($H$24*($B27-$E$7)/(1+ABS($B27-$E$7)))))</f>
        <v>3.4421158202076402E-9</v>
      </c>
      <c r="I27" s="130">
        <f t="shared" ref="I27:I90" si="10">1/(1+EXP(-($I$24*($B27-$E$8)/(1+ABS($B27-$E$8)))))</f>
        <v>3.1868984312551536E-9</v>
      </c>
      <c r="J27" s="112">
        <f t="shared" ref="J27:J90" si="11">IF(A27&gt;$H$15,(D27*(1-H27)+H27*(1*(1-I27)+G27*I27)),0.000001)</f>
        <v>3.442115809353466E-9</v>
      </c>
      <c r="K27" s="130"/>
      <c r="L27" s="130"/>
      <c r="S27" s="112"/>
    </row>
    <row r="28" spans="1:32" ht="13.2">
      <c r="A28" s="93">
        <f t="shared" ref="A28:A91" si="12">IF(A27&lt;$C$15-$C$16,A27+$C$16,$C$15)</f>
        <v>14</v>
      </c>
      <c r="B28" s="93">
        <f t="shared" si="4"/>
        <v>14</v>
      </c>
      <c r="C28" s="109">
        <f t="shared" si="5"/>
        <v>1.0081708663723858E-17</v>
      </c>
      <c r="D28" s="129">
        <f t="shared" si="7"/>
        <v>1.0081708663723858E-17</v>
      </c>
      <c r="E28" s="129"/>
      <c r="F28" s="109">
        <f t="shared" si="6"/>
        <v>7.4140935718778947E-25</v>
      </c>
      <c r="G28" s="129">
        <f t="shared" si="8"/>
        <v>7.4140935718778947E-25</v>
      </c>
      <c r="H28" s="130">
        <f t="shared" si="9"/>
        <v>3.5388661313094316E-9</v>
      </c>
      <c r="I28" s="130">
        <f t="shared" si="10"/>
        <v>3.2508096053416666E-9</v>
      </c>
      <c r="J28" s="112">
        <f t="shared" si="11"/>
        <v>3.5388661298869601E-9</v>
      </c>
      <c r="K28" s="130"/>
      <c r="L28" s="130"/>
      <c r="S28" s="112"/>
    </row>
    <row r="29" spans="1:32" ht="13.2">
      <c r="A29" s="93">
        <f t="shared" si="12"/>
        <v>16</v>
      </c>
      <c r="B29" s="93">
        <f t="shared" si="4"/>
        <v>16</v>
      </c>
      <c r="C29" s="109">
        <f t="shared" si="5"/>
        <v>6.9114969643473225E-16</v>
      </c>
      <c r="D29" s="129">
        <f t="shared" si="7"/>
        <v>6.9114969643473225E-16</v>
      </c>
      <c r="E29" s="129"/>
      <c r="F29" s="109">
        <f t="shared" si="6"/>
        <v>1.1688743375667906E-22</v>
      </c>
      <c r="G29" s="129">
        <f t="shared" si="8"/>
        <v>1.1688743375667906E-22</v>
      </c>
      <c r="H29" s="130">
        <f t="shared" si="9"/>
        <v>3.649880417486012E-9</v>
      </c>
      <c r="I29" s="130">
        <f t="shared" si="10"/>
        <v>3.3222949243936671E-9</v>
      </c>
      <c r="J29" s="112">
        <f t="shared" si="11"/>
        <v>3.6498810965097269E-9</v>
      </c>
      <c r="K29" s="130"/>
      <c r="L29" s="130"/>
      <c r="S29" s="112"/>
    </row>
    <row r="30" spans="1:32" ht="13.2">
      <c r="A30" s="93">
        <f t="shared" si="12"/>
        <v>18</v>
      </c>
      <c r="B30" s="93">
        <f t="shared" si="4"/>
        <v>18</v>
      </c>
      <c r="C30" s="109">
        <f t="shared" si="5"/>
        <v>3.7212910981385577E-14</v>
      </c>
      <c r="D30" s="129">
        <f t="shared" si="7"/>
        <v>3.7212910981385577E-14</v>
      </c>
      <c r="E30" s="129"/>
      <c r="F30" s="109">
        <f t="shared" si="6"/>
        <v>1.4473085541857292E-20</v>
      </c>
      <c r="G30" s="129">
        <f t="shared" si="8"/>
        <v>1.4473085541857292E-20</v>
      </c>
      <c r="H30" s="130">
        <f t="shared" si="9"/>
        <v>3.7784974825747668E-9</v>
      </c>
      <c r="I30" s="130">
        <f t="shared" si="10"/>
        <v>3.4027652948585439E-9</v>
      </c>
      <c r="J30" s="112">
        <f t="shared" si="11"/>
        <v>3.7785346826282675E-9</v>
      </c>
      <c r="K30" s="130"/>
      <c r="L30" s="130"/>
      <c r="S30" s="112"/>
    </row>
    <row r="31" spans="1:32" ht="13.2">
      <c r="A31" s="93">
        <f t="shared" si="12"/>
        <v>20</v>
      </c>
      <c r="B31" s="93">
        <f t="shared" si="4"/>
        <v>20</v>
      </c>
      <c r="C31" s="109">
        <f t="shared" si="5"/>
        <v>1.5736158112175493E-12</v>
      </c>
      <c r="D31" s="129">
        <f t="shared" si="7"/>
        <v>1.5736158112175493E-12</v>
      </c>
      <c r="E31" s="129"/>
      <c r="F31" s="109">
        <f t="shared" si="6"/>
        <v>1.4074662129734962E-18</v>
      </c>
      <c r="G31" s="129">
        <f t="shared" si="8"/>
        <v>1.4074662129734962E-18</v>
      </c>
      <c r="H31" s="130">
        <f t="shared" si="9"/>
        <v>3.9291657395734544E-9</v>
      </c>
      <c r="I31" s="130">
        <f t="shared" si="10"/>
        <v>3.4940003089659813E-9</v>
      </c>
      <c r="J31" s="112">
        <f t="shared" si="11"/>
        <v>3.9307393416499825E-9</v>
      </c>
      <c r="K31" s="130"/>
      <c r="L31" s="130"/>
      <c r="S31" s="112"/>
    </row>
    <row r="32" spans="1:32" ht="13.2">
      <c r="A32" s="93">
        <f t="shared" si="12"/>
        <v>22</v>
      </c>
      <c r="B32" s="93">
        <f t="shared" si="4"/>
        <v>22</v>
      </c>
      <c r="C32" s="109">
        <f t="shared" si="5"/>
        <v>5.2262155912575759E-11</v>
      </c>
      <c r="D32" s="129">
        <f t="shared" si="7"/>
        <v>5.2262155912575759E-11</v>
      </c>
      <c r="E32" s="129"/>
      <c r="F32" s="109">
        <f t="shared" si="6"/>
        <v>1.0749750177810949E-16</v>
      </c>
      <c r="G32" s="129">
        <f t="shared" si="8"/>
        <v>1.0749750177810949E-16</v>
      </c>
      <c r="H32" s="130">
        <f t="shared" si="9"/>
        <v>4.1079372022478965E-9</v>
      </c>
      <c r="I32" s="130">
        <f t="shared" si="10"/>
        <v>3.5982754734141309E-9</v>
      </c>
      <c r="J32" s="112">
        <f t="shared" si="11"/>
        <v>4.1601993431642931E-9</v>
      </c>
      <c r="K32" s="130"/>
      <c r="L32" s="130"/>
      <c r="S32" s="112"/>
    </row>
    <row r="33" spans="1:19" ht="13.2">
      <c r="A33" s="93">
        <f t="shared" si="12"/>
        <v>24</v>
      </c>
      <c r="B33" s="93">
        <f t="shared" si="4"/>
        <v>24</v>
      </c>
      <c r="C33" s="109">
        <f t="shared" si="5"/>
        <v>1.3631996815104246E-9</v>
      </c>
      <c r="D33" s="129">
        <f t="shared" si="7"/>
        <v>1.3631996815104246E-9</v>
      </c>
      <c r="E33" s="129"/>
      <c r="F33" s="109">
        <f t="shared" si="6"/>
        <v>6.4482565628491134E-15</v>
      </c>
      <c r="G33" s="129">
        <f t="shared" si="8"/>
        <v>6.4482565628491134E-15</v>
      </c>
      <c r="H33" s="130">
        <f t="shared" si="9"/>
        <v>4.3232462782886538E-9</v>
      </c>
      <c r="I33" s="130">
        <f t="shared" si="10"/>
        <v>3.7185453467532316E-9</v>
      </c>
      <c r="J33" s="112">
        <f t="shared" si="11"/>
        <v>5.686445937829443E-9</v>
      </c>
      <c r="K33" s="130"/>
      <c r="L33" s="130"/>
      <c r="S33" s="112"/>
    </row>
    <row r="34" spans="1:19" ht="13.2">
      <c r="A34" s="93">
        <f t="shared" si="12"/>
        <v>26</v>
      </c>
      <c r="B34" s="93">
        <f t="shared" si="4"/>
        <v>26</v>
      </c>
      <c r="C34" s="109">
        <f t="shared" si="5"/>
        <v>2.7926414178351301E-8</v>
      </c>
      <c r="D34" s="129">
        <f t="shared" si="7"/>
        <v>2.7926414178351301E-8</v>
      </c>
      <c r="E34" s="129"/>
      <c r="F34" s="109">
        <f t="shared" si="6"/>
        <v>3.0378742333241781E-13</v>
      </c>
      <c r="G34" s="129">
        <f t="shared" si="8"/>
        <v>3.0378742333241781E-13</v>
      </c>
      <c r="H34" s="130">
        <f t="shared" si="9"/>
        <v>4.5871817256052882E-9</v>
      </c>
      <c r="I34" s="130">
        <f t="shared" si="10"/>
        <v>3.8587131486979006E-9</v>
      </c>
      <c r="J34" s="112">
        <f t="shared" si="11"/>
        <v>3.2513595758152433E-8</v>
      </c>
      <c r="K34" s="130"/>
      <c r="L34" s="130"/>
      <c r="S34" s="112"/>
    </row>
    <row r="35" spans="1:19" ht="13.2">
      <c r="A35" s="93">
        <f t="shared" si="12"/>
        <v>28</v>
      </c>
      <c r="B35" s="93">
        <f t="shared" si="4"/>
        <v>28</v>
      </c>
      <c r="C35" s="109">
        <f t="shared" si="5"/>
        <v>4.4931862138540997E-7</v>
      </c>
      <c r="D35" s="129">
        <f t="shared" si="7"/>
        <v>4.4931862138540997E-7</v>
      </c>
      <c r="E35" s="129"/>
      <c r="F35" s="109">
        <f t="shared" si="6"/>
        <v>1.1240375401383201E-11</v>
      </c>
      <c r="G35" s="129">
        <f t="shared" si="8"/>
        <v>1.1240375401383201E-11</v>
      </c>
      <c r="H35" s="130">
        <f t="shared" si="9"/>
        <v>4.9176513538276529E-9</v>
      </c>
      <c r="I35" s="130">
        <f t="shared" si="10"/>
        <v>4.0240378743525511E-9</v>
      </c>
      <c r="J35" s="112">
        <f t="shared" si="11"/>
        <v>4.5423627050985649E-7</v>
      </c>
      <c r="K35" s="130"/>
      <c r="L35" s="130"/>
    </row>
    <row r="36" spans="1:19" ht="13.2">
      <c r="A36" s="93">
        <f t="shared" si="12"/>
        <v>30</v>
      </c>
      <c r="B36" s="93">
        <f t="shared" si="4"/>
        <v>30</v>
      </c>
      <c r="C36" s="109">
        <f t="shared" si="5"/>
        <v>5.6777622727157789E-6</v>
      </c>
      <c r="D36" s="129">
        <f t="shared" si="7"/>
        <v>5.6777622727157789E-6</v>
      </c>
      <c r="E36" s="129"/>
      <c r="F36" s="109">
        <f t="shared" si="6"/>
        <v>3.2664452672436983E-10</v>
      </c>
      <c r="G36" s="129">
        <f t="shared" si="8"/>
        <v>3.2664452672436983E-10</v>
      </c>
      <c r="H36" s="130">
        <f t="shared" si="9"/>
        <v>5.3422493132040095E-9</v>
      </c>
      <c r="I36" s="130">
        <f t="shared" si="10"/>
        <v>4.2217670502330307E-9</v>
      </c>
      <c r="J36" s="112">
        <f t="shared" si="11"/>
        <v>5.6831044916744069E-6</v>
      </c>
      <c r="K36" s="130"/>
      <c r="L36" s="130"/>
    </row>
    <row r="37" spans="1:19" ht="13.2">
      <c r="A37" s="93">
        <f t="shared" si="12"/>
        <v>32</v>
      </c>
      <c r="B37" s="93">
        <f t="shared" si="4"/>
        <v>32</v>
      </c>
      <c r="C37" s="109">
        <f t="shared" si="5"/>
        <v>5.6348652611384004E-5</v>
      </c>
      <c r="D37" s="129">
        <f t="shared" si="7"/>
        <v>5.6348652611384004E-5</v>
      </c>
      <c r="E37" s="129"/>
      <c r="F37" s="109">
        <f t="shared" si="6"/>
        <v>7.4551004459726025E-9</v>
      </c>
      <c r="G37" s="129">
        <f t="shared" si="8"/>
        <v>7.4551004459726025E-9</v>
      </c>
      <c r="H37" s="130">
        <f t="shared" si="9"/>
        <v>5.9055784841348576E-9</v>
      </c>
      <c r="I37" s="130">
        <f t="shared" si="10"/>
        <v>4.462153317756492E-9</v>
      </c>
      <c r="J37" s="112">
        <f t="shared" si="11"/>
        <v>5.6354557857070403E-5</v>
      </c>
      <c r="K37" s="130"/>
      <c r="L37" s="130"/>
    </row>
    <row r="38" spans="1:19" ht="13.2">
      <c r="A38" s="93">
        <f t="shared" si="12"/>
        <v>34</v>
      </c>
      <c r="B38" s="93">
        <f t="shared" si="4"/>
        <v>34</v>
      </c>
      <c r="C38" s="109">
        <f t="shared" si="5"/>
        <v>4.3921120486198546E-4</v>
      </c>
      <c r="D38" s="129">
        <f t="shared" si="7"/>
        <v>4.3921120486198546E-4</v>
      </c>
      <c r="E38" s="129"/>
      <c r="F38" s="109">
        <f t="shared" si="6"/>
        <v>1.3363344275039443E-7</v>
      </c>
      <c r="G38" s="129">
        <f t="shared" si="8"/>
        <v>1.3363344275039443E-7</v>
      </c>
      <c r="H38" s="130">
        <f t="shared" si="9"/>
        <v>6.6841323964086495E-9</v>
      </c>
      <c r="I38" s="130">
        <f t="shared" si="10"/>
        <v>4.760151595089987E-9</v>
      </c>
      <c r="J38" s="112">
        <f t="shared" si="11"/>
        <v>4.3921788605860419E-4</v>
      </c>
      <c r="K38" s="130"/>
      <c r="L38" s="130"/>
    </row>
    <row r="39" spans="1:19" ht="13.2">
      <c r="A39" s="93">
        <f t="shared" si="12"/>
        <v>36</v>
      </c>
      <c r="B39" s="93">
        <f t="shared" si="4"/>
        <v>36</v>
      </c>
      <c r="C39" s="109">
        <f t="shared" si="5"/>
        <v>2.6887277550090316E-3</v>
      </c>
      <c r="D39" s="129">
        <f t="shared" si="7"/>
        <v>2.6887277550090316E-3</v>
      </c>
      <c r="E39" s="129"/>
      <c r="F39" s="109">
        <f t="shared" si="6"/>
        <v>1.8813099787646423E-6</v>
      </c>
      <c r="G39" s="129">
        <f t="shared" si="8"/>
        <v>1.8813099787646423E-6</v>
      </c>
      <c r="H39" s="130">
        <f t="shared" si="9"/>
        <v>7.8193322623131223E-9</v>
      </c>
      <c r="I39" s="130">
        <f t="shared" si="10"/>
        <v>5.1383829082786526E-9</v>
      </c>
      <c r="J39" s="112">
        <f t="shared" si="11"/>
        <v>2.6887355533171979E-3</v>
      </c>
      <c r="K39" s="130"/>
      <c r="L39" s="130"/>
    </row>
    <row r="40" spans="1:19" ht="13.2">
      <c r="A40" s="93">
        <f t="shared" si="12"/>
        <v>38</v>
      </c>
      <c r="B40" s="93">
        <f t="shared" si="4"/>
        <v>38</v>
      </c>
      <c r="C40" s="109">
        <f t="shared" si="5"/>
        <v>1.2927179930438962E-2</v>
      </c>
      <c r="D40" s="129">
        <f t="shared" si="7"/>
        <v>1.2927179930438962E-2</v>
      </c>
      <c r="E40" s="129"/>
      <c r="F40" s="109">
        <f t="shared" si="6"/>
        <v>2.0801234265851343E-5</v>
      </c>
      <c r="G40" s="129">
        <f t="shared" si="8"/>
        <v>2.0801234265851343E-5</v>
      </c>
      <c r="H40" s="130">
        <f t="shared" si="9"/>
        <v>9.5996569725399146E-9</v>
      </c>
      <c r="I40" s="130">
        <f t="shared" si="10"/>
        <v>5.6325947797927731E-9</v>
      </c>
      <c r="J40" s="112">
        <f t="shared" si="11"/>
        <v>1.2927189405999387E-2</v>
      </c>
      <c r="K40" s="130"/>
      <c r="L40" s="130"/>
    </row>
    <row r="41" spans="1:19" ht="13.2">
      <c r="A41" s="93">
        <f t="shared" si="12"/>
        <v>40</v>
      </c>
      <c r="B41" s="93">
        <f t="shared" si="4"/>
        <v>40</v>
      </c>
      <c r="C41" s="109">
        <f t="shared" si="5"/>
        <v>4.8813989250620797E-2</v>
      </c>
      <c r="D41" s="129">
        <f t="shared" si="7"/>
        <v>4.8813989250620797E-2</v>
      </c>
      <c r="E41" s="129"/>
      <c r="F41" s="109">
        <f t="shared" si="6"/>
        <v>1.8063478863208129E-4</v>
      </c>
      <c r="G41" s="129">
        <f t="shared" si="8"/>
        <v>1.8063478863208129E-4</v>
      </c>
      <c r="H41" s="130">
        <f t="shared" si="9"/>
        <v>1.2698039893139807E-8</v>
      </c>
      <c r="I41" s="130">
        <f t="shared" si="10"/>
        <v>6.3023931871985524E-9</v>
      </c>
      <c r="J41" s="112">
        <f t="shared" si="11"/>
        <v>4.8814001328818628E-2</v>
      </c>
      <c r="K41" s="130"/>
      <c r="L41" s="130"/>
      <c r="S41" s="112"/>
    </row>
    <row r="42" spans="1:19" ht="13.2">
      <c r="A42" s="93">
        <f t="shared" si="12"/>
        <v>42</v>
      </c>
      <c r="B42" s="93">
        <f t="shared" si="4"/>
        <v>42</v>
      </c>
      <c r="C42" s="109">
        <f t="shared" si="5"/>
        <v>0.14476659270265749</v>
      </c>
      <c r="D42" s="129">
        <f t="shared" si="7"/>
        <v>0.14476659270265749</v>
      </c>
      <c r="E42" s="129"/>
      <c r="F42" s="109">
        <f t="shared" si="6"/>
        <v>1.231961765363709E-3</v>
      </c>
      <c r="G42" s="129">
        <f t="shared" si="8"/>
        <v>1.231961765363709E-3</v>
      </c>
      <c r="H42" s="130">
        <f t="shared" si="9"/>
        <v>1.9019942617344653E-8</v>
      </c>
      <c r="I42" s="130">
        <f t="shared" si="10"/>
        <v>7.2540863401391355E-9</v>
      </c>
      <c r="J42" s="112">
        <f t="shared" si="11"/>
        <v>0.14476660896914767</v>
      </c>
      <c r="K42" s="130"/>
      <c r="L42" s="130"/>
    </row>
    <row r="43" spans="1:19" ht="13.2">
      <c r="A43" s="93">
        <f t="shared" si="12"/>
        <v>44</v>
      </c>
      <c r="B43" s="93">
        <f t="shared" si="4"/>
        <v>44</v>
      </c>
      <c r="C43" s="109">
        <f t="shared" si="5"/>
        <v>0.33719097990295316</v>
      </c>
      <c r="D43" s="129">
        <f t="shared" si="7"/>
        <v>0.33719097990295316</v>
      </c>
      <c r="E43" s="129"/>
      <c r="F43" s="109">
        <f t="shared" si="6"/>
        <v>6.5989768951593419E-3</v>
      </c>
      <c r="G43" s="129">
        <f t="shared" si="8"/>
        <v>6.5989768951593419E-3</v>
      </c>
      <c r="H43" s="130">
        <f t="shared" si="9"/>
        <v>3.5888203859607229E-8</v>
      </c>
      <c r="I43" s="130">
        <f t="shared" si="10"/>
        <v>8.6944701284027014E-9</v>
      </c>
      <c r="J43" s="112">
        <f t="shared" si="11"/>
        <v>0.33719100368997812</v>
      </c>
      <c r="K43" s="130"/>
      <c r="L43" s="130"/>
    </row>
    <row r="44" spans="1:19" ht="13.2">
      <c r="A44" s="93">
        <f t="shared" si="12"/>
        <v>46</v>
      </c>
      <c r="B44" s="93">
        <f t="shared" si="4"/>
        <v>46</v>
      </c>
      <c r="C44" s="109">
        <f t="shared" si="5"/>
        <v>0.61683227303903543</v>
      </c>
      <c r="D44" s="129">
        <f t="shared" si="7"/>
        <v>0.61683227303903543</v>
      </c>
      <c r="E44" s="129"/>
      <c r="F44" s="109">
        <f t="shared" si="6"/>
        <v>2.7761282797667083E-2</v>
      </c>
      <c r="G44" s="129">
        <f t="shared" si="8"/>
        <v>2.7761282797667083E-2</v>
      </c>
      <c r="H44" s="130">
        <f t="shared" si="9"/>
        <v>1.1253516205509499E-7</v>
      </c>
      <c r="I44" s="130">
        <f t="shared" si="10"/>
        <v>1.107531985725087E-8</v>
      </c>
      <c r="J44" s="112">
        <f t="shared" si="11"/>
        <v>0.61683231615887646</v>
      </c>
      <c r="K44" s="130"/>
      <c r="L44" s="130"/>
    </row>
    <row r="45" spans="1:19" ht="13.2">
      <c r="A45" s="93">
        <f t="shared" si="12"/>
        <v>48</v>
      </c>
      <c r="B45" s="93">
        <f t="shared" si="4"/>
        <v>48</v>
      </c>
      <c r="C45" s="109">
        <f t="shared" si="5"/>
        <v>0.88622045951681605</v>
      </c>
      <c r="D45" s="129">
        <f t="shared" si="7"/>
        <v>0.88622045951681605</v>
      </c>
      <c r="E45" s="129"/>
      <c r="F45" s="109">
        <f t="shared" si="6"/>
        <v>9.1724635941625776E-2</v>
      </c>
      <c r="G45" s="129">
        <f t="shared" si="8"/>
        <v>9.1724635941625776E-2</v>
      </c>
      <c r="H45" s="130">
        <f t="shared" si="9"/>
        <v>1.6195941692230884E-6</v>
      </c>
      <c r="I45" s="130">
        <f t="shared" si="10"/>
        <v>1.5558335257468215E-8</v>
      </c>
      <c r="J45" s="112">
        <f t="shared" si="11"/>
        <v>0.88622064379347354</v>
      </c>
      <c r="K45" s="130"/>
      <c r="L45" s="130"/>
    </row>
    <row r="46" spans="1:19" ht="13.2">
      <c r="A46" s="93">
        <f t="shared" si="12"/>
        <v>50</v>
      </c>
      <c r="B46" s="93">
        <f t="shared" si="4"/>
        <v>50</v>
      </c>
      <c r="C46" s="109">
        <f t="shared" si="5"/>
        <v>1</v>
      </c>
      <c r="D46" s="129">
        <f t="shared" si="7"/>
        <v>1</v>
      </c>
      <c r="E46" s="129"/>
      <c r="F46" s="109">
        <f t="shared" si="6"/>
        <v>0.23802140109272385</v>
      </c>
      <c r="G46" s="129">
        <f t="shared" si="8"/>
        <v>0.23802140109272385</v>
      </c>
      <c r="H46" s="130">
        <f t="shared" si="9"/>
        <v>0.5</v>
      </c>
      <c r="I46" s="130">
        <f t="shared" si="10"/>
        <v>2.5963303547680968E-8</v>
      </c>
      <c r="J46" s="112">
        <f t="shared" si="11"/>
        <v>0.99999999010825924</v>
      </c>
      <c r="K46" s="130"/>
      <c r="L46" s="130"/>
    </row>
    <row r="47" spans="1:19" ht="13.2">
      <c r="A47" s="93">
        <f t="shared" si="12"/>
        <v>52</v>
      </c>
      <c r="B47" s="93">
        <f t="shared" si="4"/>
        <v>52</v>
      </c>
      <c r="C47" s="109">
        <f t="shared" si="5"/>
        <v>0.88622045951681605</v>
      </c>
      <c r="D47" s="129">
        <f t="shared" si="7"/>
        <v>0.88622045951681605</v>
      </c>
      <c r="E47" s="129"/>
      <c r="F47" s="109">
        <f t="shared" si="6"/>
        <v>0.4850980870264876</v>
      </c>
      <c r="G47" s="129">
        <f t="shared" si="8"/>
        <v>0.4850980870264876</v>
      </c>
      <c r="H47" s="130">
        <f t="shared" si="9"/>
        <v>0.99999838040583089</v>
      </c>
      <c r="I47" s="130">
        <f t="shared" si="10"/>
        <v>6.1330383586081638E-8</v>
      </c>
      <c r="J47" s="112">
        <f t="shared" si="11"/>
        <v>0.99999978414423907</v>
      </c>
      <c r="K47" s="130"/>
      <c r="L47" s="130"/>
    </row>
    <row r="48" spans="1:19" ht="13.2">
      <c r="A48" s="93">
        <f t="shared" si="12"/>
        <v>54</v>
      </c>
      <c r="B48" s="93">
        <f t="shared" si="4"/>
        <v>54</v>
      </c>
      <c r="C48" s="109">
        <f t="shared" si="5"/>
        <v>0.61683227303903543</v>
      </c>
      <c r="D48" s="129">
        <f t="shared" si="7"/>
        <v>0.61683227303903543</v>
      </c>
      <c r="E48" s="129"/>
      <c r="F48" s="109">
        <f t="shared" si="6"/>
        <v>0.77647353997759672</v>
      </c>
      <c r="G48" s="129">
        <f t="shared" si="8"/>
        <v>0.77647353997759672</v>
      </c>
      <c r="H48" s="130">
        <f t="shared" si="9"/>
        <v>0.99999988746483792</v>
      </c>
      <c r="I48" s="130">
        <f t="shared" si="10"/>
        <v>3.5028596489424039E-7</v>
      </c>
      <c r="J48" s="112">
        <f t="shared" si="11"/>
        <v>0.9999998785819848</v>
      </c>
      <c r="K48" s="130"/>
      <c r="L48" s="130"/>
    </row>
    <row r="49" spans="1:12" ht="13.2">
      <c r="A49" s="93">
        <f t="shared" si="12"/>
        <v>56</v>
      </c>
      <c r="B49" s="93">
        <f t="shared" si="4"/>
        <v>56</v>
      </c>
      <c r="C49" s="109">
        <f t="shared" si="5"/>
        <v>0.33719097990295316</v>
      </c>
      <c r="D49" s="129">
        <f t="shared" si="7"/>
        <v>0.33719097990295316</v>
      </c>
      <c r="E49" s="129"/>
      <c r="F49" s="109">
        <f t="shared" si="6"/>
        <v>0.97612919817823962</v>
      </c>
      <c r="G49" s="129">
        <f t="shared" si="8"/>
        <v>0.97612919817823962</v>
      </c>
      <c r="H49" s="130">
        <f t="shared" si="9"/>
        <v>0.99999996411179626</v>
      </c>
      <c r="I49" s="130">
        <f t="shared" si="10"/>
        <v>7.9238526918945016E-5</v>
      </c>
      <c r="J49" s="112">
        <f t="shared" si="11"/>
        <v>0.99999808472587004</v>
      </c>
      <c r="K49" s="130"/>
      <c r="L49" s="130"/>
    </row>
    <row r="50" spans="1:12" ht="13.2">
      <c r="A50" s="93">
        <f t="shared" si="12"/>
        <v>58</v>
      </c>
      <c r="B50" s="93">
        <f t="shared" si="4"/>
        <v>58</v>
      </c>
      <c r="C50" s="109">
        <f t="shared" si="5"/>
        <v>0.14476659270265749</v>
      </c>
      <c r="D50" s="129">
        <f t="shared" si="7"/>
        <v>0.14476659270265749</v>
      </c>
      <c r="E50" s="129"/>
      <c r="F50" s="109">
        <f t="shared" si="6"/>
        <v>0.963765754951313</v>
      </c>
      <c r="G50" s="129">
        <f t="shared" si="8"/>
        <v>0.963765754951313</v>
      </c>
      <c r="H50" s="130">
        <f t="shared" si="9"/>
        <v>0.99999998098005738</v>
      </c>
      <c r="I50" s="130">
        <f t="shared" si="10"/>
        <v>0.99997249719479608</v>
      </c>
      <c r="J50" s="112">
        <f t="shared" si="11"/>
        <v>0.96376673591736017</v>
      </c>
      <c r="K50" s="130"/>
      <c r="L50" s="130"/>
    </row>
    <row r="51" spans="1:12" ht="13.2">
      <c r="A51" s="93">
        <f t="shared" si="12"/>
        <v>60</v>
      </c>
      <c r="B51" s="93">
        <f t="shared" si="4"/>
        <v>60</v>
      </c>
      <c r="C51" s="109">
        <f t="shared" si="5"/>
        <v>4.8813989250620797E-2</v>
      </c>
      <c r="D51" s="129">
        <f t="shared" si="7"/>
        <v>4.8813989250620797E-2</v>
      </c>
      <c r="E51" s="129"/>
      <c r="F51" s="109">
        <f t="shared" si="6"/>
        <v>0.74734171054632603</v>
      </c>
      <c r="G51" s="129">
        <f t="shared" si="8"/>
        <v>0.74734171054632603</v>
      </c>
      <c r="H51" s="130">
        <f t="shared" si="9"/>
        <v>0.99999998730196016</v>
      </c>
      <c r="I51" s="130">
        <f t="shared" si="10"/>
        <v>0.99999973099064898</v>
      </c>
      <c r="J51" s="112">
        <f t="shared" si="11"/>
        <v>0.74734176964383481</v>
      </c>
      <c r="K51" s="130"/>
      <c r="L51" s="130"/>
    </row>
    <row r="52" spans="1:12" ht="13.2">
      <c r="A52" s="93">
        <f t="shared" si="12"/>
        <v>62</v>
      </c>
      <c r="B52" s="93">
        <f t="shared" si="4"/>
        <v>62</v>
      </c>
      <c r="C52" s="109">
        <f t="shared" si="5"/>
        <v>1.2927179930438962E-2</v>
      </c>
      <c r="D52" s="129">
        <f t="shared" si="7"/>
        <v>1.2927179930438962E-2</v>
      </c>
      <c r="E52" s="129"/>
      <c r="F52" s="109">
        <f t="shared" si="6"/>
        <v>0.45514575534780033</v>
      </c>
      <c r="G52" s="129">
        <f t="shared" si="8"/>
        <v>0.45514575534780033</v>
      </c>
      <c r="H52" s="130">
        <f t="shared" si="9"/>
        <v>0.99999999040034304</v>
      </c>
      <c r="I52" s="130">
        <f t="shared" si="10"/>
        <v>0.9999999454571985</v>
      </c>
      <c r="J52" s="112">
        <f t="shared" si="11"/>
        <v>0.45514578082053037</v>
      </c>
      <c r="K52" s="130"/>
      <c r="L52" s="130"/>
    </row>
    <row r="53" spans="1:12" ht="13.2">
      <c r="A53" s="93">
        <f t="shared" si="12"/>
        <v>64</v>
      </c>
      <c r="B53" s="93">
        <f t="shared" si="4"/>
        <v>64</v>
      </c>
      <c r="C53" s="109">
        <f t="shared" si="5"/>
        <v>2.6887277550090316E-3</v>
      </c>
      <c r="D53" s="129">
        <f t="shared" si="7"/>
        <v>2.6887277550090316E-3</v>
      </c>
      <c r="E53" s="129"/>
      <c r="F53" s="109">
        <f t="shared" si="6"/>
        <v>0.2177034523486337</v>
      </c>
      <c r="G53" s="129">
        <f t="shared" si="8"/>
        <v>0.2177034523486337</v>
      </c>
      <c r="H53" s="130">
        <f t="shared" si="9"/>
        <v>0.99999999218066782</v>
      </c>
      <c r="I53" s="130">
        <f t="shared" si="10"/>
        <v>0.99999997569413568</v>
      </c>
      <c r="J53" s="112">
        <f t="shared" si="11"/>
        <v>0.21770346968175575</v>
      </c>
      <c r="K53" s="130"/>
      <c r="L53" s="130"/>
    </row>
    <row r="54" spans="1:12" ht="13.2">
      <c r="A54" s="93">
        <f t="shared" si="12"/>
        <v>66</v>
      </c>
      <c r="B54" s="93">
        <f t="shared" si="4"/>
        <v>66</v>
      </c>
      <c r="C54" s="109">
        <f t="shared" si="5"/>
        <v>4.3921120486198546E-4</v>
      </c>
      <c r="D54" s="129">
        <f t="shared" si="7"/>
        <v>4.3921120486198546E-4</v>
      </c>
      <c r="E54" s="129"/>
      <c r="F54" s="109">
        <f t="shared" si="6"/>
        <v>8.178312089949881E-2</v>
      </c>
      <c r="G54" s="129">
        <f t="shared" si="8"/>
        <v>8.178312089949881E-2</v>
      </c>
      <c r="H54" s="130">
        <f t="shared" si="9"/>
        <v>0.99999999331586764</v>
      </c>
      <c r="I54" s="130">
        <f t="shared" si="10"/>
        <v>0.99999998508480314</v>
      </c>
      <c r="J54" s="112">
        <f t="shared" si="11"/>
        <v>8.1783134051170769E-2</v>
      </c>
      <c r="K54" s="130"/>
      <c r="L54" s="130"/>
    </row>
    <row r="55" spans="1:12" ht="13.2">
      <c r="A55" s="93">
        <f t="shared" si="12"/>
        <v>68</v>
      </c>
      <c r="B55" s="93">
        <f t="shared" si="4"/>
        <v>68</v>
      </c>
      <c r="C55" s="109">
        <f t="shared" si="5"/>
        <v>5.6348652611384004E-5</v>
      </c>
      <c r="D55" s="129">
        <f t="shared" si="7"/>
        <v>5.6348652611384004E-5</v>
      </c>
      <c r="E55" s="129"/>
      <c r="F55" s="109">
        <f t="shared" si="6"/>
        <v>2.4129347998687802E-2</v>
      </c>
      <c r="G55" s="129">
        <f t="shared" si="8"/>
        <v>2.4129347998687802E-2</v>
      </c>
      <c r="H55" s="130">
        <f t="shared" si="9"/>
        <v>0.99999999409442153</v>
      </c>
      <c r="I55" s="130">
        <f t="shared" si="10"/>
        <v>0.99999998924464684</v>
      </c>
      <c r="J55" s="112">
        <f t="shared" si="11"/>
        <v>2.4129358352356259E-2</v>
      </c>
      <c r="K55" s="130"/>
      <c r="L55" s="130"/>
    </row>
    <row r="56" spans="1:12" ht="13.2">
      <c r="A56" s="93">
        <f t="shared" si="12"/>
        <v>70</v>
      </c>
      <c r="B56" s="93">
        <f t="shared" si="4"/>
        <v>70</v>
      </c>
      <c r="C56" s="109">
        <f t="shared" si="5"/>
        <v>5.6777622727157789E-6</v>
      </c>
      <c r="D56" s="129">
        <f t="shared" si="7"/>
        <v>5.6777622727157789E-6</v>
      </c>
      <c r="E56" s="129"/>
      <c r="F56" s="109">
        <f t="shared" si="6"/>
        <v>5.5912773878750892E-3</v>
      </c>
      <c r="G56" s="129">
        <f t="shared" si="8"/>
        <v>5.5912773878750892E-3</v>
      </c>
      <c r="H56" s="130">
        <f t="shared" si="9"/>
        <v>0.99999999465775069</v>
      </c>
      <c r="I56" s="130">
        <f t="shared" si="10"/>
        <v>0.99999999149078544</v>
      </c>
      <c r="J56" s="112">
        <f t="shared" si="11"/>
        <v>5.5912858196725543E-3</v>
      </c>
      <c r="K56" s="130"/>
      <c r="L56" s="130"/>
    </row>
    <row r="57" spans="1:12" ht="13.2">
      <c r="A57" s="93">
        <f t="shared" si="12"/>
        <v>72</v>
      </c>
      <c r="B57" s="93">
        <f t="shared" si="4"/>
        <v>72</v>
      </c>
      <c r="C57" s="109">
        <f t="shared" si="5"/>
        <v>4.4931862138540997E-7</v>
      </c>
      <c r="D57" s="129">
        <f t="shared" si="7"/>
        <v>4.4931862138540997E-7</v>
      </c>
      <c r="E57" s="129"/>
      <c r="F57" s="109">
        <f t="shared" si="6"/>
        <v>1.0175600175556844E-3</v>
      </c>
      <c r="G57" s="129">
        <f t="shared" si="8"/>
        <v>1.0175600175556844E-3</v>
      </c>
      <c r="H57" s="130">
        <f t="shared" si="9"/>
        <v>0.9999999950823486</v>
      </c>
      <c r="I57" s="130">
        <f t="shared" si="10"/>
        <v>0.99999999286454888</v>
      </c>
      <c r="J57" s="112">
        <f t="shared" si="11"/>
        <v>1.0175671407442225E-3</v>
      </c>
      <c r="K57" s="130"/>
      <c r="L57" s="130"/>
    </row>
    <row r="58" spans="1:12" ht="13.2">
      <c r="A58" s="93">
        <f t="shared" si="12"/>
        <v>74</v>
      </c>
      <c r="B58" s="93">
        <f t="shared" si="4"/>
        <v>74</v>
      </c>
      <c r="C58" s="109">
        <f t="shared" si="5"/>
        <v>2.7926414178351301E-8</v>
      </c>
      <c r="D58" s="129">
        <f t="shared" si="7"/>
        <v>2.7926414178351301E-8</v>
      </c>
      <c r="E58" s="129"/>
      <c r="F58" s="109">
        <f t="shared" si="6"/>
        <v>1.4544291623087738E-4</v>
      </c>
      <c r="G58" s="129">
        <f t="shared" si="8"/>
        <v>1.4544291623087738E-4</v>
      </c>
      <c r="H58" s="130">
        <f t="shared" si="9"/>
        <v>0.99999999541281825</v>
      </c>
      <c r="I58" s="130">
        <f t="shared" si="10"/>
        <v>0.99999999377918547</v>
      </c>
      <c r="J58" s="112">
        <f t="shared" si="11"/>
        <v>1.4544913547356062E-4</v>
      </c>
      <c r="K58" s="130"/>
      <c r="L58" s="130"/>
    </row>
    <row r="59" spans="1:12" ht="13.2">
      <c r="A59" s="93">
        <f t="shared" si="12"/>
        <v>76</v>
      </c>
      <c r="B59" s="93">
        <f t="shared" si="4"/>
        <v>76</v>
      </c>
      <c r="C59" s="109">
        <f t="shared" si="5"/>
        <v>1.3631996815104246E-9</v>
      </c>
      <c r="D59" s="129">
        <f t="shared" si="7"/>
        <v>1.3631996815104246E-9</v>
      </c>
      <c r="E59" s="129"/>
      <c r="F59" s="109">
        <f t="shared" si="6"/>
        <v>1.6327085149259457E-5</v>
      </c>
      <c r="G59" s="129">
        <f t="shared" si="8"/>
        <v>1.6327085149259457E-5</v>
      </c>
      <c r="H59" s="130">
        <f t="shared" si="9"/>
        <v>0.99999999567675379</v>
      </c>
      <c r="I59" s="130">
        <f t="shared" si="10"/>
        <v>0.99999999442653387</v>
      </c>
      <c r="J59" s="112">
        <f t="shared" si="11"/>
        <v>1.6332658453789847E-5</v>
      </c>
      <c r="K59" s="130"/>
      <c r="L59" s="130"/>
    </row>
    <row r="60" spans="1:12" ht="13.2">
      <c r="A60" s="93">
        <f t="shared" si="12"/>
        <v>78</v>
      </c>
      <c r="B60" s="93">
        <f t="shared" si="4"/>
        <v>78</v>
      </c>
      <c r="C60" s="109">
        <f t="shared" si="5"/>
        <v>5.2262155912575759E-11</v>
      </c>
      <c r="D60" s="129">
        <f t="shared" si="7"/>
        <v>5.2262155912575759E-11</v>
      </c>
      <c r="E60" s="129"/>
      <c r="F60" s="109">
        <f t="shared" si="6"/>
        <v>1.4394887848647632E-6</v>
      </c>
      <c r="G60" s="129">
        <f t="shared" si="8"/>
        <v>1.4394887848647632E-6</v>
      </c>
      <c r="H60" s="130">
        <f t="shared" si="9"/>
        <v>0.99999999589206268</v>
      </c>
      <c r="I60" s="130">
        <f t="shared" si="10"/>
        <v>0.99999999490623681</v>
      </c>
      <c r="J60" s="112">
        <f t="shared" si="11"/>
        <v>1.4445825347873318E-6</v>
      </c>
      <c r="K60" s="130"/>
      <c r="L60" s="130"/>
    </row>
    <row r="61" spans="1:12" ht="13.2">
      <c r="A61" s="93">
        <f t="shared" si="12"/>
        <v>80</v>
      </c>
      <c r="B61" s="93">
        <f t="shared" si="4"/>
        <v>80</v>
      </c>
      <c r="C61" s="109">
        <f t="shared" si="5"/>
        <v>1.5736158112175493E-12</v>
      </c>
      <c r="D61" s="129">
        <f t="shared" si="7"/>
        <v>1.5736158112175493E-12</v>
      </c>
      <c r="E61" s="129"/>
      <c r="F61" s="109">
        <f t="shared" si="6"/>
        <v>9.9676196511452835E-8</v>
      </c>
      <c r="G61" s="129">
        <f t="shared" si="8"/>
        <v>9.9676196511452835E-8</v>
      </c>
      <c r="H61" s="130">
        <f t="shared" si="9"/>
        <v>0.99999999607083434</v>
      </c>
      <c r="I61" s="130">
        <f t="shared" si="10"/>
        <v>0.99999999527460548</v>
      </c>
      <c r="J61" s="112">
        <f t="shared" si="11"/>
        <v>1.0440159015036052E-7</v>
      </c>
      <c r="K61" s="130"/>
      <c r="L61" s="130"/>
    </row>
    <row r="62" spans="1:12" ht="13.2">
      <c r="A62" s="93">
        <f t="shared" si="12"/>
        <v>82</v>
      </c>
      <c r="B62" s="93">
        <f t="shared" si="4"/>
        <v>82</v>
      </c>
      <c r="C62" s="109">
        <f t="shared" si="5"/>
        <v>3.7212910981385577E-14</v>
      </c>
      <c r="D62" s="129">
        <f t="shared" si="7"/>
        <v>3.7212910981385577E-14</v>
      </c>
      <c r="E62" s="129"/>
      <c r="F62" s="109">
        <f t="shared" si="6"/>
        <v>5.4207349627387784E-9</v>
      </c>
      <c r="G62" s="129">
        <f t="shared" si="8"/>
        <v>5.4207349627387784E-9</v>
      </c>
      <c r="H62" s="130">
        <f t="shared" si="9"/>
        <v>0.99999999622150249</v>
      </c>
      <c r="I62" s="130">
        <f t="shared" si="10"/>
        <v>0.99999999556562313</v>
      </c>
      <c r="J62" s="112">
        <f t="shared" si="11"/>
        <v>9.855111767166737E-9</v>
      </c>
      <c r="K62" s="130"/>
      <c r="L62" s="130"/>
    </row>
    <row r="63" spans="1:12" ht="13.2">
      <c r="A63" s="93">
        <f t="shared" si="12"/>
        <v>84</v>
      </c>
      <c r="B63" s="93">
        <f t="shared" si="4"/>
        <v>84</v>
      </c>
      <c r="C63" s="109">
        <f t="shared" si="5"/>
        <v>6.9114969643473225E-16</v>
      </c>
      <c r="D63" s="129">
        <f t="shared" si="7"/>
        <v>6.9114969643473225E-16</v>
      </c>
      <c r="E63" s="129"/>
      <c r="F63" s="109">
        <f t="shared" si="6"/>
        <v>2.3153061957434361E-10</v>
      </c>
      <c r="G63" s="129">
        <f t="shared" si="8"/>
        <v>2.3153061957434361E-10</v>
      </c>
      <c r="H63" s="130">
        <f t="shared" si="9"/>
        <v>0.9999999963501196</v>
      </c>
      <c r="I63" s="130">
        <f t="shared" si="10"/>
        <v>0.99999999580090249</v>
      </c>
      <c r="J63" s="112">
        <f t="shared" si="11"/>
        <v>4.4306281165767969E-9</v>
      </c>
      <c r="K63" s="130"/>
      <c r="L63" s="130"/>
    </row>
    <row r="64" spans="1:12" ht="13.2">
      <c r="A64" s="93">
        <f t="shared" si="12"/>
        <v>86</v>
      </c>
      <c r="B64" s="93">
        <f t="shared" si="4"/>
        <v>86</v>
      </c>
      <c r="C64" s="109">
        <f t="shared" si="5"/>
        <v>1.0081708663723858E-17</v>
      </c>
      <c r="D64" s="129">
        <f t="shared" si="7"/>
        <v>1.0081708663723858E-17</v>
      </c>
      <c r="E64" s="129"/>
      <c r="F64" s="109">
        <f t="shared" si="6"/>
        <v>7.7668020798017261E-12</v>
      </c>
      <c r="G64" s="129">
        <f t="shared" si="8"/>
        <v>7.7668020798017261E-12</v>
      </c>
      <c r="H64" s="130">
        <f t="shared" si="9"/>
        <v>0.99999999646113391</v>
      </c>
      <c r="I64" s="130">
        <f t="shared" si="10"/>
        <v>0.99999999599479139</v>
      </c>
      <c r="J64" s="112">
        <f t="shared" si="11"/>
        <v>4.012975397061917E-9</v>
      </c>
      <c r="K64" s="130"/>
      <c r="L64" s="130"/>
    </row>
    <row r="65" spans="1:12" ht="13.2">
      <c r="A65" s="93">
        <f t="shared" si="12"/>
        <v>88</v>
      </c>
      <c r="B65" s="93">
        <f t="shared" si="4"/>
        <v>88</v>
      </c>
      <c r="C65" s="109">
        <f t="shared" si="5"/>
        <v>1.1549939490692466E-19</v>
      </c>
      <c r="D65" s="129">
        <f t="shared" si="7"/>
        <v>1.1549939490692466E-19</v>
      </c>
      <c r="E65" s="129"/>
      <c r="F65" s="109">
        <f t="shared" si="6"/>
        <v>2.0462542132142658E-13</v>
      </c>
      <c r="G65" s="129">
        <f t="shared" si="8"/>
        <v>2.0462542132142658E-13</v>
      </c>
      <c r="H65" s="130">
        <f t="shared" si="9"/>
        <v>0.99999999655788407</v>
      </c>
      <c r="I65" s="130">
        <f t="shared" si="10"/>
        <v>0.99999999615716062</v>
      </c>
      <c r="J65" s="112">
        <f t="shared" si="11"/>
        <v>3.843043992233928E-9</v>
      </c>
      <c r="K65" s="130"/>
      <c r="L65" s="130"/>
    </row>
    <row r="66" spans="1:12" ht="13.2">
      <c r="A66" s="93">
        <f t="shared" si="12"/>
        <v>90</v>
      </c>
      <c r="B66" s="93">
        <f t="shared" si="4"/>
        <v>90</v>
      </c>
      <c r="C66" s="109">
        <f t="shared" si="5"/>
        <v>1.0392231648482947E-21</v>
      </c>
      <c r="D66" s="129">
        <f t="shared" si="7"/>
        <v>1.0392231648482947E-21</v>
      </c>
      <c r="E66" s="129"/>
      <c r="F66" s="109">
        <f t="shared" si="6"/>
        <v>4.2340938407556343E-15</v>
      </c>
      <c r="G66" s="129">
        <f t="shared" si="8"/>
        <v>4.2340938407556343E-15</v>
      </c>
      <c r="H66" s="130">
        <f t="shared" si="9"/>
        <v>0.99999999664292272</v>
      </c>
      <c r="I66" s="130">
        <f t="shared" si="10"/>
        <v>0.99999999629500813</v>
      </c>
      <c r="J66" s="112">
        <f t="shared" si="11"/>
        <v>3.7049960905139543E-9</v>
      </c>
      <c r="K66" s="130"/>
      <c r="L66" s="130"/>
    </row>
    <row r="67" spans="1:12" ht="13.2">
      <c r="A67" s="93">
        <f t="shared" si="12"/>
        <v>92</v>
      </c>
      <c r="B67" s="93">
        <f t="shared" si="4"/>
        <v>92</v>
      </c>
      <c r="C67" s="109">
        <f t="shared" si="5"/>
        <v>7.3438106856433512E-24</v>
      </c>
      <c r="D67" s="129">
        <f t="shared" si="7"/>
        <v>7.3438106856433512E-24</v>
      </c>
      <c r="E67" s="129"/>
      <c r="F67" s="109">
        <f t="shared" si="6"/>
        <v>6.8808947619362366E-17</v>
      </c>
      <c r="G67" s="129">
        <f t="shared" si="8"/>
        <v>6.8808947619362366E-17</v>
      </c>
      <c r="H67" s="130">
        <f t="shared" si="9"/>
        <v>0.9999999967182327</v>
      </c>
      <c r="I67" s="130">
        <f t="shared" si="10"/>
        <v>0.99999999641342519</v>
      </c>
      <c r="J67" s="112">
        <f t="shared" si="11"/>
        <v>3.5865748719563966E-9</v>
      </c>
      <c r="K67" s="130"/>
      <c r="L67" s="130"/>
    </row>
    <row r="68" spans="1:12" ht="13.2">
      <c r="A68" s="93">
        <f t="shared" si="12"/>
        <v>94</v>
      </c>
      <c r="B68" s="93">
        <f t="shared" si="4"/>
        <v>94</v>
      </c>
      <c r="C68" s="109">
        <f t="shared" si="5"/>
        <v>4.0758451022102515E-26</v>
      </c>
      <c r="D68" s="129">
        <f t="shared" si="7"/>
        <v>4.0758451022102515E-26</v>
      </c>
      <c r="E68" s="129"/>
      <c r="F68" s="109">
        <f t="shared" si="6"/>
        <v>8.7823935881119055E-19</v>
      </c>
      <c r="G68" s="129">
        <f t="shared" si="8"/>
        <v>8.7823935881119055E-19</v>
      </c>
      <c r="H68" s="130">
        <f t="shared" si="9"/>
        <v>0.99999999678537632</v>
      </c>
      <c r="I68" s="130">
        <f t="shared" si="10"/>
        <v>0.99999999651619853</v>
      </c>
      <c r="J68" s="112">
        <f t="shared" si="11"/>
        <v>3.4838014592073312E-9</v>
      </c>
      <c r="K68" s="130"/>
      <c r="L68" s="130"/>
    </row>
    <row r="69" spans="1:12" ht="13.2">
      <c r="A69" s="93">
        <f t="shared" si="12"/>
        <v>94</v>
      </c>
      <c r="B69" s="93">
        <f t="shared" si="4"/>
        <v>94</v>
      </c>
      <c r="C69" s="109">
        <f t="shared" si="5"/>
        <v>4.0758451022102515E-26</v>
      </c>
      <c r="D69" s="129">
        <f t="shared" si="7"/>
        <v>4.0758451022102515E-26</v>
      </c>
      <c r="E69" s="129"/>
      <c r="F69" s="109">
        <f t="shared" si="6"/>
        <v>8.7823935881119055E-19</v>
      </c>
      <c r="G69" s="129">
        <f t="shared" si="8"/>
        <v>8.7823935881119055E-19</v>
      </c>
      <c r="H69" s="130">
        <f t="shared" si="9"/>
        <v>0.99999999678537632</v>
      </c>
      <c r="I69" s="130">
        <f t="shared" si="10"/>
        <v>0.99999999651619853</v>
      </c>
      <c r="J69" s="112">
        <f t="shared" si="11"/>
        <v>3.4838014592073312E-9</v>
      </c>
      <c r="K69" s="130"/>
      <c r="L69" s="130"/>
    </row>
    <row r="70" spans="1:12" ht="13.2">
      <c r="A70" s="93">
        <f t="shared" si="12"/>
        <v>94</v>
      </c>
      <c r="B70" s="93">
        <f t="shared" si="4"/>
        <v>94</v>
      </c>
      <c r="C70" s="109">
        <f t="shared" si="5"/>
        <v>4.0758451022102515E-26</v>
      </c>
      <c r="D70" s="129">
        <f t="shared" si="7"/>
        <v>4.0758451022102515E-26</v>
      </c>
      <c r="E70" s="129"/>
      <c r="F70" s="109">
        <f t="shared" si="6"/>
        <v>8.7823935881119055E-19</v>
      </c>
      <c r="G70" s="129">
        <f t="shared" si="8"/>
        <v>8.7823935881119055E-19</v>
      </c>
      <c r="H70" s="130">
        <f t="shared" si="9"/>
        <v>0.99999999678537632</v>
      </c>
      <c r="I70" s="130">
        <f t="shared" si="10"/>
        <v>0.99999999651619853</v>
      </c>
      <c r="J70" s="112">
        <f t="shared" si="11"/>
        <v>3.4838014592073312E-9</v>
      </c>
      <c r="K70" s="130"/>
      <c r="L70" s="130"/>
    </row>
    <row r="71" spans="1:12" ht="13.2">
      <c r="A71" s="93">
        <f t="shared" si="12"/>
        <v>94</v>
      </c>
      <c r="B71" s="93">
        <f t="shared" si="4"/>
        <v>94</v>
      </c>
      <c r="C71" s="109">
        <f t="shared" si="5"/>
        <v>4.0758451022102515E-26</v>
      </c>
      <c r="D71" s="129">
        <f t="shared" si="7"/>
        <v>4.0758451022102515E-26</v>
      </c>
      <c r="E71" s="129"/>
      <c r="F71" s="109">
        <f t="shared" si="6"/>
        <v>8.7823935881119055E-19</v>
      </c>
      <c r="G71" s="129">
        <f t="shared" si="8"/>
        <v>8.7823935881119055E-19</v>
      </c>
      <c r="H71" s="130">
        <f t="shared" si="9"/>
        <v>0.99999999678537632</v>
      </c>
      <c r="I71" s="130">
        <f t="shared" si="10"/>
        <v>0.99999999651619853</v>
      </c>
      <c r="J71" s="112">
        <f t="shared" si="11"/>
        <v>3.4838014592073312E-9</v>
      </c>
      <c r="K71" s="130"/>
      <c r="L71" s="130"/>
    </row>
    <row r="72" spans="1:12" ht="13.2">
      <c r="A72" s="93">
        <f t="shared" si="12"/>
        <v>94</v>
      </c>
      <c r="B72" s="93">
        <f t="shared" si="4"/>
        <v>94</v>
      </c>
      <c r="C72" s="109">
        <f t="shared" si="5"/>
        <v>4.0758451022102515E-26</v>
      </c>
      <c r="D72" s="129">
        <f t="shared" si="7"/>
        <v>4.0758451022102515E-26</v>
      </c>
      <c r="E72" s="129"/>
      <c r="F72" s="109">
        <f t="shared" si="6"/>
        <v>8.7823935881119055E-19</v>
      </c>
      <c r="G72" s="129">
        <f t="shared" si="8"/>
        <v>8.7823935881119055E-19</v>
      </c>
      <c r="H72" s="130">
        <f t="shared" si="9"/>
        <v>0.99999999678537632</v>
      </c>
      <c r="I72" s="130">
        <f t="shared" si="10"/>
        <v>0.99999999651619853</v>
      </c>
      <c r="J72" s="112">
        <f t="shared" si="11"/>
        <v>3.4838014592073312E-9</v>
      </c>
      <c r="K72" s="130"/>
      <c r="L72" s="130"/>
    </row>
    <row r="73" spans="1:12" ht="13.2">
      <c r="A73" s="93">
        <f t="shared" si="12"/>
        <v>94</v>
      </c>
      <c r="B73" s="93">
        <f t="shared" si="4"/>
        <v>94</v>
      </c>
      <c r="C73" s="109">
        <f t="shared" si="5"/>
        <v>4.0758451022102515E-26</v>
      </c>
      <c r="D73" s="129">
        <f t="shared" si="7"/>
        <v>4.0758451022102515E-26</v>
      </c>
      <c r="E73" s="129"/>
      <c r="F73" s="109">
        <f t="shared" si="6"/>
        <v>8.7823935881119055E-19</v>
      </c>
      <c r="G73" s="129">
        <f t="shared" si="8"/>
        <v>8.7823935881119055E-19</v>
      </c>
      <c r="H73" s="130">
        <f t="shared" si="9"/>
        <v>0.99999999678537632</v>
      </c>
      <c r="I73" s="130">
        <f t="shared" si="10"/>
        <v>0.99999999651619853</v>
      </c>
      <c r="J73" s="112">
        <f t="shared" si="11"/>
        <v>3.4838014592073312E-9</v>
      </c>
      <c r="K73" s="130"/>
      <c r="L73" s="130"/>
    </row>
    <row r="74" spans="1:12" ht="13.2">
      <c r="A74" s="93">
        <f t="shared" si="12"/>
        <v>94</v>
      </c>
      <c r="B74" s="93">
        <f t="shared" si="4"/>
        <v>94</v>
      </c>
      <c r="C74" s="109">
        <f t="shared" si="5"/>
        <v>4.0758451022102515E-26</v>
      </c>
      <c r="D74" s="129">
        <f t="shared" si="7"/>
        <v>4.0758451022102515E-26</v>
      </c>
      <c r="E74" s="129"/>
      <c r="F74" s="109">
        <f t="shared" si="6"/>
        <v>8.7823935881119055E-19</v>
      </c>
      <c r="G74" s="129">
        <f t="shared" si="8"/>
        <v>8.7823935881119055E-19</v>
      </c>
      <c r="H74" s="130">
        <f t="shared" si="9"/>
        <v>0.99999999678537632</v>
      </c>
      <c r="I74" s="130">
        <f t="shared" si="10"/>
        <v>0.99999999651619853</v>
      </c>
      <c r="J74" s="112">
        <f t="shared" si="11"/>
        <v>3.4838014592073312E-9</v>
      </c>
      <c r="K74" s="130"/>
      <c r="L74" s="130"/>
    </row>
    <row r="75" spans="1:12" ht="13.2">
      <c r="A75" s="93">
        <f t="shared" si="12"/>
        <v>94</v>
      </c>
      <c r="B75" s="93">
        <f t="shared" si="4"/>
        <v>94</v>
      </c>
      <c r="C75" s="109">
        <f t="shared" si="5"/>
        <v>4.0758451022102515E-26</v>
      </c>
      <c r="D75" s="129">
        <f t="shared" si="7"/>
        <v>4.0758451022102515E-26</v>
      </c>
      <c r="E75" s="129"/>
      <c r="F75" s="109">
        <f t="shared" si="6"/>
        <v>8.7823935881119055E-19</v>
      </c>
      <c r="G75" s="129">
        <f t="shared" si="8"/>
        <v>8.7823935881119055E-19</v>
      </c>
      <c r="H75" s="130">
        <f t="shared" si="9"/>
        <v>0.99999999678537632</v>
      </c>
      <c r="I75" s="130">
        <f t="shared" si="10"/>
        <v>0.99999999651619853</v>
      </c>
      <c r="J75" s="112">
        <f t="shared" si="11"/>
        <v>3.4838014592073312E-9</v>
      </c>
      <c r="K75" s="130"/>
      <c r="L75" s="130"/>
    </row>
    <row r="76" spans="1:12" ht="13.2">
      <c r="A76" s="93">
        <f t="shared" si="12"/>
        <v>94</v>
      </c>
      <c r="B76" s="93">
        <f t="shared" si="4"/>
        <v>94</v>
      </c>
      <c r="C76" s="109">
        <f t="shared" si="5"/>
        <v>4.0758451022102515E-26</v>
      </c>
      <c r="D76" s="129">
        <f t="shared" si="7"/>
        <v>4.0758451022102515E-26</v>
      </c>
      <c r="E76" s="129"/>
      <c r="F76" s="109">
        <f t="shared" si="6"/>
        <v>8.7823935881119055E-19</v>
      </c>
      <c r="G76" s="129">
        <f t="shared" si="8"/>
        <v>8.7823935881119055E-19</v>
      </c>
      <c r="H76" s="130">
        <f t="shared" si="9"/>
        <v>0.99999999678537632</v>
      </c>
      <c r="I76" s="130">
        <f t="shared" si="10"/>
        <v>0.99999999651619853</v>
      </c>
      <c r="J76" s="112">
        <f t="shared" si="11"/>
        <v>3.4838014592073312E-9</v>
      </c>
      <c r="K76" s="130"/>
      <c r="L76" s="130"/>
    </row>
    <row r="77" spans="1:12" ht="13.2">
      <c r="A77" s="93">
        <f t="shared" si="12"/>
        <v>94</v>
      </c>
      <c r="B77" s="93">
        <f t="shared" si="4"/>
        <v>94</v>
      </c>
      <c r="C77" s="109">
        <f t="shared" si="5"/>
        <v>4.0758451022102515E-26</v>
      </c>
      <c r="D77" s="129">
        <f t="shared" si="7"/>
        <v>4.0758451022102515E-26</v>
      </c>
      <c r="E77" s="129"/>
      <c r="F77" s="109">
        <f t="shared" si="6"/>
        <v>8.7823935881119055E-19</v>
      </c>
      <c r="G77" s="129">
        <f t="shared" si="8"/>
        <v>8.7823935881119055E-19</v>
      </c>
      <c r="H77" s="130">
        <f t="shared" si="9"/>
        <v>0.99999999678537632</v>
      </c>
      <c r="I77" s="130">
        <f t="shared" si="10"/>
        <v>0.99999999651619853</v>
      </c>
      <c r="J77" s="112">
        <f t="shared" si="11"/>
        <v>3.4838014592073312E-9</v>
      </c>
      <c r="K77" s="130"/>
      <c r="L77" s="130"/>
    </row>
    <row r="78" spans="1:12" ht="13.2">
      <c r="A78" s="93">
        <f t="shared" si="12"/>
        <v>94</v>
      </c>
      <c r="B78" s="93">
        <f t="shared" si="4"/>
        <v>94</v>
      </c>
      <c r="C78" s="109">
        <f t="shared" si="5"/>
        <v>4.0758451022102515E-26</v>
      </c>
      <c r="D78" s="129">
        <f t="shared" si="7"/>
        <v>4.0758451022102515E-26</v>
      </c>
      <c r="E78" s="129"/>
      <c r="F78" s="109">
        <f t="shared" si="6"/>
        <v>8.7823935881119055E-19</v>
      </c>
      <c r="G78" s="129">
        <f t="shared" si="8"/>
        <v>8.7823935881119055E-19</v>
      </c>
      <c r="H78" s="130">
        <f t="shared" si="9"/>
        <v>0.99999999678537632</v>
      </c>
      <c r="I78" s="130">
        <f t="shared" si="10"/>
        <v>0.99999999651619853</v>
      </c>
      <c r="J78" s="112">
        <f t="shared" si="11"/>
        <v>3.4838014592073312E-9</v>
      </c>
      <c r="K78" s="130"/>
      <c r="L78" s="130"/>
    </row>
    <row r="79" spans="1:12" ht="13.2">
      <c r="A79" s="93">
        <f t="shared" si="12"/>
        <v>94</v>
      </c>
      <c r="B79" s="93">
        <f t="shared" si="4"/>
        <v>94</v>
      </c>
      <c r="C79" s="109">
        <f t="shared" si="5"/>
        <v>4.0758451022102515E-26</v>
      </c>
      <c r="D79" s="129">
        <f t="shared" si="7"/>
        <v>4.0758451022102515E-26</v>
      </c>
      <c r="E79" s="129"/>
      <c r="F79" s="109">
        <f t="shared" si="6"/>
        <v>8.7823935881119055E-19</v>
      </c>
      <c r="G79" s="129">
        <f t="shared" si="8"/>
        <v>8.7823935881119055E-19</v>
      </c>
      <c r="H79" s="130">
        <f t="shared" si="9"/>
        <v>0.99999999678537632</v>
      </c>
      <c r="I79" s="130">
        <f t="shared" si="10"/>
        <v>0.99999999651619853</v>
      </c>
      <c r="J79" s="112">
        <f t="shared" si="11"/>
        <v>3.4838014592073312E-9</v>
      </c>
      <c r="K79" s="130"/>
      <c r="L79" s="130"/>
    </row>
    <row r="80" spans="1:12" ht="13.2">
      <c r="A80" s="93">
        <f t="shared" si="12"/>
        <v>94</v>
      </c>
      <c r="B80" s="93">
        <f t="shared" si="4"/>
        <v>94</v>
      </c>
      <c r="C80" s="109">
        <f t="shared" si="5"/>
        <v>4.0758451022102515E-26</v>
      </c>
      <c r="D80" s="129">
        <f t="shared" si="7"/>
        <v>4.0758451022102515E-26</v>
      </c>
      <c r="E80" s="129"/>
      <c r="F80" s="109">
        <f t="shared" si="6"/>
        <v>8.7823935881119055E-19</v>
      </c>
      <c r="G80" s="129">
        <f t="shared" si="8"/>
        <v>8.7823935881119055E-19</v>
      </c>
      <c r="H80" s="130">
        <f t="shared" si="9"/>
        <v>0.99999999678537632</v>
      </c>
      <c r="I80" s="130">
        <f t="shared" si="10"/>
        <v>0.99999999651619853</v>
      </c>
      <c r="J80" s="112">
        <f t="shared" si="11"/>
        <v>3.4838014592073312E-9</v>
      </c>
      <c r="K80" s="130"/>
      <c r="L80" s="130"/>
    </row>
    <row r="81" spans="1:12" ht="13.2">
      <c r="A81" s="93">
        <f t="shared" si="12"/>
        <v>94</v>
      </c>
      <c r="B81" s="93">
        <f t="shared" si="4"/>
        <v>94</v>
      </c>
      <c r="C81" s="109">
        <f t="shared" si="5"/>
        <v>4.0758451022102515E-26</v>
      </c>
      <c r="D81" s="129">
        <f t="shared" si="7"/>
        <v>4.0758451022102515E-26</v>
      </c>
      <c r="E81" s="129"/>
      <c r="F81" s="109">
        <f t="shared" si="6"/>
        <v>8.7823935881119055E-19</v>
      </c>
      <c r="G81" s="129">
        <f t="shared" si="8"/>
        <v>8.7823935881119055E-19</v>
      </c>
      <c r="H81" s="130">
        <f t="shared" si="9"/>
        <v>0.99999999678537632</v>
      </c>
      <c r="I81" s="130">
        <f t="shared" si="10"/>
        <v>0.99999999651619853</v>
      </c>
      <c r="J81" s="112">
        <f t="shared" si="11"/>
        <v>3.4838014592073312E-9</v>
      </c>
      <c r="K81" s="130"/>
      <c r="L81" s="130"/>
    </row>
    <row r="82" spans="1:12" ht="13.2">
      <c r="A82" s="93">
        <f t="shared" si="12"/>
        <v>94</v>
      </c>
      <c r="B82" s="93">
        <f t="shared" si="4"/>
        <v>94</v>
      </c>
      <c r="C82" s="109">
        <f t="shared" si="5"/>
        <v>4.0758451022102515E-26</v>
      </c>
      <c r="D82" s="129">
        <f t="shared" si="7"/>
        <v>4.0758451022102515E-26</v>
      </c>
      <c r="E82" s="129"/>
      <c r="F82" s="109">
        <f t="shared" si="6"/>
        <v>8.7823935881119055E-19</v>
      </c>
      <c r="G82" s="129">
        <f t="shared" si="8"/>
        <v>8.7823935881119055E-19</v>
      </c>
      <c r="H82" s="130">
        <f t="shared" si="9"/>
        <v>0.99999999678537632</v>
      </c>
      <c r="I82" s="130">
        <f t="shared" si="10"/>
        <v>0.99999999651619853</v>
      </c>
      <c r="J82" s="112">
        <f t="shared" si="11"/>
        <v>3.4838014592073312E-9</v>
      </c>
      <c r="K82" s="130"/>
      <c r="L82" s="130"/>
    </row>
    <row r="83" spans="1:12" ht="13.2">
      <c r="A83" s="93">
        <f t="shared" si="12"/>
        <v>94</v>
      </c>
      <c r="B83" s="93">
        <f t="shared" si="4"/>
        <v>94</v>
      </c>
      <c r="C83" s="109">
        <f t="shared" si="5"/>
        <v>4.0758451022102515E-26</v>
      </c>
      <c r="D83" s="129">
        <f t="shared" si="7"/>
        <v>4.0758451022102515E-26</v>
      </c>
      <c r="E83" s="129"/>
      <c r="F83" s="109">
        <f t="shared" si="6"/>
        <v>8.7823935881119055E-19</v>
      </c>
      <c r="G83" s="129">
        <f t="shared" si="8"/>
        <v>8.7823935881119055E-19</v>
      </c>
      <c r="H83" s="130">
        <f t="shared" si="9"/>
        <v>0.99999999678537632</v>
      </c>
      <c r="I83" s="130">
        <f t="shared" si="10"/>
        <v>0.99999999651619853</v>
      </c>
      <c r="J83" s="112">
        <f t="shared" si="11"/>
        <v>3.4838014592073312E-9</v>
      </c>
      <c r="K83" s="130"/>
      <c r="L83" s="130"/>
    </row>
    <row r="84" spans="1:12" ht="13.2">
      <c r="A84" s="93">
        <f t="shared" si="12"/>
        <v>94</v>
      </c>
      <c r="B84" s="93">
        <f t="shared" si="4"/>
        <v>94</v>
      </c>
      <c r="C84" s="109">
        <f t="shared" si="5"/>
        <v>4.0758451022102515E-26</v>
      </c>
      <c r="D84" s="129">
        <f t="shared" si="7"/>
        <v>4.0758451022102515E-26</v>
      </c>
      <c r="E84" s="129"/>
      <c r="F84" s="109">
        <f t="shared" si="6"/>
        <v>8.7823935881119055E-19</v>
      </c>
      <c r="G84" s="129">
        <f t="shared" si="8"/>
        <v>8.7823935881119055E-19</v>
      </c>
      <c r="H84" s="130">
        <f t="shared" si="9"/>
        <v>0.99999999678537632</v>
      </c>
      <c r="I84" s="130">
        <f t="shared" si="10"/>
        <v>0.99999999651619853</v>
      </c>
      <c r="J84" s="112">
        <f t="shared" si="11"/>
        <v>3.4838014592073312E-9</v>
      </c>
      <c r="K84" s="130"/>
      <c r="L84" s="130"/>
    </row>
    <row r="85" spans="1:12" ht="13.2">
      <c r="A85" s="93">
        <f t="shared" si="12"/>
        <v>94</v>
      </c>
      <c r="B85" s="93">
        <f t="shared" si="4"/>
        <v>94</v>
      </c>
      <c r="C85" s="109">
        <f t="shared" si="5"/>
        <v>4.0758451022102515E-26</v>
      </c>
      <c r="D85" s="129">
        <f t="shared" si="7"/>
        <v>4.0758451022102515E-26</v>
      </c>
      <c r="E85" s="129"/>
      <c r="F85" s="109">
        <f t="shared" si="6"/>
        <v>8.7823935881119055E-19</v>
      </c>
      <c r="G85" s="129">
        <f t="shared" si="8"/>
        <v>8.7823935881119055E-19</v>
      </c>
      <c r="H85" s="130">
        <f t="shared" si="9"/>
        <v>0.99999999678537632</v>
      </c>
      <c r="I85" s="130">
        <f t="shared" si="10"/>
        <v>0.99999999651619853</v>
      </c>
      <c r="J85" s="112">
        <f t="shared" si="11"/>
        <v>3.4838014592073312E-9</v>
      </c>
      <c r="K85" s="130"/>
      <c r="L85" s="130"/>
    </row>
    <row r="86" spans="1:12" ht="13.2">
      <c r="A86" s="93">
        <f t="shared" si="12"/>
        <v>94</v>
      </c>
      <c r="B86" s="93">
        <f t="shared" si="4"/>
        <v>94</v>
      </c>
      <c r="C86" s="109">
        <f t="shared" si="5"/>
        <v>4.0758451022102515E-26</v>
      </c>
      <c r="D86" s="129">
        <f t="shared" si="7"/>
        <v>4.0758451022102515E-26</v>
      </c>
      <c r="E86" s="129"/>
      <c r="F86" s="109">
        <f t="shared" si="6"/>
        <v>8.7823935881119055E-19</v>
      </c>
      <c r="G86" s="129">
        <f t="shared" si="8"/>
        <v>8.7823935881119055E-19</v>
      </c>
      <c r="H86" s="130">
        <f t="shared" si="9"/>
        <v>0.99999999678537632</v>
      </c>
      <c r="I86" s="130">
        <f t="shared" si="10"/>
        <v>0.99999999651619853</v>
      </c>
      <c r="J86" s="112">
        <f t="shared" si="11"/>
        <v>3.4838014592073312E-9</v>
      </c>
      <c r="K86" s="130"/>
      <c r="L86" s="130"/>
    </row>
    <row r="87" spans="1:12" ht="13.2">
      <c r="A87" s="93">
        <f t="shared" si="12"/>
        <v>94</v>
      </c>
      <c r="B87" s="93">
        <f t="shared" si="4"/>
        <v>94</v>
      </c>
      <c r="C87" s="109">
        <f t="shared" si="5"/>
        <v>4.0758451022102515E-26</v>
      </c>
      <c r="D87" s="129">
        <f t="shared" si="7"/>
        <v>4.0758451022102515E-26</v>
      </c>
      <c r="E87" s="129"/>
      <c r="F87" s="109">
        <f t="shared" si="6"/>
        <v>8.7823935881119055E-19</v>
      </c>
      <c r="G87" s="129">
        <f t="shared" si="8"/>
        <v>8.7823935881119055E-19</v>
      </c>
      <c r="H87" s="130">
        <f t="shared" si="9"/>
        <v>0.99999999678537632</v>
      </c>
      <c r="I87" s="130">
        <f t="shared" si="10"/>
        <v>0.99999999651619853</v>
      </c>
      <c r="J87" s="112">
        <f t="shared" si="11"/>
        <v>3.4838014592073312E-9</v>
      </c>
      <c r="K87" s="130"/>
      <c r="L87" s="130"/>
    </row>
    <row r="88" spans="1:12" ht="13.2">
      <c r="A88" s="93">
        <f t="shared" si="12"/>
        <v>94</v>
      </c>
      <c r="B88" s="93">
        <f t="shared" si="4"/>
        <v>94</v>
      </c>
      <c r="C88" s="109">
        <f t="shared" si="5"/>
        <v>4.0758451022102515E-26</v>
      </c>
      <c r="D88" s="129">
        <f t="shared" si="7"/>
        <v>4.0758451022102515E-26</v>
      </c>
      <c r="E88" s="129"/>
      <c r="F88" s="109">
        <f t="shared" si="6"/>
        <v>8.7823935881119055E-19</v>
      </c>
      <c r="G88" s="129">
        <f t="shared" si="8"/>
        <v>8.7823935881119055E-19</v>
      </c>
      <c r="H88" s="130">
        <f t="shared" si="9"/>
        <v>0.99999999678537632</v>
      </c>
      <c r="I88" s="130">
        <f t="shared" si="10"/>
        <v>0.99999999651619853</v>
      </c>
      <c r="J88" s="112">
        <f t="shared" si="11"/>
        <v>3.4838014592073312E-9</v>
      </c>
      <c r="K88" s="130"/>
      <c r="L88" s="130"/>
    </row>
    <row r="89" spans="1:12" ht="13.2">
      <c r="A89" s="93">
        <f t="shared" si="12"/>
        <v>94</v>
      </c>
      <c r="B89" s="93">
        <f t="shared" si="4"/>
        <v>94</v>
      </c>
      <c r="C89" s="109">
        <f t="shared" si="5"/>
        <v>4.0758451022102515E-26</v>
      </c>
      <c r="D89" s="129">
        <f t="shared" si="7"/>
        <v>4.0758451022102515E-26</v>
      </c>
      <c r="E89" s="129"/>
      <c r="F89" s="109">
        <f t="shared" si="6"/>
        <v>8.7823935881119055E-19</v>
      </c>
      <c r="G89" s="129">
        <f t="shared" si="8"/>
        <v>8.7823935881119055E-19</v>
      </c>
      <c r="H89" s="130">
        <f t="shared" si="9"/>
        <v>0.99999999678537632</v>
      </c>
      <c r="I89" s="130">
        <f t="shared" si="10"/>
        <v>0.99999999651619853</v>
      </c>
      <c r="J89" s="112">
        <f t="shared" si="11"/>
        <v>3.4838014592073312E-9</v>
      </c>
      <c r="K89" s="130"/>
      <c r="L89" s="130"/>
    </row>
    <row r="90" spans="1:12" ht="13.2">
      <c r="A90" s="93">
        <f t="shared" si="12"/>
        <v>94</v>
      </c>
      <c r="B90" s="93">
        <f t="shared" ref="B90:B151" si="13">A90+$C$16*$C$17</f>
        <v>94</v>
      </c>
      <c r="C90" s="109">
        <f t="shared" ref="C90:C150" si="14">EXP(-(($B90-$E$7)^2/$E$9))</f>
        <v>4.0758451022102515E-26</v>
      </c>
      <c r="D90" s="129">
        <f t="shared" si="7"/>
        <v>4.0758451022102515E-26</v>
      </c>
      <c r="E90" s="129"/>
      <c r="F90" s="109">
        <f t="shared" ref="F90:F150" si="15">EXP(-(($B90-$E$8)^2/$E$10))</f>
        <v>8.7823935881119055E-19</v>
      </c>
      <c r="G90" s="129">
        <f t="shared" si="8"/>
        <v>8.7823935881119055E-19</v>
      </c>
      <c r="H90" s="130">
        <f t="shared" si="9"/>
        <v>0.99999999678537632</v>
      </c>
      <c r="I90" s="130">
        <f t="shared" si="10"/>
        <v>0.99999999651619853</v>
      </c>
      <c r="J90" s="112">
        <f t="shared" si="11"/>
        <v>3.4838014592073312E-9</v>
      </c>
      <c r="K90" s="130"/>
      <c r="L90" s="130"/>
    </row>
    <row r="91" spans="1:12" ht="13.2">
      <c r="A91" s="93">
        <f t="shared" si="12"/>
        <v>94</v>
      </c>
      <c r="B91" s="93">
        <f t="shared" si="13"/>
        <v>94</v>
      </c>
      <c r="C91" s="109">
        <f t="shared" si="14"/>
        <v>4.0758451022102515E-26</v>
      </c>
      <c r="D91" s="129">
        <f t="shared" ref="D91:D150" si="16">IF(C$11&gt;-999,($E$11+(1-$E$11)*(C91-$D$20)/($D$21-$D$20)),C91)</f>
        <v>4.0758451022102515E-26</v>
      </c>
      <c r="E91" s="129"/>
      <c r="F91" s="109">
        <f t="shared" si="15"/>
        <v>8.7823935881119055E-19</v>
      </c>
      <c r="G91" s="129">
        <f t="shared" ref="G91:G150" si="17">IF(C$12&gt;-999,(1+($E$12-1)*(F91-$G$22)/($G$23-$G$22)),F91)</f>
        <v>8.7823935881119055E-19</v>
      </c>
      <c r="H91" s="130">
        <f t="shared" ref="H91:H150" si="18">1/(1+EXP(-($H$24*($B91-$E$7)/(1+ABS($B91-$E$7)))))</f>
        <v>0.99999999678537632</v>
      </c>
      <c r="I91" s="130">
        <f t="shared" ref="I91:I150" si="19">1/(1+EXP(-($I$24*($B91-$E$8)/(1+ABS($B91-$E$8)))))</f>
        <v>0.99999999651619853</v>
      </c>
      <c r="J91" s="112">
        <f t="shared" ref="J91:J150" si="20">IF(A91&gt;$H$15,(D91*(1-H91)+H91*(1*(1-I91)+G91*I91)),0.000001)</f>
        <v>3.4838014592073312E-9</v>
      </c>
      <c r="K91" s="130"/>
      <c r="L91" s="130"/>
    </row>
    <row r="92" spans="1:12" ht="13.2">
      <c r="A92" s="93">
        <f t="shared" ref="A92:A152" si="21">IF(A91&lt;$C$15-$C$16,A91+$C$16,$C$15)</f>
        <v>94</v>
      </c>
      <c r="B92" s="93">
        <f t="shared" si="13"/>
        <v>94</v>
      </c>
      <c r="C92" s="109">
        <f t="shared" si="14"/>
        <v>4.0758451022102515E-26</v>
      </c>
      <c r="D92" s="129">
        <f t="shared" si="16"/>
        <v>4.0758451022102515E-26</v>
      </c>
      <c r="E92" s="129"/>
      <c r="F92" s="109">
        <f t="shared" si="15"/>
        <v>8.7823935881119055E-19</v>
      </c>
      <c r="G92" s="129">
        <f t="shared" si="17"/>
        <v>8.7823935881119055E-19</v>
      </c>
      <c r="H92" s="130">
        <f t="shared" si="18"/>
        <v>0.99999999678537632</v>
      </c>
      <c r="I92" s="130">
        <f t="shared" si="19"/>
        <v>0.99999999651619853</v>
      </c>
      <c r="J92" s="112">
        <f t="shared" si="20"/>
        <v>3.4838014592073312E-9</v>
      </c>
      <c r="K92" s="130"/>
      <c r="L92" s="130"/>
    </row>
    <row r="93" spans="1:12" ht="13.2">
      <c r="A93" s="93">
        <f t="shared" si="21"/>
        <v>94</v>
      </c>
      <c r="B93" s="93">
        <f t="shared" si="13"/>
        <v>94</v>
      </c>
      <c r="C93" s="109">
        <f t="shared" si="14"/>
        <v>4.0758451022102515E-26</v>
      </c>
      <c r="D93" s="129">
        <f t="shared" si="16"/>
        <v>4.0758451022102515E-26</v>
      </c>
      <c r="E93" s="129"/>
      <c r="F93" s="109">
        <f t="shared" si="15"/>
        <v>8.7823935881119055E-19</v>
      </c>
      <c r="G93" s="129">
        <f t="shared" si="17"/>
        <v>8.7823935881119055E-19</v>
      </c>
      <c r="H93" s="130">
        <f t="shared" si="18"/>
        <v>0.99999999678537632</v>
      </c>
      <c r="I93" s="130">
        <f t="shared" si="19"/>
        <v>0.99999999651619853</v>
      </c>
      <c r="J93" s="112">
        <f t="shared" si="20"/>
        <v>3.4838014592073312E-9</v>
      </c>
      <c r="K93" s="130"/>
      <c r="L93" s="130"/>
    </row>
    <row r="94" spans="1:12" ht="13.2">
      <c r="A94" s="93">
        <f t="shared" si="21"/>
        <v>94</v>
      </c>
      <c r="B94" s="93">
        <f t="shared" si="13"/>
        <v>94</v>
      </c>
      <c r="C94" s="109">
        <f t="shared" si="14"/>
        <v>4.0758451022102515E-26</v>
      </c>
      <c r="D94" s="129">
        <f t="shared" si="16"/>
        <v>4.0758451022102515E-26</v>
      </c>
      <c r="E94" s="129"/>
      <c r="F94" s="109">
        <f t="shared" si="15"/>
        <v>8.7823935881119055E-19</v>
      </c>
      <c r="G94" s="129">
        <f t="shared" si="17"/>
        <v>8.7823935881119055E-19</v>
      </c>
      <c r="H94" s="130">
        <f t="shared" si="18"/>
        <v>0.99999999678537632</v>
      </c>
      <c r="I94" s="130">
        <f t="shared" si="19"/>
        <v>0.99999999651619853</v>
      </c>
      <c r="J94" s="112">
        <f t="shared" si="20"/>
        <v>3.4838014592073312E-9</v>
      </c>
      <c r="K94" s="130"/>
      <c r="L94" s="130"/>
    </row>
    <row r="95" spans="1:12" ht="13.2">
      <c r="A95" s="93">
        <f t="shared" si="21"/>
        <v>94</v>
      </c>
      <c r="B95" s="93">
        <f t="shared" si="13"/>
        <v>94</v>
      </c>
      <c r="C95" s="109">
        <f t="shared" si="14"/>
        <v>4.0758451022102515E-26</v>
      </c>
      <c r="D95" s="129">
        <f t="shared" si="16"/>
        <v>4.0758451022102515E-26</v>
      </c>
      <c r="E95" s="129"/>
      <c r="F95" s="109">
        <f t="shared" si="15"/>
        <v>8.7823935881119055E-19</v>
      </c>
      <c r="G95" s="129">
        <f t="shared" si="17"/>
        <v>8.7823935881119055E-19</v>
      </c>
      <c r="H95" s="130">
        <f t="shared" si="18"/>
        <v>0.99999999678537632</v>
      </c>
      <c r="I95" s="130">
        <f t="shared" si="19"/>
        <v>0.99999999651619853</v>
      </c>
      <c r="J95" s="112">
        <f t="shared" si="20"/>
        <v>3.4838014592073312E-9</v>
      </c>
      <c r="K95" s="130"/>
      <c r="L95" s="130"/>
    </row>
    <row r="96" spans="1:12" ht="13.2">
      <c r="A96" s="93">
        <f t="shared" si="21"/>
        <v>94</v>
      </c>
      <c r="B96" s="93">
        <f t="shared" si="13"/>
        <v>94</v>
      </c>
      <c r="C96" s="109">
        <f t="shared" si="14"/>
        <v>4.0758451022102515E-26</v>
      </c>
      <c r="D96" s="129">
        <f t="shared" si="16"/>
        <v>4.0758451022102515E-26</v>
      </c>
      <c r="E96" s="129"/>
      <c r="F96" s="109">
        <f t="shared" si="15"/>
        <v>8.7823935881119055E-19</v>
      </c>
      <c r="G96" s="129">
        <f t="shared" si="17"/>
        <v>8.7823935881119055E-19</v>
      </c>
      <c r="H96" s="130">
        <f t="shared" si="18"/>
        <v>0.99999999678537632</v>
      </c>
      <c r="I96" s="130">
        <f t="shared" si="19"/>
        <v>0.99999999651619853</v>
      </c>
      <c r="J96" s="112">
        <f t="shared" si="20"/>
        <v>3.4838014592073312E-9</v>
      </c>
      <c r="K96" s="130"/>
      <c r="L96" s="130"/>
    </row>
    <row r="97" spans="1:12" ht="13.2">
      <c r="A97" s="93">
        <f t="shared" si="21"/>
        <v>94</v>
      </c>
      <c r="B97" s="93">
        <f t="shared" si="13"/>
        <v>94</v>
      </c>
      <c r="C97" s="109">
        <f t="shared" si="14"/>
        <v>4.0758451022102515E-26</v>
      </c>
      <c r="D97" s="129">
        <f t="shared" si="16"/>
        <v>4.0758451022102515E-26</v>
      </c>
      <c r="E97" s="129"/>
      <c r="F97" s="109">
        <f t="shared" si="15"/>
        <v>8.7823935881119055E-19</v>
      </c>
      <c r="G97" s="129">
        <f t="shared" si="17"/>
        <v>8.7823935881119055E-19</v>
      </c>
      <c r="H97" s="130">
        <f t="shared" si="18"/>
        <v>0.99999999678537632</v>
      </c>
      <c r="I97" s="130">
        <f t="shared" si="19"/>
        <v>0.99999999651619853</v>
      </c>
      <c r="J97" s="112">
        <f t="shared" si="20"/>
        <v>3.4838014592073312E-9</v>
      </c>
      <c r="K97" s="130"/>
      <c r="L97" s="130"/>
    </row>
    <row r="98" spans="1:12" ht="13.2">
      <c r="A98" s="93">
        <f t="shared" si="21"/>
        <v>94</v>
      </c>
      <c r="B98" s="93">
        <f t="shared" si="13"/>
        <v>94</v>
      </c>
      <c r="C98" s="109">
        <f t="shared" si="14"/>
        <v>4.0758451022102515E-26</v>
      </c>
      <c r="D98" s="129">
        <f t="shared" si="16"/>
        <v>4.0758451022102515E-26</v>
      </c>
      <c r="E98" s="129"/>
      <c r="F98" s="109">
        <f t="shared" si="15"/>
        <v>8.7823935881119055E-19</v>
      </c>
      <c r="G98" s="129">
        <f t="shared" si="17"/>
        <v>8.7823935881119055E-19</v>
      </c>
      <c r="H98" s="130">
        <f t="shared" si="18"/>
        <v>0.99999999678537632</v>
      </c>
      <c r="I98" s="130">
        <f t="shared" si="19"/>
        <v>0.99999999651619853</v>
      </c>
      <c r="J98" s="112">
        <f t="shared" si="20"/>
        <v>3.4838014592073312E-9</v>
      </c>
      <c r="K98" s="130"/>
      <c r="L98" s="130"/>
    </row>
    <row r="99" spans="1:12" ht="13.2">
      <c r="A99" s="93">
        <f t="shared" si="21"/>
        <v>94</v>
      </c>
      <c r="B99" s="93">
        <f t="shared" si="13"/>
        <v>94</v>
      </c>
      <c r="C99" s="109">
        <f t="shared" si="14"/>
        <v>4.0758451022102515E-26</v>
      </c>
      <c r="D99" s="129">
        <f t="shared" si="16"/>
        <v>4.0758451022102515E-26</v>
      </c>
      <c r="E99" s="129"/>
      <c r="F99" s="109">
        <f t="shared" si="15"/>
        <v>8.7823935881119055E-19</v>
      </c>
      <c r="G99" s="129">
        <f t="shared" si="17"/>
        <v>8.7823935881119055E-19</v>
      </c>
      <c r="H99" s="130">
        <f t="shared" si="18"/>
        <v>0.99999999678537632</v>
      </c>
      <c r="I99" s="130">
        <f t="shared" si="19"/>
        <v>0.99999999651619853</v>
      </c>
      <c r="J99" s="112">
        <f t="shared" si="20"/>
        <v>3.4838014592073312E-9</v>
      </c>
      <c r="K99" s="130"/>
      <c r="L99" s="130"/>
    </row>
    <row r="100" spans="1:12" ht="13.2">
      <c r="A100" s="93">
        <f t="shared" si="21"/>
        <v>94</v>
      </c>
      <c r="B100" s="93">
        <f t="shared" si="13"/>
        <v>94</v>
      </c>
      <c r="C100" s="109">
        <f t="shared" si="14"/>
        <v>4.0758451022102515E-26</v>
      </c>
      <c r="D100" s="129">
        <f t="shared" si="16"/>
        <v>4.0758451022102515E-26</v>
      </c>
      <c r="E100" s="129"/>
      <c r="F100" s="109">
        <f t="shared" si="15"/>
        <v>8.7823935881119055E-19</v>
      </c>
      <c r="G100" s="129">
        <f t="shared" si="17"/>
        <v>8.7823935881119055E-19</v>
      </c>
      <c r="H100" s="130">
        <f t="shared" si="18"/>
        <v>0.99999999678537632</v>
      </c>
      <c r="I100" s="130">
        <f t="shared" si="19"/>
        <v>0.99999999651619853</v>
      </c>
      <c r="J100" s="112">
        <f t="shared" si="20"/>
        <v>3.4838014592073312E-9</v>
      </c>
      <c r="K100" s="130"/>
      <c r="L100" s="130"/>
    </row>
    <row r="101" spans="1:12" ht="13.2">
      <c r="A101" s="93">
        <f t="shared" si="21"/>
        <v>94</v>
      </c>
      <c r="B101" s="93">
        <f t="shared" si="13"/>
        <v>94</v>
      </c>
      <c r="C101" s="109">
        <f t="shared" si="14"/>
        <v>4.0758451022102515E-26</v>
      </c>
      <c r="D101" s="129">
        <f t="shared" si="16"/>
        <v>4.0758451022102515E-26</v>
      </c>
      <c r="E101" s="129"/>
      <c r="F101" s="109">
        <f t="shared" si="15"/>
        <v>8.7823935881119055E-19</v>
      </c>
      <c r="G101" s="129">
        <f t="shared" si="17"/>
        <v>8.7823935881119055E-19</v>
      </c>
      <c r="H101" s="130">
        <f t="shared" si="18"/>
        <v>0.99999999678537632</v>
      </c>
      <c r="I101" s="130">
        <f t="shared" si="19"/>
        <v>0.99999999651619853</v>
      </c>
      <c r="J101" s="112">
        <f t="shared" si="20"/>
        <v>3.4838014592073312E-9</v>
      </c>
      <c r="K101" s="130"/>
      <c r="L101" s="130"/>
    </row>
    <row r="102" spans="1:12" ht="13.2">
      <c r="A102" s="93">
        <f t="shared" si="21"/>
        <v>94</v>
      </c>
      <c r="B102" s="93">
        <f t="shared" si="13"/>
        <v>94</v>
      </c>
      <c r="C102" s="109">
        <f t="shared" si="14"/>
        <v>4.0758451022102515E-26</v>
      </c>
      <c r="D102" s="129">
        <f t="shared" si="16"/>
        <v>4.0758451022102515E-26</v>
      </c>
      <c r="E102" s="129"/>
      <c r="F102" s="109">
        <f t="shared" si="15"/>
        <v>8.7823935881119055E-19</v>
      </c>
      <c r="G102" s="129">
        <f t="shared" si="17"/>
        <v>8.7823935881119055E-19</v>
      </c>
      <c r="H102" s="130">
        <f t="shared" si="18"/>
        <v>0.99999999678537632</v>
      </c>
      <c r="I102" s="130">
        <f t="shared" si="19"/>
        <v>0.99999999651619853</v>
      </c>
      <c r="J102" s="112">
        <f t="shared" si="20"/>
        <v>3.4838014592073312E-9</v>
      </c>
      <c r="K102" s="130"/>
      <c r="L102" s="130"/>
    </row>
    <row r="103" spans="1:12" ht="13.2">
      <c r="A103" s="93">
        <f t="shared" si="21"/>
        <v>94</v>
      </c>
      <c r="B103" s="93">
        <f t="shared" si="13"/>
        <v>94</v>
      </c>
      <c r="C103" s="109">
        <f t="shared" si="14"/>
        <v>4.0758451022102515E-26</v>
      </c>
      <c r="D103" s="129">
        <f t="shared" si="16"/>
        <v>4.0758451022102515E-26</v>
      </c>
      <c r="E103" s="129"/>
      <c r="F103" s="109">
        <f t="shared" si="15"/>
        <v>8.7823935881119055E-19</v>
      </c>
      <c r="G103" s="129">
        <f t="shared" si="17"/>
        <v>8.7823935881119055E-19</v>
      </c>
      <c r="H103" s="130">
        <f t="shared" si="18"/>
        <v>0.99999999678537632</v>
      </c>
      <c r="I103" s="130">
        <f t="shared" si="19"/>
        <v>0.99999999651619853</v>
      </c>
      <c r="J103" s="112">
        <f t="shared" si="20"/>
        <v>3.4838014592073312E-9</v>
      </c>
      <c r="K103" s="130"/>
      <c r="L103" s="130"/>
    </row>
    <row r="104" spans="1:12" ht="13.2">
      <c r="A104" s="93">
        <f t="shared" si="21"/>
        <v>94</v>
      </c>
      <c r="B104" s="93">
        <f t="shared" si="13"/>
        <v>94</v>
      </c>
      <c r="C104" s="109">
        <f t="shared" si="14"/>
        <v>4.0758451022102515E-26</v>
      </c>
      <c r="D104" s="129">
        <f t="shared" si="16"/>
        <v>4.0758451022102515E-26</v>
      </c>
      <c r="E104" s="129"/>
      <c r="F104" s="109">
        <f t="shared" si="15"/>
        <v>8.7823935881119055E-19</v>
      </c>
      <c r="G104" s="129">
        <f t="shared" si="17"/>
        <v>8.7823935881119055E-19</v>
      </c>
      <c r="H104" s="130">
        <f t="shared" si="18"/>
        <v>0.99999999678537632</v>
      </c>
      <c r="I104" s="130">
        <f t="shared" si="19"/>
        <v>0.99999999651619853</v>
      </c>
      <c r="J104" s="112">
        <f t="shared" si="20"/>
        <v>3.4838014592073312E-9</v>
      </c>
      <c r="K104" s="130"/>
      <c r="L104" s="130"/>
    </row>
    <row r="105" spans="1:12" ht="13.2">
      <c r="A105" s="93">
        <f t="shared" si="21"/>
        <v>94</v>
      </c>
      <c r="B105" s="93">
        <f t="shared" si="13"/>
        <v>94</v>
      </c>
      <c r="C105" s="109">
        <f t="shared" si="14"/>
        <v>4.0758451022102515E-26</v>
      </c>
      <c r="D105" s="129">
        <f t="shared" si="16"/>
        <v>4.0758451022102515E-26</v>
      </c>
      <c r="E105" s="129"/>
      <c r="F105" s="109">
        <f t="shared" si="15"/>
        <v>8.7823935881119055E-19</v>
      </c>
      <c r="G105" s="129">
        <f t="shared" si="17"/>
        <v>8.7823935881119055E-19</v>
      </c>
      <c r="H105" s="130">
        <f t="shared" si="18"/>
        <v>0.99999999678537632</v>
      </c>
      <c r="I105" s="130">
        <f t="shared" si="19"/>
        <v>0.99999999651619853</v>
      </c>
      <c r="J105" s="112">
        <f t="shared" si="20"/>
        <v>3.4838014592073312E-9</v>
      </c>
      <c r="K105" s="130"/>
      <c r="L105" s="130"/>
    </row>
    <row r="106" spans="1:12" ht="13.2">
      <c r="A106" s="93">
        <f t="shared" si="21"/>
        <v>94</v>
      </c>
      <c r="B106" s="93">
        <f t="shared" si="13"/>
        <v>94</v>
      </c>
      <c r="C106" s="109">
        <f t="shared" si="14"/>
        <v>4.0758451022102515E-26</v>
      </c>
      <c r="D106" s="129">
        <f t="shared" si="16"/>
        <v>4.0758451022102515E-26</v>
      </c>
      <c r="E106" s="129"/>
      <c r="F106" s="109">
        <f t="shared" si="15"/>
        <v>8.7823935881119055E-19</v>
      </c>
      <c r="G106" s="129">
        <f t="shared" si="17"/>
        <v>8.7823935881119055E-19</v>
      </c>
      <c r="H106" s="130">
        <f t="shared" si="18"/>
        <v>0.99999999678537632</v>
      </c>
      <c r="I106" s="130">
        <f t="shared" si="19"/>
        <v>0.99999999651619853</v>
      </c>
      <c r="J106" s="112">
        <f t="shared" si="20"/>
        <v>3.4838014592073312E-9</v>
      </c>
      <c r="K106" s="130"/>
      <c r="L106" s="130"/>
    </row>
    <row r="107" spans="1:12" ht="13.2">
      <c r="A107" s="93">
        <f t="shared" si="21"/>
        <v>94</v>
      </c>
      <c r="B107" s="93">
        <f t="shared" si="13"/>
        <v>94</v>
      </c>
      <c r="C107" s="109">
        <f t="shared" si="14"/>
        <v>4.0758451022102515E-26</v>
      </c>
      <c r="D107" s="129">
        <f t="shared" si="16"/>
        <v>4.0758451022102515E-26</v>
      </c>
      <c r="E107" s="129"/>
      <c r="F107" s="109">
        <f t="shared" si="15"/>
        <v>8.7823935881119055E-19</v>
      </c>
      <c r="G107" s="129">
        <f t="shared" si="17"/>
        <v>8.7823935881119055E-19</v>
      </c>
      <c r="H107" s="130">
        <f t="shared" si="18"/>
        <v>0.99999999678537632</v>
      </c>
      <c r="I107" s="130">
        <f t="shared" si="19"/>
        <v>0.99999999651619853</v>
      </c>
      <c r="J107" s="112">
        <f t="shared" si="20"/>
        <v>3.4838014592073312E-9</v>
      </c>
      <c r="K107" s="130"/>
      <c r="L107" s="130"/>
    </row>
    <row r="108" spans="1:12" ht="13.2">
      <c r="A108" s="93">
        <f t="shared" si="21"/>
        <v>94</v>
      </c>
      <c r="B108" s="93">
        <f t="shared" si="13"/>
        <v>94</v>
      </c>
      <c r="C108" s="109">
        <f t="shared" si="14"/>
        <v>4.0758451022102515E-26</v>
      </c>
      <c r="D108" s="129">
        <f t="shared" si="16"/>
        <v>4.0758451022102515E-26</v>
      </c>
      <c r="E108" s="129"/>
      <c r="F108" s="109">
        <f t="shared" si="15"/>
        <v>8.7823935881119055E-19</v>
      </c>
      <c r="G108" s="129">
        <f t="shared" si="17"/>
        <v>8.7823935881119055E-19</v>
      </c>
      <c r="H108" s="130">
        <f t="shared" si="18"/>
        <v>0.99999999678537632</v>
      </c>
      <c r="I108" s="130">
        <f t="shared" si="19"/>
        <v>0.99999999651619853</v>
      </c>
      <c r="J108" s="112">
        <f t="shared" si="20"/>
        <v>3.4838014592073312E-9</v>
      </c>
      <c r="K108" s="130"/>
      <c r="L108" s="130"/>
    </row>
    <row r="109" spans="1:12" ht="13.2">
      <c r="A109" s="93">
        <f t="shared" si="21"/>
        <v>94</v>
      </c>
      <c r="B109" s="93">
        <f t="shared" si="13"/>
        <v>94</v>
      </c>
      <c r="C109" s="109">
        <f t="shared" si="14"/>
        <v>4.0758451022102515E-26</v>
      </c>
      <c r="D109" s="129">
        <f t="shared" si="16"/>
        <v>4.0758451022102515E-26</v>
      </c>
      <c r="E109" s="129"/>
      <c r="F109" s="109">
        <f t="shared" si="15"/>
        <v>8.7823935881119055E-19</v>
      </c>
      <c r="G109" s="129">
        <f t="shared" si="17"/>
        <v>8.7823935881119055E-19</v>
      </c>
      <c r="H109" s="130">
        <f t="shared" si="18"/>
        <v>0.99999999678537632</v>
      </c>
      <c r="I109" s="130">
        <f t="shared" si="19"/>
        <v>0.99999999651619853</v>
      </c>
      <c r="J109" s="112">
        <f t="shared" si="20"/>
        <v>3.4838014592073312E-9</v>
      </c>
      <c r="K109" s="130"/>
      <c r="L109" s="130"/>
    </row>
    <row r="110" spans="1:12" ht="13.2">
      <c r="A110" s="93">
        <f t="shared" si="21"/>
        <v>94</v>
      </c>
      <c r="B110" s="93">
        <f t="shared" si="13"/>
        <v>94</v>
      </c>
      <c r="C110" s="109">
        <f t="shared" si="14"/>
        <v>4.0758451022102515E-26</v>
      </c>
      <c r="D110" s="129">
        <f t="shared" si="16"/>
        <v>4.0758451022102515E-26</v>
      </c>
      <c r="E110" s="129"/>
      <c r="F110" s="109">
        <f t="shared" si="15"/>
        <v>8.7823935881119055E-19</v>
      </c>
      <c r="G110" s="129">
        <f t="shared" si="17"/>
        <v>8.7823935881119055E-19</v>
      </c>
      <c r="H110" s="130">
        <f t="shared" si="18"/>
        <v>0.99999999678537632</v>
      </c>
      <c r="I110" s="130">
        <f t="shared" si="19"/>
        <v>0.99999999651619853</v>
      </c>
      <c r="J110" s="112">
        <f t="shared" si="20"/>
        <v>3.4838014592073312E-9</v>
      </c>
      <c r="K110" s="130"/>
      <c r="L110" s="130"/>
    </row>
    <row r="111" spans="1:12" ht="13.2">
      <c r="A111" s="93">
        <f t="shared" si="21"/>
        <v>94</v>
      </c>
      <c r="B111" s="93">
        <f t="shared" si="13"/>
        <v>94</v>
      </c>
      <c r="C111" s="109">
        <f t="shared" si="14"/>
        <v>4.0758451022102515E-26</v>
      </c>
      <c r="D111" s="129">
        <f t="shared" si="16"/>
        <v>4.0758451022102515E-26</v>
      </c>
      <c r="E111" s="129"/>
      <c r="F111" s="109">
        <f t="shared" si="15"/>
        <v>8.7823935881119055E-19</v>
      </c>
      <c r="G111" s="129">
        <f t="shared" si="17"/>
        <v>8.7823935881119055E-19</v>
      </c>
      <c r="H111" s="130">
        <f t="shared" si="18"/>
        <v>0.99999999678537632</v>
      </c>
      <c r="I111" s="130">
        <f t="shared" si="19"/>
        <v>0.99999999651619853</v>
      </c>
      <c r="J111" s="112">
        <f t="shared" si="20"/>
        <v>3.4838014592073312E-9</v>
      </c>
      <c r="K111" s="130"/>
      <c r="L111" s="130"/>
    </row>
    <row r="112" spans="1:12" ht="13.2">
      <c r="A112" s="93">
        <f t="shared" si="21"/>
        <v>94</v>
      </c>
      <c r="B112" s="93">
        <f t="shared" si="13"/>
        <v>94</v>
      </c>
      <c r="C112" s="109">
        <f t="shared" si="14"/>
        <v>4.0758451022102515E-26</v>
      </c>
      <c r="D112" s="129">
        <f t="shared" si="16"/>
        <v>4.0758451022102515E-26</v>
      </c>
      <c r="E112" s="129"/>
      <c r="F112" s="109">
        <f t="shared" si="15"/>
        <v>8.7823935881119055E-19</v>
      </c>
      <c r="G112" s="129">
        <f t="shared" si="17"/>
        <v>8.7823935881119055E-19</v>
      </c>
      <c r="H112" s="130">
        <f t="shared" si="18"/>
        <v>0.99999999678537632</v>
      </c>
      <c r="I112" s="130">
        <f t="shared" si="19"/>
        <v>0.99999999651619853</v>
      </c>
      <c r="J112" s="112">
        <f t="shared" si="20"/>
        <v>3.4838014592073312E-9</v>
      </c>
      <c r="K112" s="130"/>
      <c r="L112" s="130"/>
    </row>
    <row r="113" spans="1:12" ht="13.2">
      <c r="A113" s="93">
        <f t="shared" si="21"/>
        <v>94</v>
      </c>
      <c r="B113" s="93">
        <f t="shared" si="13"/>
        <v>94</v>
      </c>
      <c r="C113" s="109">
        <f t="shared" si="14"/>
        <v>4.0758451022102515E-26</v>
      </c>
      <c r="D113" s="129">
        <f t="shared" si="16"/>
        <v>4.0758451022102515E-26</v>
      </c>
      <c r="E113" s="129"/>
      <c r="F113" s="109">
        <f t="shared" si="15"/>
        <v>8.7823935881119055E-19</v>
      </c>
      <c r="G113" s="129">
        <f t="shared" si="17"/>
        <v>8.7823935881119055E-19</v>
      </c>
      <c r="H113" s="130">
        <f t="shared" si="18"/>
        <v>0.99999999678537632</v>
      </c>
      <c r="I113" s="130">
        <f t="shared" si="19"/>
        <v>0.99999999651619853</v>
      </c>
      <c r="J113" s="112">
        <f t="shared" si="20"/>
        <v>3.4838014592073312E-9</v>
      </c>
      <c r="K113" s="130"/>
      <c r="L113" s="130"/>
    </row>
    <row r="114" spans="1:12" ht="13.2">
      <c r="A114" s="93">
        <f t="shared" si="21"/>
        <v>94</v>
      </c>
      <c r="B114" s="93">
        <f t="shared" si="13"/>
        <v>94</v>
      </c>
      <c r="C114" s="109">
        <f t="shared" si="14"/>
        <v>4.0758451022102515E-26</v>
      </c>
      <c r="D114" s="129">
        <f t="shared" si="16"/>
        <v>4.0758451022102515E-26</v>
      </c>
      <c r="E114" s="129"/>
      <c r="F114" s="109">
        <f t="shared" si="15"/>
        <v>8.7823935881119055E-19</v>
      </c>
      <c r="G114" s="129">
        <f t="shared" si="17"/>
        <v>8.7823935881119055E-19</v>
      </c>
      <c r="H114" s="130">
        <f t="shared" si="18"/>
        <v>0.99999999678537632</v>
      </c>
      <c r="I114" s="130">
        <f t="shared" si="19"/>
        <v>0.99999999651619853</v>
      </c>
      <c r="J114" s="112">
        <f t="shared" si="20"/>
        <v>3.4838014592073312E-9</v>
      </c>
      <c r="K114" s="130"/>
      <c r="L114" s="130"/>
    </row>
    <row r="115" spans="1:12" ht="13.2">
      <c r="A115" s="93">
        <f t="shared" si="21"/>
        <v>94</v>
      </c>
      <c r="B115" s="93">
        <f t="shared" si="13"/>
        <v>94</v>
      </c>
      <c r="C115" s="109">
        <f t="shared" si="14"/>
        <v>4.0758451022102515E-26</v>
      </c>
      <c r="D115" s="129">
        <f t="shared" si="16"/>
        <v>4.0758451022102515E-26</v>
      </c>
      <c r="E115" s="129"/>
      <c r="F115" s="109">
        <f t="shared" si="15"/>
        <v>8.7823935881119055E-19</v>
      </c>
      <c r="G115" s="129">
        <f t="shared" si="17"/>
        <v>8.7823935881119055E-19</v>
      </c>
      <c r="H115" s="130">
        <f t="shared" si="18"/>
        <v>0.99999999678537632</v>
      </c>
      <c r="I115" s="130">
        <f t="shared" si="19"/>
        <v>0.99999999651619853</v>
      </c>
      <c r="J115" s="112">
        <f t="shared" si="20"/>
        <v>3.4838014592073312E-9</v>
      </c>
      <c r="K115" s="130"/>
      <c r="L115" s="130"/>
    </row>
    <row r="116" spans="1:12" ht="13.2">
      <c r="A116" s="93">
        <f t="shared" si="21"/>
        <v>94</v>
      </c>
      <c r="B116" s="93">
        <f t="shared" si="13"/>
        <v>94</v>
      </c>
      <c r="C116" s="109">
        <f t="shared" si="14"/>
        <v>4.0758451022102515E-26</v>
      </c>
      <c r="D116" s="129">
        <f t="shared" si="16"/>
        <v>4.0758451022102515E-26</v>
      </c>
      <c r="E116" s="129"/>
      <c r="F116" s="109">
        <f t="shared" si="15"/>
        <v>8.7823935881119055E-19</v>
      </c>
      <c r="G116" s="129">
        <f t="shared" si="17"/>
        <v>8.7823935881119055E-19</v>
      </c>
      <c r="H116" s="130">
        <f t="shared" si="18"/>
        <v>0.99999999678537632</v>
      </c>
      <c r="I116" s="130">
        <f t="shared" si="19"/>
        <v>0.99999999651619853</v>
      </c>
      <c r="J116" s="112">
        <f t="shared" si="20"/>
        <v>3.4838014592073312E-9</v>
      </c>
      <c r="K116" s="130"/>
      <c r="L116" s="130"/>
    </row>
    <row r="117" spans="1:12" ht="13.2">
      <c r="A117" s="93">
        <f t="shared" si="21"/>
        <v>94</v>
      </c>
      <c r="B117" s="93">
        <f t="shared" si="13"/>
        <v>94</v>
      </c>
      <c r="C117" s="109">
        <f t="shared" si="14"/>
        <v>4.0758451022102515E-26</v>
      </c>
      <c r="D117" s="129">
        <f t="shared" si="16"/>
        <v>4.0758451022102515E-26</v>
      </c>
      <c r="E117" s="129"/>
      <c r="F117" s="109">
        <f t="shared" si="15"/>
        <v>8.7823935881119055E-19</v>
      </c>
      <c r="G117" s="129">
        <f t="shared" si="17"/>
        <v>8.7823935881119055E-19</v>
      </c>
      <c r="H117" s="130">
        <f t="shared" si="18"/>
        <v>0.99999999678537632</v>
      </c>
      <c r="I117" s="130">
        <f t="shared" si="19"/>
        <v>0.99999999651619853</v>
      </c>
      <c r="J117" s="112">
        <f t="shared" si="20"/>
        <v>3.4838014592073312E-9</v>
      </c>
      <c r="K117" s="130"/>
      <c r="L117" s="130"/>
    </row>
    <row r="118" spans="1:12" ht="13.2">
      <c r="A118" s="93">
        <f t="shared" si="21"/>
        <v>94</v>
      </c>
      <c r="B118" s="93">
        <f t="shared" si="13"/>
        <v>94</v>
      </c>
      <c r="C118" s="109">
        <f t="shared" si="14"/>
        <v>4.0758451022102515E-26</v>
      </c>
      <c r="D118" s="129">
        <f t="shared" si="16"/>
        <v>4.0758451022102515E-26</v>
      </c>
      <c r="E118" s="129"/>
      <c r="F118" s="109">
        <f t="shared" si="15"/>
        <v>8.7823935881119055E-19</v>
      </c>
      <c r="G118" s="129">
        <f t="shared" si="17"/>
        <v>8.7823935881119055E-19</v>
      </c>
      <c r="H118" s="130">
        <f t="shared" si="18"/>
        <v>0.99999999678537632</v>
      </c>
      <c r="I118" s="130">
        <f t="shared" si="19"/>
        <v>0.99999999651619853</v>
      </c>
      <c r="J118" s="112">
        <f t="shared" si="20"/>
        <v>3.4838014592073312E-9</v>
      </c>
      <c r="K118" s="130"/>
      <c r="L118" s="130"/>
    </row>
    <row r="119" spans="1:12" ht="13.2">
      <c r="A119" s="93">
        <f t="shared" si="21"/>
        <v>94</v>
      </c>
      <c r="B119" s="93">
        <f t="shared" si="13"/>
        <v>94</v>
      </c>
      <c r="C119" s="109">
        <f t="shared" si="14"/>
        <v>4.0758451022102515E-26</v>
      </c>
      <c r="D119" s="129">
        <f t="shared" si="16"/>
        <v>4.0758451022102515E-26</v>
      </c>
      <c r="E119" s="129"/>
      <c r="F119" s="109">
        <f t="shared" si="15"/>
        <v>8.7823935881119055E-19</v>
      </c>
      <c r="G119" s="129">
        <f t="shared" si="17"/>
        <v>8.7823935881119055E-19</v>
      </c>
      <c r="H119" s="130">
        <f t="shared" si="18"/>
        <v>0.99999999678537632</v>
      </c>
      <c r="I119" s="130">
        <f t="shared" si="19"/>
        <v>0.99999999651619853</v>
      </c>
      <c r="J119" s="112">
        <f t="shared" si="20"/>
        <v>3.4838014592073312E-9</v>
      </c>
      <c r="K119" s="130"/>
      <c r="L119" s="130"/>
    </row>
    <row r="120" spans="1:12" ht="13.2">
      <c r="A120" s="93">
        <f t="shared" si="21"/>
        <v>94</v>
      </c>
      <c r="B120" s="93">
        <f t="shared" si="13"/>
        <v>94</v>
      </c>
      <c r="C120" s="109">
        <f t="shared" si="14"/>
        <v>4.0758451022102515E-26</v>
      </c>
      <c r="D120" s="129">
        <f t="shared" si="16"/>
        <v>4.0758451022102515E-26</v>
      </c>
      <c r="E120" s="129"/>
      <c r="F120" s="109">
        <f t="shared" si="15"/>
        <v>8.7823935881119055E-19</v>
      </c>
      <c r="G120" s="129">
        <f t="shared" si="17"/>
        <v>8.7823935881119055E-19</v>
      </c>
      <c r="H120" s="130">
        <f t="shared" si="18"/>
        <v>0.99999999678537632</v>
      </c>
      <c r="I120" s="130">
        <f t="shared" si="19"/>
        <v>0.99999999651619853</v>
      </c>
      <c r="J120" s="112">
        <f t="shared" si="20"/>
        <v>3.4838014592073312E-9</v>
      </c>
      <c r="K120" s="130"/>
      <c r="L120" s="130"/>
    </row>
    <row r="121" spans="1:12" ht="13.2">
      <c r="A121" s="93">
        <f t="shared" si="21"/>
        <v>94</v>
      </c>
      <c r="B121" s="93">
        <f t="shared" si="13"/>
        <v>94</v>
      </c>
      <c r="C121" s="109">
        <f t="shared" si="14"/>
        <v>4.0758451022102515E-26</v>
      </c>
      <c r="D121" s="129">
        <f t="shared" si="16"/>
        <v>4.0758451022102515E-26</v>
      </c>
      <c r="E121" s="129"/>
      <c r="F121" s="109">
        <f t="shared" si="15"/>
        <v>8.7823935881119055E-19</v>
      </c>
      <c r="G121" s="129">
        <f t="shared" si="17"/>
        <v>8.7823935881119055E-19</v>
      </c>
      <c r="H121" s="130">
        <f t="shared" si="18"/>
        <v>0.99999999678537632</v>
      </c>
      <c r="I121" s="130">
        <f t="shared" si="19"/>
        <v>0.99999999651619853</v>
      </c>
      <c r="J121" s="112">
        <f t="shared" si="20"/>
        <v>3.4838014592073312E-9</v>
      </c>
      <c r="K121" s="130"/>
      <c r="L121" s="130"/>
    </row>
    <row r="122" spans="1:12" ht="13.2">
      <c r="A122" s="93">
        <f t="shared" si="21"/>
        <v>94</v>
      </c>
      <c r="B122" s="93">
        <f t="shared" si="13"/>
        <v>94</v>
      </c>
      <c r="C122" s="109">
        <f t="shared" si="14"/>
        <v>4.0758451022102515E-26</v>
      </c>
      <c r="D122" s="129">
        <f t="shared" si="16"/>
        <v>4.0758451022102515E-26</v>
      </c>
      <c r="E122" s="129"/>
      <c r="F122" s="109">
        <f t="shared" si="15"/>
        <v>8.7823935881119055E-19</v>
      </c>
      <c r="G122" s="129">
        <f t="shared" si="17"/>
        <v>8.7823935881119055E-19</v>
      </c>
      <c r="H122" s="130">
        <f t="shared" si="18"/>
        <v>0.99999999678537632</v>
      </c>
      <c r="I122" s="130">
        <f t="shared" si="19"/>
        <v>0.99999999651619853</v>
      </c>
      <c r="J122" s="112">
        <f t="shared" si="20"/>
        <v>3.4838014592073312E-9</v>
      </c>
      <c r="K122" s="130"/>
      <c r="L122" s="130"/>
    </row>
    <row r="123" spans="1:12" ht="13.2">
      <c r="A123" s="93">
        <f t="shared" si="21"/>
        <v>94</v>
      </c>
      <c r="B123" s="93">
        <f t="shared" si="13"/>
        <v>94</v>
      </c>
      <c r="C123" s="109">
        <f t="shared" si="14"/>
        <v>4.0758451022102515E-26</v>
      </c>
      <c r="D123" s="129">
        <f t="shared" si="16"/>
        <v>4.0758451022102515E-26</v>
      </c>
      <c r="E123" s="129"/>
      <c r="F123" s="109">
        <f t="shared" si="15"/>
        <v>8.7823935881119055E-19</v>
      </c>
      <c r="G123" s="129">
        <f t="shared" si="17"/>
        <v>8.7823935881119055E-19</v>
      </c>
      <c r="H123" s="130">
        <f t="shared" si="18"/>
        <v>0.99999999678537632</v>
      </c>
      <c r="I123" s="130">
        <f t="shared" si="19"/>
        <v>0.99999999651619853</v>
      </c>
      <c r="J123" s="112">
        <f t="shared" si="20"/>
        <v>3.4838014592073312E-9</v>
      </c>
      <c r="K123" s="130"/>
      <c r="L123" s="130"/>
    </row>
    <row r="124" spans="1:12" ht="13.2">
      <c r="A124" s="93">
        <f t="shared" si="21"/>
        <v>94</v>
      </c>
      <c r="B124" s="93">
        <f t="shared" si="13"/>
        <v>94</v>
      </c>
      <c r="C124" s="109">
        <f t="shared" si="14"/>
        <v>4.0758451022102515E-26</v>
      </c>
      <c r="D124" s="129">
        <f t="shared" si="16"/>
        <v>4.0758451022102515E-26</v>
      </c>
      <c r="E124" s="129"/>
      <c r="F124" s="109">
        <f t="shared" si="15"/>
        <v>8.7823935881119055E-19</v>
      </c>
      <c r="G124" s="129">
        <f t="shared" si="17"/>
        <v>8.7823935881119055E-19</v>
      </c>
      <c r="H124" s="130">
        <f t="shared" si="18"/>
        <v>0.99999999678537632</v>
      </c>
      <c r="I124" s="130">
        <f t="shared" si="19"/>
        <v>0.99999999651619853</v>
      </c>
      <c r="J124" s="112">
        <f t="shared" si="20"/>
        <v>3.4838014592073312E-9</v>
      </c>
      <c r="K124" s="130"/>
      <c r="L124" s="130"/>
    </row>
    <row r="125" spans="1:12" ht="13.2">
      <c r="A125" s="93">
        <f t="shared" si="21"/>
        <v>94</v>
      </c>
      <c r="B125" s="93">
        <f t="shared" si="13"/>
        <v>94</v>
      </c>
      <c r="C125" s="109">
        <f t="shared" si="14"/>
        <v>4.0758451022102515E-26</v>
      </c>
      <c r="D125" s="129">
        <f t="shared" si="16"/>
        <v>4.0758451022102515E-26</v>
      </c>
      <c r="E125" s="129"/>
      <c r="F125" s="109">
        <f t="shared" si="15"/>
        <v>8.7823935881119055E-19</v>
      </c>
      <c r="G125" s="129">
        <f t="shared" si="17"/>
        <v>8.7823935881119055E-19</v>
      </c>
      <c r="H125" s="130">
        <f t="shared" si="18"/>
        <v>0.99999999678537632</v>
      </c>
      <c r="I125" s="130">
        <f t="shared" si="19"/>
        <v>0.99999999651619853</v>
      </c>
      <c r="J125" s="112">
        <f t="shared" si="20"/>
        <v>3.4838014592073312E-9</v>
      </c>
      <c r="K125" s="130"/>
      <c r="L125" s="130"/>
    </row>
    <row r="126" spans="1:12" ht="13.2">
      <c r="A126" s="93">
        <f t="shared" si="21"/>
        <v>94</v>
      </c>
      <c r="B126" s="93">
        <f t="shared" si="13"/>
        <v>94</v>
      </c>
      <c r="C126" s="109">
        <f t="shared" si="14"/>
        <v>4.0758451022102515E-26</v>
      </c>
      <c r="D126" s="129">
        <f t="shared" si="16"/>
        <v>4.0758451022102515E-26</v>
      </c>
      <c r="E126" s="129"/>
      <c r="F126" s="109">
        <f t="shared" si="15"/>
        <v>8.7823935881119055E-19</v>
      </c>
      <c r="G126" s="129">
        <f t="shared" si="17"/>
        <v>8.7823935881119055E-19</v>
      </c>
      <c r="H126" s="130">
        <f t="shared" si="18"/>
        <v>0.99999999678537632</v>
      </c>
      <c r="I126" s="130">
        <f t="shared" si="19"/>
        <v>0.99999999651619853</v>
      </c>
      <c r="J126" s="112">
        <f t="shared" si="20"/>
        <v>3.4838014592073312E-9</v>
      </c>
      <c r="K126" s="130"/>
      <c r="L126" s="130"/>
    </row>
    <row r="127" spans="1:12" ht="13.2">
      <c r="A127" s="93">
        <f t="shared" si="21"/>
        <v>94</v>
      </c>
      <c r="B127" s="93">
        <f t="shared" si="13"/>
        <v>94</v>
      </c>
      <c r="C127" s="109">
        <f t="shared" si="14"/>
        <v>4.0758451022102515E-26</v>
      </c>
      <c r="D127" s="129">
        <f t="shared" si="16"/>
        <v>4.0758451022102515E-26</v>
      </c>
      <c r="E127" s="129"/>
      <c r="F127" s="109">
        <f t="shared" si="15"/>
        <v>8.7823935881119055E-19</v>
      </c>
      <c r="G127" s="129">
        <f t="shared" si="17"/>
        <v>8.7823935881119055E-19</v>
      </c>
      <c r="H127" s="130">
        <f t="shared" si="18"/>
        <v>0.99999999678537632</v>
      </c>
      <c r="I127" s="130">
        <f t="shared" si="19"/>
        <v>0.99999999651619853</v>
      </c>
      <c r="J127" s="112">
        <f t="shared" si="20"/>
        <v>3.4838014592073312E-9</v>
      </c>
      <c r="K127" s="130"/>
      <c r="L127" s="130"/>
    </row>
    <row r="128" spans="1:12" ht="13.2">
      <c r="A128" s="93">
        <f t="shared" si="21"/>
        <v>94</v>
      </c>
      <c r="B128" s="93">
        <f t="shared" si="13"/>
        <v>94</v>
      </c>
      <c r="C128" s="109">
        <f t="shared" si="14"/>
        <v>4.0758451022102515E-26</v>
      </c>
      <c r="D128" s="129">
        <f t="shared" si="16"/>
        <v>4.0758451022102515E-26</v>
      </c>
      <c r="E128" s="129"/>
      <c r="F128" s="109">
        <f t="shared" si="15"/>
        <v>8.7823935881119055E-19</v>
      </c>
      <c r="G128" s="129">
        <f t="shared" si="17"/>
        <v>8.7823935881119055E-19</v>
      </c>
      <c r="H128" s="130">
        <f t="shared" si="18"/>
        <v>0.99999999678537632</v>
      </c>
      <c r="I128" s="130">
        <f t="shared" si="19"/>
        <v>0.99999999651619853</v>
      </c>
      <c r="J128" s="112">
        <f t="shared" si="20"/>
        <v>3.4838014592073312E-9</v>
      </c>
      <c r="K128" s="130"/>
      <c r="L128" s="130"/>
    </row>
    <row r="129" spans="1:12" ht="13.2">
      <c r="A129" s="93">
        <f t="shared" si="21"/>
        <v>94</v>
      </c>
      <c r="B129" s="93">
        <f t="shared" si="13"/>
        <v>94</v>
      </c>
      <c r="C129" s="109">
        <f t="shared" si="14"/>
        <v>4.0758451022102515E-26</v>
      </c>
      <c r="D129" s="129">
        <f t="shared" si="16"/>
        <v>4.0758451022102515E-26</v>
      </c>
      <c r="E129" s="129"/>
      <c r="F129" s="109">
        <f t="shared" si="15"/>
        <v>8.7823935881119055E-19</v>
      </c>
      <c r="G129" s="129">
        <f t="shared" si="17"/>
        <v>8.7823935881119055E-19</v>
      </c>
      <c r="H129" s="130">
        <f t="shared" si="18"/>
        <v>0.99999999678537632</v>
      </c>
      <c r="I129" s="130">
        <f t="shared" si="19"/>
        <v>0.99999999651619853</v>
      </c>
      <c r="J129" s="112">
        <f t="shared" si="20"/>
        <v>3.4838014592073312E-9</v>
      </c>
      <c r="K129" s="130"/>
      <c r="L129" s="130"/>
    </row>
    <row r="130" spans="1:12" ht="13.2">
      <c r="A130" s="93">
        <f t="shared" si="21"/>
        <v>94</v>
      </c>
      <c r="B130" s="93">
        <f t="shared" si="13"/>
        <v>94</v>
      </c>
      <c r="C130" s="109">
        <f t="shared" si="14"/>
        <v>4.0758451022102515E-26</v>
      </c>
      <c r="D130" s="129">
        <f t="shared" si="16"/>
        <v>4.0758451022102515E-26</v>
      </c>
      <c r="E130" s="129"/>
      <c r="F130" s="109">
        <f t="shared" si="15"/>
        <v>8.7823935881119055E-19</v>
      </c>
      <c r="G130" s="129">
        <f t="shared" si="17"/>
        <v>8.7823935881119055E-19</v>
      </c>
      <c r="H130" s="130">
        <f t="shared" si="18"/>
        <v>0.99999999678537632</v>
      </c>
      <c r="I130" s="130">
        <f t="shared" si="19"/>
        <v>0.99999999651619853</v>
      </c>
      <c r="J130" s="112">
        <f t="shared" si="20"/>
        <v>3.4838014592073312E-9</v>
      </c>
      <c r="K130" s="130"/>
      <c r="L130" s="130"/>
    </row>
    <row r="131" spans="1:12" ht="13.2">
      <c r="A131" s="93">
        <f t="shared" si="21"/>
        <v>94</v>
      </c>
      <c r="B131" s="93">
        <f t="shared" si="13"/>
        <v>94</v>
      </c>
      <c r="C131" s="109">
        <f t="shared" si="14"/>
        <v>4.0758451022102515E-26</v>
      </c>
      <c r="D131" s="129">
        <f t="shared" si="16"/>
        <v>4.0758451022102515E-26</v>
      </c>
      <c r="E131" s="129"/>
      <c r="F131" s="109">
        <f t="shared" si="15"/>
        <v>8.7823935881119055E-19</v>
      </c>
      <c r="G131" s="129">
        <f t="shared" si="17"/>
        <v>8.7823935881119055E-19</v>
      </c>
      <c r="H131" s="130">
        <f t="shared" si="18"/>
        <v>0.99999999678537632</v>
      </c>
      <c r="I131" s="130">
        <f t="shared" si="19"/>
        <v>0.99999999651619853</v>
      </c>
      <c r="J131" s="112">
        <f t="shared" si="20"/>
        <v>3.4838014592073312E-9</v>
      </c>
      <c r="K131" s="130"/>
      <c r="L131" s="130"/>
    </row>
    <row r="132" spans="1:12" ht="13.2">
      <c r="A132" s="93">
        <f t="shared" si="21"/>
        <v>94</v>
      </c>
      <c r="B132" s="93">
        <f t="shared" si="13"/>
        <v>94</v>
      </c>
      <c r="C132" s="109">
        <f t="shared" si="14"/>
        <v>4.0758451022102515E-26</v>
      </c>
      <c r="D132" s="129">
        <f t="shared" si="16"/>
        <v>4.0758451022102515E-26</v>
      </c>
      <c r="E132" s="129"/>
      <c r="F132" s="109">
        <f t="shared" si="15"/>
        <v>8.7823935881119055E-19</v>
      </c>
      <c r="G132" s="129">
        <f t="shared" si="17"/>
        <v>8.7823935881119055E-19</v>
      </c>
      <c r="H132" s="130">
        <f t="shared" si="18"/>
        <v>0.99999999678537632</v>
      </c>
      <c r="I132" s="130">
        <f t="shared" si="19"/>
        <v>0.99999999651619853</v>
      </c>
      <c r="J132" s="112">
        <f t="shared" si="20"/>
        <v>3.4838014592073312E-9</v>
      </c>
      <c r="K132" s="130"/>
      <c r="L132" s="130"/>
    </row>
    <row r="133" spans="1:12" ht="13.2">
      <c r="A133" s="93">
        <f t="shared" si="21"/>
        <v>94</v>
      </c>
      <c r="B133" s="93">
        <f t="shared" si="13"/>
        <v>94</v>
      </c>
      <c r="C133" s="109">
        <f t="shared" si="14"/>
        <v>4.0758451022102515E-26</v>
      </c>
      <c r="D133" s="129">
        <f t="shared" si="16"/>
        <v>4.0758451022102515E-26</v>
      </c>
      <c r="E133" s="129"/>
      <c r="F133" s="109">
        <f t="shared" si="15"/>
        <v>8.7823935881119055E-19</v>
      </c>
      <c r="G133" s="129">
        <f t="shared" si="17"/>
        <v>8.7823935881119055E-19</v>
      </c>
      <c r="H133" s="130">
        <f t="shared" si="18"/>
        <v>0.99999999678537632</v>
      </c>
      <c r="I133" s="130">
        <f t="shared" si="19"/>
        <v>0.99999999651619853</v>
      </c>
      <c r="J133" s="112">
        <f t="shared" si="20"/>
        <v>3.4838014592073312E-9</v>
      </c>
      <c r="K133" s="130"/>
      <c r="L133" s="130"/>
    </row>
    <row r="134" spans="1:12" ht="13.2">
      <c r="A134" s="93">
        <f t="shared" si="21"/>
        <v>94</v>
      </c>
      <c r="B134" s="93">
        <f t="shared" si="13"/>
        <v>94</v>
      </c>
      <c r="C134" s="109">
        <f t="shared" si="14"/>
        <v>4.0758451022102515E-26</v>
      </c>
      <c r="D134" s="129">
        <f t="shared" si="16"/>
        <v>4.0758451022102515E-26</v>
      </c>
      <c r="E134" s="129"/>
      <c r="F134" s="109">
        <f t="shared" si="15"/>
        <v>8.7823935881119055E-19</v>
      </c>
      <c r="G134" s="129">
        <f t="shared" si="17"/>
        <v>8.7823935881119055E-19</v>
      </c>
      <c r="H134" s="130">
        <f t="shared" si="18"/>
        <v>0.99999999678537632</v>
      </c>
      <c r="I134" s="130">
        <f t="shared" si="19"/>
        <v>0.99999999651619853</v>
      </c>
      <c r="J134" s="112">
        <f t="shared" si="20"/>
        <v>3.4838014592073312E-9</v>
      </c>
      <c r="K134" s="130"/>
      <c r="L134" s="130"/>
    </row>
    <row r="135" spans="1:12" ht="13.2">
      <c r="A135" s="93">
        <f t="shared" si="21"/>
        <v>94</v>
      </c>
      <c r="B135" s="93">
        <f t="shared" si="13"/>
        <v>94</v>
      </c>
      <c r="C135" s="109">
        <f t="shared" si="14"/>
        <v>4.0758451022102515E-26</v>
      </c>
      <c r="D135" s="129">
        <f t="shared" si="16"/>
        <v>4.0758451022102515E-26</v>
      </c>
      <c r="E135" s="129"/>
      <c r="F135" s="109">
        <f t="shared" si="15"/>
        <v>8.7823935881119055E-19</v>
      </c>
      <c r="G135" s="129">
        <f t="shared" si="17"/>
        <v>8.7823935881119055E-19</v>
      </c>
      <c r="H135" s="130">
        <f t="shared" si="18"/>
        <v>0.99999999678537632</v>
      </c>
      <c r="I135" s="130">
        <f t="shared" si="19"/>
        <v>0.99999999651619853</v>
      </c>
      <c r="J135" s="112">
        <f t="shared" si="20"/>
        <v>3.4838014592073312E-9</v>
      </c>
      <c r="K135" s="130"/>
      <c r="L135" s="130"/>
    </row>
    <row r="136" spans="1:12" ht="13.2">
      <c r="A136" s="93">
        <f t="shared" si="21"/>
        <v>94</v>
      </c>
      <c r="B136" s="93">
        <f t="shared" si="13"/>
        <v>94</v>
      </c>
      <c r="C136" s="109">
        <f t="shared" si="14"/>
        <v>4.0758451022102515E-26</v>
      </c>
      <c r="D136" s="129">
        <f t="shared" si="16"/>
        <v>4.0758451022102515E-26</v>
      </c>
      <c r="E136" s="129"/>
      <c r="F136" s="109">
        <f t="shared" si="15"/>
        <v>8.7823935881119055E-19</v>
      </c>
      <c r="G136" s="129">
        <f t="shared" si="17"/>
        <v>8.7823935881119055E-19</v>
      </c>
      <c r="H136" s="130">
        <f t="shared" si="18"/>
        <v>0.99999999678537632</v>
      </c>
      <c r="I136" s="130">
        <f t="shared" si="19"/>
        <v>0.99999999651619853</v>
      </c>
      <c r="J136" s="112">
        <f t="shared" si="20"/>
        <v>3.4838014592073312E-9</v>
      </c>
      <c r="K136" s="130"/>
      <c r="L136" s="130"/>
    </row>
    <row r="137" spans="1:12" ht="13.2">
      <c r="A137" s="93">
        <f t="shared" si="21"/>
        <v>94</v>
      </c>
      <c r="B137" s="93">
        <f t="shared" si="13"/>
        <v>94</v>
      </c>
      <c r="C137" s="109">
        <f t="shared" si="14"/>
        <v>4.0758451022102515E-26</v>
      </c>
      <c r="D137" s="129">
        <f t="shared" si="16"/>
        <v>4.0758451022102515E-26</v>
      </c>
      <c r="E137" s="129"/>
      <c r="F137" s="109">
        <f t="shared" si="15"/>
        <v>8.7823935881119055E-19</v>
      </c>
      <c r="G137" s="129">
        <f t="shared" si="17"/>
        <v>8.7823935881119055E-19</v>
      </c>
      <c r="H137" s="130">
        <f t="shared" si="18"/>
        <v>0.99999999678537632</v>
      </c>
      <c r="I137" s="130">
        <f t="shared" si="19"/>
        <v>0.99999999651619853</v>
      </c>
      <c r="J137" s="112">
        <f t="shared" si="20"/>
        <v>3.4838014592073312E-9</v>
      </c>
      <c r="K137" s="130"/>
      <c r="L137" s="130"/>
    </row>
    <row r="138" spans="1:12" ht="13.2">
      <c r="A138" s="93">
        <f t="shared" si="21"/>
        <v>94</v>
      </c>
      <c r="B138" s="93">
        <f t="shared" si="13"/>
        <v>94</v>
      </c>
      <c r="C138" s="109">
        <f t="shared" si="14"/>
        <v>4.0758451022102515E-26</v>
      </c>
      <c r="D138" s="129">
        <f t="shared" si="16"/>
        <v>4.0758451022102515E-26</v>
      </c>
      <c r="E138" s="129"/>
      <c r="F138" s="109">
        <f t="shared" si="15"/>
        <v>8.7823935881119055E-19</v>
      </c>
      <c r="G138" s="129">
        <f t="shared" si="17"/>
        <v>8.7823935881119055E-19</v>
      </c>
      <c r="H138" s="130">
        <f t="shared" si="18"/>
        <v>0.99999999678537632</v>
      </c>
      <c r="I138" s="130">
        <f t="shared" si="19"/>
        <v>0.99999999651619853</v>
      </c>
      <c r="J138" s="112">
        <f t="shared" si="20"/>
        <v>3.4838014592073312E-9</v>
      </c>
      <c r="K138" s="130"/>
      <c r="L138" s="130"/>
    </row>
    <row r="139" spans="1:12" ht="13.2">
      <c r="A139" s="93">
        <f t="shared" si="21"/>
        <v>94</v>
      </c>
      <c r="B139" s="93">
        <f t="shared" si="13"/>
        <v>94</v>
      </c>
      <c r="C139" s="109">
        <f t="shared" si="14"/>
        <v>4.0758451022102515E-26</v>
      </c>
      <c r="D139" s="129">
        <f t="shared" si="16"/>
        <v>4.0758451022102515E-26</v>
      </c>
      <c r="E139" s="129"/>
      <c r="F139" s="109">
        <f t="shared" si="15"/>
        <v>8.7823935881119055E-19</v>
      </c>
      <c r="G139" s="129">
        <f t="shared" si="17"/>
        <v>8.7823935881119055E-19</v>
      </c>
      <c r="H139" s="130">
        <f t="shared" si="18"/>
        <v>0.99999999678537632</v>
      </c>
      <c r="I139" s="130">
        <f t="shared" si="19"/>
        <v>0.99999999651619853</v>
      </c>
      <c r="J139" s="112">
        <f t="shared" si="20"/>
        <v>3.4838014592073312E-9</v>
      </c>
      <c r="K139" s="130"/>
      <c r="L139" s="130"/>
    </row>
    <row r="140" spans="1:12" ht="13.2">
      <c r="A140" s="93">
        <f t="shared" si="21"/>
        <v>94</v>
      </c>
      <c r="B140" s="93">
        <f t="shared" si="13"/>
        <v>94</v>
      </c>
      <c r="C140" s="109">
        <f t="shared" si="14"/>
        <v>4.0758451022102515E-26</v>
      </c>
      <c r="D140" s="129">
        <f t="shared" si="16"/>
        <v>4.0758451022102515E-26</v>
      </c>
      <c r="E140" s="129"/>
      <c r="F140" s="109">
        <f t="shared" si="15"/>
        <v>8.7823935881119055E-19</v>
      </c>
      <c r="G140" s="129">
        <f t="shared" si="17"/>
        <v>8.7823935881119055E-19</v>
      </c>
      <c r="H140" s="130">
        <f t="shared" si="18"/>
        <v>0.99999999678537632</v>
      </c>
      <c r="I140" s="130">
        <f t="shared" si="19"/>
        <v>0.99999999651619853</v>
      </c>
      <c r="J140" s="112">
        <f t="shared" si="20"/>
        <v>3.4838014592073312E-9</v>
      </c>
      <c r="K140" s="130"/>
      <c r="L140" s="130"/>
    </row>
    <row r="141" spans="1:12" ht="13.2">
      <c r="A141" s="93">
        <f t="shared" si="21"/>
        <v>94</v>
      </c>
      <c r="B141" s="93">
        <f t="shared" si="13"/>
        <v>94</v>
      </c>
      <c r="C141" s="109">
        <f t="shared" si="14"/>
        <v>4.0758451022102515E-26</v>
      </c>
      <c r="D141" s="129">
        <f t="shared" si="16"/>
        <v>4.0758451022102515E-26</v>
      </c>
      <c r="E141" s="129"/>
      <c r="F141" s="109">
        <f t="shared" si="15"/>
        <v>8.7823935881119055E-19</v>
      </c>
      <c r="G141" s="129">
        <f t="shared" si="17"/>
        <v>8.7823935881119055E-19</v>
      </c>
      <c r="H141" s="130">
        <f t="shared" si="18"/>
        <v>0.99999999678537632</v>
      </c>
      <c r="I141" s="130">
        <f t="shared" si="19"/>
        <v>0.99999999651619853</v>
      </c>
      <c r="J141" s="112">
        <f t="shared" si="20"/>
        <v>3.4838014592073312E-9</v>
      </c>
      <c r="K141" s="130"/>
      <c r="L141" s="130"/>
    </row>
    <row r="142" spans="1:12" ht="13.2">
      <c r="A142" s="93">
        <f t="shared" si="21"/>
        <v>94</v>
      </c>
      <c r="B142" s="93">
        <f t="shared" si="13"/>
        <v>94</v>
      </c>
      <c r="C142" s="109">
        <f t="shared" si="14"/>
        <v>4.0758451022102515E-26</v>
      </c>
      <c r="D142" s="129">
        <f t="shared" si="16"/>
        <v>4.0758451022102515E-26</v>
      </c>
      <c r="E142" s="129"/>
      <c r="F142" s="109">
        <f t="shared" si="15"/>
        <v>8.7823935881119055E-19</v>
      </c>
      <c r="G142" s="129">
        <f t="shared" si="17"/>
        <v>8.7823935881119055E-19</v>
      </c>
      <c r="H142" s="130">
        <f t="shared" si="18"/>
        <v>0.99999999678537632</v>
      </c>
      <c r="I142" s="130">
        <f t="shared" si="19"/>
        <v>0.99999999651619853</v>
      </c>
      <c r="J142" s="112">
        <f t="shared" si="20"/>
        <v>3.4838014592073312E-9</v>
      </c>
      <c r="K142" s="130"/>
      <c r="L142" s="130"/>
    </row>
    <row r="143" spans="1:12" ht="13.2">
      <c r="A143" s="93">
        <f t="shared" si="21"/>
        <v>94</v>
      </c>
      <c r="B143" s="93">
        <f t="shared" si="13"/>
        <v>94</v>
      </c>
      <c r="C143" s="109">
        <f t="shared" si="14"/>
        <v>4.0758451022102515E-26</v>
      </c>
      <c r="D143" s="129">
        <f t="shared" si="16"/>
        <v>4.0758451022102515E-26</v>
      </c>
      <c r="E143" s="129"/>
      <c r="F143" s="109">
        <f t="shared" si="15"/>
        <v>8.7823935881119055E-19</v>
      </c>
      <c r="G143" s="129">
        <f t="shared" si="17"/>
        <v>8.7823935881119055E-19</v>
      </c>
      <c r="H143" s="130">
        <f t="shared" si="18"/>
        <v>0.99999999678537632</v>
      </c>
      <c r="I143" s="130">
        <f t="shared" si="19"/>
        <v>0.99999999651619853</v>
      </c>
      <c r="J143" s="112">
        <f t="shared" si="20"/>
        <v>3.4838014592073312E-9</v>
      </c>
      <c r="K143" s="130"/>
      <c r="L143" s="130"/>
    </row>
    <row r="144" spans="1:12" ht="13.2">
      <c r="A144" s="93">
        <f t="shared" si="21"/>
        <v>94</v>
      </c>
      <c r="B144" s="93">
        <f t="shared" si="13"/>
        <v>94</v>
      </c>
      <c r="C144" s="109">
        <f t="shared" si="14"/>
        <v>4.0758451022102515E-26</v>
      </c>
      <c r="D144" s="129">
        <f t="shared" si="16"/>
        <v>4.0758451022102515E-26</v>
      </c>
      <c r="E144" s="129"/>
      <c r="F144" s="109">
        <f t="shared" si="15"/>
        <v>8.7823935881119055E-19</v>
      </c>
      <c r="G144" s="129">
        <f t="shared" si="17"/>
        <v>8.7823935881119055E-19</v>
      </c>
      <c r="H144" s="130">
        <f t="shared" si="18"/>
        <v>0.99999999678537632</v>
      </c>
      <c r="I144" s="130">
        <f t="shared" si="19"/>
        <v>0.99999999651619853</v>
      </c>
      <c r="J144" s="112">
        <f t="shared" si="20"/>
        <v>3.4838014592073312E-9</v>
      </c>
      <c r="K144" s="130"/>
      <c r="L144" s="130"/>
    </row>
    <row r="145" spans="1:12" ht="13.2">
      <c r="A145" s="93">
        <f t="shared" si="21"/>
        <v>94</v>
      </c>
      <c r="B145" s="93">
        <f t="shared" si="13"/>
        <v>94</v>
      </c>
      <c r="C145" s="109">
        <f t="shared" si="14"/>
        <v>4.0758451022102515E-26</v>
      </c>
      <c r="D145" s="129">
        <f t="shared" si="16"/>
        <v>4.0758451022102515E-26</v>
      </c>
      <c r="E145" s="129"/>
      <c r="F145" s="109">
        <f t="shared" si="15"/>
        <v>8.7823935881119055E-19</v>
      </c>
      <c r="G145" s="129">
        <f t="shared" si="17"/>
        <v>8.7823935881119055E-19</v>
      </c>
      <c r="H145" s="130">
        <f t="shared" si="18"/>
        <v>0.99999999678537632</v>
      </c>
      <c r="I145" s="130">
        <f t="shared" si="19"/>
        <v>0.99999999651619853</v>
      </c>
      <c r="J145" s="112">
        <f t="shared" si="20"/>
        <v>3.4838014592073312E-9</v>
      </c>
      <c r="K145" s="130"/>
      <c r="L145" s="130"/>
    </row>
    <row r="146" spans="1:12" ht="13.2">
      <c r="A146" s="93">
        <f t="shared" si="21"/>
        <v>94</v>
      </c>
      <c r="B146" s="93">
        <f t="shared" si="13"/>
        <v>94</v>
      </c>
      <c r="C146" s="109">
        <f t="shared" si="14"/>
        <v>4.0758451022102515E-26</v>
      </c>
      <c r="D146" s="129">
        <f t="shared" si="16"/>
        <v>4.0758451022102515E-26</v>
      </c>
      <c r="E146" s="129"/>
      <c r="F146" s="109">
        <f t="shared" si="15"/>
        <v>8.7823935881119055E-19</v>
      </c>
      <c r="G146" s="129">
        <f t="shared" si="17"/>
        <v>8.7823935881119055E-19</v>
      </c>
      <c r="H146" s="130">
        <f t="shared" si="18"/>
        <v>0.99999999678537632</v>
      </c>
      <c r="I146" s="130">
        <f t="shared" si="19"/>
        <v>0.99999999651619853</v>
      </c>
      <c r="J146" s="112">
        <f t="shared" si="20"/>
        <v>3.4838014592073312E-9</v>
      </c>
      <c r="K146" s="130"/>
      <c r="L146" s="130"/>
    </row>
    <row r="147" spans="1:12" ht="13.2">
      <c r="A147" s="93">
        <f t="shared" si="21"/>
        <v>94</v>
      </c>
      <c r="B147" s="93">
        <f t="shared" si="13"/>
        <v>94</v>
      </c>
      <c r="C147" s="109">
        <f t="shared" si="14"/>
        <v>4.0758451022102515E-26</v>
      </c>
      <c r="D147" s="129">
        <f t="shared" si="16"/>
        <v>4.0758451022102515E-26</v>
      </c>
      <c r="E147" s="129"/>
      <c r="F147" s="109">
        <f t="shared" si="15"/>
        <v>8.7823935881119055E-19</v>
      </c>
      <c r="G147" s="129">
        <f t="shared" si="17"/>
        <v>8.7823935881119055E-19</v>
      </c>
      <c r="H147" s="130">
        <f t="shared" si="18"/>
        <v>0.99999999678537632</v>
      </c>
      <c r="I147" s="130">
        <f t="shared" si="19"/>
        <v>0.99999999651619853</v>
      </c>
      <c r="J147" s="112">
        <f t="shared" si="20"/>
        <v>3.4838014592073312E-9</v>
      </c>
      <c r="K147" s="130"/>
      <c r="L147" s="130"/>
    </row>
    <row r="148" spans="1:12" ht="13.2">
      <c r="A148" s="93">
        <f t="shared" si="21"/>
        <v>94</v>
      </c>
      <c r="B148" s="93">
        <f t="shared" si="13"/>
        <v>94</v>
      </c>
      <c r="C148" s="109">
        <f t="shared" si="14"/>
        <v>4.0758451022102515E-26</v>
      </c>
      <c r="D148" s="129">
        <f t="shared" si="16"/>
        <v>4.0758451022102515E-26</v>
      </c>
      <c r="E148" s="129"/>
      <c r="F148" s="109">
        <f t="shared" si="15"/>
        <v>8.7823935881119055E-19</v>
      </c>
      <c r="G148" s="129">
        <f t="shared" si="17"/>
        <v>8.7823935881119055E-19</v>
      </c>
      <c r="H148" s="130">
        <f t="shared" si="18"/>
        <v>0.99999999678537632</v>
      </c>
      <c r="I148" s="130">
        <f t="shared" si="19"/>
        <v>0.99999999651619853</v>
      </c>
      <c r="J148" s="112">
        <f t="shared" si="20"/>
        <v>3.4838014592073312E-9</v>
      </c>
      <c r="K148" s="130"/>
      <c r="L148" s="130"/>
    </row>
    <row r="149" spans="1:12" ht="13.2">
      <c r="A149" s="93">
        <f t="shared" si="21"/>
        <v>94</v>
      </c>
      <c r="B149" s="93">
        <f t="shared" si="13"/>
        <v>94</v>
      </c>
      <c r="C149" s="109">
        <f t="shared" si="14"/>
        <v>4.0758451022102515E-26</v>
      </c>
      <c r="D149" s="129">
        <f t="shared" si="16"/>
        <v>4.0758451022102515E-26</v>
      </c>
      <c r="E149" s="129"/>
      <c r="F149" s="109">
        <f t="shared" si="15"/>
        <v>8.7823935881119055E-19</v>
      </c>
      <c r="G149" s="129">
        <f t="shared" si="17"/>
        <v>8.7823935881119055E-19</v>
      </c>
      <c r="H149" s="130">
        <f t="shared" si="18"/>
        <v>0.99999999678537632</v>
      </c>
      <c r="I149" s="130">
        <f t="shared" si="19"/>
        <v>0.99999999651619853</v>
      </c>
      <c r="J149" s="112">
        <f t="shared" si="20"/>
        <v>3.4838014592073312E-9</v>
      </c>
      <c r="K149" s="130"/>
      <c r="L149" s="130"/>
    </row>
    <row r="150" spans="1:12" ht="13.2">
      <c r="A150" s="93">
        <f t="shared" si="21"/>
        <v>94</v>
      </c>
      <c r="B150" s="93">
        <f t="shared" si="13"/>
        <v>94</v>
      </c>
      <c r="C150" s="109">
        <f t="shared" si="14"/>
        <v>4.0758451022102515E-26</v>
      </c>
      <c r="D150" s="129">
        <f t="shared" si="16"/>
        <v>4.0758451022102515E-26</v>
      </c>
      <c r="E150" s="129"/>
      <c r="F150" s="109">
        <f t="shared" si="15"/>
        <v>8.7823935881119055E-19</v>
      </c>
      <c r="G150" s="129">
        <f t="shared" si="17"/>
        <v>8.7823935881119055E-19</v>
      </c>
      <c r="H150" s="130">
        <f t="shared" si="18"/>
        <v>0.99999999678537632</v>
      </c>
      <c r="I150" s="130">
        <f t="shared" si="19"/>
        <v>0.99999999651619853</v>
      </c>
      <c r="J150" s="112">
        <f t="shared" si="20"/>
        <v>3.4838014592073312E-9</v>
      </c>
      <c r="K150" s="130"/>
      <c r="L150" s="130"/>
    </row>
    <row r="151" spans="1:12">
      <c r="A151" s="93">
        <f t="shared" si="21"/>
        <v>94</v>
      </c>
      <c r="B151" s="93">
        <f t="shared" si="13"/>
        <v>94</v>
      </c>
      <c r="D151" s="129"/>
      <c r="E151" s="129"/>
      <c r="G151" s="129"/>
      <c r="H151" s="130"/>
    </row>
    <row r="152" spans="1:12">
      <c r="A152" s="9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15</xdr:col>
                <xdr:colOff>708660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15</xdr:col>
                <xdr:colOff>708660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15</xdr:col>
                <xdr:colOff>708660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15</xdr:col>
                <xdr:colOff>708660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15</xdr:col>
                <xdr:colOff>708660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15</xdr:col>
                <xdr:colOff>708660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dimension ref="A1:AA85"/>
  <sheetViews>
    <sheetView workbookViewId="0">
      <selection activeCell="C4" sqref="C4"/>
    </sheetView>
  </sheetViews>
  <sheetFormatPr defaultRowHeight="13.2"/>
  <cols>
    <col min="1" max="4" width="14.44140625" customWidth="1"/>
    <col min="13" max="13" width="27.5546875" customWidth="1"/>
    <col min="14" max="14" width="18" customWidth="1"/>
    <col min="15" max="15" width="17.6640625" customWidth="1"/>
  </cols>
  <sheetData>
    <row r="1" spans="1:27">
      <c r="A1" s="496" t="s">
        <v>1069</v>
      </c>
      <c r="B1" s="496"/>
      <c r="C1" s="64" t="s">
        <v>996</v>
      </c>
      <c r="D1" s="9"/>
      <c r="E1" s="9"/>
      <c r="F1" s="9"/>
      <c r="G1" s="9"/>
      <c r="H1" s="9"/>
      <c r="I1" s="9"/>
      <c r="J1" s="9"/>
      <c r="L1" s="64" t="s">
        <v>1071</v>
      </c>
      <c r="M1" s="9"/>
      <c r="N1" s="9"/>
      <c r="O1" s="64"/>
      <c r="P1" s="9"/>
      <c r="Q1" s="9"/>
    </row>
    <row r="2" spans="1:27" ht="39.6">
      <c r="A2" s="496"/>
      <c r="B2" s="496"/>
      <c r="C2" s="65" t="s">
        <v>274</v>
      </c>
      <c r="D2" s="65" t="s">
        <v>361</v>
      </c>
      <c r="E2" s="66"/>
      <c r="F2" s="66"/>
      <c r="G2" s="66"/>
      <c r="H2" s="66"/>
      <c r="I2" s="66"/>
      <c r="J2" s="9"/>
      <c r="L2" s="65" t="s">
        <v>274</v>
      </c>
      <c r="M2" s="65" t="s">
        <v>361</v>
      </c>
      <c r="N2" s="231" t="s">
        <v>1046</v>
      </c>
      <c r="O2" s="231" t="s">
        <v>1053</v>
      </c>
      <c r="P2" s="66"/>
      <c r="Q2" s="66"/>
    </row>
    <row r="3" spans="1:27" ht="26.4">
      <c r="C3" s="67">
        <v>0</v>
      </c>
      <c r="D3" s="12" t="s">
        <v>1054</v>
      </c>
      <c r="E3" s="9"/>
      <c r="F3" s="9"/>
      <c r="G3" s="9"/>
      <c r="H3" s="9"/>
      <c r="I3" s="9"/>
      <c r="J3" s="9"/>
      <c r="L3" s="67">
        <v>0</v>
      </c>
      <c r="M3" s="223" t="s">
        <v>993</v>
      </c>
      <c r="N3" s="9">
        <v>0</v>
      </c>
      <c r="O3" s="9" t="s">
        <v>1048</v>
      </c>
      <c r="P3" s="9"/>
      <c r="Q3" s="9"/>
    </row>
    <row r="4" spans="1:27" ht="39.6">
      <c r="A4" s="135"/>
      <c r="B4" s="230" t="s">
        <v>1070</v>
      </c>
      <c r="C4" s="67">
        <v>1</v>
      </c>
      <c r="D4" s="12" t="s">
        <v>994</v>
      </c>
      <c r="E4" s="9"/>
      <c r="F4" s="9"/>
      <c r="G4" s="9"/>
      <c r="H4" s="9"/>
      <c r="I4" s="9"/>
      <c r="J4" s="9"/>
      <c r="L4" s="67">
        <v>1</v>
      </c>
      <c r="M4" s="223" t="s">
        <v>1051</v>
      </c>
      <c r="N4" s="9">
        <v>4</v>
      </c>
      <c r="O4" s="9" t="s">
        <v>1049</v>
      </c>
      <c r="P4" s="9"/>
      <c r="Q4" s="9"/>
    </row>
    <row r="5" spans="1:27" ht="24.75" customHeight="1">
      <c r="C5" s="67">
        <v>2</v>
      </c>
      <c r="D5" s="12" t="s">
        <v>995</v>
      </c>
      <c r="E5" s="9"/>
      <c r="F5" s="9"/>
      <c r="G5" s="9"/>
      <c r="H5" s="9"/>
      <c r="I5" s="9"/>
      <c r="J5" s="9"/>
      <c r="L5" s="67">
        <v>2</v>
      </c>
      <c r="M5" s="223" t="s">
        <v>1051</v>
      </c>
      <c r="N5" s="9">
        <v>4</v>
      </c>
      <c r="O5" s="9" t="s">
        <v>1050</v>
      </c>
      <c r="P5" s="9"/>
      <c r="Q5" s="9"/>
    </row>
    <row r="6" spans="1:27" ht="51.75" customHeight="1">
      <c r="C6" s="67">
        <v>3</v>
      </c>
      <c r="D6" s="12" t="s">
        <v>997</v>
      </c>
      <c r="E6" s="9"/>
      <c r="F6" s="9"/>
      <c r="G6" s="9"/>
      <c r="H6" s="9"/>
      <c r="I6" s="9"/>
      <c r="J6" s="9"/>
      <c r="L6" s="67">
        <v>3</v>
      </c>
      <c r="M6" s="214" t="s">
        <v>1052</v>
      </c>
      <c r="N6" s="232" t="s">
        <v>1047</v>
      </c>
      <c r="O6" s="9" t="s">
        <v>1049</v>
      </c>
      <c r="P6" s="9"/>
      <c r="Q6" s="9"/>
    </row>
    <row r="7" spans="1:27" ht="57.75" customHeight="1">
      <c r="C7" s="67">
        <v>4</v>
      </c>
      <c r="D7" s="12" t="s">
        <v>998</v>
      </c>
      <c r="E7" s="9"/>
      <c r="F7" s="9"/>
      <c r="G7" s="9"/>
      <c r="H7" s="9"/>
      <c r="I7" s="9"/>
      <c r="J7" s="9"/>
      <c r="L7" s="67">
        <v>4</v>
      </c>
      <c r="M7" s="214" t="s">
        <v>1052</v>
      </c>
      <c r="N7" s="233" t="s">
        <v>1047</v>
      </c>
      <c r="O7" s="9" t="s">
        <v>1050</v>
      </c>
      <c r="P7" s="9"/>
      <c r="Q7" s="9"/>
    </row>
    <row r="8" spans="1:27">
      <c r="C8" s="12" t="s">
        <v>999</v>
      </c>
      <c r="D8" s="12" t="s">
        <v>1000</v>
      </c>
      <c r="E8" s="9"/>
      <c r="F8" s="9"/>
      <c r="G8" s="9"/>
      <c r="H8" s="9"/>
      <c r="I8" s="9"/>
      <c r="J8" s="9"/>
      <c r="M8" s="2"/>
    </row>
    <row r="9" spans="1:27">
      <c r="C9" s="2"/>
      <c r="D9" s="2"/>
      <c r="M9" s="2"/>
    </row>
    <row r="10" spans="1:27" ht="13.8" thickBot="1">
      <c r="A10" s="27" t="s">
        <v>58</v>
      </c>
    </row>
    <row r="11" spans="1:27" ht="13.8" thickBot="1">
      <c r="A11" s="19" t="s">
        <v>30</v>
      </c>
      <c r="B11" s="19" t="s">
        <v>108</v>
      </c>
      <c r="C11" s="19" t="s">
        <v>109</v>
      </c>
      <c r="D11" s="19" t="s">
        <v>31</v>
      </c>
      <c r="E11" s="218"/>
      <c r="F11" s="25"/>
      <c r="G11" s="217"/>
      <c r="H11" s="217"/>
      <c r="I11" s="217"/>
      <c r="J11" s="217"/>
      <c r="K11" s="217"/>
      <c r="L11" s="217"/>
      <c r="M11" s="217"/>
      <c r="N11" s="217"/>
      <c r="O11" s="15"/>
      <c r="P11" s="15"/>
      <c r="Q11" s="15"/>
      <c r="R11" s="15"/>
      <c r="S11" s="63" t="s">
        <v>982</v>
      </c>
      <c r="T11" s="59"/>
      <c r="U11" s="60"/>
      <c r="V11" s="15"/>
      <c r="W11" s="15"/>
      <c r="X11" s="15"/>
      <c r="Y11" s="15"/>
      <c r="Z11" s="15"/>
      <c r="AA11" s="15"/>
    </row>
    <row r="12" spans="1:27">
      <c r="A12" s="18">
        <v>1</v>
      </c>
      <c r="B12" s="135">
        <v>1</v>
      </c>
      <c r="C12" s="18">
        <v>0</v>
      </c>
      <c r="D12" s="18">
        <v>0</v>
      </c>
      <c r="E12" s="217"/>
      <c r="F12" s="217"/>
      <c r="G12" s="217"/>
      <c r="H12" s="217"/>
      <c r="I12" s="217"/>
      <c r="J12" s="217"/>
      <c r="K12" s="217"/>
      <c r="L12" s="217"/>
      <c r="M12" s="217"/>
      <c r="N12" s="217"/>
      <c r="O12" s="15"/>
      <c r="P12" s="15"/>
      <c r="Q12" s="15"/>
      <c r="R12" s="15"/>
      <c r="S12" s="15"/>
      <c r="T12" s="15"/>
      <c r="U12" s="15"/>
      <c r="V12" s="15"/>
      <c r="W12" s="15"/>
      <c r="X12" s="15"/>
      <c r="Y12" s="15"/>
      <c r="Z12" s="15"/>
      <c r="AA12" s="15"/>
    </row>
    <row r="13" spans="1:27">
      <c r="A13" s="14" t="s">
        <v>979</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A14" s="17" t="s">
        <v>28</v>
      </c>
      <c r="B14" s="17" t="s">
        <v>0</v>
      </c>
      <c r="C14" s="17" t="s">
        <v>1</v>
      </c>
      <c r="D14" s="17" t="s">
        <v>2</v>
      </c>
      <c r="E14" s="17" t="s">
        <v>284</v>
      </c>
      <c r="F14" s="17" t="s">
        <v>3</v>
      </c>
      <c r="G14" s="17" t="s">
        <v>5</v>
      </c>
      <c r="H14" s="17" t="s">
        <v>6</v>
      </c>
      <c r="I14" s="17" t="s">
        <v>7</v>
      </c>
      <c r="J14" s="17" t="s">
        <v>8</v>
      </c>
      <c r="K14" s="17" t="s">
        <v>9</v>
      </c>
      <c r="L14" s="17" t="s">
        <v>10</v>
      </c>
      <c r="M14" s="17" t="s">
        <v>29</v>
      </c>
      <c r="N14" s="17" t="s">
        <v>15</v>
      </c>
      <c r="O14" s="15"/>
      <c r="P14" s="15"/>
      <c r="Q14" s="15"/>
      <c r="R14" s="15"/>
      <c r="S14" s="15"/>
      <c r="T14" s="15"/>
      <c r="U14" s="15"/>
      <c r="V14" s="15"/>
      <c r="W14" s="15"/>
      <c r="X14" s="15"/>
      <c r="Y14" s="15"/>
      <c r="Z14" s="15"/>
      <c r="AA14" s="15"/>
    </row>
    <row r="15" spans="1:27">
      <c r="A15" s="18">
        <v>19</v>
      </c>
      <c r="B15" s="18">
        <v>70</v>
      </c>
      <c r="C15" s="18">
        <v>35</v>
      </c>
      <c r="D15" s="18">
        <v>50</v>
      </c>
      <c r="E15" s="18">
        <v>99</v>
      </c>
      <c r="F15" s="18">
        <v>0</v>
      </c>
      <c r="G15" s="18">
        <v>2</v>
      </c>
      <c r="H15" s="18">
        <v>0</v>
      </c>
      <c r="I15" s="18">
        <v>0</v>
      </c>
      <c r="J15" s="18">
        <v>0</v>
      </c>
      <c r="K15" s="18">
        <v>0</v>
      </c>
      <c r="L15" s="18">
        <v>0.5</v>
      </c>
      <c r="M15" s="18">
        <v>0</v>
      </c>
      <c r="N15" s="18">
        <v>0</v>
      </c>
      <c r="O15" s="15" t="s">
        <v>23</v>
      </c>
      <c r="P15" s="15"/>
      <c r="Q15" s="15"/>
      <c r="R15" s="15"/>
      <c r="S15" s="15"/>
      <c r="T15" s="15"/>
      <c r="U15" s="15"/>
      <c r="V15" s="15"/>
      <c r="W15" s="15"/>
      <c r="X15" s="15"/>
      <c r="Y15" s="15"/>
      <c r="Z15" s="15"/>
      <c r="AA15" s="15"/>
    </row>
    <row r="16" spans="1:27">
      <c r="A16" s="18">
        <v>0.01</v>
      </c>
      <c r="B16" s="18">
        <v>60</v>
      </c>
      <c r="C16" s="18">
        <v>20</v>
      </c>
      <c r="D16" s="18">
        <v>15</v>
      </c>
      <c r="E16" s="18">
        <v>99</v>
      </c>
      <c r="F16" s="18">
        <v>0</v>
      </c>
      <c r="G16" s="18">
        <v>2</v>
      </c>
      <c r="H16" s="18">
        <v>0</v>
      </c>
      <c r="I16" s="18">
        <v>0</v>
      </c>
      <c r="J16" s="18">
        <v>0</v>
      </c>
      <c r="K16" s="18">
        <v>0</v>
      </c>
      <c r="L16" s="18">
        <v>0.5</v>
      </c>
      <c r="M16" s="18">
        <v>0</v>
      </c>
      <c r="N16" s="18">
        <v>0</v>
      </c>
      <c r="O16" s="15" t="s">
        <v>24</v>
      </c>
      <c r="P16" s="15"/>
      <c r="Q16" s="15"/>
      <c r="R16" s="15"/>
      <c r="S16" s="15"/>
      <c r="T16" s="15"/>
      <c r="U16" s="15"/>
      <c r="V16" s="15"/>
      <c r="W16" s="15"/>
      <c r="X16" s="15"/>
      <c r="Y16" s="15"/>
      <c r="Z16" s="15"/>
      <c r="AA16" s="15"/>
    </row>
    <row r="17" spans="1:27" ht="13.8" thickBot="1">
      <c r="A17" s="14" t="s">
        <v>978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ht="13.8" thickBot="1">
      <c r="A18" s="18">
        <v>20</v>
      </c>
      <c r="B18" s="18">
        <v>70</v>
      </c>
      <c r="C18" s="18">
        <v>40</v>
      </c>
      <c r="D18" s="18">
        <v>40</v>
      </c>
      <c r="E18" s="18">
        <v>99</v>
      </c>
      <c r="F18" s="18">
        <v>0</v>
      </c>
      <c r="G18" s="18">
        <v>-3</v>
      </c>
      <c r="H18" s="18">
        <v>0</v>
      </c>
      <c r="I18" s="18">
        <v>0</v>
      </c>
      <c r="J18" s="18">
        <v>0</v>
      </c>
      <c r="K18" s="18">
        <v>0</v>
      </c>
      <c r="L18" s="18">
        <v>0</v>
      </c>
      <c r="M18" s="18">
        <v>0</v>
      </c>
      <c r="N18" s="18">
        <v>0</v>
      </c>
      <c r="O18" s="137" t="s">
        <v>980</v>
      </c>
      <c r="P18" s="135"/>
      <c r="Q18" s="135"/>
      <c r="R18" s="15"/>
      <c r="S18" s="63" t="s">
        <v>984</v>
      </c>
      <c r="T18" s="59"/>
      <c r="U18" s="59"/>
      <c r="V18" s="59"/>
      <c r="W18" s="59"/>
      <c r="X18" s="59"/>
      <c r="Y18" s="59"/>
      <c r="Z18" s="60"/>
      <c r="AA18" s="15"/>
    </row>
    <row r="19" spans="1:27" ht="13.8" thickBot="1">
      <c r="A19" s="18">
        <v>0.1</v>
      </c>
      <c r="B19" s="18">
        <v>10</v>
      </c>
      <c r="C19" s="18">
        <v>1</v>
      </c>
      <c r="D19" s="18">
        <v>1</v>
      </c>
      <c r="E19" s="18">
        <v>99</v>
      </c>
      <c r="F19" s="18">
        <v>0</v>
      </c>
      <c r="G19" s="18">
        <v>-3</v>
      </c>
      <c r="H19" s="18">
        <v>0</v>
      </c>
      <c r="I19" s="18">
        <v>0</v>
      </c>
      <c r="J19" s="18">
        <v>0</v>
      </c>
      <c r="K19" s="18">
        <v>0</v>
      </c>
      <c r="L19" s="18">
        <v>0</v>
      </c>
      <c r="M19" s="18">
        <v>0</v>
      </c>
      <c r="N19" s="18">
        <v>0</v>
      </c>
      <c r="O19" s="135" t="s">
        <v>41</v>
      </c>
      <c r="P19" s="135"/>
      <c r="Q19" s="135"/>
      <c r="R19" s="15"/>
      <c r="S19" s="15"/>
      <c r="T19" s="15"/>
      <c r="U19" s="15"/>
      <c r="V19" s="15"/>
      <c r="W19" s="15"/>
      <c r="X19" s="15"/>
      <c r="Y19" s="15"/>
      <c r="Z19" s="15"/>
      <c r="AA19" s="15"/>
    </row>
    <row r="20" spans="1:27" ht="13.8" thickBot="1">
      <c r="A20" s="18">
        <v>1E-3</v>
      </c>
      <c r="B20" s="18">
        <v>1</v>
      </c>
      <c r="C20" s="18">
        <v>0.92</v>
      </c>
      <c r="D20" s="18">
        <v>1</v>
      </c>
      <c r="E20" s="18">
        <v>99</v>
      </c>
      <c r="F20" s="18">
        <v>0</v>
      </c>
      <c r="G20" s="18">
        <v>-3</v>
      </c>
      <c r="H20" s="18">
        <v>0</v>
      </c>
      <c r="I20" s="18">
        <v>0</v>
      </c>
      <c r="J20" s="18">
        <v>0</v>
      </c>
      <c r="K20" s="18">
        <v>0</v>
      </c>
      <c r="L20" s="18">
        <v>0</v>
      </c>
      <c r="M20" s="18">
        <v>0</v>
      </c>
      <c r="N20" s="18">
        <v>0</v>
      </c>
      <c r="O20" s="137" t="s">
        <v>981</v>
      </c>
      <c r="P20" s="135"/>
      <c r="Q20" s="135"/>
      <c r="R20" s="15"/>
      <c r="S20" s="63" t="s">
        <v>983</v>
      </c>
      <c r="T20" s="59"/>
      <c r="U20" s="59"/>
      <c r="V20" s="59"/>
      <c r="W20" s="59"/>
      <c r="X20" s="59"/>
      <c r="Y20" s="60"/>
      <c r="Z20" s="15"/>
      <c r="AA20" s="15"/>
    </row>
    <row r="21" spans="1:27">
      <c r="A21" s="18">
        <v>-10</v>
      </c>
      <c r="B21" s="18">
        <v>10</v>
      </c>
      <c r="C21" s="18">
        <v>0</v>
      </c>
      <c r="D21" s="18">
        <v>0</v>
      </c>
      <c r="E21" s="18">
        <v>99</v>
      </c>
      <c r="F21" s="18">
        <v>0</v>
      </c>
      <c r="G21" s="18">
        <v>-3</v>
      </c>
      <c r="H21" s="18">
        <v>0</v>
      </c>
      <c r="I21" s="18">
        <v>0</v>
      </c>
      <c r="J21" s="18">
        <v>0</v>
      </c>
      <c r="K21" s="18">
        <v>0</v>
      </c>
      <c r="L21" s="18">
        <v>0</v>
      </c>
      <c r="M21" s="18">
        <v>0</v>
      </c>
      <c r="N21" s="18">
        <v>0</v>
      </c>
      <c r="O21" s="135" t="s">
        <v>42</v>
      </c>
      <c r="P21" s="135"/>
      <c r="Q21" s="135"/>
      <c r="R21" s="15"/>
      <c r="S21" s="15"/>
      <c r="T21" s="15"/>
      <c r="U21" s="15"/>
      <c r="V21" s="15"/>
      <c r="W21" s="15"/>
      <c r="X21" s="15"/>
      <c r="Y21" s="15"/>
      <c r="Z21" s="15"/>
      <c r="AA21" s="15"/>
    </row>
    <row r="24" spans="1:27">
      <c r="A24" s="27" t="s">
        <v>55</v>
      </c>
    </row>
    <row r="25" spans="1:27">
      <c r="A25" s="19" t="s">
        <v>30</v>
      </c>
      <c r="B25" s="19" t="s">
        <v>108</v>
      </c>
      <c r="C25" s="19" t="s">
        <v>109</v>
      </c>
      <c r="D25" s="19" t="s">
        <v>31</v>
      </c>
      <c r="E25" s="217"/>
      <c r="F25" s="217"/>
      <c r="G25" s="217"/>
      <c r="H25" s="217"/>
      <c r="I25" s="217"/>
      <c r="J25" s="217"/>
      <c r="K25" s="217"/>
      <c r="L25" s="217"/>
      <c r="M25" s="217"/>
      <c r="N25" s="217"/>
      <c r="O25" s="15"/>
      <c r="P25" s="15"/>
      <c r="Q25" s="15"/>
      <c r="R25" s="15"/>
      <c r="S25" s="15"/>
      <c r="T25" s="15"/>
      <c r="U25" s="15"/>
      <c r="V25" s="15"/>
      <c r="W25" s="15"/>
      <c r="X25" s="15"/>
      <c r="Y25" s="15"/>
      <c r="Z25" s="15"/>
      <c r="AA25" s="15"/>
    </row>
    <row r="26" spans="1:27">
      <c r="A26" s="18">
        <v>1</v>
      </c>
      <c r="B26" s="135">
        <v>2</v>
      </c>
      <c r="C26" s="135">
        <v>2</v>
      </c>
      <c r="D26" s="18">
        <v>0</v>
      </c>
      <c r="E26" s="217"/>
      <c r="F26" s="217"/>
      <c r="G26" s="217"/>
      <c r="H26" s="217"/>
      <c r="I26" s="217"/>
      <c r="J26" s="217"/>
      <c r="K26" s="217"/>
      <c r="L26" s="217"/>
      <c r="M26" s="217"/>
      <c r="N26" s="217"/>
      <c r="O26" s="15"/>
      <c r="P26" s="15"/>
      <c r="Q26" s="15"/>
      <c r="R26" s="15"/>
      <c r="S26" s="15"/>
      <c r="T26" s="15"/>
      <c r="U26" s="15"/>
      <c r="V26" s="15"/>
      <c r="W26" s="15"/>
      <c r="X26" s="15"/>
      <c r="Y26" s="15"/>
      <c r="Z26" s="15"/>
      <c r="AA26" s="15"/>
    </row>
    <row r="27" spans="1:27">
      <c r="A27" s="14" t="s">
        <v>985</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c r="A28" s="17" t="s">
        <v>28</v>
      </c>
      <c r="B28" s="17" t="s">
        <v>0</v>
      </c>
      <c r="C28" s="17" t="s">
        <v>1</v>
      </c>
      <c r="D28" s="17" t="s">
        <v>2</v>
      </c>
      <c r="E28" s="17" t="s">
        <v>4</v>
      </c>
      <c r="F28" s="17" t="s">
        <v>3</v>
      </c>
      <c r="G28" s="17" t="s">
        <v>5</v>
      </c>
      <c r="H28" s="17" t="s">
        <v>6</v>
      </c>
      <c r="I28" s="17" t="s">
        <v>7</v>
      </c>
      <c r="J28" s="17" t="s">
        <v>8</v>
      </c>
      <c r="K28" s="17" t="s">
        <v>9</v>
      </c>
      <c r="L28" s="17" t="s">
        <v>10</v>
      </c>
      <c r="M28" s="17" t="s">
        <v>29</v>
      </c>
      <c r="N28" s="17" t="s">
        <v>15</v>
      </c>
      <c r="O28" s="15"/>
      <c r="P28" s="15"/>
      <c r="Q28" s="15"/>
      <c r="R28" s="15"/>
      <c r="S28" s="15"/>
      <c r="T28" s="15"/>
      <c r="U28" s="15"/>
      <c r="V28" s="15"/>
      <c r="W28" s="15"/>
      <c r="X28" s="15"/>
      <c r="Y28" s="15"/>
      <c r="Z28" s="15"/>
      <c r="AA28" s="15"/>
    </row>
    <row r="29" spans="1:27">
      <c r="A29" s="18">
        <v>19</v>
      </c>
      <c r="B29" s="18">
        <v>70</v>
      </c>
      <c r="C29" s="18">
        <v>35</v>
      </c>
      <c r="D29" s="18">
        <v>50</v>
      </c>
      <c r="E29" s="18">
        <v>99</v>
      </c>
      <c r="F29" s="18">
        <v>0</v>
      </c>
      <c r="G29" s="18">
        <v>2</v>
      </c>
      <c r="H29" s="18">
        <v>0</v>
      </c>
      <c r="I29" s="18">
        <v>0</v>
      </c>
      <c r="J29" s="18">
        <v>0</v>
      </c>
      <c r="K29" s="18">
        <v>0</v>
      </c>
      <c r="L29" s="18">
        <v>0.5</v>
      </c>
      <c r="M29" s="18">
        <v>0</v>
      </c>
      <c r="N29" s="18">
        <v>0</v>
      </c>
      <c r="O29" s="15" t="s">
        <v>23</v>
      </c>
      <c r="P29" s="15"/>
      <c r="Q29" s="15"/>
      <c r="R29" s="15"/>
      <c r="S29" s="15"/>
      <c r="T29" s="15"/>
      <c r="U29" s="15"/>
      <c r="V29" s="15"/>
      <c r="W29" s="15"/>
      <c r="X29" s="15"/>
      <c r="Y29" s="15"/>
      <c r="Z29" s="15"/>
      <c r="AA29" s="15"/>
    </row>
    <row r="30" spans="1:27">
      <c r="A30" s="18">
        <v>0.01</v>
      </c>
      <c r="B30" s="18">
        <v>60</v>
      </c>
      <c r="C30" s="18">
        <v>20</v>
      </c>
      <c r="D30" s="18">
        <v>15</v>
      </c>
      <c r="E30" s="18">
        <v>99</v>
      </c>
      <c r="F30" s="18">
        <v>0</v>
      </c>
      <c r="G30" s="18">
        <v>2</v>
      </c>
      <c r="H30" s="18">
        <v>0</v>
      </c>
      <c r="I30" s="18">
        <v>0</v>
      </c>
      <c r="J30" s="18">
        <v>0</v>
      </c>
      <c r="K30" s="18">
        <v>0</v>
      </c>
      <c r="L30" s="18">
        <v>0.5</v>
      </c>
      <c r="M30" s="18">
        <v>0</v>
      </c>
      <c r="N30" s="18">
        <v>0</v>
      </c>
      <c r="O30" s="15" t="s">
        <v>24</v>
      </c>
      <c r="P30" s="15"/>
      <c r="Q30" s="15"/>
      <c r="R30" s="15"/>
      <c r="S30" s="15"/>
      <c r="T30" s="15"/>
      <c r="U30" s="15"/>
      <c r="V30" s="15"/>
      <c r="W30" s="15"/>
      <c r="X30" s="15"/>
      <c r="Y30" s="15"/>
      <c r="Z30" s="15"/>
      <c r="AA30" s="15"/>
    </row>
    <row r="31" spans="1:27">
      <c r="A31" s="14" t="s">
        <v>989</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3.8" thickBot="1">
      <c r="A32" s="17" t="s">
        <v>28</v>
      </c>
      <c r="B32" s="17" t="s">
        <v>0</v>
      </c>
      <c r="C32" s="17" t="s">
        <v>1</v>
      </c>
      <c r="D32" s="17" t="s">
        <v>2</v>
      </c>
      <c r="E32" s="17" t="s">
        <v>4</v>
      </c>
      <c r="F32" s="17" t="s">
        <v>3</v>
      </c>
      <c r="G32" s="17" t="s">
        <v>5</v>
      </c>
      <c r="H32" s="17" t="s">
        <v>6</v>
      </c>
      <c r="I32" s="17" t="s">
        <v>7</v>
      </c>
      <c r="J32" s="17" t="s">
        <v>8</v>
      </c>
      <c r="K32" s="17" t="s">
        <v>9</v>
      </c>
      <c r="L32" s="17" t="s">
        <v>10</v>
      </c>
      <c r="M32" s="17" t="s">
        <v>29</v>
      </c>
      <c r="N32" s="17" t="s">
        <v>15</v>
      </c>
      <c r="O32" s="15"/>
      <c r="P32" s="15"/>
      <c r="Q32" s="15"/>
      <c r="R32" s="15"/>
      <c r="S32" s="15"/>
      <c r="T32" s="15"/>
      <c r="U32" s="15"/>
      <c r="V32" s="15"/>
      <c r="W32" s="15"/>
      <c r="X32" s="15"/>
      <c r="Y32" s="15"/>
      <c r="Z32" s="15"/>
      <c r="AA32" s="15"/>
    </row>
    <row r="33" spans="1:27" ht="13.8" thickBot="1">
      <c r="A33" s="18">
        <v>20</v>
      </c>
      <c r="B33" s="18">
        <v>70</v>
      </c>
      <c r="C33" s="18">
        <v>40</v>
      </c>
      <c r="D33" s="18">
        <v>40</v>
      </c>
      <c r="E33" s="18">
        <v>99</v>
      </c>
      <c r="F33" s="18">
        <v>0</v>
      </c>
      <c r="G33" s="18">
        <v>-3</v>
      </c>
      <c r="H33" s="18">
        <v>0</v>
      </c>
      <c r="I33" s="18">
        <v>0</v>
      </c>
      <c r="J33" s="18">
        <v>0</v>
      </c>
      <c r="K33" s="18">
        <v>0</v>
      </c>
      <c r="L33" s="18">
        <v>0</v>
      </c>
      <c r="M33" s="18">
        <v>0</v>
      </c>
      <c r="N33" s="18">
        <v>0</v>
      </c>
      <c r="O33" s="137" t="s">
        <v>980</v>
      </c>
      <c r="P33" s="135"/>
      <c r="Q33" s="135"/>
      <c r="R33" s="15"/>
      <c r="S33" s="58" t="s">
        <v>984</v>
      </c>
      <c r="T33" s="59"/>
      <c r="U33" s="59"/>
      <c r="V33" s="59"/>
      <c r="W33" s="59"/>
      <c r="X33" s="59"/>
      <c r="Y33" s="59"/>
      <c r="Z33" s="60"/>
      <c r="AA33" s="15"/>
    </row>
    <row r="34" spans="1:27" ht="13.8" thickBot="1">
      <c r="A34" s="18">
        <v>0.1</v>
      </c>
      <c r="B34" s="18">
        <v>10</v>
      </c>
      <c r="C34" s="18">
        <v>1</v>
      </c>
      <c r="D34" s="18">
        <v>1</v>
      </c>
      <c r="E34" s="18">
        <v>99</v>
      </c>
      <c r="F34" s="18">
        <v>0</v>
      </c>
      <c r="G34" s="18">
        <v>-3</v>
      </c>
      <c r="H34" s="18">
        <v>0</v>
      </c>
      <c r="I34" s="18">
        <v>0</v>
      </c>
      <c r="J34" s="18">
        <v>0</v>
      </c>
      <c r="K34" s="18">
        <v>0</v>
      </c>
      <c r="L34" s="18">
        <v>0</v>
      </c>
      <c r="M34" s="18">
        <v>0</v>
      </c>
      <c r="N34" s="18">
        <v>0</v>
      </c>
      <c r="O34" s="135" t="s">
        <v>57</v>
      </c>
      <c r="P34" s="135"/>
      <c r="Q34" s="135"/>
      <c r="R34" s="15"/>
      <c r="S34" s="15"/>
      <c r="T34" s="15"/>
      <c r="U34" s="15"/>
      <c r="V34" s="15"/>
      <c r="W34" s="15"/>
      <c r="X34" s="15"/>
      <c r="Y34" s="15"/>
      <c r="Z34" s="15"/>
      <c r="AA34" s="15"/>
    </row>
    <row r="35" spans="1:27" ht="13.8" thickBot="1">
      <c r="A35" s="18">
        <v>1E-3</v>
      </c>
      <c r="B35" s="18">
        <v>1</v>
      </c>
      <c r="C35" s="18">
        <v>0.92</v>
      </c>
      <c r="D35" s="18">
        <v>1</v>
      </c>
      <c r="E35" s="18">
        <v>99</v>
      </c>
      <c r="F35" s="18">
        <v>0</v>
      </c>
      <c r="G35" s="18">
        <v>-3</v>
      </c>
      <c r="H35" s="18">
        <v>0</v>
      </c>
      <c r="I35" s="18">
        <v>0</v>
      </c>
      <c r="J35" s="18">
        <v>0</v>
      </c>
      <c r="K35" s="18">
        <v>0</v>
      </c>
      <c r="L35" s="18">
        <v>0</v>
      </c>
      <c r="M35" s="18">
        <v>0</v>
      </c>
      <c r="N35" s="18">
        <v>0</v>
      </c>
      <c r="O35" s="137" t="s">
        <v>986</v>
      </c>
      <c r="P35" s="135"/>
      <c r="Q35" s="135"/>
      <c r="R35" s="15"/>
      <c r="S35" s="58" t="s">
        <v>983</v>
      </c>
      <c r="T35" s="59"/>
      <c r="U35" s="59"/>
      <c r="V35" s="59"/>
      <c r="W35" s="59"/>
      <c r="X35" s="59"/>
      <c r="Y35" s="60"/>
      <c r="Z35" s="15"/>
      <c r="AA35" s="15"/>
    </row>
    <row r="36" spans="1:27">
      <c r="A36" s="18">
        <v>-10</v>
      </c>
      <c r="B36" s="18">
        <v>10</v>
      </c>
      <c r="C36" s="18">
        <v>0</v>
      </c>
      <c r="D36" s="18">
        <v>0</v>
      </c>
      <c r="E36" s="18">
        <v>99</v>
      </c>
      <c r="F36" s="18">
        <v>0</v>
      </c>
      <c r="G36" s="18">
        <v>-3</v>
      </c>
      <c r="H36" s="18">
        <v>0</v>
      </c>
      <c r="I36" s="18">
        <v>0</v>
      </c>
      <c r="J36" s="18">
        <v>0</v>
      </c>
      <c r="K36" s="18">
        <v>0</v>
      </c>
      <c r="L36" s="18">
        <v>0</v>
      </c>
      <c r="M36" s="18">
        <v>0</v>
      </c>
      <c r="N36" s="18">
        <v>0</v>
      </c>
      <c r="O36" s="135" t="s">
        <v>42</v>
      </c>
      <c r="P36" s="135"/>
      <c r="Q36" s="135"/>
      <c r="R36" s="15"/>
      <c r="S36" s="15"/>
      <c r="T36" s="15"/>
      <c r="U36" s="15"/>
      <c r="V36" s="15"/>
      <c r="W36" s="15"/>
      <c r="X36" s="15"/>
      <c r="Y36" s="15"/>
      <c r="Z36" s="15"/>
      <c r="AA36" s="15"/>
    </row>
    <row r="37" spans="1:27">
      <c r="A37" s="14" t="s">
        <v>990</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c r="A38" s="17" t="s">
        <v>28</v>
      </c>
      <c r="B38" s="17" t="s">
        <v>0</v>
      </c>
      <c r="C38" s="17" t="s">
        <v>1</v>
      </c>
      <c r="D38" s="17" t="s">
        <v>2</v>
      </c>
      <c r="E38" s="17" t="s">
        <v>4</v>
      </c>
      <c r="F38" s="17" t="s">
        <v>3</v>
      </c>
      <c r="G38" s="17" t="s">
        <v>5</v>
      </c>
      <c r="H38" s="17" t="s">
        <v>6</v>
      </c>
      <c r="I38" s="17" t="s">
        <v>7</v>
      </c>
      <c r="J38" s="17" t="s">
        <v>8</v>
      </c>
      <c r="K38" s="17" t="s">
        <v>9</v>
      </c>
      <c r="L38" s="17" t="s">
        <v>10</v>
      </c>
      <c r="M38" s="17" t="s">
        <v>29</v>
      </c>
      <c r="N38" s="17" t="s">
        <v>15</v>
      </c>
      <c r="O38" s="15"/>
      <c r="P38" s="15"/>
      <c r="Q38" s="15"/>
      <c r="R38" s="15"/>
      <c r="S38" s="15"/>
      <c r="T38" s="15"/>
      <c r="U38" s="15"/>
      <c r="V38" s="15"/>
      <c r="W38" s="15"/>
      <c r="X38" s="15"/>
      <c r="Y38" s="15"/>
      <c r="Z38" s="15"/>
      <c r="AA38" s="15"/>
    </row>
    <row r="39" spans="1:27">
      <c r="A39" s="18">
        <v>20</v>
      </c>
      <c r="B39" s="18">
        <v>70</v>
      </c>
      <c r="C39" s="18">
        <v>46</v>
      </c>
      <c r="D39" s="18">
        <v>40</v>
      </c>
      <c r="E39" s="18">
        <v>99</v>
      </c>
      <c r="F39" s="18">
        <v>0</v>
      </c>
      <c r="G39" s="18">
        <v>-3</v>
      </c>
      <c r="H39" s="18">
        <v>0</v>
      </c>
      <c r="I39" s="18">
        <v>0</v>
      </c>
      <c r="J39" s="18">
        <v>0</v>
      </c>
      <c r="K39" s="18">
        <v>0</v>
      </c>
      <c r="L39" s="18">
        <v>0</v>
      </c>
      <c r="M39" s="18">
        <v>0</v>
      </c>
      <c r="N39" s="18">
        <v>0</v>
      </c>
      <c r="O39" s="135" t="s">
        <v>56</v>
      </c>
      <c r="P39" s="135"/>
      <c r="Q39" s="135"/>
      <c r="R39" s="15"/>
      <c r="S39" s="15"/>
      <c r="T39" s="15"/>
      <c r="U39" s="15"/>
      <c r="V39" s="15"/>
      <c r="W39" s="15"/>
      <c r="X39" s="15"/>
      <c r="Y39" s="15"/>
      <c r="Z39" s="15"/>
      <c r="AA39" s="15"/>
    </row>
    <row r="40" spans="1:27" ht="13.8" thickBot="1">
      <c r="A40" s="18">
        <v>0.1</v>
      </c>
      <c r="B40" s="18">
        <v>10</v>
      </c>
      <c r="C40" s="18">
        <v>0.8</v>
      </c>
      <c r="D40" s="18">
        <v>1</v>
      </c>
      <c r="E40" s="18">
        <v>99</v>
      </c>
      <c r="F40" s="18">
        <v>0</v>
      </c>
      <c r="G40" s="18">
        <v>-3</v>
      </c>
      <c r="H40" s="18">
        <v>0</v>
      </c>
      <c r="I40" s="18">
        <v>0</v>
      </c>
      <c r="J40" s="18">
        <v>0</v>
      </c>
      <c r="K40" s="18">
        <v>0</v>
      </c>
      <c r="L40" s="18">
        <v>0</v>
      </c>
      <c r="M40" s="18">
        <v>0</v>
      </c>
      <c r="N40" s="18">
        <v>0</v>
      </c>
      <c r="O40" s="135" t="s">
        <v>57</v>
      </c>
      <c r="P40" s="135"/>
      <c r="Q40" s="135"/>
      <c r="R40" s="15"/>
      <c r="S40" s="15"/>
      <c r="T40" s="15"/>
      <c r="U40" s="15"/>
      <c r="V40" s="15"/>
      <c r="W40" s="15"/>
      <c r="X40" s="15"/>
      <c r="Y40" s="15"/>
      <c r="Z40" s="15"/>
      <c r="AA40" s="15"/>
    </row>
    <row r="41" spans="1:27" ht="13.8" thickBot="1">
      <c r="A41" s="18">
        <v>1E-3</v>
      </c>
      <c r="B41" s="18">
        <v>1</v>
      </c>
      <c r="C41" s="18">
        <v>0.2</v>
      </c>
      <c r="D41" s="18">
        <v>1</v>
      </c>
      <c r="E41" s="18">
        <v>99</v>
      </c>
      <c r="F41" s="18">
        <v>0</v>
      </c>
      <c r="G41" s="18">
        <v>-3</v>
      </c>
      <c r="H41" s="18">
        <v>0</v>
      </c>
      <c r="I41" s="18">
        <v>0</v>
      </c>
      <c r="J41" s="18">
        <v>0</v>
      </c>
      <c r="K41" s="18">
        <v>0</v>
      </c>
      <c r="L41" s="18">
        <v>0</v>
      </c>
      <c r="M41" s="18">
        <v>0</v>
      </c>
      <c r="N41" s="18">
        <v>0</v>
      </c>
      <c r="O41" s="137" t="s">
        <v>988</v>
      </c>
      <c r="P41" s="135"/>
      <c r="Q41" s="135"/>
      <c r="R41" s="15"/>
      <c r="S41" s="58" t="s">
        <v>987</v>
      </c>
      <c r="T41" s="59"/>
      <c r="U41" s="59"/>
      <c r="V41" s="60"/>
      <c r="W41" s="15"/>
      <c r="X41" s="15"/>
      <c r="Y41" s="15"/>
      <c r="Z41" s="15"/>
      <c r="AA41" s="15"/>
    </row>
    <row r="42" spans="1:27">
      <c r="A42" s="18">
        <v>-10</v>
      </c>
      <c r="B42" s="18">
        <v>10</v>
      </c>
      <c r="C42" s="18">
        <v>0</v>
      </c>
      <c r="D42" s="18">
        <v>0</v>
      </c>
      <c r="E42" s="18">
        <v>99</v>
      </c>
      <c r="F42" s="18">
        <v>0</v>
      </c>
      <c r="G42" s="18">
        <v>-3</v>
      </c>
      <c r="H42" s="18">
        <v>0</v>
      </c>
      <c r="I42" s="18">
        <v>0</v>
      </c>
      <c r="J42" s="18">
        <v>0</v>
      </c>
      <c r="K42" s="18">
        <v>0</v>
      </c>
      <c r="L42" s="18">
        <v>0</v>
      </c>
      <c r="M42" s="18">
        <v>0</v>
      </c>
      <c r="N42" s="18">
        <v>0</v>
      </c>
      <c r="O42" s="135" t="s">
        <v>42</v>
      </c>
      <c r="P42" s="135"/>
      <c r="Q42" s="135"/>
      <c r="R42" s="15"/>
      <c r="S42" s="15"/>
      <c r="T42" s="15"/>
      <c r="U42" s="15"/>
      <c r="V42" s="15"/>
      <c r="W42" s="15"/>
      <c r="X42" s="15"/>
      <c r="Y42" s="15"/>
      <c r="Z42" s="15"/>
      <c r="AA42" s="15"/>
    </row>
    <row r="43" spans="1:27">
      <c r="A43" s="14" t="s">
        <v>991</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c r="A44" s="14" t="s">
        <v>992</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3.8" thickBot="1">
      <c r="A45" s="17" t="s">
        <v>28</v>
      </c>
      <c r="B45" s="17" t="s">
        <v>0</v>
      </c>
      <c r="C45" s="17" t="s">
        <v>1</v>
      </c>
      <c r="D45" s="17" t="s">
        <v>2</v>
      </c>
      <c r="E45" s="17" t="s">
        <v>4</v>
      </c>
      <c r="F45" s="17" t="s">
        <v>3</v>
      </c>
      <c r="G45" s="17" t="s">
        <v>5</v>
      </c>
      <c r="H45" s="17" t="s">
        <v>6</v>
      </c>
      <c r="I45" s="17" t="s">
        <v>7</v>
      </c>
      <c r="J45" s="17" t="s">
        <v>8</v>
      </c>
      <c r="K45" s="17" t="s">
        <v>9</v>
      </c>
      <c r="L45" s="17" t="s">
        <v>10</v>
      </c>
      <c r="M45" s="17" t="s">
        <v>29</v>
      </c>
      <c r="N45" s="17" t="s">
        <v>15</v>
      </c>
      <c r="O45" s="15"/>
      <c r="P45" s="15"/>
      <c r="Q45" s="15"/>
      <c r="R45" s="15"/>
      <c r="S45" s="15"/>
      <c r="T45" s="15"/>
      <c r="U45" s="15"/>
      <c r="V45" s="15"/>
      <c r="W45" s="15"/>
      <c r="X45" s="15"/>
      <c r="Y45" s="15"/>
      <c r="Z45" s="15"/>
      <c r="AA45" s="15"/>
    </row>
    <row r="46" spans="1:27" ht="13.8" thickBot="1">
      <c r="A46" s="18">
        <v>10</v>
      </c>
      <c r="B46" s="18">
        <v>60</v>
      </c>
      <c r="C46" s="18">
        <v>44</v>
      </c>
      <c r="D46" s="18">
        <v>44</v>
      </c>
      <c r="E46" s="18">
        <v>10</v>
      </c>
      <c r="F46" s="18">
        <v>0</v>
      </c>
      <c r="G46" s="18">
        <v>-3</v>
      </c>
      <c r="H46" s="18">
        <v>0</v>
      </c>
      <c r="I46" s="18">
        <v>0</v>
      </c>
      <c r="J46" s="18">
        <v>0</v>
      </c>
      <c r="K46" s="18">
        <v>0</v>
      </c>
      <c r="L46" s="18">
        <v>0.5</v>
      </c>
      <c r="M46" s="18">
        <v>0</v>
      </c>
      <c r="N46" s="18">
        <v>0</v>
      </c>
      <c r="O46" s="135" t="s">
        <v>62</v>
      </c>
      <c r="P46" s="135"/>
      <c r="Q46" s="135"/>
      <c r="R46" s="15"/>
      <c r="S46" s="58" t="s">
        <v>1055</v>
      </c>
      <c r="T46" s="59"/>
      <c r="U46" s="59"/>
      <c r="V46" s="59"/>
      <c r="W46" s="60"/>
      <c r="X46" s="15"/>
      <c r="Y46" s="15"/>
      <c r="Z46" s="15"/>
      <c r="AA46" s="15"/>
    </row>
    <row r="47" spans="1:27">
      <c r="A47" s="18">
        <v>-4</v>
      </c>
      <c r="B47" s="18">
        <v>4</v>
      </c>
      <c r="C47" s="18">
        <v>0</v>
      </c>
      <c r="D47" s="18">
        <v>0</v>
      </c>
      <c r="E47" s="18">
        <v>3</v>
      </c>
      <c r="F47" s="18">
        <v>0</v>
      </c>
      <c r="G47" s="18">
        <v>-4</v>
      </c>
      <c r="H47" s="18">
        <v>0</v>
      </c>
      <c r="I47" s="18">
        <v>0</v>
      </c>
      <c r="J47" s="18">
        <v>0</v>
      </c>
      <c r="K47" s="18">
        <v>0</v>
      </c>
      <c r="L47" s="18">
        <v>0.5</v>
      </c>
      <c r="M47" s="18">
        <v>0</v>
      </c>
      <c r="N47" s="18">
        <v>0</v>
      </c>
      <c r="O47" s="135" t="s">
        <v>59</v>
      </c>
      <c r="P47" s="135"/>
      <c r="Q47" s="135"/>
      <c r="R47" s="15"/>
      <c r="S47" s="15"/>
      <c r="T47" s="15"/>
      <c r="U47" s="15"/>
      <c r="V47" s="15"/>
      <c r="W47" s="15"/>
      <c r="X47" s="15"/>
      <c r="Y47" s="15"/>
      <c r="Z47" s="15"/>
      <c r="AA47" s="15"/>
    </row>
    <row r="48" spans="1:27">
      <c r="A48" s="18">
        <v>-4</v>
      </c>
      <c r="B48" s="18">
        <v>4</v>
      </c>
      <c r="C48" s="18">
        <v>-0.01</v>
      </c>
      <c r="D48" s="18">
        <v>-1</v>
      </c>
      <c r="E48" s="18">
        <v>99</v>
      </c>
      <c r="F48" s="18">
        <v>0</v>
      </c>
      <c r="G48" s="18">
        <v>4</v>
      </c>
      <c r="H48" s="18">
        <v>0</v>
      </c>
      <c r="I48" s="18">
        <v>0</v>
      </c>
      <c r="J48" s="18">
        <v>0</v>
      </c>
      <c r="K48" s="18">
        <v>0</v>
      </c>
      <c r="L48" s="18">
        <v>0.5</v>
      </c>
      <c r="M48" s="18">
        <v>0</v>
      </c>
      <c r="N48" s="18">
        <v>0</v>
      </c>
      <c r="O48" s="135" t="s">
        <v>60</v>
      </c>
      <c r="P48" s="135"/>
      <c r="Q48" s="135"/>
      <c r="R48" s="15"/>
      <c r="S48" s="15"/>
      <c r="T48" s="15"/>
      <c r="U48" s="15"/>
      <c r="V48" s="15"/>
      <c r="W48" s="15"/>
      <c r="X48" s="15"/>
      <c r="Y48" s="15"/>
      <c r="Z48" s="15"/>
      <c r="AA48" s="15"/>
    </row>
    <row r="49" spans="1:27">
      <c r="A49" s="18">
        <v>-4</v>
      </c>
      <c r="B49" s="18">
        <v>0</v>
      </c>
      <c r="C49" s="18">
        <v>-1</v>
      </c>
      <c r="D49" s="18">
        <v>-1</v>
      </c>
      <c r="E49" s="18">
        <v>99</v>
      </c>
      <c r="F49" s="18">
        <v>0</v>
      </c>
      <c r="G49" s="18">
        <v>4</v>
      </c>
      <c r="H49" s="18">
        <v>0</v>
      </c>
      <c r="I49" s="18">
        <v>0</v>
      </c>
      <c r="J49" s="18">
        <v>0</v>
      </c>
      <c r="K49" s="18">
        <v>0</v>
      </c>
      <c r="L49" s="18">
        <v>0.5</v>
      </c>
      <c r="M49" s="18">
        <v>0</v>
      </c>
      <c r="N49" s="18">
        <v>0</v>
      </c>
      <c r="O49" s="135" t="s">
        <v>61</v>
      </c>
      <c r="P49" s="135"/>
      <c r="Q49" s="135"/>
      <c r="R49" s="15"/>
      <c r="S49" s="15"/>
      <c r="T49" s="15"/>
      <c r="U49" s="15"/>
      <c r="V49" s="15"/>
      <c r="W49" s="15"/>
      <c r="X49" s="15"/>
      <c r="Y49" s="15"/>
      <c r="Z49" s="15"/>
      <c r="AA49" s="15"/>
    </row>
    <row r="51" spans="1:27">
      <c r="A51" s="27" t="s">
        <v>1068</v>
      </c>
    </row>
    <row r="52" spans="1:27">
      <c r="A52" s="19" t="s">
        <v>30</v>
      </c>
      <c r="B52" s="19" t="s">
        <v>108</v>
      </c>
      <c r="C52" s="19" t="s">
        <v>109</v>
      </c>
      <c r="D52" s="19" t="s">
        <v>31</v>
      </c>
      <c r="E52" s="217"/>
      <c r="F52" s="217"/>
      <c r="G52" s="217"/>
      <c r="H52" s="217"/>
      <c r="I52" s="217"/>
      <c r="J52" s="217"/>
      <c r="K52" s="217"/>
      <c r="L52" s="217"/>
      <c r="M52" s="217"/>
      <c r="N52" s="217"/>
      <c r="O52" s="15"/>
      <c r="P52" s="15"/>
      <c r="Q52" s="15"/>
      <c r="R52" s="15"/>
      <c r="S52" s="15"/>
      <c r="T52" s="15"/>
      <c r="U52" s="15"/>
      <c r="V52" s="15"/>
      <c r="W52" s="15"/>
      <c r="X52" s="15"/>
      <c r="Y52" s="15"/>
      <c r="Z52" s="15"/>
      <c r="AA52" s="15"/>
    </row>
    <row r="53" spans="1:27">
      <c r="A53" s="18">
        <v>1</v>
      </c>
      <c r="B53" s="18">
        <v>0</v>
      </c>
      <c r="C53" s="135">
        <v>2</v>
      </c>
      <c r="D53" s="18">
        <v>0</v>
      </c>
      <c r="E53" s="217"/>
      <c r="F53" s="217"/>
      <c r="G53" s="217"/>
      <c r="H53" s="217"/>
      <c r="I53" s="217"/>
      <c r="J53" s="217"/>
      <c r="K53" s="217"/>
      <c r="L53" s="217"/>
      <c r="M53" s="217"/>
      <c r="N53" s="217"/>
      <c r="O53" s="15"/>
      <c r="P53" s="15"/>
      <c r="Q53" s="15"/>
      <c r="R53" s="15"/>
      <c r="S53" s="15"/>
      <c r="T53" s="15"/>
      <c r="U53" s="15"/>
      <c r="V53" s="15"/>
      <c r="W53" s="15"/>
      <c r="X53" s="15"/>
      <c r="Y53" s="15"/>
      <c r="Z53" s="15"/>
      <c r="AA53" s="15"/>
    </row>
    <row r="54" spans="1:27">
      <c r="A54" s="14" t="s">
        <v>985</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c r="A55" s="17" t="s">
        <v>28</v>
      </c>
      <c r="B55" s="17" t="s">
        <v>0</v>
      </c>
      <c r="C55" s="17" t="s">
        <v>1</v>
      </c>
      <c r="D55" s="17" t="s">
        <v>2</v>
      </c>
      <c r="E55" s="17" t="s">
        <v>4</v>
      </c>
      <c r="F55" s="17" t="s">
        <v>3</v>
      </c>
      <c r="G55" s="17" t="s">
        <v>5</v>
      </c>
      <c r="H55" s="17" t="s">
        <v>6</v>
      </c>
      <c r="I55" s="17" t="s">
        <v>7</v>
      </c>
      <c r="J55" s="17" t="s">
        <v>8</v>
      </c>
      <c r="K55" s="17" t="s">
        <v>9</v>
      </c>
      <c r="L55" s="17" t="s">
        <v>10</v>
      </c>
      <c r="M55" s="17" t="s">
        <v>29</v>
      </c>
      <c r="N55" s="17" t="s">
        <v>15</v>
      </c>
      <c r="O55" s="15"/>
      <c r="P55" s="15"/>
      <c r="Q55" s="15"/>
      <c r="R55" s="15"/>
      <c r="S55" s="15"/>
      <c r="T55" s="15"/>
      <c r="U55" s="15"/>
      <c r="V55" s="15"/>
      <c r="W55" s="15"/>
      <c r="X55" s="15"/>
      <c r="Y55" s="15"/>
      <c r="Z55" s="15"/>
      <c r="AA55" s="15"/>
    </row>
    <row r="56" spans="1:27">
      <c r="A56" s="18">
        <v>19</v>
      </c>
      <c r="B56" s="18">
        <v>70</v>
      </c>
      <c r="C56" s="18">
        <v>35</v>
      </c>
      <c r="D56" s="18">
        <v>50</v>
      </c>
      <c r="E56" s="18">
        <v>99</v>
      </c>
      <c r="F56" s="18">
        <v>0</v>
      </c>
      <c r="G56" s="18">
        <v>2</v>
      </c>
      <c r="H56" s="18">
        <v>0</v>
      </c>
      <c r="I56" s="18">
        <v>0</v>
      </c>
      <c r="J56" s="18">
        <v>0</v>
      </c>
      <c r="K56" s="18">
        <v>0</v>
      </c>
      <c r="L56" s="18">
        <v>0.5</v>
      </c>
      <c r="M56" s="18">
        <v>0</v>
      </c>
      <c r="N56" s="18">
        <v>0</v>
      </c>
      <c r="O56" s="15" t="s">
        <v>23</v>
      </c>
      <c r="P56" s="15"/>
      <c r="Q56" s="15"/>
      <c r="R56" s="15"/>
      <c r="S56" s="15"/>
      <c r="T56" s="15"/>
      <c r="U56" s="15"/>
      <c r="V56" s="15"/>
      <c r="W56" s="15"/>
      <c r="X56" s="15"/>
      <c r="Y56" s="15"/>
      <c r="Z56" s="15"/>
      <c r="AA56" s="15"/>
    </row>
    <row r="57" spans="1:27">
      <c r="A57" s="18">
        <v>0.01</v>
      </c>
      <c r="B57" s="18">
        <v>60</v>
      </c>
      <c r="C57" s="18">
        <v>20</v>
      </c>
      <c r="D57" s="18">
        <v>15</v>
      </c>
      <c r="E57" s="18">
        <v>99</v>
      </c>
      <c r="F57" s="18">
        <v>0</v>
      </c>
      <c r="G57" s="18">
        <v>2</v>
      </c>
      <c r="H57" s="18">
        <v>0</v>
      </c>
      <c r="I57" s="18">
        <v>0</v>
      </c>
      <c r="J57" s="18">
        <v>0</v>
      </c>
      <c r="K57" s="18">
        <v>0</v>
      </c>
      <c r="L57" s="18">
        <v>0.5</v>
      </c>
      <c r="M57" s="18">
        <v>0</v>
      </c>
      <c r="N57" s="18">
        <v>0</v>
      </c>
      <c r="O57" s="15" t="s">
        <v>24</v>
      </c>
      <c r="P57" s="15"/>
      <c r="Q57" s="15"/>
      <c r="R57" s="15"/>
      <c r="S57" s="15"/>
      <c r="T57" s="15"/>
      <c r="U57" s="15"/>
      <c r="V57" s="15"/>
      <c r="W57" s="15"/>
      <c r="X57" s="15"/>
      <c r="Y57" s="15"/>
      <c r="Z57" s="15"/>
      <c r="AA57" s="15"/>
    </row>
    <row r="58" spans="1:27">
      <c r="A58" s="14" t="s">
        <v>1059</v>
      </c>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3.8" thickBot="1">
      <c r="A59" s="17" t="s">
        <v>28</v>
      </c>
      <c r="B59" s="17" t="s">
        <v>0</v>
      </c>
      <c r="C59" s="17" t="s">
        <v>1</v>
      </c>
      <c r="D59" s="17" t="s">
        <v>2</v>
      </c>
      <c r="E59" s="17" t="s">
        <v>4</v>
      </c>
      <c r="F59" s="17" t="s">
        <v>3</v>
      </c>
      <c r="G59" s="17" t="s">
        <v>5</v>
      </c>
      <c r="H59" s="17" t="s">
        <v>6</v>
      </c>
      <c r="I59" s="17" t="s">
        <v>7</v>
      </c>
      <c r="J59" s="17" t="s">
        <v>8</v>
      </c>
      <c r="K59" s="17" t="s">
        <v>9</v>
      </c>
      <c r="L59" s="17" t="s">
        <v>10</v>
      </c>
      <c r="M59" s="17" t="s">
        <v>29</v>
      </c>
      <c r="N59" s="17" t="s">
        <v>15</v>
      </c>
      <c r="O59" s="15"/>
      <c r="P59" s="15"/>
      <c r="Q59" s="15"/>
      <c r="R59" s="15"/>
      <c r="S59" s="15"/>
      <c r="T59" s="15"/>
      <c r="U59" s="15"/>
      <c r="V59" s="15"/>
      <c r="W59" s="15"/>
      <c r="X59" s="15"/>
      <c r="Y59" s="15"/>
      <c r="Z59" s="15"/>
      <c r="AA59" s="15"/>
    </row>
    <row r="60" spans="1:27" ht="13.8" thickBot="1">
      <c r="A60" s="18">
        <v>10</v>
      </c>
      <c r="B60" s="18">
        <v>60</v>
      </c>
      <c r="C60" s="18">
        <v>44</v>
      </c>
      <c r="D60" s="18">
        <v>44</v>
      </c>
      <c r="E60" s="18">
        <v>10</v>
      </c>
      <c r="F60" s="18">
        <v>0</v>
      </c>
      <c r="G60" s="18">
        <v>-3</v>
      </c>
      <c r="H60" s="18">
        <v>0</v>
      </c>
      <c r="I60" s="18">
        <v>0</v>
      </c>
      <c r="J60" s="18">
        <v>0</v>
      </c>
      <c r="K60" s="18">
        <v>0</v>
      </c>
      <c r="L60" s="18">
        <v>0.5</v>
      </c>
      <c r="M60" s="18">
        <v>0</v>
      </c>
      <c r="N60" s="18">
        <v>0</v>
      </c>
      <c r="O60" s="137" t="s">
        <v>1067</v>
      </c>
      <c r="P60" s="135"/>
      <c r="Q60" s="135"/>
      <c r="R60" s="15"/>
      <c r="S60" s="58" t="s">
        <v>1055</v>
      </c>
      <c r="T60" s="59"/>
      <c r="U60" s="59"/>
      <c r="V60" s="59"/>
      <c r="W60" s="60"/>
      <c r="X60" s="15"/>
      <c r="Y60" s="15"/>
      <c r="Z60" s="15"/>
      <c r="AA60" s="15"/>
    </row>
    <row r="61" spans="1:27">
      <c r="A61" s="18">
        <v>-4</v>
      </c>
      <c r="B61" s="18">
        <v>4</v>
      </c>
      <c r="C61" s="18">
        <v>0</v>
      </c>
      <c r="D61" s="18">
        <v>0</v>
      </c>
      <c r="E61" s="18">
        <v>3</v>
      </c>
      <c r="F61" s="18">
        <v>0</v>
      </c>
      <c r="G61" s="18">
        <v>-4</v>
      </c>
      <c r="H61" s="18">
        <v>0</v>
      </c>
      <c r="I61" s="18">
        <v>0</v>
      </c>
      <c r="J61" s="18">
        <v>0</v>
      </c>
      <c r="K61" s="18">
        <v>0</v>
      </c>
      <c r="L61" s="18">
        <v>0.5</v>
      </c>
      <c r="M61" s="18">
        <v>0</v>
      </c>
      <c r="N61" s="18">
        <v>0</v>
      </c>
      <c r="O61" s="135" t="s">
        <v>1056</v>
      </c>
      <c r="P61" s="135"/>
      <c r="Q61" s="135"/>
      <c r="R61" s="15"/>
      <c r="S61" s="15"/>
      <c r="T61" s="15"/>
      <c r="U61" s="15"/>
      <c r="V61" s="15"/>
      <c r="W61" s="15"/>
      <c r="X61" s="15"/>
      <c r="Y61" s="15"/>
      <c r="Z61" s="15"/>
      <c r="AA61" s="15"/>
    </row>
    <row r="62" spans="1:27">
      <c r="A62" s="18">
        <v>-4</v>
      </c>
      <c r="B62" s="18">
        <v>4</v>
      </c>
      <c r="C62" s="18">
        <v>-0.01</v>
      </c>
      <c r="D62" s="18">
        <v>-1</v>
      </c>
      <c r="E62" s="18">
        <v>99</v>
      </c>
      <c r="F62" s="18">
        <v>0</v>
      </c>
      <c r="G62" s="18">
        <v>4</v>
      </c>
      <c r="H62" s="18">
        <v>0</v>
      </c>
      <c r="I62" s="18">
        <v>0</v>
      </c>
      <c r="J62" s="18">
        <v>0</v>
      </c>
      <c r="K62" s="18">
        <v>0</v>
      </c>
      <c r="L62" s="18">
        <v>0.5</v>
      </c>
      <c r="M62" s="18">
        <v>0</v>
      </c>
      <c r="N62" s="18">
        <v>0</v>
      </c>
      <c r="O62" s="135" t="s">
        <v>1057</v>
      </c>
      <c r="P62" s="135"/>
      <c r="Q62" s="135"/>
      <c r="R62" s="15"/>
      <c r="S62" s="15"/>
      <c r="T62" s="15"/>
      <c r="U62" s="15"/>
      <c r="V62" s="15"/>
      <c r="W62" s="15"/>
      <c r="X62" s="15"/>
      <c r="Y62" s="15"/>
      <c r="Z62" s="15"/>
      <c r="AA62" s="15"/>
    </row>
    <row r="63" spans="1:27">
      <c r="A63" s="18">
        <v>-4</v>
      </c>
      <c r="B63" s="18">
        <v>0</v>
      </c>
      <c r="C63" s="18">
        <v>-1</v>
      </c>
      <c r="D63" s="18">
        <v>-1</v>
      </c>
      <c r="E63" s="18">
        <v>99</v>
      </c>
      <c r="F63" s="18">
        <v>0</v>
      </c>
      <c r="G63" s="18">
        <v>4</v>
      </c>
      <c r="H63" s="18">
        <v>0</v>
      </c>
      <c r="I63" s="18">
        <v>0</v>
      </c>
      <c r="J63" s="18">
        <v>0</v>
      </c>
      <c r="K63" s="18">
        <v>0</v>
      </c>
      <c r="L63" s="18">
        <v>0.5</v>
      </c>
      <c r="M63" s="18">
        <v>0</v>
      </c>
      <c r="N63" s="18">
        <v>0</v>
      </c>
      <c r="O63" s="135" t="s">
        <v>1058</v>
      </c>
      <c r="P63" s="135"/>
      <c r="Q63" s="135"/>
      <c r="R63" s="15"/>
      <c r="S63" s="15"/>
      <c r="T63" s="15"/>
      <c r="U63" s="15"/>
      <c r="V63" s="15"/>
      <c r="W63" s="15"/>
      <c r="X63" s="15"/>
      <c r="Y63" s="15"/>
      <c r="Z63" s="15"/>
      <c r="AA63" s="15"/>
    </row>
    <row r="65" spans="1:27">
      <c r="A65" s="27" t="s">
        <v>1066</v>
      </c>
    </row>
    <row r="66" spans="1:27">
      <c r="A66" s="19" t="s">
        <v>30</v>
      </c>
      <c r="B66" s="19" t="s">
        <v>108</v>
      </c>
      <c r="C66" s="19" t="s">
        <v>109</v>
      </c>
      <c r="D66" s="19" t="s">
        <v>31</v>
      </c>
      <c r="E66" s="217"/>
      <c r="F66" s="217"/>
      <c r="G66" s="217"/>
      <c r="H66" s="217"/>
      <c r="I66" s="217"/>
      <c r="J66" s="217"/>
      <c r="K66" s="217"/>
      <c r="L66" s="217"/>
      <c r="M66" s="217"/>
      <c r="N66" s="217"/>
      <c r="O66" s="15"/>
      <c r="P66" s="15"/>
      <c r="Q66" s="15"/>
      <c r="R66" s="15"/>
      <c r="S66" s="15"/>
      <c r="T66" s="15"/>
      <c r="U66" s="15"/>
      <c r="V66" s="15"/>
      <c r="W66" s="15"/>
      <c r="X66" s="15"/>
      <c r="Y66" s="15"/>
      <c r="Z66" s="15"/>
      <c r="AA66" s="15"/>
    </row>
    <row r="67" spans="1:27">
      <c r="A67" s="18">
        <v>24</v>
      </c>
      <c r="B67" s="18">
        <v>0</v>
      </c>
      <c r="C67" s="135">
        <v>4</v>
      </c>
      <c r="D67" s="18">
        <v>0</v>
      </c>
      <c r="E67" s="217"/>
      <c r="F67" s="217"/>
      <c r="G67" s="217"/>
      <c r="H67" s="217"/>
      <c r="I67" s="217"/>
      <c r="J67" s="217"/>
      <c r="K67" s="217"/>
      <c r="L67" s="217"/>
      <c r="M67" s="217"/>
      <c r="N67" s="217"/>
      <c r="O67" s="15"/>
      <c r="P67" s="15"/>
      <c r="Q67" s="15"/>
      <c r="R67" s="15"/>
      <c r="S67" s="15"/>
      <c r="T67" s="15"/>
      <c r="U67" s="15"/>
      <c r="V67" s="15"/>
      <c r="W67" s="15"/>
      <c r="X67" s="15"/>
      <c r="Y67" s="15"/>
      <c r="Z67" s="15"/>
      <c r="AA67" s="15"/>
    </row>
    <row r="68" spans="1:27">
      <c r="A68" s="14" t="s">
        <v>985</v>
      </c>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c r="A69" s="19" t="s">
        <v>28</v>
      </c>
      <c r="B69" s="19" t="s">
        <v>0</v>
      </c>
      <c r="C69" s="19" t="s">
        <v>1</v>
      </c>
      <c r="D69" s="19" t="s">
        <v>2</v>
      </c>
      <c r="E69" s="19" t="s">
        <v>4</v>
      </c>
      <c r="F69" s="19" t="s">
        <v>3</v>
      </c>
      <c r="G69" s="19" t="s">
        <v>5</v>
      </c>
      <c r="H69" s="19" t="s">
        <v>331</v>
      </c>
      <c r="I69" s="19" t="s">
        <v>332</v>
      </c>
      <c r="J69" s="19" t="s">
        <v>8</v>
      </c>
      <c r="K69" s="19" t="s">
        <v>9</v>
      </c>
      <c r="L69" s="19" t="s">
        <v>268</v>
      </c>
      <c r="M69" s="19" t="s">
        <v>97</v>
      </c>
      <c r="N69" s="19" t="s">
        <v>98</v>
      </c>
      <c r="O69" s="19" t="s">
        <v>69</v>
      </c>
      <c r="P69" s="25" t="s">
        <v>64</v>
      </c>
      <c r="Q69" s="15"/>
      <c r="R69" s="15"/>
      <c r="S69" s="15"/>
      <c r="T69" s="15"/>
      <c r="U69" s="15"/>
      <c r="V69" s="15"/>
      <c r="W69" s="15"/>
      <c r="X69" s="15"/>
      <c r="Y69" s="15"/>
      <c r="Z69" s="15"/>
      <c r="AA69" s="15"/>
    </row>
    <row r="70" spans="1:27">
      <c r="A70" s="18">
        <v>0</v>
      </c>
      <c r="B70" s="18">
        <v>40</v>
      </c>
      <c r="C70" s="18">
        <v>10</v>
      </c>
      <c r="D70" s="18">
        <v>10</v>
      </c>
      <c r="E70" s="18">
        <v>99</v>
      </c>
      <c r="F70" s="18">
        <v>0</v>
      </c>
      <c r="G70" s="18">
        <v>2</v>
      </c>
      <c r="H70" s="18">
        <v>0</v>
      </c>
      <c r="I70" s="18">
        <v>0</v>
      </c>
      <c r="J70" s="18">
        <v>0</v>
      </c>
      <c r="K70" s="18">
        <v>0</v>
      </c>
      <c r="L70" s="18">
        <v>0.5</v>
      </c>
      <c r="M70" s="18">
        <v>0</v>
      </c>
      <c r="N70" s="18">
        <v>0</v>
      </c>
      <c r="O70" s="15" t="s">
        <v>70</v>
      </c>
      <c r="P70" s="14" t="s">
        <v>204</v>
      </c>
      <c r="Q70" s="15" t="s">
        <v>66</v>
      </c>
      <c r="R70" s="15" t="s">
        <v>81</v>
      </c>
      <c r="S70" s="15"/>
      <c r="T70" s="15"/>
      <c r="U70" s="15"/>
      <c r="V70" s="15"/>
      <c r="W70" s="15"/>
      <c r="X70" s="15"/>
      <c r="Y70" s="15"/>
      <c r="Z70" s="15"/>
      <c r="AA70" s="15"/>
    </row>
    <row r="71" spans="1:27">
      <c r="A71" s="18">
        <v>-5</v>
      </c>
      <c r="B71" s="18">
        <v>3</v>
      </c>
      <c r="C71" s="18">
        <v>-3</v>
      </c>
      <c r="D71" s="18">
        <v>-3</v>
      </c>
      <c r="E71" s="18">
        <v>99</v>
      </c>
      <c r="F71" s="18">
        <v>0</v>
      </c>
      <c r="G71" s="18">
        <v>3</v>
      </c>
      <c r="H71" s="18">
        <v>0</v>
      </c>
      <c r="I71" s="18">
        <v>0</v>
      </c>
      <c r="J71" s="18">
        <v>0</v>
      </c>
      <c r="K71" s="18">
        <v>0</v>
      </c>
      <c r="L71" s="18">
        <v>0.5</v>
      </c>
      <c r="M71" s="18">
        <v>0</v>
      </c>
      <c r="N71" s="18">
        <v>0</v>
      </c>
      <c r="O71" s="15" t="s">
        <v>71</v>
      </c>
      <c r="P71" s="14" t="s">
        <v>205</v>
      </c>
      <c r="Q71" s="15" t="s">
        <v>67</v>
      </c>
      <c r="R71" s="15" t="s">
        <v>82</v>
      </c>
      <c r="S71" s="15"/>
      <c r="T71" s="15"/>
      <c r="U71" s="15"/>
      <c r="V71" s="15"/>
      <c r="W71" s="15"/>
      <c r="X71" s="15"/>
      <c r="Y71" s="15"/>
      <c r="Z71" s="15"/>
      <c r="AA71" s="15"/>
    </row>
    <row r="72" spans="1:27">
      <c r="A72" s="18">
        <v>0</v>
      </c>
      <c r="B72" s="18">
        <v>8</v>
      </c>
      <c r="C72" s="18">
        <v>3</v>
      </c>
      <c r="D72" s="18">
        <v>3</v>
      </c>
      <c r="E72" s="18">
        <v>99</v>
      </c>
      <c r="F72" s="18">
        <v>0</v>
      </c>
      <c r="G72" s="18">
        <v>3</v>
      </c>
      <c r="H72" s="18">
        <v>0</v>
      </c>
      <c r="I72" s="18">
        <v>0</v>
      </c>
      <c r="J72" s="18">
        <v>0</v>
      </c>
      <c r="K72" s="18">
        <v>0</v>
      </c>
      <c r="L72" s="18">
        <v>0.5</v>
      </c>
      <c r="M72" s="18">
        <v>0</v>
      </c>
      <c r="N72" s="18">
        <v>0</v>
      </c>
      <c r="O72" s="15" t="s">
        <v>72</v>
      </c>
      <c r="P72" s="14" t="s">
        <v>206</v>
      </c>
      <c r="Q72" s="15" t="s">
        <v>68</v>
      </c>
      <c r="R72" s="14" t="s">
        <v>210</v>
      </c>
      <c r="S72" s="15"/>
      <c r="T72" s="15"/>
      <c r="U72" s="15"/>
      <c r="V72" s="15"/>
      <c r="W72" s="15"/>
      <c r="X72" s="15"/>
      <c r="Y72" s="15"/>
      <c r="Z72" s="15"/>
      <c r="AA72" s="15"/>
    </row>
    <row r="73" spans="1:27">
      <c r="A73" s="18">
        <v>0</v>
      </c>
      <c r="B73" s="18">
        <v>8</v>
      </c>
      <c r="C73" s="18">
        <v>3</v>
      </c>
      <c r="D73" s="18">
        <v>3</v>
      </c>
      <c r="E73" s="18">
        <v>99</v>
      </c>
      <c r="F73" s="18">
        <v>0</v>
      </c>
      <c r="G73" s="18">
        <v>3</v>
      </c>
      <c r="H73" s="18">
        <v>0</v>
      </c>
      <c r="I73" s="18">
        <v>0</v>
      </c>
      <c r="J73" s="18">
        <v>0</v>
      </c>
      <c r="K73" s="18">
        <v>0</v>
      </c>
      <c r="L73" s="18">
        <v>0.5</v>
      </c>
      <c r="M73" s="18">
        <v>0</v>
      </c>
      <c r="N73" s="18">
        <v>0</v>
      </c>
      <c r="O73" s="15" t="s">
        <v>73</v>
      </c>
      <c r="P73" s="14" t="s">
        <v>207</v>
      </c>
      <c r="Q73" s="15" t="s">
        <v>68</v>
      </c>
      <c r="R73" s="15" t="s">
        <v>83</v>
      </c>
      <c r="S73" s="15"/>
      <c r="T73" s="15"/>
      <c r="U73" s="15"/>
      <c r="V73" s="15"/>
      <c r="W73" s="15"/>
      <c r="X73" s="15"/>
      <c r="Y73" s="15"/>
      <c r="Z73" s="15"/>
      <c r="AA73" s="15"/>
    </row>
    <row r="74" spans="1:27">
      <c r="A74" s="18">
        <v>-5</v>
      </c>
      <c r="B74" s="18">
        <v>7</v>
      </c>
      <c r="C74" s="18">
        <v>-3</v>
      </c>
      <c r="D74" s="18">
        <v>-3</v>
      </c>
      <c r="E74" s="18">
        <v>99</v>
      </c>
      <c r="F74" s="18">
        <v>0</v>
      </c>
      <c r="G74" s="18">
        <v>2</v>
      </c>
      <c r="H74" s="18">
        <v>0</v>
      </c>
      <c r="I74" s="18">
        <v>0</v>
      </c>
      <c r="J74" s="18">
        <v>0</v>
      </c>
      <c r="K74" s="18">
        <v>0</v>
      </c>
      <c r="L74" s="18">
        <v>0.5</v>
      </c>
      <c r="M74" s="18">
        <v>0</v>
      </c>
      <c r="N74" s="18">
        <v>0</v>
      </c>
      <c r="O74" s="15" t="s">
        <v>74</v>
      </c>
      <c r="P74" s="14" t="s">
        <v>208</v>
      </c>
      <c r="Q74" s="15" t="s">
        <v>67</v>
      </c>
      <c r="R74" s="15" t="s">
        <v>85</v>
      </c>
      <c r="S74" s="15"/>
      <c r="T74" s="15"/>
      <c r="U74" s="15"/>
      <c r="V74" s="15"/>
      <c r="W74" s="15"/>
      <c r="X74" s="15"/>
      <c r="Y74" s="15"/>
      <c r="Z74" s="15"/>
      <c r="AA74" s="15"/>
    </row>
    <row r="75" spans="1:27">
      <c r="A75" s="18">
        <v>-5</v>
      </c>
      <c r="B75" s="18">
        <v>17</v>
      </c>
      <c r="C75" s="18">
        <v>0</v>
      </c>
      <c r="D75" s="18">
        <v>3</v>
      </c>
      <c r="E75" s="18">
        <v>99</v>
      </c>
      <c r="F75" s="18">
        <v>0</v>
      </c>
      <c r="G75" s="18">
        <v>2</v>
      </c>
      <c r="H75" s="18">
        <v>0</v>
      </c>
      <c r="I75" s="18">
        <v>0</v>
      </c>
      <c r="J75" s="18">
        <v>0</v>
      </c>
      <c r="K75" s="18">
        <v>0</v>
      </c>
      <c r="L75" s="18">
        <v>0.5</v>
      </c>
      <c r="M75" s="18">
        <v>0</v>
      </c>
      <c r="N75" s="18">
        <v>0</v>
      </c>
      <c r="O75" s="15" t="s">
        <v>75</v>
      </c>
      <c r="P75" s="14" t="s">
        <v>209</v>
      </c>
      <c r="Q75" s="15" t="s">
        <v>67</v>
      </c>
      <c r="R75" s="15" t="s">
        <v>86</v>
      </c>
      <c r="S75" s="15"/>
      <c r="T75" s="15"/>
      <c r="U75" s="15"/>
      <c r="V75" s="15"/>
      <c r="W75" s="15"/>
      <c r="X75" s="15"/>
      <c r="Y75" s="15"/>
      <c r="Z75" s="15"/>
      <c r="AA75" s="15"/>
    </row>
    <row r="76" spans="1:27">
      <c r="A76" s="18">
        <v>19</v>
      </c>
      <c r="B76" s="18">
        <v>70</v>
      </c>
      <c r="C76" s="18">
        <v>35</v>
      </c>
      <c r="D76" s="18">
        <v>50</v>
      </c>
      <c r="E76" s="18">
        <v>99</v>
      </c>
      <c r="F76" s="18">
        <v>0</v>
      </c>
      <c r="G76" s="18">
        <v>2</v>
      </c>
      <c r="H76" s="18">
        <v>0</v>
      </c>
      <c r="I76" s="18">
        <v>0</v>
      </c>
      <c r="J76" s="18">
        <v>0</v>
      </c>
      <c r="K76" s="18">
        <v>0</v>
      </c>
      <c r="L76" s="18">
        <v>0.5</v>
      </c>
      <c r="M76" s="18">
        <v>0</v>
      </c>
      <c r="N76" s="18">
        <v>0</v>
      </c>
      <c r="O76" s="15" t="s">
        <v>23</v>
      </c>
      <c r="P76" s="15"/>
      <c r="Q76" s="15"/>
      <c r="R76" s="15"/>
      <c r="S76" s="15"/>
      <c r="T76" s="15"/>
      <c r="U76" s="15"/>
      <c r="V76" s="15"/>
      <c r="W76" s="15"/>
      <c r="X76" s="15"/>
      <c r="Y76" s="15"/>
      <c r="Z76" s="15"/>
      <c r="AA76" s="15"/>
    </row>
    <row r="77" spans="1:27">
      <c r="A77" s="18">
        <v>0.01</v>
      </c>
      <c r="B77" s="18">
        <v>60</v>
      </c>
      <c r="C77" s="18">
        <v>20</v>
      </c>
      <c r="D77" s="18">
        <v>15</v>
      </c>
      <c r="E77" s="18">
        <v>99</v>
      </c>
      <c r="F77" s="18">
        <v>0</v>
      </c>
      <c r="G77" s="18">
        <v>2</v>
      </c>
      <c r="H77" s="18">
        <v>0</v>
      </c>
      <c r="I77" s="18">
        <v>0</v>
      </c>
      <c r="J77" s="18">
        <v>0</v>
      </c>
      <c r="K77" s="18">
        <v>0</v>
      </c>
      <c r="L77" s="18">
        <v>0.5</v>
      </c>
      <c r="M77" s="18">
        <v>0</v>
      </c>
      <c r="N77" s="18">
        <v>0</v>
      </c>
      <c r="O77" s="15" t="s">
        <v>24</v>
      </c>
      <c r="P77" s="15"/>
      <c r="Q77" s="15"/>
      <c r="R77" s="15"/>
      <c r="S77" s="15"/>
      <c r="T77" s="15"/>
      <c r="U77" s="15"/>
      <c r="V77" s="15"/>
      <c r="W77" s="15"/>
      <c r="X77" s="15"/>
      <c r="Y77" s="15"/>
      <c r="Z77" s="15"/>
      <c r="AA77" s="15"/>
    </row>
    <row r="78" spans="1:27">
      <c r="A78" s="14" t="s">
        <v>1059</v>
      </c>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3.8" thickBot="1">
      <c r="A79" s="17" t="s">
        <v>28</v>
      </c>
      <c r="B79" s="17" t="s">
        <v>0</v>
      </c>
      <c r="C79" s="17" t="s">
        <v>1</v>
      </c>
      <c r="D79" s="17" t="s">
        <v>2</v>
      </c>
      <c r="E79" s="17" t="s">
        <v>4</v>
      </c>
      <c r="F79" s="17" t="s">
        <v>3</v>
      </c>
      <c r="G79" s="17" t="s">
        <v>5</v>
      </c>
      <c r="H79" s="17" t="s">
        <v>6</v>
      </c>
      <c r="I79" s="17" t="s">
        <v>7</v>
      </c>
      <c r="J79" s="17" t="s">
        <v>8</v>
      </c>
      <c r="K79" s="17" t="s">
        <v>9</v>
      </c>
      <c r="L79" s="17" t="s">
        <v>10</v>
      </c>
      <c r="M79" s="17" t="s">
        <v>29</v>
      </c>
      <c r="N79" s="17" t="s">
        <v>15</v>
      </c>
      <c r="O79" s="15"/>
      <c r="P79" s="15"/>
      <c r="Q79" s="15"/>
      <c r="R79" s="15"/>
      <c r="S79" s="15"/>
      <c r="T79" s="15"/>
      <c r="U79" s="15"/>
      <c r="V79" s="15"/>
      <c r="W79" s="15"/>
      <c r="X79" s="15"/>
      <c r="Y79" s="15"/>
      <c r="Z79" s="15"/>
      <c r="AA79" s="15"/>
    </row>
    <row r="80" spans="1:27" ht="13.8" thickBot="1">
      <c r="A80" s="18">
        <v>10</v>
      </c>
      <c r="B80" s="18">
        <v>60</v>
      </c>
      <c r="C80" s="18">
        <v>44</v>
      </c>
      <c r="D80" s="18">
        <v>44</v>
      </c>
      <c r="E80" s="18">
        <v>10</v>
      </c>
      <c r="F80" s="18">
        <v>0</v>
      </c>
      <c r="G80" s="18">
        <v>-3</v>
      </c>
      <c r="H80" s="18">
        <v>0</v>
      </c>
      <c r="I80" s="18">
        <v>0</v>
      </c>
      <c r="J80" s="18">
        <v>0</v>
      </c>
      <c r="K80" s="18">
        <v>0</v>
      </c>
      <c r="L80" s="18">
        <v>0.5</v>
      </c>
      <c r="M80" s="18">
        <v>0</v>
      </c>
      <c r="N80" s="18">
        <v>0</v>
      </c>
      <c r="O80" s="137" t="s">
        <v>1060</v>
      </c>
      <c r="P80" s="135"/>
      <c r="Q80" s="135"/>
      <c r="R80" s="15"/>
      <c r="S80" s="58" t="s">
        <v>1055</v>
      </c>
      <c r="T80" s="59"/>
      <c r="U80" s="59"/>
      <c r="V80" s="59"/>
      <c r="W80" s="60"/>
      <c r="X80" s="15"/>
      <c r="Y80" s="15"/>
      <c r="Z80" s="15"/>
      <c r="AA80" s="15"/>
    </row>
    <row r="81" spans="1:27">
      <c r="A81" s="18">
        <v>-4</v>
      </c>
      <c r="B81" s="18">
        <v>4</v>
      </c>
      <c r="C81" s="18">
        <v>0</v>
      </c>
      <c r="D81" s="18">
        <v>0</v>
      </c>
      <c r="E81" s="18">
        <v>3</v>
      </c>
      <c r="F81" s="18">
        <v>0</v>
      </c>
      <c r="G81" s="18">
        <v>-4</v>
      </c>
      <c r="H81" s="18">
        <v>0</v>
      </c>
      <c r="I81" s="18">
        <v>0</v>
      </c>
      <c r="J81" s="18">
        <v>0</v>
      </c>
      <c r="K81" s="18">
        <v>0</v>
      </c>
      <c r="L81" s="18">
        <v>0.5</v>
      </c>
      <c r="M81" s="18">
        <v>0</v>
      </c>
      <c r="N81" s="18">
        <v>0</v>
      </c>
      <c r="O81" s="137" t="s">
        <v>1061</v>
      </c>
      <c r="P81" s="135"/>
      <c r="Q81" s="135"/>
      <c r="R81" s="15"/>
      <c r="S81" s="15"/>
      <c r="T81" s="15"/>
      <c r="U81" s="15"/>
      <c r="V81" s="15"/>
      <c r="W81" s="15"/>
      <c r="X81" s="15"/>
      <c r="Y81" s="15"/>
      <c r="Z81" s="15"/>
      <c r="AA81" s="15"/>
    </row>
    <row r="82" spans="1:27">
      <c r="A82" s="18">
        <v>-4</v>
      </c>
      <c r="B82" s="18">
        <v>4</v>
      </c>
      <c r="C82" s="18">
        <v>-0.01</v>
      </c>
      <c r="D82" s="18">
        <v>-1</v>
      </c>
      <c r="E82" s="18">
        <v>99</v>
      </c>
      <c r="F82" s="18">
        <v>0</v>
      </c>
      <c r="G82" s="18">
        <v>4</v>
      </c>
      <c r="H82" s="18">
        <v>0</v>
      </c>
      <c r="I82" s="18">
        <v>0</v>
      </c>
      <c r="J82" s="18">
        <v>0</v>
      </c>
      <c r="K82" s="18">
        <v>0</v>
      </c>
      <c r="L82" s="18">
        <v>0.5</v>
      </c>
      <c r="M82" s="18">
        <v>0</v>
      </c>
      <c r="N82" s="18">
        <v>0</v>
      </c>
      <c r="O82" s="137" t="s">
        <v>1062</v>
      </c>
      <c r="P82" s="135"/>
      <c r="Q82" s="135"/>
      <c r="R82" s="15"/>
      <c r="S82" s="15"/>
      <c r="T82" s="15"/>
      <c r="U82" s="15"/>
      <c r="V82" s="15"/>
      <c r="W82" s="15"/>
      <c r="X82" s="15"/>
      <c r="Y82" s="15"/>
      <c r="Z82" s="15"/>
      <c r="AA82" s="15"/>
    </row>
    <row r="83" spans="1:27">
      <c r="A83" s="18">
        <v>-4</v>
      </c>
      <c r="B83" s="18">
        <v>0</v>
      </c>
      <c r="C83" s="18">
        <v>-1</v>
      </c>
      <c r="D83" s="18">
        <v>-1</v>
      </c>
      <c r="E83" s="18">
        <v>99</v>
      </c>
      <c r="F83" s="18">
        <v>0</v>
      </c>
      <c r="G83" s="18">
        <v>4</v>
      </c>
      <c r="H83" s="18">
        <v>0</v>
      </c>
      <c r="I83" s="18">
        <v>0</v>
      </c>
      <c r="J83" s="18">
        <v>0</v>
      </c>
      <c r="K83" s="18">
        <v>0</v>
      </c>
      <c r="L83" s="18">
        <v>0.5</v>
      </c>
      <c r="M83" s="18">
        <v>0</v>
      </c>
      <c r="N83" s="18">
        <v>0</v>
      </c>
      <c r="O83" s="137" t="s">
        <v>1063</v>
      </c>
      <c r="P83" s="135"/>
      <c r="Q83" s="135"/>
      <c r="R83" s="15"/>
      <c r="S83" s="15"/>
      <c r="T83" s="15"/>
      <c r="U83" s="15"/>
      <c r="V83" s="15"/>
      <c r="W83" s="15"/>
      <c r="X83" s="15"/>
      <c r="Y83" s="15"/>
      <c r="Z83" s="15"/>
      <c r="AA83" s="15"/>
    </row>
    <row r="84" spans="1:27">
      <c r="A84" s="18">
        <v>-4</v>
      </c>
      <c r="B84" s="18">
        <v>4</v>
      </c>
      <c r="C84" s="18">
        <v>-0.01</v>
      </c>
      <c r="D84" s="18">
        <v>-1</v>
      </c>
      <c r="E84" s="18">
        <v>99</v>
      </c>
      <c r="F84" s="18">
        <v>0</v>
      </c>
      <c r="G84" s="18">
        <v>4</v>
      </c>
      <c r="H84" s="18">
        <v>0</v>
      </c>
      <c r="I84" s="18">
        <v>0</v>
      </c>
      <c r="J84" s="18">
        <v>0</v>
      </c>
      <c r="K84" s="18">
        <v>0</v>
      </c>
      <c r="L84" s="18">
        <v>0.5</v>
      </c>
      <c r="M84" s="18">
        <v>0</v>
      </c>
      <c r="N84" s="18">
        <v>0</v>
      </c>
      <c r="O84" s="137" t="s">
        <v>1064</v>
      </c>
      <c r="P84" s="135"/>
      <c r="Q84" s="135"/>
      <c r="R84" s="15"/>
      <c r="S84" s="15"/>
      <c r="T84" s="15"/>
      <c r="U84" s="15"/>
      <c r="V84" s="15"/>
      <c r="W84" s="15"/>
      <c r="X84" s="15"/>
      <c r="Y84" s="15"/>
      <c r="Z84" s="15"/>
      <c r="AA84" s="15"/>
    </row>
    <row r="85" spans="1:27">
      <c r="A85" s="18">
        <v>-4</v>
      </c>
      <c r="B85" s="18">
        <v>0</v>
      </c>
      <c r="C85" s="18">
        <v>-1</v>
      </c>
      <c r="D85" s="18">
        <v>-1</v>
      </c>
      <c r="E85" s="18">
        <v>99</v>
      </c>
      <c r="F85" s="18">
        <v>0</v>
      </c>
      <c r="G85" s="18">
        <v>4</v>
      </c>
      <c r="H85" s="18">
        <v>0</v>
      </c>
      <c r="I85" s="18">
        <v>0</v>
      </c>
      <c r="J85" s="18">
        <v>0</v>
      </c>
      <c r="K85" s="18">
        <v>0</v>
      </c>
      <c r="L85" s="18">
        <v>0.5</v>
      </c>
      <c r="M85" s="18">
        <v>0</v>
      </c>
      <c r="N85" s="18">
        <v>0</v>
      </c>
      <c r="O85" s="137" t="s">
        <v>1065</v>
      </c>
      <c r="P85" s="135"/>
      <c r="Q85" s="135"/>
      <c r="R85" s="15"/>
      <c r="S85" s="15"/>
      <c r="T85" s="15"/>
      <c r="U85" s="15"/>
      <c r="V85" s="15"/>
      <c r="W85" s="15"/>
      <c r="X85" s="15"/>
      <c r="Y85" s="15"/>
      <c r="Z85" s="15"/>
      <c r="AA85" s="15"/>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40"/>
  <sheetViews>
    <sheetView tabSelected="1" zoomScaleNormal="100" workbookViewId="0">
      <selection activeCell="A233" sqref="A233"/>
    </sheetView>
  </sheetViews>
  <sheetFormatPr defaultRowHeight="13.2"/>
  <cols>
    <col min="1" max="9" width="9.6640625" customWidth="1"/>
    <col min="10" max="10" width="10.6640625" customWidth="1"/>
    <col min="11" max="14" width="9.6640625" customWidth="1"/>
    <col min="15" max="15" width="9.44140625" customWidth="1"/>
  </cols>
  <sheetData>
    <row r="1" spans="1:23" ht="13.8" thickBot="1">
      <c r="A1" s="45" t="s">
        <v>1307</v>
      </c>
      <c r="B1" s="15"/>
      <c r="C1" s="15"/>
      <c r="D1" s="15"/>
      <c r="E1" s="63" t="s">
        <v>483</v>
      </c>
      <c r="F1" s="59"/>
      <c r="G1" s="60"/>
      <c r="H1" s="59"/>
      <c r="I1" s="59"/>
      <c r="J1" s="59"/>
      <c r="K1" s="60"/>
      <c r="L1" s="15"/>
      <c r="M1" s="15"/>
      <c r="N1" s="15"/>
      <c r="O1" s="15"/>
      <c r="P1" s="15"/>
      <c r="Q1" s="15"/>
      <c r="R1" s="15"/>
      <c r="S1" s="15"/>
      <c r="T1" s="15"/>
      <c r="U1" s="15"/>
      <c r="V1" s="15"/>
      <c r="W1" s="15"/>
    </row>
    <row r="2" spans="1:23" ht="13.8" thickBot="1">
      <c r="A2" s="409" t="s">
        <v>184</v>
      </c>
      <c r="B2" s="408"/>
      <c r="C2" s="408"/>
      <c r="D2" s="408"/>
      <c r="E2" s="63" t="s">
        <v>482</v>
      </c>
      <c r="F2" s="59"/>
      <c r="G2" s="59"/>
      <c r="H2" s="59"/>
      <c r="I2" s="59"/>
      <c r="J2" s="60"/>
      <c r="K2" s="60"/>
      <c r="L2" s="15"/>
      <c r="M2" s="15"/>
      <c r="N2" s="57" t="s">
        <v>383</v>
      </c>
      <c r="O2" s="48"/>
      <c r="P2" s="48"/>
      <c r="Q2" s="48"/>
      <c r="R2" s="49"/>
      <c r="S2" s="15"/>
      <c r="T2" s="15"/>
      <c r="U2" s="15"/>
      <c r="V2" s="15"/>
      <c r="W2" s="15"/>
    </row>
    <row r="3" spans="1:23">
      <c r="A3" s="408" t="s">
        <v>315</v>
      </c>
      <c r="B3" s="408"/>
      <c r="C3" s="408"/>
      <c r="D3" s="408"/>
      <c r="E3" s="408"/>
      <c r="F3" s="15"/>
      <c r="G3" s="15"/>
      <c r="H3" s="15"/>
      <c r="I3" s="15"/>
      <c r="J3" s="15"/>
      <c r="K3" s="15"/>
      <c r="L3" s="15"/>
      <c r="M3" s="15"/>
      <c r="N3" s="54"/>
      <c r="O3" s="12" t="s">
        <v>422</v>
      </c>
      <c r="P3" s="9"/>
      <c r="Q3" s="9"/>
      <c r="R3" s="51"/>
      <c r="S3" s="15"/>
      <c r="T3" s="15"/>
      <c r="U3" s="15"/>
      <c r="V3" s="15"/>
      <c r="W3" s="15"/>
    </row>
    <row r="4" spans="1:23" ht="13.8" thickBot="1">
      <c r="A4" s="72" t="s">
        <v>489</v>
      </c>
      <c r="B4" s="24"/>
      <c r="C4" s="24"/>
      <c r="D4" s="24"/>
      <c r="E4" s="24"/>
      <c r="F4" s="15"/>
      <c r="G4" s="15"/>
      <c r="H4" s="15"/>
      <c r="I4" s="15"/>
      <c r="J4" s="15"/>
      <c r="K4" s="15"/>
      <c r="L4" s="15"/>
      <c r="M4" s="15"/>
      <c r="N4" s="55"/>
      <c r="O4" s="12" t="s">
        <v>423</v>
      </c>
      <c r="P4" s="9"/>
      <c r="Q4" s="9"/>
      <c r="R4" s="51"/>
      <c r="S4" s="15"/>
      <c r="T4" s="15"/>
      <c r="U4" s="15"/>
      <c r="V4" s="15"/>
      <c r="W4" s="15"/>
    </row>
    <row r="5" spans="1:23" ht="13.8" thickBot="1">
      <c r="A5" s="1">
        <v>0</v>
      </c>
      <c r="B5" s="15" t="s">
        <v>246</v>
      </c>
      <c r="C5" s="15"/>
      <c r="D5" s="15"/>
      <c r="E5" s="15"/>
      <c r="F5" s="15"/>
      <c r="G5" s="15"/>
      <c r="H5" s="15"/>
      <c r="I5" s="15"/>
      <c r="J5" s="15"/>
      <c r="K5" s="15"/>
      <c r="L5" s="15"/>
      <c r="M5" s="15"/>
      <c r="N5" s="56"/>
      <c r="O5" s="12" t="s">
        <v>424</v>
      </c>
      <c r="P5" s="9"/>
      <c r="Q5" s="9"/>
      <c r="R5" s="51"/>
      <c r="S5" s="15"/>
      <c r="T5" s="15"/>
      <c r="U5" s="15"/>
      <c r="V5" s="15"/>
      <c r="W5" s="15"/>
    </row>
    <row r="6" spans="1:23" ht="13.8" thickBot="1">
      <c r="A6" s="1">
        <v>1</v>
      </c>
      <c r="B6" s="15" t="s">
        <v>92</v>
      </c>
      <c r="C6" s="15"/>
      <c r="D6" s="15" t="s">
        <v>1220</v>
      </c>
      <c r="E6" s="15"/>
      <c r="F6" s="15"/>
      <c r="G6" s="15"/>
      <c r="H6" s="15"/>
      <c r="I6" s="15"/>
      <c r="J6" s="15"/>
      <c r="K6" s="15"/>
      <c r="L6" s="15"/>
      <c r="M6" s="15"/>
      <c r="N6" s="50"/>
      <c r="O6" s="358" t="s">
        <v>425</v>
      </c>
      <c r="P6" s="358"/>
      <c r="Q6" s="358"/>
      <c r="R6" s="51"/>
      <c r="S6" s="15"/>
      <c r="T6" s="15"/>
      <c r="U6" s="15"/>
      <c r="V6" s="15"/>
      <c r="W6" s="15"/>
    </row>
    <row r="7" spans="1:23" ht="12.75" customHeight="1" thickBot="1">
      <c r="A7" s="1">
        <v>1</v>
      </c>
      <c r="B7" s="15" t="s">
        <v>316</v>
      </c>
      <c r="C7" s="15"/>
      <c r="D7" s="15"/>
      <c r="E7" s="15"/>
      <c r="F7" s="15"/>
      <c r="G7" s="15"/>
      <c r="H7" s="360" t="s">
        <v>481</v>
      </c>
      <c r="I7" s="397"/>
      <c r="J7" s="397"/>
      <c r="K7" s="397"/>
      <c r="L7" s="398"/>
      <c r="M7" s="15"/>
      <c r="N7" s="52"/>
      <c r="O7" s="359"/>
      <c r="P7" s="359"/>
      <c r="Q7" s="359"/>
      <c r="R7" s="53"/>
      <c r="S7" s="15"/>
      <c r="T7" s="15"/>
      <c r="U7" s="15"/>
      <c r="V7" s="15"/>
      <c r="W7" s="15"/>
    </row>
    <row r="8" spans="1:23">
      <c r="A8" s="15" t="s">
        <v>317</v>
      </c>
      <c r="B8" s="15" t="s">
        <v>1221</v>
      </c>
      <c r="C8" s="15"/>
      <c r="D8" s="15"/>
      <c r="E8" s="15"/>
      <c r="F8" s="15"/>
      <c r="G8" s="15"/>
      <c r="H8" s="399"/>
      <c r="I8" s="400"/>
      <c r="J8" s="400"/>
      <c r="K8" s="400"/>
      <c r="L8" s="401"/>
      <c r="M8" s="15"/>
      <c r="N8" s="15"/>
      <c r="O8" s="15"/>
      <c r="P8" s="15"/>
      <c r="Q8" s="15"/>
      <c r="R8" s="15"/>
      <c r="S8" s="15"/>
      <c r="T8" s="15"/>
      <c r="U8" s="15"/>
      <c r="V8" s="15"/>
      <c r="W8" s="15"/>
    </row>
    <row r="9" spans="1:23" ht="13.8" thickBot="1">
      <c r="A9" s="15" t="s">
        <v>318</v>
      </c>
      <c r="B9" s="15" t="s">
        <v>1222</v>
      </c>
      <c r="C9" s="15"/>
      <c r="D9" s="15"/>
      <c r="E9" s="15"/>
      <c r="F9" s="15"/>
      <c r="G9" s="15"/>
      <c r="H9" s="399"/>
      <c r="I9" s="400"/>
      <c r="J9" s="400"/>
      <c r="K9" s="400"/>
      <c r="L9" s="401"/>
      <c r="M9" s="15"/>
      <c r="N9" s="15"/>
      <c r="O9" s="15"/>
      <c r="P9" s="15"/>
      <c r="Q9" s="15"/>
      <c r="R9" s="15"/>
      <c r="S9" s="15"/>
      <c r="T9" s="15"/>
      <c r="U9" s="15"/>
      <c r="V9" s="15"/>
      <c r="W9" s="15"/>
    </row>
    <row r="10" spans="1:23" ht="13.8" thickBot="1">
      <c r="A10" s="45" t="s">
        <v>487</v>
      </c>
      <c r="B10" s="15"/>
      <c r="C10" s="15"/>
      <c r="D10" s="15"/>
      <c r="E10" s="273" t="s">
        <v>1182</v>
      </c>
      <c r="F10" s="74"/>
      <c r="G10" s="74"/>
      <c r="H10" s="74"/>
      <c r="I10" s="75"/>
      <c r="J10" s="59"/>
      <c r="K10" s="59"/>
      <c r="L10" s="59"/>
      <c r="M10" s="59"/>
      <c r="N10" s="59"/>
      <c r="O10" s="59"/>
      <c r="P10" s="59"/>
      <c r="Q10" s="59"/>
      <c r="R10" s="60"/>
      <c r="S10" s="15"/>
      <c r="T10" s="15"/>
      <c r="U10" s="15"/>
      <c r="V10" s="15"/>
      <c r="W10" s="15"/>
    </row>
    <row r="11" spans="1:23" ht="13.8" thickBot="1">
      <c r="A11" s="5">
        <v>4</v>
      </c>
      <c r="B11" s="14" t="s">
        <v>1308</v>
      </c>
      <c r="C11" s="15"/>
      <c r="D11" s="15"/>
      <c r="E11" s="15"/>
      <c r="F11" s="15"/>
      <c r="G11" s="15"/>
      <c r="H11" s="15"/>
      <c r="I11" s="15"/>
      <c r="J11" s="15"/>
      <c r="K11" s="15"/>
      <c r="L11" s="15"/>
      <c r="M11" s="15"/>
      <c r="N11" s="15"/>
      <c r="O11" s="14"/>
      <c r="P11" s="15"/>
      <c r="Q11" s="15"/>
      <c r="R11" s="15"/>
      <c r="S11" s="15"/>
      <c r="T11" s="15"/>
      <c r="U11" s="15"/>
      <c r="V11" s="15"/>
      <c r="W11" s="15"/>
    </row>
    <row r="12" spans="1:23" ht="13.8" thickBot="1">
      <c r="A12" s="5">
        <v>1</v>
      </c>
      <c r="B12" s="14" t="s">
        <v>247</v>
      </c>
      <c r="C12" s="15"/>
      <c r="D12" s="15"/>
      <c r="E12" s="15"/>
      <c r="F12" s="15"/>
      <c r="G12" s="15"/>
      <c r="H12" s="15"/>
      <c r="I12" s="178" t="s">
        <v>484</v>
      </c>
      <c r="J12" s="48"/>
      <c r="K12" s="48"/>
      <c r="L12" s="49"/>
      <c r="M12" s="15"/>
      <c r="N12" s="15"/>
      <c r="O12" s="15"/>
      <c r="P12" s="15"/>
      <c r="Q12" s="15"/>
      <c r="R12" s="15"/>
      <c r="S12" s="15"/>
      <c r="T12" s="15"/>
      <c r="U12" s="15"/>
      <c r="V12" s="15"/>
      <c r="W12" s="15"/>
    </row>
    <row r="13" spans="1:23" ht="13.8" thickBot="1">
      <c r="A13" s="5">
        <v>1</v>
      </c>
      <c r="B13" s="15" t="s">
        <v>240</v>
      </c>
      <c r="C13" s="15"/>
      <c r="D13" s="15"/>
      <c r="E13" s="15"/>
      <c r="F13" s="15"/>
      <c r="G13" s="15"/>
      <c r="H13" s="15"/>
      <c r="I13" s="73" t="s">
        <v>821</v>
      </c>
      <c r="J13" s="74"/>
      <c r="K13" s="74"/>
      <c r="L13" s="74"/>
      <c r="M13" s="74"/>
      <c r="N13" s="74"/>
      <c r="O13" s="74"/>
      <c r="P13" s="74"/>
      <c r="Q13" s="75"/>
      <c r="R13" s="15"/>
      <c r="S13" s="15"/>
      <c r="T13" s="15"/>
      <c r="U13" s="15"/>
      <c r="V13" s="15"/>
      <c r="W13" s="15"/>
    </row>
    <row r="14" spans="1:23" ht="13.8" thickBot="1">
      <c r="A14" s="5">
        <v>0</v>
      </c>
      <c r="B14" s="14" t="s">
        <v>320</v>
      </c>
      <c r="C14" s="15"/>
      <c r="D14" s="15"/>
      <c r="E14" s="43"/>
      <c r="F14" s="43"/>
      <c r="G14" s="43"/>
      <c r="H14" s="15"/>
      <c r="I14" s="140" t="s">
        <v>820</v>
      </c>
      <c r="J14" s="74"/>
      <c r="K14" s="75"/>
      <c r="L14" s="15"/>
      <c r="M14" s="15"/>
      <c r="N14" s="15"/>
      <c r="O14" s="15"/>
      <c r="P14" s="15"/>
      <c r="Q14" s="15"/>
      <c r="R14" s="15"/>
      <c r="S14" s="15"/>
      <c r="T14" s="15"/>
      <c r="U14" s="15"/>
      <c r="V14" s="15"/>
      <c r="W14" s="15"/>
    </row>
    <row r="15" spans="1:23" ht="13.8" thickBot="1">
      <c r="A15" s="14" t="s">
        <v>249</v>
      </c>
      <c r="B15" s="15"/>
      <c r="C15" s="15"/>
      <c r="D15" s="15"/>
      <c r="E15" s="15"/>
      <c r="F15" s="15"/>
      <c r="G15" s="15"/>
      <c r="H15" s="15"/>
      <c r="I15" s="14"/>
      <c r="J15" s="15"/>
      <c r="K15" s="15"/>
      <c r="L15" s="15"/>
      <c r="M15" s="15"/>
      <c r="N15" s="15"/>
      <c r="O15" s="15"/>
      <c r="P15" s="15"/>
      <c r="Q15" s="15"/>
      <c r="R15" s="15"/>
      <c r="S15" s="15"/>
      <c r="T15" s="15"/>
      <c r="U15" s="15"/>
      <c r="V15" s="15"/>
      <c r="W15" s="15"/>
    </row>
    <row r="16" spans="1:23">
      <c r="A16" s="5" t="s">
        <v>248</v>
      </c>
      <c r="B16" s="15"/>
      <c r="C16" s="410" t="s">
        <v>898</v>
      </c>
      <c r="D16" s="411"/>
      <c r="E16" s="411"/>
      <c r="F16" s="411"/>
      <c r="G16" s="411"/>
      <c r="H16" s="411"/>
      <c r="I16" s="411"/>
      <c r="J16" s="412"/>
      <c r="K16" s="15"/>
      <c r="L16" s="15"/>
      <c r="M16" s="15"/>
      <c r="N16" s="15"/>
      <c r="O16" s="15"/>
      <c r="P16" s="15"/>
      <c r="Q16" s="15"/>
      <c r="R16" s="15"/>
      <c r="S16" s="15"/>
      <c r="T16" s="15"/>
      <c r="U16" s="15"/>
      <c r="V16" s="15"/>
      <c r="W16" s="15"/>
    </row>
    <row r="17" spans="1:23" ht="13.8" thickBot="1">
      <c r="A17" s="14" t="s">
        <v>69</v>
      </c>
      <c r="B17" s="15"/>
      <c r="C17" s="413"/>
      <c r="D17" s="414"/>
      <c r="E17" s="414"/>
      <c r="F17" s="414"/>
      <c r="G17" s="414"/>
      <c r="H17" s="414"/>
      <c r="I17" s="414"/>
      <c r="J17" s="415"/>
      <c r="K17" s="15"/>
      <c r="L17" s="15"/>
      <c r="M17" s="15"/>
      <c r="N17" s="15"/>
      <c r="O17" s="15"/>
      <c r="P17" s="15"/>
      <c r="Q17" s="15"/>
      <c r="R17" s="15"/>
      <c r="S17" s="15"/>
      <c r="T17" s="15"/>
      <c r="U17" s="15"/>
      <c r="V17" s="15"/>
      <c r="W17" s="15"/>
    </row>
    <row r="18" spans="1:23" ht="13.8" thickBot="1">
      <c r="A18" s="45" t="s">
        <v>488</v>
      </c>
      <c r="B18" s="15"/>
      <c r="C18" s="71"/>
      <c r="D18" s="71"/>
      <c r="E18" s="71"/>
      <c r="F18" s="71"/>
      <c r="G18" s="71"/>
      <c r="H18" s="71"/>
      <c r="I18" s="71"/>
      <c r="J18" s="71"/>
      <c r="K18" s="15"/>
      <c r="L18" s="15"/>
      <c r="M18" s="15"/>
      <c r="N18" s="15"/>
      <c r="O18" s="15"/>
      <c r="P18" s="15"/>
      <c r="Q18" s="15"/>
      <c r="R18" s="15"/>
      <c r="S18" s="15"/>
      <c r="T18" s="15"/>
      <c r="U18" s="15"/>
      <c r="V18" s="15"/>
      <c r="W18" s="15"/>
    </row>
    <row r="19" spans="1:23" ht="12.75" customHeight="1">
      <c r="A19" s="14" t="s">
        <v>485</v>
      </c>
      <c r="B19" s="15" t="s">
        <v>241</v>
      </c>
      <c r="C19" s="15"/>
      <c r="D19" s="15"/>
      <c r="E19" s="15"/>
      <c r="F19" s="15"/>
      <c r="G19" s="15"/>
      <c r="H19" s="15"/>
      <c r="I19" s="15"/>
      <c r="J19" s="15"/>
      <c r="K19" s="367" t="s">
        <v>897</v>
      </c>
      <c r="L19" s="368"/>
      <c r="M19" s="368"/>
      <c r="N19" s="368"/>
      <c r="O19" s="369"/>
      <c r="P19" s="15"/>
      <c r="Q19" s="15"/>
      <c r="R19" s="15"/>
      <c r="S19" s="15"/>
      <c r="T19" s="15"/>
      <c r="U19" s="15"/>
      <c r="V19" s="15"/>
      <c r="W19" s="15"/>
    </row>
    <row r="20" spans="1:23" ht="13.8" thickBot="1">
      <c r="A20" s="14" t="s">
        <v>250</v>
      </c>
      <c r="B20" s="15" t="s">
        <v>242</v>
      </c>
      <c r="C20" s="15"/>
      <c r="D20" s="15"/>
      <c r="E20" s="15"/>
      <c r="F20" s="15"/>
      <c r="G20" s="15"/>
      <c r="H20" s="15"/>
      <c r="I20" s="15"/>
      <c r="J20" s="15"/>
      <c r="K20" s="370"/>
      <c r="L20" s="371"/>
      <c r="M20" s="371"/>
      <c r="N20" s="371"/>
      <c r="O20" s="372"/>
      <c r="P20" s="15"/>
      <c r="Q20" s="15"/>
      <c r="R20" s="15"/>
      <c r="S20" s="15"/>
      <c r="T20" s="200"/>
      <c r="U20" s="15"/>
      <c r="V20" s="15"/>
      <c r="W20" s="15"/>
    </row>
    <row r="21" spans="1:23">
      <c r="A21" s="14" t="s">
        <v>251</v>
      </c>
      <c r="B21" s="14"/>
      <c r="C21" s="15" t="s">
        <v>243</v>
      </c>
      <c r="D21" s="15"/>
      <c r="E21" s="15"/>
      <c r="F21" s="15"/>
      <c r="G21" s="15"/>
      <c r="H21" s="15"/>
      <c r="I21" s="15"/>
      <c r="J21" s="15"/>
      <c r="K21" s="70"/>
      <c r="L21" s="70"/>
      <c r="M21" s="70"/>
      <c r="N21" s="70"/>
      <c r="O21" s="70"/>
      <c r="P21" s="15"/>
      <c r="Q21" s="15"/>
      <c r="R21" s="15"/>
      <c r="S21" s="15"/>
      <c r="T21" s="15"/>
      <c r="U21" s="14"/>
      <c r="V21" s="15"/>
      <c r="W21" s="15"/>
    </row>
    <row r="22" spans="1:23">
      <c r="A22" s="14" t="s">
        <v>69</v>
      </c>
      <c r="B22" s="14"/>
      <c r="C22" s="15"/>
      <c r="D22" s="15"/>
      <c r="E22" s="15"/>
      <c r="F22" s="15"/>
      <c r="G22" s="15"/>
      <c r="H22" s="15"/>
      <c r="I22" s="15"/>
      <c r="J22" s="15"/>
      <c r="K22" s="70"/>
      <c r="L22" s="70"/>
      <c r="M22" s="70"/>
      <c r="N22" s="70"/>
      <c r="O22" s="70"/>
      <c r="P22" s="15"/>
      <c r="Q22" s="15"/>
      <c r="R22" s="15"/>
      <c r="S22" s="15"/>
      <c r="T22" s="15"/>
      <c r="U22" s="14"/>
      <c r="V22" s="15"/>
      <c r="W22" s="15"/>
    </row>
    <row r="23" spans="1:23" ht="13.8" thickBot="1">
      <c r="A23" s="45" t="s">
        <v>1112</v>
      </c>
      <c r="B23" s="15"/>
      <c r="C23" s="15"/>
      <c r="D23" s="15"/>
      <c r="E23" s="15"/>
      <c r="F23" s="15"/>
      <c r="G23" s="15"/>
      <c r="H23" s="15"/>
      <c r="I23" s="15"/>
      <c r="J23" s="15"/>
      <c r="K23" s="15"/>
      <c r="L23" s="15"/>
      <c r="M23" s="15"/>
      <c r="N23" s="15"/>
      <c r="O23" s="15"/>
      <c r="P23" s="15"/>
      <c r="Q23" s="15"/>
      <c r="R23" s="15"/>
      <c r="S23" s="15"/>
      <c r="T23" s="15"/>
      <c r="U23" s="14"/>
      <c r="V23" s="15"/>
      <c r="W23" s="15"/>
    </row>
    <row r="24" spans="1:23" ht="12.75" customHeight="1">
      <c r="A24" s="1">
        <v>0</v>
      </c>
      <c r="B24" s="15" t="s">
        <v>94</v>
      </c>
      <c r="C24" s="15"/>
      <c r="D24" s="15"/>
      <c r="E24" s="15"/>
      <c r="F24" s="373" t="s">
        <v>1183</v>
      </c>
      <c r="G24" s="374"/>
      <c r="H24" s="374"/>
      <c r="I24" s="375"/>
      <c r="J24" s="15"/>
      <c r="K24" s="15"/>
      <c r="L24" s="15"/>
      <c r="M24" s="15"/>
      <c r="N24" s="15"/>
      <c r="O24" s="15"/>
      <c r="P24" s="15"/>
      <c r="Q24" s="15"/>
      <c r="R24" s="15"/>
      <c r="S24" s="15"/>
      <c r="T24" s="15"/>
      <c r="U24" s="201"/>
      <c r="V24" s="201"/>
      <c r="W24" s="201"/>
    </row>
    <row r="25" spans="1:23">
      <c r="A25" s="408" t="s">
        <v>113</v>
      </c>
      <c r="B25" s="408"/>
      <c r="C25" s="408"/>
      <c r="D25" s="408"/>
      <c r="E25" s="408"/>
      <c r="F25" s="376"/>
      <c r="G25" s="377"/>
      <c r="H25" s="377"/>
      <c r="I25" s="378"/>
      <c r="J25" s="15"/>
      <c r="K25" s="15"/>
      <c r="L25" s="15"/>
      <c r="M25" s="15"/>
      <c r="N25" s="15"/>
      <c r="O25" s="15"/>
      <c r="P25" s="15"/>
      <c r="Q25" s="15"/>
      <c r="R25" s="15"/>
      <c r="S25" s="15"/>
      <c r="T25" s="15"/>
      <c r="U25" s="201"/>
      <c r="V25" s="201"/>
      <c r="W25" s="201"/>
    </row>
    <row r="26" spans="1:23" ht="13.8" thickBot="1">
      <c r="A26" s="409" t="s">
        <v>321</v>
      </c>
      <c r="B26" s="408"/>
      <c r="C26" s="408"/>
      <c r="D26" s="408"/>
      <c r="E26" s="15"/>
      <c r="F26" s="379"/>
      <c r="G26" s="380"/>
      <c r="H26" s="380"/>
      <c r="I26" s="381"/>
      <c r="J26" s="15"/>
      <c r="K26" s="15"/>
      <c r="L26" s="15"/>
      <c r="M26" s="15"/>
      <c r="N26" s="15"/>
      <c r="O26" s="15"/>
      <c r="P26" s="15"/>
      <c r="Q26" s="15"/>
      <c r="R26" s="15"/>
      <c r="S26" s="15"/>
      <c r="T26" s="15"/>
      <c r="U26" s="15"/>
      <c r="V26" s="15"/>
      <c r="W26" s="15"/>
    </row>
    <row r="27" spans="1:23" ht="13.8" thickBot="1">
      <c r="A27" s="25" t="s">
        <v>69</v>
      </c>
      <c r="B27" s="24"/>
      <c r="C27" s="24"/>
      <c r="D27" s="24"/>
      <c r="E27" s="15"/>
      <c r="F27" s="15"/>
      <c r="G27" s="15"/>
      <c r="H27" s="15"/>
      <c r="I27" s="15"/>
      <c r="J27" s="15"/>
      <c r="K27" s="15"/>
      <c r="L27" s="15"/>
      <c r="M27" s="15"/>
      <c r="N27" s="15"/>
      <c r="O27" s="15"/>
      <c r="P27" s="15"/>
      <c r="Q27" s="15"/>
      <c r="R27" s="15"/>
      <c r="S27" s="15"/>
      <c r="T27" s="15"/>
      <c r="U27" s="15"/>
      <c r="V27" s="15"/>
      <c r="W27" s="15"/>
    </row>
    <row r="28" spans="1:23" ht="12.75" customHeight="1" thickBot="1">
      <c r="A28" s="45" t="s">
        <v>486</v>
      </c>
      <c r="B28" s="15"/>
      <c r="C28" s="15"/>
      <c r="D28" s="15"/>
      <c r="E28" s="273" t="s">
        <v>1218</v>
      </c>
      <c r="F28" s="74"/>
      <c r="G28" s="74"/>
      <c r="H28" s="74"/>
      <c r="I28" s="74"/>
      <c r="J28" s="74"/>
      <c r="K28" s="74"/>
      <c r="L28" s="75"/>
      <c r="M28" s="402" t="s">
        <v>1217</v>
      </c>
      <c r="N28" s="403"/>
      <c r="O28" s="403"/>
      <c r="P28" s="403"/>
      <c r="Q28" s="403"/>
      <c r="R28" s="403"/>
      <c r="S28" s="404"/>
      <c r="T28" s="15"/>
      <c r="U28" s="15"/>
      <c r="V28" s="15"/>
      <c r="W28" s="15"/>
    </row>
    <row r="29" spans="1:23" ht="13.8" thickBot="1">
      <c r="A29" s="1">
        <v>1</v>
      </c>
      <c r="B29" s="15" t="s">
        <v>252</v>
      </c>
      <c r="C29" s="15"/>
      <c r="D29" s="15"/>
      <c r="E29" s="15"/>
      <c r="F29" s="15"/>
      <c r="G29" s="15"/>
      <c r="H29" s="15"/>
      <c r="I29" s="15"/>
      <c r="J29" s="15"/>
      <c r="K29" s="15"/>
      <c r="L29" s="299"/>
      <c r="M29" s="405"/>
      <c r="N29" s="406"/>
      <c r="O29" s="406"/>
      <c r="P29" s="406"/>
      <c r="Q29" s="406"/>
      <c r="R29" s="406"/>
      <c r="S29" s="407"/>
      <c r="T29" s="15"/>
      <c r="U29" s="15"/>
      <c r="V29" s="15"/>
      <c r="W29" s="15"/>
    </row>
    <row r="30" spans="1:23" s="2" customFormat="1">
      <c r="A30" s="15" t="s">
        <v>322</v>
      </c>
      <c r="B30" s="14"/>
      <c r="C30" s="14"/>
      <c r="D30" s="14"/>
      <c r="E30" s="14"/>
      <c r="F30" s="14"/>
      <c r="G30" s="14"/>
      <c r="H30" s="14"/>
      <c r="I30" s="14"/>
      <c r="J30" s="14"/>
      <c r="K30" s="14"/>
      <c r="L30" s="14"/>
      <c r="M30" s="299"/>
      <c r="N30" s="299"/>
      <c r="O30" s="299"/>
      <c r="P30" s="299"/>
      <c r="Q30" s="299"/>
      <c r="R30" s="299"/>
      <c r="S30" s="299"/>
      <c r="T30" s="14"/>
      <c r="U30" s="14"/>
      <c r="V30" s="14"/>
      <c r="W30" s="14"/>
    </row>
    <row r="31" spans="1:23">
      <c r="A31" s="1" t="s">
        <v>253</v>
      </c>
      <c r="B31" s="15" t="s">
        <v>254</v>
      </c>
      <c r="C31" s="15"/>
      <c r="D31" s="15"/>
      <c r="E31" s="15"/>
      <c r="F31" s="15"/>
      <c r="G31" s="15"/>
      <c r="H31" s="15"/>
      <c r="I31" s="15"/>
      <c r="J31" s="15"/>
      <c r="K31" s="15"/>
      <c r="L31" s="15"/>
      <c r="M31" s="15"/>
      <c r="N31" s="15"/>
      <c r="O31" s="15"/>
      <c r="P31" s="15"/>
      <c r="Q31" s="15"/>
      <c r="R31" s="15"/>
      <c r="S31" s="15"/>
      <c r="T31" s="15"/>
      <c r="U31" s="15"/>
      <c r="V31" s="15"/>
      <c r="W31" s="15"/>
    </row>
    <row r="32" spans="1:23">
      <c r="A32" s="15" t="s">
        <v>255</v>
      </c>
      <c r="B32" s="15"/>
      <c r="C32" s="15"/>
      <c r="D32" s="15"/>
      <c r="E32" s="15"/>
      <c r="F32" s="15"/>
      <c r="G32" s="15"/>
      <c r="H32" s="15"/>
      <c r="I32" s="15"/>
      <c r="J32" s="15"/>
      <c r="K32" s="15"/>
      <c r="L32" s="15"/>
      <c r="M32" s="15"/>
      <c r="N32" s="15"/>
      <c r="O32" s="15"/>
      <c r="P32" s="15"/>
      <c r="Q32" s="15"/>
      <c r="R32" s="15"/>
      <c r="S32" s="15"/>
      <c r="T32" s="15"/>
      <c r="U32" s="15"/>
      <c r="V32" s="15"/>
      <c r="W32" s="15"/>
    </row>
    <row r="33" spans="1:23">
      <c r="A33" s="15" t="s">
        <v>323</v>
      </c>
      <c r="B33" s="15"/>
      <c r="C33" s="15"/>
      <c r="D33" s="15"/>
      <c r="E33" s="15"/>
      <c r="F33" s="15"/>
      <c r="G33" s="15"/>
      <c r="H33" s="15"/>
      <c r="I33" s="15"/>
      <c r="J33" s="15"/>
      <c r="K33" s="15"/>
      <c r="L33" s="15"/>
      <c r="M33" s="15"/>
      <c r="N33" s="15"/>
      <c r="O33" s="15"/>
      <c r="P33" s="15"/>
      <c r="Q33" s="15"/>
      <c r="R33" s="15"/>
      <c r="S33" s="15"/>
      <c r="T33" s="15"/>
      <c r="U33" s="15"/>
      <c r="V33" s="15"/>
      <c r="W33" s="15"/>
    </row>
    <row r="34" spans="1:23">
      <c r="A34" s="15" t="s">
        <v>324</v>
      </c>
      <c r="B34" s="15"/>
      <c r="C34" s="15"/>
      <c r="D34" s="15"/>
      <c r="E34" s="15"/>
      <c r="F34" s="15"/>
      <c r="G34" s="15"/>
      <c r="H34" s="15"/>
      <c r="I34" s="15"/>
      <c r="J34" s="15"/>
      <c r="K34" s="15"/>
      <c r="L34" s="15"/>
      <c r="M34" s="15"/>
      <c r="N34" s="15"/>
      <c r="O34" s="15"/>
      <c r="P34" s="15"/>
      <c r="Q34" s="15"/>
      <c r="R34" s="15"/>
      <c r="S34" s="15"/>
      <c r="T34" s="15"/>
      <c r="U34" s="15"/>
      <c r="V34" s="15"/>
      <c r="W34" s="15"/>
    </row>
    <row r="35" spans="1:23">
      <c r="A35" s="14" t="s">
        <v>325</v>
      </c>
      <c r="B35" s="15"/>
      <c r="C35" s="15"/>
      <c r="D35" s="15"/>
      <c r="E35" s="15"/>
      <c r="F35" s="15"/>
      <c r="G35" s="15"/>
      <c r="H35" s="15"/>
      <c r="I35" s="15"/>
      <c r="J35" s="15"/>
      <c r="K35" s="15"/>
      <c r="L35" s="15"/>
      <c r="M35" s="15"/>
      <c r="N35" s="15"/>
      <c r="O35" s="15"/>
      <c r="P35" s="15"/>
      <c r="Q35" s="15"/>
      <c r="R35" s="15"/>
      <c r="S35" s="15"/>
      <c r="T35" s="15"/>
      <c r="U35" s="15"/>
      <c r="V35" s="15"/>
      <c r="W35" s="15"/>
    </row>
    <row r="36" spans="1:23">
      <c r="A36" s="14" t="s">
        <v>1272</v>
      </c>
      <c r="B36" s="15"/>
      <c r="C36" s="15"/>
      <c r="D36" s="15"/>
      <c r="E36" s="15"/>
      <c r="F36" s="15"/>
      <c r="G36" s="15"/>
      <c r="H36" s="15"/>
      <c r="I36" s="15"/>
      <c r="J36" s="15"/>
      <c r="K36" s="15"/>
      <c r="L36" s="15"/>
      <c r="M36" s="15"/>
      <c r="N36" s="15"/>
      <c r="O36" s="15"/>
      <c r="P36" s="15"/>
      <c r="Q36" s="15"/>
      <c r="R36" s="15"/>
      <c r="S36" s="15"/>
      <c r="T36" s="15"/>
      <c r="U36" s="15"/>
      <c r="V36" s="15"/>
      <c r="W36" s="15"/>
    </row>
    <row r="37" spans="1:23">
      <c r="A37" s="14" t="s">
        <v>1270</v>
      </c>
      <c r="B37" s="15"/>
      <c r="C37" s="15"/>
      <c r="D37" s="15"/>
      <c r="E37" s="15"/>
      <c r="F37" s="15"/>
      <c r="G37" s="15"/>
      <c r="H37" s="15"/>
      <c r="I37" s="15"/>
      <c r="J37" s="15"/>
      <c r="K37" s="15"/>
      <c r="L37" s="15"/>
      <c r="M37" s="15"/>
      <c r="N37" s="15"/>
      <c r="O37" s="15"/>
      <c r="P37" s="15"/>
      <c r="Q37" s="15"/>
      <c r="R37" s="15"/>
      <c r="S37" s="15"/>
      <c r="T37" s="15"/>
      <c r="U37" s="15"/>
      <c r="V37" s="15"/>
      <c r="W37" s="15"/>
    </row>
    <row r="38" spans="1:23">
      <c r="A38" s="14" t="s">
        <v>1271</v>
      </c>
      <c r="B38" s="15"/>
      <c r="C38" s="15"/>
      <c r="D38" s="15"/>
      <c r="E38" s="15"/>
      <c r="F38" s="15"/>
      <c r="G38" s="15"/>
      <c r="H38" s="15"/>
      <c r="I38" s="15"/>
      <c r="J38" s="15"/>
      <c r="K38" s="15"/>
      <c r="L38" s="15"/>
      <c r="M38" s="15"/>
      <c r="N38" s="15"/>
      <c r="O38" s="15"/>
      <c r="P38" s="15"/>
      <c r="Q38" s="15"/>
      <c r="R38" s="15"/>
      <c r="S38" s="15"/>
      <c r="T38" s="15"/>
      <c r="U38" s="15"/>
      <c r="V38" s="15"/>
      <c r="W38" s="15"/>
    </row>
    <row r="39" spans="1:23">
      <c r="A39" s="14" t="s">
        <v>69</v>
      </c>
      <c r="B39" s="15"/>
      <c r="C39" s="15"/>
      <c r="D39" s="15"/>
      <c r="E39" s="15"/>
      <c r="F39" s="15"/>
      <c r="G39" s="15"/>
      <c r="H39" s="15"/>
      <c r="I39" s="15"/>
      <c r="J39" s="15"/>
      <c r="K39" s="15"/>
      <c r="L39" s="15"/>
      <c r="M39" s="15"/>
      <c r="N39" s="15"/>
      <c r="O39" s="15"/>
      <c r="P39" s="15"/>
      <c r="Q39" s="15"/>
      <c r="R39" s="15"/>
      <c r="S39" s="15"/>
      <c r="T39" s="15"/>
      <c r="U39" s="15"/>
      <c r="V39" s="15"/>
      <c r="W39" s="15"/>
    </row>
    <row r="40" spans="1:23">
      <c r="A40" s="14" t="s">
        <v>1223</v>
      </c>
      <c r="B40" s="15"/>
      <c r="C40" s="15"/>
      <c r="D40" s="15"/>
      <c r="E40" s="15"/>
      <c r="F40" s="15"/>
      <c r="G40" s="15"/>
      <c r="H40" s="15"/>
      <c r="I40" s="15"/>
      <c r="J40" s="15"/>
      <c r="K40" s="15"/>
      <c r="L40" s="15"/>
      <c r="M40" s="15"/>
      <c r="N40" s="15"/>
      <c r="O40" s="15"/>
      <c r="P40" s="15"/>
      <c r="Q40" s="15"/>
      <c r="R40" s="15"/>
      <c r="S40" s="15"/>
      <c r="T40" s="15"/>
      <c r="U40" s="15"/>
      <c r="V40" s="15"/>
      <c r="W40" s="15"/>
    </row>
    <row r="41" spans="1:23">
      <c r="A41" s="14" t="s">
        <v>69</v>
      </c>
      <c r="B41" s="15"/>
      <c r="C41" s="15"/>
      <c r="D41" s="15"/>
      <c r="E41" s="15"/>
      <c r="F41" s="15"/>
      <c r="G41" s="15"/>
      <c r="H41" s="15"/>
      <c r="I41" s="15"/>
      <c r="J41" s="15"/>
      <c r="K41" s="15"/>
      <c r="L41" s="15"/>
      <c r="M41" s="15"/>
      <c r="N41" s="15"/>
      <c r="O41" s="15"/>
      <c r="P41" s="15"/>
      <c r="Q41" s="15"/>
      <c r="R41" s="15"/>
      <c r="S41" s="15"/>
      <c r="T41" s="15"/>
      <c r="U41" s="15"/>
      <c r="V41" s="15"/>
      <c r="W41" s="15"/>
    </row>
    <row r="42" spans="1:23">
      <c r="A42" s="45" t="s">
        <v>490</v>
      </c>
      <c r="B42" s="15"/>
      <c r="C42" s="15"/>
      <c r="D42" s="15"/>
      <c r="E42" s="15"/>
      <c r="F42" s="15"/>
      <c r="G42" s="15"/>
      <c r="H42" s="15"/>
      <c r="I42" s="15"/>
      <c r="J42" s="15"/>
      <c r="K42" s="15"/>
      <c r="L42" s="15"/>
      <c r="M42" s="15"/>
      <c r="N42" s="15"/>
      <c r="O42" s="15"/>
      <c r="P42" s="15"/>
      <c r="Q42" s="15"/>
      <c r="R42" s="15"/>
      <c r="S42" s="15"/>
      <c r="T42" s="15"/>
      <c r="U42" s="15"/>
      <c r="V42" s="15"/>
      <c r="W42" s="15"/>
    </row>
    <row r="43" spans="1:23">
      <c r="A43" s="1">
        <v>0</v>
      </c>
      <c r="B43" s="14" t="s">
        <v>1309</v>
      </c>
      <c r="C43" s="15"/>
      <c r="D43" s="15"/>
      <c r="E43" s="15"/>
      <c r="F43" s="15"/>
      <c r="G43" s="15"/>
      <c r="H43" s="15"/>
      <c r="I43" s="15"/>
      <c r="J43" s="15"/>
      <c r="K43" s="15"/>
      <c r="L43" s="15"/>
      <c r="M43" s="15"/>
      <c r="N43" s="15"/>
      <c r="O43" s="15"/>
      <c r="P43" s="15"/>
      <c r="Q43" s="15"/>
      <c r="R43" s="15"/>
      <c r="S43" s="15"/>
      <c r="T43" s="15"/>
      <c r="U43" s="15"/>
      <c r="V43" s="15"/>
      <c r="W43" s="15"/>
    </row>
    <row r="44" spans="1:23">
      <c r="A44" s="14" t="s">
        <v>327</v>
      </c>
      <c r="B44" s="15"/>
      <c r="C44" s="15"/>
      <c r="D44" s="15"/>
      <c r="E44" s="15"/>
      <c r="F44" s="15"/>
      <c r="G44" s="15"/>
      <c r="H44" s="15"/>
      <c r="I44" s="15"/>
      <c r="J44" s="15"/>
      <c r="K44" s="15"/>
      <c r="L44" s="15"/>
      <c r="M44" s="15"/>
      <c r="N44" s="15"/>
      <c r="O44" s="15"/>
      <c r="P44" s="15"/>
      <c r="Q44" s="15"/>
      <c r="R44" s="15"/>
      <c r="S44" s="15"/>
      <c r="T44" s="15"/>
      <c r="U44" s="15"/>
      <c r="V44" s="15"/>
      <c r="W44" s="15"/>
    </row>
    <row r="45" spans="1:23">
      <c r="A45" s="14" t="s">
        <v>69</v>
      </c>
      <c r="B45" s="15"/>
      <c r="C45" s="15"/>
      <c r="D45" s="15"/>
      <c r="E45" s="15"/>
      <c r="F45" s="15"/>
      <c r="G45" s="15"/>
      <c r="H45" s="15"/>
      <c r="I45" s="15"/>
      <c r="J45" s="15"/>
      <c r="K45" s="15"/>
      <c r="L45" s="15"/>
      <c r="M45" s="15"/>
      <c r="N45" s="15"/>
      <c r="O45" s="15"/>
      <c r="P45" s="15"/>
      <c r="Q45" s="15"/>
      <c r="R45" s="15"/>
      <c r="S45" s="15"/>
      <c r="T45" s="15"/>
      <c r="U45" s="15"/>
      <c r="V45" s="15"/>
      <c r="W45" s="15"/>
    </row>
    <row r="46" spans="1:23">
      <c r="A46" s="1">
        <v>1</v>
      </c>
      <c r="B46" s="14" t="s">
        <v>328</v>
      </c>
      <c r="C46" s="15"/>
      <c r="D46" s="15"/>
      <c r="E46" s="15"/>
      <c r="F46" s="15"/>
      <c r="G46" s="15"/>
      <c r="H46" s="15"/>
      <c r="I46" s="15"/>
      <c r="J46" s="15"/>
      <c r="K46" s="15"/>
      <c r="L46" s="15"/>
      <c r="M46" s="15"/>
      <c r="N46" s="15"/>
      <c r="O46" s="15"/>
      <c r="P46" s="15"/>
      <c r="Q46" s="15"/>
      <c r="R46" s="15"/>
      <c r="S46" s="15"/>
      <c r="T46" s="15"/>
      <c r="U46" s="15"/>
      <c r="V46" s="15"/>
      <c r="W46" s="15"/>
    </row>
    <row r="47" spans="1:23">
      <c r="A47" s="1">
        <v>1</v>
      </c>
      <c r="B47" s="14" t="s">
        <v>256</v>
      </c>
      <c r="C47" s="15"/>
      <c r="D47" s="15"/>
      <c r="E47" s="15"/>
      <c r="F47" s="15"/>
      <c r="G47" s="15"/>
      <c r="H47" s="15"/>
      <c r="I47" s="15"/>
      <c r="J47" s="15"/>
      <c r="K47" s="15"/>
      <c r="L47" s="15"/>
      <c r="M47" s="15"/>
      <c r="N47" s="15"/>
      <c r="O47" s="15"/>
      <c r="P47" s="15"/>
      <c r="Q47" s="15"/>
      <c r="R47" s="15"/>
      <c r="S47" s="15"/>
      <c r="T47" s="15"/>
      <c r="U47" s="15"/>
      <c r="V47" s="15"/>
      <c r="W47" s="15"/>
    </row>
    <row r="48" spans="1:23">
      <c r="A48" s="1">
        <v>999</v>
      </c>
      <c r="B48" s="14" t="s">
        <v>329</v>
      </c>
      <c r="C48" s="15"/>
      <c r="D48" s="15"/>
      <c r="E48" s="15"/>
      <c r="F48" s="15"/>
      <c r="G48" s="15"/>
      <c r="H48" s="15"/>
      <c r="I48" s="15"/>
      <c r="J48" s="15"/>
      <c r="K48" s="15"/>
      <c r="L48" s="15"/>
      <c r="M48" s="15"/>
      <c r="N48" s="15"/>
      <c r="O48" s="15"/>
      <c r="P48" s="15"/>
      <c r="Q48" s="15"/>
      <c r="R48" s="15"/>
      <c r="S48" s="15"/>
      <c r="T48" s="15"/>
      <c r="U48" s="15"/>
      <c r="V48" s="15"/>
      <c r="W48" s="15"/>
    </row>
    <row r="49" spans="1:23">
      <c r="A49" s="1">
        <v>-999</v>
      </c>
      <c r="B49" s="14" t="s">
        <v>330</v>
      </c>
      <c r="C49" s="15"/>
      <c r="D49" s="15"/>
      <c r="E49" s="15"/>
      <c r="F49" s="15"/>
      <c r="G49" s="15"/>
      <c r="H49" s="15"/>
      <c r="I49" s="15"/>
      <c r="J49" s="15"/>
      <c r="K49" s="15"/>
      <c r="L49" s="15"/>
      <c r="M49" s="15"/>
      <c r="N49" s="15"/>
      <c r="O49" s="15"/>
      <c r="P49" s="15"/>
      <c r="Q49" s="15"/>
      <c r="R49" s="15"/>
      <c r="S49" s="15"/>
      <c r="T49" s="15"/>
      <c r="U49" s="15"/>
      <c r="V49" s="15"/>
      <c r="W49" s="15"/>
    </row>
    <row r="50" spans="1:23">
      <c r="A50" s="1">
        <v>0</v>
      </c>
      <c r="B50" s="14" t="s">
        <v>257</v>
      </c>
      <c r="C50" s="15"/>
      <c r="D50" s="15"/>
      <c r="E50" s="15"/>
      <c r="F50" s="15"/>
      <c r="G50" s="15"/>
      <c r="H50" s="15"/>
      <c r="I50" s="15"/>
      <c r="J50" s="15"/>
      <c r="K50" s="15"/>
      <c r="L50" s="15"/>
      <c r="M50" s="15"/>
      <c r="N50" s="15"/>
      <c r="O50" s="15"/>
      <c r="P50" s="15"/>
      <c r="Q50" s="15"/>
      <c r="R50" s="15"/>
      <c r="S50" s="15"/>
      <c r="T50" s="15"/>
      <c r="U50" s="15"/>
      <c r="V50" s="15"/>
      <c r="W50" s="15"/>
    </row>
    <row r="51" spans="1:23">
      <c r="A51" s="14" t="s">
        <v>69</v>
      </c>
      <c r="B51" s="14"/>
      <c r="C51" s="15"/>
      <c r="D51" s="15"/>
      <c r="E51" s="15"/>
      <c r="F51" s="15"/>
      <c r="G51" s="15"/>
      <c r="H51" s="15"/>
      <c r="I51" s="15"/>
      <c r="J51" s="15"/>
      <c r="K51" s="15"/>
      <c r="L51" s="15"/>
      <c r="M51" s="15"/>
      <c r="N51" s="15"/>
      <c r="O51" s="15"/>
      <c r="P51" s="15"/>
      <c r="Q51" s="15"/>
      <c r="R51" s="15"/>
      <c r="S51" s="15"/>
      <c r="T51" s="15"/>
      <c r="U51" s="15"/>
      <c r="V51" s="15"/>
      <c r="W51" s="15"/>
    </row>
    <row r="52" spans="1:23">
      <c r="A52" s="1">
        <v>0</v>
      </c>
      <c r="B52" s="14" t="s">
        <v>186</v>
      </c>
      <c r="C52" s="15"/>
      <c r="D52" s="15"/>
      <c r="E52" s="15"/>
      <c r="F52" s="15"/>
      <c r="G52" s="15"/>
      <c r="H52" s="15"/>
      <c r="I52" s="15"/>
      <c r="J52" s="15"/>
      <c r="K52" s="15"/>
      <c r="L52" s="15"/>
      <c r="M52" s="15"/>
      <c r="N52" s="15"/>
      <c r="O52" s="15"/>
      <c r="P52" s="15"/>
      <c r="Q52" s="15"/>
      <c r="R52" s="15"/>
      <c r="S52" s="15"/>
      <c r="T52" s="15"/>
      <c r="U52" s="15"/>
      <c r="V52" s="15"/>
      <c r="W52" s="15"/>
    </row>
    <row r="53" spans="1:23">
      <c r="A53" s="1">
        <v>0</v>
      </c>
      <c r="B53" s="14" t="s">
        <v>187</v>
      </c>
      <c r="C53" s="15"/>
      <c r="D53" s="15"/>
      <c r="E53" s="15"/>
      <c r="F53" s="15"/>
      <c r="G53" s="15"/>
      <c r="H53" s="15"/>
      <c r="I53" s="15"/>
      <c r="J53" s="15"/>
      <c r="K53" s="15"/>
      <c r="L53" s="15"/>
      <c r="M53" s="15"/>
      <c r="N53" s="15"/>
      <c r="O53" s="15"/>
      <c r="P53" s="15"/>
      <c r="Q53" s="15"/>
      <c r="R53" s="15"/>
      <c r="S53" s="15"/>
      <c r="T53" s="15"/>
      <c r="U53" s="15"/>
      <c r="V53" s="15"/>
      <c r="W53" s="15"/>
    </row>
    <row r="54" spans="1:23">
      <c r="A54" s="14" t="s">
        <v>69</v>
      </c>
      <c r="B54" s="14"/>
      <c r="C54" s="15"/>
      <c r="D54" s="15"/>
      <c r="E54" s="15"/>
      <c r="F54" s="15"/>
      <c r="G54" s="15"/>
      <c r="H54" s="15"/>
      <c r="I54" s="15"/>
      <c r="J54" s="15"/>
      <c r="K54" s="15"/>
      <c r="L54" s="15"/>
      <c r="M54" s="15"/>
      <c r="N54" s="15"/>
      <c r="O54" s="15"/>
      <c r="P54" s="15"/>
      <c r="Q54" s="15"/>
      <c r="R54" s="15"/>
      <c r="S54" s="15"/>
      <c r="T54" s="15"/>
      <c r="U54" s="15"/>
      <c r="V54" s="15"/>
      <c r="W54" s="15"/>
    </row>
    <row r="55" spans="1:23" ht="13.8" thickBot="1">
      <c r="A55" s="1">
        <v>1</v>
      </c>
      <c r="B55" s="14" t="s">
        <v>258</v>
      </c>
      <c r="C55" s="15"/>
      <c r="D55" s="15"/>
      <c r="E55" s="15"/>
      <c r="F55" s="15"/>
      <c r="G55" s="15"/>
      <c r="H55" s="15"/>
      <c r="I55" s="15"/>
      <c r="J55" s="15"/>
      <c r="K55" s="15"/>
      <c r="L55" s="15"/>
      <c r="M55" s="15"/>
      <c r="N55" s="15"/>
      <c r="O55" s="15"/>
      <c r="P55" s="15"/>
      <c r="Q55" s="15"/>
      <c r="R55" s="15"/>
      <c r="S55" s="15"/>
      <c r="T55" s="15"/>
      <c r="U55" s="15"/>
      <c r="V55" s="15"/>
      <c r="W55" s="15"/>
    </row>
    <row r="56" spans="1:23" ht="13.8" thickBot="1">
      <c r="A56" s="1">
        <v>1</v>
      </c>
      <c r="B56" s="15" t="s">
        <v>95</v>
      </c>
      <c r="C56" s="15"/>
      <c r="D56" s="15"/>
      <c r="E56" s="73" t="s">
        <v>895</v>
      </c>
      <c r="F56" s="74"/>
      <c r="G56" s="74"/>
      <c r="H56" s="74"/>
      <c r="I56" s="74"/>
      <c r="J56" s="74"/>
      <c r="K56" s="74"/>
      <c r="L56" s="74"/>
      <c r="M56" s="75"/>
      <c r="N56" s="74"/>
      <c r="O56" s="74"/>
      <c r="P56" s="74"/>
      <c r="Q56" s="74"/>
      <c r="R56" s="75"/>
      <c r="S56" s="15"/>
      <c r="T56" s="15"/>
      <c r="U56" s="15"/>
      <c r="V56" s="15"/>
      <c r="W56" s="15"/>
    </row>
    <row r="57" spans="1:23">
      <c r="A57" s="1">
        <v>2</v>
      </c>
      <c r="B57" s="15" t="s">
        <v>259</v>
      </c>
      <c r="C57" s="15"/>
      <c r="D57" s="15"/>
      <c r="E57" s="15"/>
      <c r="F57" s="15"/>
      <c r="G57" s="15"/>
      <c r="H57" s="15"/>
      <c r="I57" s="15"/>
      <c r="J57" s="15"/>
      <c r="K57" s="15"/>
      <c r="L57" s="15"/>
      <c r="M57" s="15"/>
      <c r="N57" s="15"/>
      <c r="O57" s="15"/>
      <c r="P57" s="15"/>
      <c r="Q57" s="15"/>
      <c r="R57" s="15"/>
      <c r="S57" s="15"/>
      <c r="T57" s="15"/>
      <c r="U57" s="15"/>
      <c r="V57" s="15"/>
      <c r="W57" s="15"/>
    </row>
    <row r="58" spans="1:23" ht="13.8" thickBot="1">
      <c r="A58" s="1">
        <v>0</v>
      </c>
      <c r="B58" s="14" t="s">
        <v>188</v>
      </c>
      <c r="C58" s="15"/>
      <c r="D58" s="15"/>
      <c r="E58" s="15"/>
      <c r="F58" s="15"/>
      <c r="G58" s="15"/>
      <c r="H58" s="15"/>
      <c r="I58" s="15"/>
      <c r="J58" s="15"/>
      <c r="K58" s="15"/>
      <c r="L58" s="15"/>
      <c r="M58" s="15"/>
      <c r="N58" s="15"/>
      <c r="O58" s="15"/>
      <c r="P58" s="15"/>
      <c r="Q58" s="15"/>
      <c r="R58" s="15"/>
      <c r="S58" s="15"/>
      <c r="T58" s="15"/>
      <c r="U58" s="15"/>
      <c r="V58" s="15"/>
      <c r="W58" s="15"/>
    </row>
    <row r="59" spans="1:23">
      <c r="A59" s="1">
        <v>1</v>
      </c>
      <c r="B59" s="15" t="s">
        <v>114</v>
      </c>
      <c r="C59" s="15"/>
      <c r="D59" s="15"/>
      <c r="E59" s="15"/>
      <c r="F59" s="15"/>
      <c r="G59" s="15"/>
      <c r="H59" s="15"/>
      <c r="I59" s="15"/>
      <c r="J59" s="15"/>
      <c r="K59" s="382" t="s">
        <v>894</v>
      </c>
      <c r="L59" s="383"/>
      <c r="M59" s="383"/>
      <c r="N59" s="383"/>
      <c r="O59" s="383"/>
      <c r="P59" s="383"/>
      <c r="Q59" s="384"/>
      <c r="R59" s="15"/>
      <c r="S59" s="15"/>
      <c r="T59" s="15"/>
      <c r="U59" s="15"/>
      <c r="V59" s="15"/>
      <c r="W59" s="15"/>
    </row>
    <row r="60" spans="1:23" ht="13.8" thickBot="1">
      <c r="A60" s="14" t="s">
        <v>69</v>
      </c>
      <c r="B60" s="15"/>
      <c r="C60" s="15"/>
      <c r="D60" s="15"/>
      <c r="E60" s="15"/>
      <c r="F60" s="15"/>
      <c r="G60" s="15"/>
      <c r="H60" s="15"/>
      <c r="I60" s="15"/>
      <c r="J60" s="15"/>
      <c r="K60" s="385"/>
      <c r="L60" s="386"/>
      <c r="M60" s="386"/>
      <c r="N60" s="386"/>
      <c r="O60" s="386"/>
      <c r="P60" s="386"/>
      <c r="Q60" s="387"/>
      <c r="R60" s="15"/>
      <c r="S60" s="15"/>
      <c r="T60" s="15"/>
      <c r="U60" s="15"/>
      <c r="V60" s="15"/>
      <c r="W60" s="15"/>
    </row>
    <row r="61" spans="1:23" ht="12.75" customHeight="1">
      <c r="A61" s="14" t="s">
        <v>69</v>
      </c>
      <c r="B61" s="15"/>
      <c r="C61" s="325" t="s">
        <v>1184</v>
      </c>
      <c r="D61" s="326"/>
      <c r="E61" s="326"/>
      <c r="F61" s="326"/>
      <c r="G61" s="326"/>
      <c r="H61" s="326"/>
      <c r="I61" s="326"/>
      <c r="J61" s="326"/>
      <c r="K61" s="326"/>
      <c r="L61" s="326"/>
      <c r="M61" s="327"/>
      <c r="N61" s="15"/>
      <c r="O61" s="15"/>
      <c r="P61" s="15"/>
      <c r="Q61" s="15"/>
      <c r="R61" s="15"/>
      <c r="S61" s="15"/>
      <c r="T61" s="15"/>
      <c r="U61" s="15"/>
      <c r="V61" s="15"/>
      <c r="W61" s="15"/>
    </row>
    <row r="62" spans="1:23">
      <c r="A62" s="14" t="s">
        <v>69</v>
      </c>
      <c r="B62" s="15"/>
      <c r="C62" s="328"/>
      <c r="D62" s="329"/>
      <c r="E62" s="329"/>
      <c r="F62" s="329"/>
      <c r="G62" s="329"/>
      <c r="H62" s="329"/>
      <c r="I62" s="329"/>
      <c r="J62" s="329"/>
      <c r="K62" s="329"/>
      <c r="L62" s="329"/>
      <c r="M62" s="330"/>
      <c r="N62" s="15"/>
      <c r="O62" s="15"/>
      <c r="P62" s="15"/>
      <c r="Q62" s="15"/>
      <c r="R62" s="15"/>
      <c r="S62" s="15"/>
      <c r="T62" s="15"/>
      <c r="U62" s="15"/>
      <c r="V62" s="15"/>
      <c r="W62" s="15"/>
    </row>
    <row r="63" spans="1:23">
      <c r="A63" s="14" t="s">
        <v>69</v>
      </c>
      <c r="B63" s="15"/>
      <c r="C63" s="328"/>
      <c r="D63" s="329"/>
      <c r="E63" s="329"/>
      <c r="F63" s="329"/>
      <c r="G63" s="329"/>
      <c r="H63" s="329"/>
      <c r="I63" s="329"/>
      <c r="J63" s="329"/>
      <c r="K63" s="329"/>
      <c r="L63" s="329"/>
      <c r="M63" s="330"/>
      <c r="N63" s="15"/>
      <c r="O63" s="15"/>
      <c r="P63" s="15"/>
      <c r="Q63" s="15"/>
      <c r="R63" s="15"/>
      <c r="S63" s="15"/>
      <c r="T63" s="15"/>
      <c r="U63" s="15"/>
      <c r="V63" s="15"/>
      <c r="W63" s="15"/>
    </row>
    <row r="64" spans="1:23" ht="13.8" thickBot="1">
      <c r="A64" s="15" t="s">
        <v>69</v>
      </c>
      <c r="B64" s="15"/>
      <c r="C64" s="276" t="s">
        <v>1185</v>
      </c>
      <c r="D64" s="274"/>
      <c r="E64" s="274"/>
      <c r="F64" s="274"/>
      <c r="G64" s="274"/>
      <c r="H64" s="274"/>
      <c r="I64" s="274"/>
      <c r="J64" s="274"/>
      <c r="K64" s="274"/>
      <c r="L64" s="274"/>
      <c r="M64" s="275"/>
      <c r="N64" s="15"/>
      <c r="O64" s="45"/>
      <c r="P64" s="15"/>
      <c r="Q64" s="15"/>
      <c r="R64" s="15"/>
      <c r="S64" s="15"/>
      <c r="T64" s="15"/>
      <c r="U64" s="15"/>
      <c r="V64" s="15"/>
      <c r="W64" s="15"/>
    </row>
    <row r="65" spans="1:23" ht="13.8" thickBot="1">
      <c r="A65" s="14" t="s">
        <v>115</v>
      </c>
      <c r="B65" s="15"/>
      <c r="C65" s="15"/>
      <c r="D65" s="15"/>
      <c r="E65" s="15"/>
      <c r="F65" s="15"/>
      <c r="G65" s="15"/>
      <c r="H65" s="15"/>
      <c r="I65" s="15"/>
      <c r="J65" s="15"/>
      <c r="K65" s="15"/>
      <c r="L65" s="15"/>
      <c r="M65" s="15"/>
      <c r="N65" s="15"/>
      <c r="O65" s="15"/>
      <c r="P65" s="15"/>
      <c r="Q65" s="15"/>
      <c r="R65" s="15"/>
      <c r="S65" s="15"/>
      <c r="T65" s="15"/>
      <c r="U65" s="15"/>
      <c r="V65" s="15"/>
      <c r="W65" s="15"/>
    </row>
    <row r="66" spans="1:23">
      <c r="A66" s="16" t="s">
        <v>13</v>
      </c>
      <c r="B66" s="16" t="s">
        <v>0</v>
      </c>
      <c r="C66" s="16" t="s">
        <v>1</v>
      </c>
      <c r="D66" s="16" t="s">
        <v>2</v>
      </c>
      <c r="E66" s="19" t="s">
        <v>272</v>
      </c>
      <c r="F66" s="19" t="s">
        <v>3</v>
      </c>
      <c r="G66" s="16" t="s">
        <v>5</v>
      </c>
      <c r="H66" s="19" t="s">
        <v>331</v>
      </c>
      <c r="I66" s="19" t="s">
        <v>332</v>
      </c>
      <c r="J66" s="16" t="s">
        <v>8</v>
      </c>
      <c r="K66" s="16" t="s">
        <v>9</v>
      </c>
      <c r="L66" s="19" t="s">
        <v>268</v>
      </c>
      <c r="M66" s="16" t="s">
        <v>97</v>
      </c>
      <c r="N66" s="16" t="s">
        <v>98</v>
      </c>
      <c r="O66" s="16" t="s">
        <v>185</v>
      </c>
      <c r="P66" s="15"/>
      <c r="Q66" s="15"/>
      <c r="R66" s="388" t="s">
        <v>896</v>
      </c>
      <c r="S66" s="389"/>
      <c r="T66" s="389"/>
      <c r="U66" s="389"/>
      <c r="V66" s="390"/>
      <c r="W66" s="15"/>
    </row>
    <row r="67" spans="1:23">
      <c r="A67" s="24" t="s">
        <v>413</v>
      </c>
      <c r="B67" s="16"/>
      <c r="C67" s="16"/>
      <c r="D67" s="16"/>
      <c r="E67" s="19"/>
      <c r="F67" s="19"/>
      <c r="G67" s="16"/>
      <c r="H67" s="19"/>
      <c r="I67" s="19"/>
      <c r="J67" s="16"/>
      <c r="K67" s="16"/>
      <c r="L67" s="19"/>
      <c r="M67" s="16"/>
      <c r="N67" s="16"/>
      <c r="O67" s="16"/>
      <c r="P67" s="15"/>
      <c r="Q67" s="15"/>
      <c r="R67" s="391"/>
      <c r="S67" s="392"/>
      <c r="T67" s="392"/>
      <c r="U67" s="392"/>
      <c r="V67" s="393"/>
      <c r="W67" s="15"/>
    </row>
    <row r="68" spans="1:23">
      <c r="A68" s="1">
        <v>1E-3</v>
      </c>
      <c r="B68" s="1">
        <v>2</v>
      </c>
      <c r="C68" s="1">
        <v>0.18409500000000001</v>
      </c>
      <c r="D68" s="1">
        <v>0.2</v>
      </c>
      <c r="E68" s="1">
        <v>0.4</v>
      </c>
      <c r="F68" s="1">
        <v>3</v>
      </c>
      <c r="G68" s="1">
        <v>2</v>
      </c>
      <c r="H68" s="1">
        <v>0</v>
      </c>
      <c r="I68" s="1">
        <v>0</v>
      </c>
      <c r="J68" s="1">
        <v>0</v>
      </c>
      <c r="K68" s="1">
        <v>0</v>
      </c>
      <c r="L68" s="1">
        <v>0</v>
      </c>
      <c r="M68" s="1">
        <v>0</v>
      </c>
      <c r="N68" s="1">
        <v>0</v>
      </c>
      <c r="O68" s="43" t="s">
        <v>116</v>
      </c>
      <c r="P68" s="43"/>
      <c r="Q68" s="43"/>
      <c r="R68" s="391"/>
      <c r="S68" s="392"/>
      <c r="T68" s="392"/>
      <c r="U68" s="392"/>
      <c r="V68" s="393"/>
      <c r="W68" s="15"/>
    </row>
    <row r="69" spans="1:23" ht="13.8" thickBot="1">
      <c r="A69" s="15" t="s">
        <v>414</v>
      </c>
      <c r="B69" s="15"/>
      <c r="C69" s="15"/>
      <c r="D69" s="15"/>
      <c r="E69" s="15"/>
      <c r="F69" s="15"/>
      <c r="G69" s="15"/>
      <c r="H69" s="15"/>
      <c r="I69" s="15"/>
      <c r="J69" s="15"/>
      <c r="K69" s="15"/>
      <c r="L69" s="15"/>
      <c r="M69" s="15"/>
      <c r="N69" s="15"/>
      <c r="O69" s="43"/>
      <c r="P69" s="43"/>
      <c r="Q69" s="43"/>
      <c r="R69" s="394"/>
      <c r="S69" s="395"/>
      <c r="T69" s="395"/>
      <c r="U69" s="395"/>
      <c r="V69" s="396"/>
      <c r="W69" s="15"/>
    </row>
    <row r="70" spans="1:23">
      <c r="A70" s="1">
        <v>1</v>
      </c>
      <c r="B70" s="1">
        <v>40</v>
      </c>
      <c r="C70" s="1">
        <v>30</v>
      </c>
      <c r="D70" s="1">
        <v>6</v>
      </c>
      <c r="E70" s="1">
        <v>10</v>
      </c>
      <c r="F70" s="1">
        <v>0</v>
      </c>
      <c r="G70" s="1">
        <v>-2</v>
      </c>
      <c r="H70" s="1">
        <v>0</v>
      </c>
      <c r="I70" s="1">
        <v>0</v>
      </c>
      <c r="J70" s="1">
        <v>0</v>
      </c>
      <c r="K70" s="1">
        <v>0</v>
      </c>
      <c r="L70" s="1">
        <v>0</v>
      </c>
      <c r="M70" s="1">
        <v>0</v>
      </c>
      <c r="N70" s="1">
        <v>0</v>
      </c>
      <c r="O70" s="43" t="s">
        <v>117</v>
      </c>
      <c r="P70" s="43"/>
      <c r="Q70" s="43"/>
      <c r="R70" s="15"/>
      <c r="S70" s="15"/>
      <c r="T70" s="15"/>
      <c r="U70" s="15"/>
      <c r="V70" s="15"/>
      <c r="W70" s="15"/>
    </row>
    <row r="71" spans="1:23">
      <c r="A71" s="1">
        <v>1</v>
      </c>
      <c r="B71" s="1">
        <v>140</v>
      </c>
      <c r="C71" s="1">
        <v>118</v>
      </c>
      <c r="D71" s="235">
        <v>118</v>
      </c>
      <c r="E71" s="1">
        <v>10</v>
      </c>
      <c r="F71" s="1">
        <v>0</v>
      </c>
      <c r="G71" s="1">
        <v>-4</v>
      </c>
      <c r="H71" s="1">
        <v>0</v>
      </c>
      <c r="I71" s="1">
        <v>0</v>
      </c>
      <c r="J71" s="1">
        <v>0</v>
      </c>
      <c r="K71" s="1">
        <v>0</v>
      </c>
      <c r="L71" s="1">
        <v>0</v>
      </c>
      <c r="M71" s="1">
        <v>0</v>
      </c>
      <c r="N71" s="1">
        <v>0</v>
      </c>
      <c r="O71" s="43" t="s">
        <v>118</v>
      </c>
      <c r="P71" s="43"/>
      <c r="Q71" s="43"/>
      <c r="R71" s="15"/>
      <c r="S71" s="15"/>
      <c r="T71" s="15"/>
      <c r="U71" s="15"/>
      <c r="V71" s="15"/>
      <c r="W71" s="15"/>
    </row>
    <row r="72" spans="1:23">
      <c r="A72" s="1">
        <v>0.05</v>
      </c>
      <c r="B72" s="1">
        <v>0.12</v>
      </c>
      <c r="C72" s="1">
        <v>0.1041</v>
      </c>
      <c r="D72" s="1">
        <v>0.15</v>
      </c>
      <c r="E72" s="1">
        <v>0.8</v>
      </c>
      <c r="F72" s="1">
        <v>0</v>
      </c>
      <c r="G72" s="1">
        <v>-4</v>
      </c>
      <c r="H72" s="1">
        <v>0</v>
      </c>
      <c r="I72" s="1">
        <v>0</v>
      </c>
      <c r="J72" s="1">
        <v>0</v>
      </c>
      <c r="K72" s="1">
        <v>0</v>
      </c>
      <c r="L72" s="1">
        <v>0</v>
      </c>
      <c r="M72" s="1">
        <v>0</v>
      </c>
      <c r="N72" s="1">
        <v>0</v>
      </c>
      <c r="O72" s="43" t="s">
        <v>119</v>
      </c>
      <c r="P72" s="43"/>
      <c r="Q72" s="43"/>
      <c r="R72" s="15"/>
      <c r="S72" s="15"/>
      <c r="T72" s="15"/>
      <c r="U72" s="15"/>
      <c r="V72" s="15"/>
      <c r="W72" s="15"/>
    </row>
    <row r="73" spans="1:23">
      <c r="A73" s="1">
        <v>0.05</v>
      </c>
      <c r="B73" s="1">
        <v>0.2</v>
      </c>
      <c r="C73" s="1">
        <v>6.3E-2</v>
      </c>
      <c r="D73" s="1">
        <v>0.1</v>
      </c>
      <c r="E73" s="1">
        <v>0.8</v>
      </c>
      <c r="F73" s="1">
        <v>0</v>
      </c>
      <c r="G73" s="1">
        <v>-3</v>
      </c>
      <c r="H73" s="1">
        <v>0</v>
      </c>
      <c r="I73" s="1">
        <v>0</v>
      </c>
      <c r="J73" s="1">
        <v>0</v>
      </c>
      <c r="K73" s="1">
        <v>0</v>
      </c>
      <c r="L73" s="1">
        <v>0</v>
      </c>
      <c r="M73" s="1">
        <v>0</v>
      </c>
      <c r="N73" s="1">
        <v>0</v>
      </c>
      <c r="O73" s="43" t="s">
        <v>120</v>
      </c>
      <c r="P73" s="43"/>
      <c r="Q73" s="43"/>
      <c r="R73" s="15"/>
      <c r="S73" s="15"/>
      <c r="T73" s="15"/>
      <c r="U73" s="15"/>
      <c r="V73" s="15"/>
      <c r="W73" s="15"/>
    </row>
    <row r="74" spans="1:23">
      <c r="A74" s="1">
        <v>0.05</v>
      </c>
      <c r="B74" s="1">
        <v>0.2</v>
      </c>
      <c r="C74" s="1">
        <v>8.5000000000000006E-2</v>
      </c>
      <c r="D74" s="1">
        <v>0.1</v>
      </c>
      <c r="E74" s="1">
        <v>0.8</v>
      </c>
      <c r="F74" s="1">
        <v>0</v>
      </c>
      <c r="G74" s="1">
        <v>-3</v>
      </c>
      <c r="H74" s="1">
        <v>0</v>
      </c>
      <c r="I74" s="1">
        <v>0</v>
      </c>
      <c r="J74" s="1">
        <v>0</v>
      </c>
      <c r="K74" s="1">
        <v>0</v>
      </c>
      <c r="L74" s="1">
        <v>0</v>
      </c>
      <c r="M74" s="1">
        <v>0</v>
      </c>
      <c r="N74" s="1">
        <v>0</v>
      </c>
      <c r="O74" s="43" t="s">
        <v>121</v>
      </c>
      <c r="P74" s="43"/>
      <c r="Q74" s="43"/>
      <c r="R74" s="15"/>
      <c r="S74" s="15"/>
      <c r="T74" s="15"/>
      <c r="U74" s="15"/>
      <c r="V74" s="15"/>
      <c r="W74" s="15"/>
    </row>
    <row r="75" spans="1:23">
      <c r="A75" s="15" t="s">
        <v>415</v>
      </c>
      <c r="B75" s="15"/>
      <c r="C75" s="15"/>
      <c r="D75" s="15"/>
      <c r="E75" s="15"/>
      <c r="F75" s="15"/>
      <c r="G75" s="15"/>
      <c r="H75" s="15"/>
      <c r="I75" s="15"/>
      <c r="J75" s="15"/>
      <c r="K75" s="15"/>
      <c r="L75" s="15"/>
      <c r="M75" s="15"/>
      <c r="N75" s="15"/>
      <c r="O75" s="43"/>
      <c r="P75" s="43"/>
      <c r="Q75" s="43"/>
      <c r="R75" s="15"/>
      <c r="S75" s="15"/>
      <c r="T75" s="15"/>
      <c r="U75" s="15"/>
      <c r="V75" s="15"/>
      <c r="W75" s="15"/>
    </row>
    <row r="76" spans="1:23">
      <c r="A76" s="1">
        <v>-3</v>
      </c>
      <c r="B76" s="1">
        <v>3</v>
      </c>
      <c r="C76" s="3">
        <v>1.7600000000000001E-6</v>
      </c>
      <c r="D76" s="3">
        <v>1.7600000000000001E-6</v>
      </c>
      <c r="E76" s="1">
        <v>0.8</v>
      </c>
      <c r="F76" s="1">
        <v>0</v>
      </c>
      <c r="G76" s="1">
        <v>-3</v>
      </c>
      <c r="H76" s="1">
        <v>0</v>
      </c>
      <c r="I76" s="1">
        <v>0</v>
      </c>
      <c r="J76" s="1">
        <v>0</v>
      </c>
      <c r="K76" s="1">
        <v>0</v>
      </c>
      <c r="L76" s="1">
        <v>0</v>
      </c>
      <c r="M76" s="1">
        <v>0</v>
      </c>
      <c r="N76" s="1">
        <v>0</v>
      </c>
      <c r="O76" s="43" t="s">
        <v>128</v>
      </c>
      <c r="P76" s="43"/>
      <c r="Q76" s="43"/>
      <c r="R76" s="15"/>
      <c r="S76" s="15"/>
      <c r="T76" s="15"/>
      <c r="U76" s="15"/>
      <c r="V76" s="15"/>
      <c r="W76" s="15"/>
    </row>
    <row r="77" spans="1:23">
      <c r="A77" s="1">
        <v>-3</v>
      </c>
      <c r="B77" s="1">
        <v>4</v>
      </c>
      <c r="C77" s="1">
        <v>3.3978000000000002</v>
      </c>
      <c r="D77" s="1">
        <v>3.3978000000000002</v>
      </c>
      <c r="E77" s="1">
        <v>0.8</v>
      </c>
      <c r="F77" s="1">
        <v>0</v>
      </c>
      <c r="G77" s="1">
        <v>-3</v>
      </c>
      <c r="H77" s="1">
        <v>0</v>
      </c>
      <c r="I77" s="1">
        <v>0</v>
      </c>
      <c r="J77" s="1">
        <v>0</v>
      </c>
      <c r="K77" s="1">
        <v>0</v>
      </c>
      <c r="L77" s="1">
        <v>0</v>
      </c>
      <c r="M77" s="1">
        <v>0</v>
      </c>
      <c r="N77" s="1">
        <v>0</v>
      </c>
      <c r="O77" s="43" t="s">
        <v>129</v>
      </c>
      <c r="P77" s="43"/>
      <c r="Q77" s="43"/>
      <c r="R77" s="15"/>
      <c r="S77" s="15"/>
      <c r="T77" s="15"/>
      <c r="U77" s="15"/>
      <c r="V77" s="15"/>
      <c r="W77" s="15"/>
    </row>
    <row r="78" spans="1:23">
      <c r="A78" s="15" t="s">
        <v>416</v>
      </c>
      <c r="B78" s="15"/>
      <c r="C78" s="15"/>
      <c r="D78" s="15"/>
      <c r="E78" s="15"/>
      <c r="F78" s="15"/>
      <c r="G78" s="15"/>
      <c r="H78" s="15"/>
      <c r="I78" s="15"/>
      <c r="J78" s="15"/>
      <c r="K78" s="15"/>
      <c r="L78" s="15"/>
      <c r="M78" s="15"/>
      <c r="N78" s="15"/>
      <c r="O78" s="43"/>
      <c r="P78" s="43"/>
      <c r="Q78" s="43"/>
      <c r="R78" s="15"/>
      <c r="S78" s="15"/>
      <c r="T78" s="15"/>
      <c r="U78" s="15"/>
      <c r="V78" s="15"/>
      <c r="W78" s="15"/>
    </row>
    <row r="79" spans="1:23">
      <c r="A79" s="235">
        <v>1</v>
      </c>
      <c r="B79" s="235">
        <v>100</v>
      </c>
      <c r="C79" s="235">
        <v>55</v>
      </c>
      <c r="D79" s="235">
        <v>55</v>
      </c>
      <c r="E79" s="1">
        <v>0.8</v>
      </c>
      <c r="F79" s="1">
        <v>0</v>
      </c>
      <c r="G79" s="1">
        <v>-3</v>
      </c>
      <c r="H79" s="1">
        <v>0</v>
      </c>
      <c r="I79" s="1">
        <v>0</v>
      </c>
      <c r="J79" s="1">
        <v>0</v>
      </c>
      <c r="K79" s="1">
        <v>0</v>
      </c>
      <c r="L79" s="1">
        <v>0</v>
      </c>
      <c r="M79" s="1">
        <v>0</v>
      </c>
      <c r="N79" s="1">
        <v>0</v>
      </c>
      <c r="O79" s="43" t="s">
        <v>130</v>
      </c>
      <c r="P79" s="43"/>
      <c r="Q79" s="43"/>
      <c r="R79" s="15"/>
      <c r="S79" s="15"/>
      <c r="T79" s="15"/>
      <c r="U79" s="15"/>
      <c r="V79" s="15"/>
      <c r="W79" s="15"/>
    </row>
    <row r="80" spans="1:23">
      <c r="A80" s="235">
        <v>-3</v>
      </c>
      <c r="B80" s="235">
        <v>3</v>
      </c>
      <c r="C80" s="235">
        <v>-0.25</v>
      </c>
      <c r="D80" s="235">
        <v>-0.25</v>
      </c>
      <c r="E80" s="1">
        <v>0.8</v>
      </c>
      <c r="F80" s="1">
        <v>0</v>
      </c>
      <c r="G80" s="1">
        <v>-3</v>
      </c>
      <c r="H80" s="1">
        <v>0</v>
      </c>
      <c r="I80" s="1">
        <v>0</v>
      </c>
      <c r="J80" s="1">
        <v>0</v>
      </c>
      <c r="K80" s="1">
        <v>0</v>
      </c>
      <c r="L80" s="1">
        <v>0</v>
      </c>
      <c r="M80" s="1">
        <v>0</v>
      </c>
      <c r="N80" s="1">
        <v>0</v>
      </c>
      <c r="O80" s="43" t="s">
        <v>131</v>
      </c>
      <c r="P80" s="43"/>
      <c r="Q80" s="43"/>
      <c r="R80" s="15"/>
      <c r="S80" s="15"/>
      <c r="T80" s="15"/>
      <c r="U80" s="15"/>
      <c r="V80" s="15"/>
      <c r="W80" s="15"/>
    </row>
    <row r="81" spans="1:23">
      <c r="A81" s="1">
        <v>-3</v>
      </c>
      <c r="B81" s="1">
        <v>3</v>
      </c>
      <c r="C81" s="1">
        <v>1</v>
      </c>
      <c r="D81" s="1">
        <v>1</v>
      </c>
      <c r="E81" s="1">
        <v>0.8</v>
      </c>
      <c r="F81" s="1">
        <v>0</v>
      </c>
      <c r="G81" s="1">
        <v>-3</v>
      </c>
      <c r="H81" s="1">
        <v>0</v>
      </c>
      <c r="I81" s="1">
        <v>0</v>
      </c>
      <c r="J81" s="1">
        <v>0</v>
      </c>
      <c r="K81" s="1">
        <v>0</v>
      </c>
      <c r="L81" s="1">
        <v>0</v>
      </c>
      <c r="M81" s="1">
        <v>0</v>
      </c>
      <c r="N81" s="1">
        <v>0</v>
      </c>
      <c r="O81" s="43" t="s">
        <v>132</v>
      </c>
      <c r="P81" s="43"/>
      <c r="Q81" s="43"/>
      <c r="R81" s="15"/>
      <c r="S81" s="15"/>
      <c r="T81" s="15"/>
      <c r="U81" s="15"/>
      <c r="V81" s="15"/>
      <c r="W81" s="15"/>
    </row>
    <row r="82" spans="1:23">
      <c r="A82" s="1">
        <v>-3</v>
      </c>
      <c r="B82" s="1">
        <v>3</v>
      </c>
      <c r="C82" s="1">
        <v>0</v>
      </c>
      <c r="D82" s="1">
        <v>0</v>
      </c>
      <c r="E82" s="1">
        <v>0.8</v>
      </c>
      <c r="F82" s="1">
        <v>0</v>
      </c>
      <c r="G82" s="1">
        <v>-3</v>
      </c>
      <c r="H82" s="1">
        <v>0</v>
      </c>
      <c r="I82" s="1">
        <v>0</v>
      </c>
      <c r="J82" s="1">
        <v>0</v>
      </c>
      <c r="K82" s="1">
        <v>0</v>
      </c>
      <c r="L82" s="1">
        <v>0</v>
      </c>
      <c r="M82" s="1">
        <v>0</v>
      </c>
      <c r="N82" s="1">
        <v>0</v>
      </c>
      <c r="O82" s="43" t="s">
        <v>133</v>
      </c>
      <c r="P82" s="43"/>
      <c r="Q82" s="43"/>
      <c r="R82" s="15"/>
      <c r="S82" s="15"/>
      <c r="T82" s="15"/>
      <c r="U82" s="15"/>
      <c r="V82" s="15"/>
      <c r="W82" s="15"/>
    </row>
    <row r="83" spans="1:23">
      <c r="A83" s="15" t="s">
        <v>417</v>
      </c>
      <c r="B83" s="15"/>
      <c r="C83" s="15"/>
      <c r="D83" s="15"/>
      <c r="E83" s="15"/>
      <c r="F83" s="15"/>
      <c r="G83" s="15"/>
      <c r="H83" s="15"/>
      <c r="I83" s="15"/>
      <c r="J83" s="15"/>
      <c r="K83" s="15"/>
      <c r="L83" s="15"/>
      <c r="M83" s="15"/>
      <c r="N83" s="15"/>
      <c r="O83" s="43"/>
      <c r="P83" s="43"/>
      <c r="Q83" s="43"/>
      <c r="R83" s="15"/>
      <c r="S83" s="15"/>
      <c r="T83" s="15"/>
      <c r="U83" s="15"/>
      <c r="V83" s="15"/>
      <c r="W83" s="15"/>
    </row>
    <row r="84" spans="1:23">
      <c r="A84" s="1">
        <v>1E-3</v>
      </c>
      <c r="B84" s="1">
        <v>2</v>
      </c>
      <c r="C84" s="1">
        <v>0.31252000000000002</v>
      </c>
      <c r="D84" s="1">
        <v>0.2</v>
      </c>
      <c r="E84" s="1">
        <v>0.4</v>
      </c>
      <c r="F84" s="1">
        <v>3</v>
      </c>
      <c r="G84" s="1">
        <v>2</v>
      </c>
      <c r="H84" s="1">
        <v>0</v>
      </c>
      <c r="I84" s="1">
        <v>0</v>
      </c>
      <c r="J84" s="1">
        <v>0</v>
      </c>
      <c r="K84" s="1">
        <v>0</v>
      </c>
      <c r="L84" s="1">
        <v>0</v>
      </c>
      <c r="M84" s="1">
        <v>0</v>
      </c>
      <c r="N84" s="1">
        <v>0</v>
      </c>
      <c r="O84" s="43" t="s">
        <v>122</v>
      </c>
      <c r="P84" s="43"/>
      <c r="Q84" s="43"/>
      <c r="R84" s="15"/>
      <c r="S84" s="15"/>
      <c r="T84" s="15"/>
      <c r="U84" s="15"/>
      <c r="V84" s="15"/>
      <c r="W84" s="15"/>
    </row>
    <row r="85" spans="1:23">
      <c r="A85" s="15" t="s">
        <v>418</v>
      </c>
      <c r="B85" s="15"/>
      <c r="C85" s="15"/>
      <c r="D85" s="15"/>
      <c r="E85" s="15"/>
      <c r="F85" s="15"/>
      <c r="G85" s="15"/>
      <c r="H85" s="15"/>
      <c r="I85" s="15"/>
      <c r="J85" s="15"/>
      <c r="K85" s="15"/>
      <c r="L85" s="15"/>
      <c r="M85" s="15"/>
      <c r="N85" s="15"/>
      <c r="O85" s="43"/>
      <c r="P85" s="43"/>
      <c r="Q85" s="43"/>
      <c r="R85" s="15"/>
      <c r="S85" s="15"/>
      <c r="T85" s="15"/>
      <c r="U85" s="15"/>
      <c r="V85" s="15"/>
      <c r="W85" s="15"/>
    </row>
    <row r="86" spans="1:23">
      <c r="A86" s="235">
        <v>1</v>
      </c>
      <c r="B86" s="235">
        <v>40</v>
      </c>
      <c r="C86" s="235">
        <v>30</v>
      </c>
      <c r="D86" s="235">
        <v>30</v>
      </c>
      <c r="E86" s="1">
        <v>10</v>
      </c>
      <c r="F86" s="1">
        <v>0</v>
      </c>
      <c r="G86" s="1">
        <v>-3</v>
      </c>
      <c r="H86" s="1">
        <v>0</v>
      </c>
      <c r="I86" s="1">
        <v>0</v>
      </c>
      <c r="J86" s="1">
        <v>0</v>
      </c>
      <c r="K86" s="1">
        <v>0</v>
      </c>
      <c r="L86" s="1">
        <v>0</v>
      </c>
      <c r="M86" s="1">
        <v>0</v>
      </c>
      <c r="N86" s="1">
        <v>0</v>
      </c>
      <c r="O86" s="43" t="s">
        <v>123</v>
      </c>
      <c r="P86" s="43"/>
      <c r="Q86" s="43"/>
      <c r="R86" s="15"/>
      <c r="S86" s="15"/>
      <c r="T86" s="15"/>
      <c r="U86" s="15"/>
      <c r="V86" s="15"/>
      <c r="W86" s="15"/>
    </row>
    <row r="87" spans="1:23">
      <c r="A87" s="235">
        <v>1</v>
      </c>
      <c r="B87" s="235">
        <v>140</v>
      </c>
      <c r="C87" s="235">
        <v>118</v>
      </c>
      <c r="D87" s="235">
        <v>118</v>
      </c>
      <c r="E87" s="1">
        <v>10</v>
      </c>
      <c r="F87" s="1">
        <v>0</v>
      </c>
      <c r="G87" s="1">
        <v>-4</v>
      </c>
      <c r="H87" s="1">
        <v>0</v>
      </c>
      <c r="I87" s="1">
        <v>0</v>
      </c>
      <c r="J87" s="1">
        <v>0</v>
      </c>
      <c r="K87" s="1">
        <v>0</v>
      </c>
      <c r="L87" s="1">
        <v>0</v>
      </c>
      <c r="M87" s="1">
        <v>0</v>
      </c>
      <c r="N87" s="1">
        <v>0</v>
      </c>
      <c r="O87" s="43" t="s">
        <v>124</v>
      </c>
      <c r="P87" s="43"/>
      <c r="Q87" s="43"/>
      <c r="R87" s="15"/>
      <c r="S87" s="15"/>
      <c r="T87" s="15"/>
      <c r="U87" s="15"/>
      <c r="V87" s="15"/>
      <c r="W87" s="15"/>
    </row>
    <row r="88" spans="1:23">
      <c r="A88" s="235">
        <v>0.01</v>
      </c>
      <c r="B88" s="235">
        <v>0.3</v>
      </c>
      <c r="C88" s="235">
        <v>0.14899999999999999</v>
      </c>
      <c r="D88" s="235">
        <v>0.15</v>
      </c>
      <c r="E88" s="1">
        <v>0.8</v>
      </c>
      <c r="F88" s="1">
        <v>0</v>
      </c>
      <c r="G88" s="1">
        <v>-4</v>
      </c>
      <c r="H88" s="1">
        <v>0</v>
      </c>
      <c r="I88" s="1">
        <v>0</v>
      </c>
      <c r="J88" s="1">
        <v>0</v>
      </c>
      <c r="K88" s="1">
        <v>0</v>
      </c>
      <c r="L88" s="1">
        <v>0</v>
      </c>
      <c r="M88" s="1">
        <v>0</v>
      </c>
      <c r="N88" s="1">
        <v>0</v>
      </c>
      <c r="O88" s="43" t="s">
        <v>125</v>
      </c>
      <c r="P88" s="43"/>
      <c r="Q88" s="43"/>
      <c r="R88" s="15"/>
      <c r="S88" s="15"/>
      <c r="T88" s="15"/>
      <c r="U88" s="15"/>
      <c r="V88" s="15"/>
      <c r="W88" s="15"/>
    </row>
    <row r="89" spans="1:23">
      <c r="A89" s="235">
        <v>0.05</v>
      </c>
      <c r="B89" s="235">
        <v>0.2</v>
      </c>
      <c r="C89" s="235">
        <v>6.3E-2</v>
      </c>
      <c r="D89" s="235">
        <v>0.1</v>
      </c>
      <c r="E89" s="1">
        <v>0.8</v>
      </c>
      <c r="F89" s="1">
        <v>0</v>
      </c>
      <c r="G89" s="1">
        <v>-3</v>
      </c>
      <c r="H89" s="1">
        <v>0</v>
      </c>
      <c r="I89" s="1">
        <v>0</v>
      </c>
      <c r="J89" s="1">
        <v>0</v>
      </c>
      <c r="K89" s="1">
        <v>0</v>
      </c>
      <c r="L89" s="1">
        <v>0</v>
      </c>
      <c r="M89" s="1">
        <v>0</v>
      </c>
      <c r="N89" s="1">
        <v>0</v>
      </c>
      <c r="O89" s="43" t="s">
        <v>126</v>
      </c>
      <c r="P89" s="43"/>
      <c r="Q89" s="43"/>
      <c r="R89" s="15"/>
      <c r="S89" s="15"/>
      <c r="T89" s="15"/>
      <c r="U89" s="15"/>
      <c r="V89" s="15"/>
      <c r="W89" s="15"/>
    </row>
    <row r="90" spans="1:23">
      <c r="A90" s="235">
        <v>0.05</v>
      </c>
      <c r="B90" s="235">
        <v>0.2</v>
      </c>
      <c r="C90" s="235">
        <v>8.5000000000000006E-2</v>
      </c>
      <c r="D90" s="235">
        <v>0.1</v>
      </c>
      <c r="E90" s="1">
        <v>0.8</v>
      </c>
      <c r="F90" s="1">
        <v>0</v>
      </c>
      <c r="G90" s="1">
        <v>-3</v>
      </c>
      <c r="H90" s="1">
        <v>0</v>
      </c>
      <c r="I90" s="1">
        <v>0</v>
      </c>
      <c r="J90" s="1">
        <v>0</v>
      </c>
      <c r="K90" s="1">
        <v>0</v>
      </c>
      <c r="L90" s="1">
        <v>0</v>
      </c>
      <c r="M90" s="1">
        <v>0</v>
      </c>
      <c r="N90" s="1">
        <v>0</v>
      </c>
      <c r="O90" s="43" t="s">
        <v>127</v>
      </c>
      <c r="P90" s="43"/>
      <c r="Q90" s="43"/>
      <c r="R90" s="15"/>
      <c r="S90" s="15"/>
      <c r="T90" s="15"/>
      <c r="U90" s="15"/>
      <c r="V90" s="15"/>
      <c r="W90" s="15"/>
    </row>
    <row r="91" spans="1:23">
      <c r="A91" s="15" t="s">
        <v>419</v>
      </c>
      <c r="B91" s="15"/>
      <c r="C91" s="15"/>
      <c r="D91" s="15"/>
      <c r="E91" s="15"/>
      <c r="F91" s="15"/>
      <c r="G91" s="15"/>
      <c r="H91" s="15"/>
      <c r="I91" s="15"/>
      <c r="J91" s="15"/>
      <c r="K91" s="15"/>
      <c r="L91" s="15"/>
      <c r="M91" s="15"/>
      <c r="N91" s="15"/>
      <c r="O91" s="43"/>
      <c r="P91" s="43"/>
      <c r="Q91" s="43"/>
      <c r="R91" s="15"/>
      <c r="S91" s="15"/>
      <c r="T91" s="15"/>
      <c r="U91" s="15"/>
      <c r="V91" s="15"/>
      <c r="W91" s="15"/>
    </row>
    <row r="92" spans="1:23">
      <c r="A92" s="3">
        <v>9.9999999999999995E-8</v>
      </c>
      <c r="B92" s="3">
        <v>1.0000000000000001E-5</v>
      </c>
      <c r="C92" s="3">
        <v>3.9530000000000001E-6</v>
      </c>
      <c r="D92" s="3">
        <v>3.9530000000000001E-6</v>
      </c>
      <c r="E92" s="1">
        <v>0.8</v>
      </c>
      <c r="F92" s="1">
        <v>0</v>
      </c>
      <c r="G92" s="1">
        <v>-3</v>
      </c>
      <c r="H92" s="1">
        <v>0</v>
      </c>
      <c r="I92" s="1">
        <v>0</v>
      </c>
      <c r="J92" s="1">
        <v>0</v>
      </c>
      <c r="K92" s="1">
        <v>0</v>
      </c>
      <c r="L92" s="1">
        <v>0</v>
      </c>
      <c r="M92" s="1">
        <v>0</v>
      </c>
      <c r="N92" s="1">
        <v>0</v>
      </c>
      <c r="O92" s="43" t="s">
        <v>134</v>
      </c>
      <c r="P92" s="43"/>
      <c r="Q92" s="43"/>
      <c r="R92" s="15"/>
      <c r="S92" s="15"/>
      <c r="T92" s="15"/>
      <c r="U92" s="15"/>
      <c r="V92" s="15"/>
      <c r="W92" s="15"/>
    </row>
    <row r="93" spans="1:23" ht="13.8" thickBot="1">
      <c r="A93" s="1">
        <v>2</v>
      </c>
      <c r="B93" s="1">
        <v>4</v>
      </c>
      <c r="C93" s="1">
        <v>3.2149000000000001</v>
      </c>
      <c r="D93" s="1">
        <v>3.2149000000000001</v>
      </c>
      <c r="E93" s="1">
        <v>0.8</v>
      </c>
      <c r="F93" s="1">
        <v>0</v>
      </c>
      <c r="G93" s="1">
        <v>-3</v>
      </c>
      <c r="H93" s="1">
        <v>0</v>
      </c>
      <c r="I93" s="1">
        <v>0</v>
      </c>
      <c r="J93" s="1">
        <v>0</v>
      </c>
      <c r="K93" s="1">
        <v>0</v>
      </c>
      <c r="L93" s="1">
        <v>0</v>
      </c>
      <c r="M93" s="1">
        <v>0</v>
      </c>
      <c r="N93" s="1">
        <v>0</v>
      </c>
      <c r="O93" s="43" t="s">
        <v>135</v>
      </c>
      <c r="P93" s="43"/>
      <c r="Q93" s="43"/>
      <c r="R93" s="15"/>
      <c r="S93" s="15"/>
      <c r="T93" s="15"/>
      <c r="U93" s="15"/>
      <c r="V93" s="15"/>
      <c r="W93" s="15"/>
    </row>
    <row r="94" spans="1:23" ht="13.8" thickBot="1">
      <c r="A94" s="14" t="s">
        <v>333</v>
      </c>
      <c r="B94" s="15"/>
      <c r="C94" s="15"/>
      <c r="D94" s="15"/>
      <c r="E94" s="277" t="s">
        <v>1186</v>
      </c>
      <c r="F94" s="147"/>
      <c r="G94" s="147"/>
      <c r="H94" s="147"/>
      <c r="I94" s="147"/>
      <c r="J94" s="147"/>
      <c r="K94" s="148"/>
      <c r="L94" s="15"/>
      <c r="M94" s="15"/>
      <c r="N94" s="15"/>
      <c r="O94" s="44"/>
      <c r="P94" s="44"/>
      <c r="Q94" s="15"/>
      <c r="R94" s="15"/>
      <c r="S94" s="15"/>
      <c r="T94" s="15"/>
      <c r="U94" s="15"/>
      <c r="V94" s="15"/>
      <c r="W94" s="15"/>
    </row>
    <row r="95" spans="1:23" ht="13.8" thickBot="1">
      <c r="A95" s="14" t="s">
        <v>334</v>
      </c>
      <c r="B95" s="15"/>
      <c r="C95" s="15"/>
      <c r="D95" s="43"/>
      <c r="E95" s="140" t="s">
        <v>813</v>
      </c>
      <c r="F95" s="74"/>
      <c r="G95" s="74"/>
      <c r="H95" s="74"/>
      <c r="I95" s="74"/>
      <c r="J95" s="74"/>
      <c r="K95" s="74"/>
      <c r="L95" s="74"/>
      <c r="M95" s="75"/>
      <c r="N95" s="75"/>
      <c r="O95" s="44"/>
      <c r="P95" s="44"/>
      <c r="Q95" s="15"/>
      <c r="R95" s="15"/>
      <c r="S95" s="15"/>
      <c r="T95" s="15"/>
      <c r="U95" s="15"/>
      <c r="V95" s="15"/>
      <c r="W95" s="15"/>
    </row>
    <row r="96" spans="1:23" ht="13.8" thickBot="1">
      <c r="A96" s="14" t="s">
        <v>335</v>
      </c>
      <c r="B96" s="15"/>
      <c r="C96" s="15"/>
      <c r="D96" s="15"/>
      <c r="E96" s="15"/>
      <c r="F96" s="15"/>
      <c r="G96" s="15"/>
      <c r="H96" s="15"/>
      <c r="I96" s="15"/>
      <c r="J96" s="15"/>
      <c r="K96" s="15"/>
      <c r="L96" s="15"/>
      <c r="M96" s="15"/>
      <c r="N96" s="15"/>
      <c r="O96" s="43"/>
      <c r="P96" s="43"/>
      <c r="Q96" s="15"/>
      <c r="R96" s="15"/>
      <c r="S96" s="15"/>
      <c r="T96" s="15"/>
      <c r="U96" s="15"/>
      <c r="V96" s="15"/>
      <c r="W96" s="15"/>
    </row>
    <row r="97" spans="1:23" ht="13.8" thickBot="1">
      <c r="A97" s="18">
        <v>0</v>
      </c>
      <c r="B97" s="18">
        <v>1</v>
      </c>
      <c r="C97" s="18">
        <v>1</v>
      </c>
      <c r="D97" s="18">
        <v>0</v>
      </c>
      <c r="E97" s="18">
        <v>0</v>
      </c>
      <c r="F97" s="18">
        <v>0</v>
      </c>
      <c r="G97" s="18">
        <v>-4</v>
      </c>
      <c r="H97" s="18">
        <v>0</v>
      </c>
      <c r="I97" s="18">
        <v>0</v>
      </c>
      <c r="J97" s="18">
        <v>0</v>
      </c>
      <c r="K97" s="18">
        <v>0</v>
      </c>
      <c r="L97" s="18">
        <v>0</v>
      </c>
      <c r="M97" s="18">
        <v>0</v>
      </c>
      <c r="N97" s="18">
        <v>0</v>
      </c>
      <c r="O97" s="43" t="s">
        <v>139</v>
      </c>
      <c r="P97" s="43"/>
      <c r="Q97" s="58" t="s">
        <v>683</v>
      </c>
      <c r="R97" s="59"/>
      <c r="S97" s="59"/>
      <c r="T97" s="59"/>
      <c r="U97" s="60"/>
      <c r="V97" s="15"/>
      <c r="W97" s="15"/>
    </row>
    <row r="98" spans="1:23" ht="12.75" customHeight="1">
      <c r="A98" s="14" t="s">
        <v>338</v>
      </c>
      <c r="B98" s="15"/>
      <c r="C98" s="15"/>
      <c r="D98" s="15"/>
      <c r="E98" s="325" t="s">
        <v>1188</v>
      </c>
      <c r="F98" s="326"/>
      <c r="G98" s="326"/>
      <c r="H98" s="326"/>
      <c r="I98" s="326"/>
      <c r="J98" s="326"/>
      <c r="K98" s="327"/>
      <c r="L98" s="46"/>
      <c r="M98" s="46"/>
      <c r="N98" s="14"/>
      <c r="O98" s="43"/>
      <c r="P98" s="43"/>
      <c r="Q98" s="15"/>
      <c r="R98" s="15"/>
      <c r="S98" s="15"/>
      <c r="T98" s="15"/>
      <c r="U98" s="15"/>
      <c r="V98" s="15"/>
      <c r="W98" s="15"/>
    </row>
    <row r="99" spans="1:23" ht="13.8" thickBot="1">
      <c r="A99" s="15" t="s">
        <v>339</v>
      </c>
      <c r="B99" s="15"/>
      <c r="C99" s="15"/>
      <c r="D99" s="15"/>
      <c r="E99" s="279" t="s">
        <v>1187</v>
      </c>
      <c r="F99" s="278"/>
      <c r="G99" s="278"/>
      <c r="H99" s="278"/>
      <c r="I99" s="278"/>
      <c r="J99" s="278"/>
      <c r="K99" s="53"/>
      <c r="L99" s="15"/>
      <c r="M99" s="15"/>
      <c r="N99" s="15"/>
      <c r="O99" s="43"/>
      <c r="P99" s="43"/>
      <c r="Q99" s="15"/>
      <c r="R99" s="15"/>
      <c r="S99" s="15"/>
      <c r="T99" s="15"/>
      <c r="U99" s="15"/>
      <c r="V99" s="15"/>
      <c r="W99" s="15"/>
    </row>
    <row r="100" spans="1:23">
      <c r="A100" s="15" t="s">
        <v>337</v>
      </c>
      <c r="B100" s="15"/>
      <c r="C100" s="15"/>
      <c r="D100" s="15"/>
      <c r="E100" s="46"/>
      <c r="F100" s="46"/>
      <c r="G100" s="46"/>
      <c r="H100" s="46"/>
      <c r="I100" s="46"/>
      <c r="J100" s="46"/>
      <c r="K100" s="15"/>
      <c r="L100" s="15"/>
      <c r="M100" s="15"/>
      <c r="N100" s="15"/>
      <c r="O100" s="43"/>
      <c r="P100" s="43"/>
      <c r="Q100" s="15"/>
      <c r="R100" s="360" t="s">
        <v>511</v>
      </c>
      <c r="S100" s="361"/>
      <c r="T100" s="361"/>
      <c r="U100" s="362"/>
      <c r="V100" s="15"/>
      <c r="W100" s="15"/>
    </row>
    <row r="101" spans="1:23">
      <c r="A101" s="14" t="s">
        <v>510</v>
      </c>
      <c r="B101" s="15">
        <v>2</v>
      </c>
      <c r="C101" s="15">
        <v>1.2</v>
      </c>
      <c r="D101" s="15">
        <v>1.2</v>
      </c>
      <c r="E101" s="78">
        <v>-1</v>
      </c>
      <c r="F101" s="78">
        <v>0.2</v>
      </c>
      <c r="G101" s="78">
        <v>5</v>
      </c>
      <c r="H101" s="78">
        <v>0</v>
      </c>
      <c r="I101" s="78">
        <v>0</v>
      </c>
      <c r="J101" s="78">
        <v>0</v>
      </c>
      <c r="K101" s="15">
        <v>0</v>
      </c>
      <c r="L101" s="15">
        <v>0</v>
      </c>
      <c r="M101" s="15">
        <v>0</v>
      </c>
      <c r="N101" s="15">
        <v>0</v>
      </c>
      <c r="O101" s="43" t="s">
        <v>669</v>
      </c>
      <c r="P101" s="43"/>
      <c r="Q101" s="15"/>
      <c r="R101" s="363"/>
      <c r="S101" s="358"/>
      <c r="T101" s="358"/>
      <c r="U101" s="364"/>
      <c r="V101" s="15"/>
      <c r="W101" s="15"/>
    </row>
    <row r="102" spans="1:23" ht="13.8" thickBot="1">
      <c r="A102" s="14" t="s">
        <v>336</v>
      </c>
      <c r="B102" s="15"/>
      <c r="C102" s="15"/>
      <c r="D102" s="15"/>
      <c r="E102" s="15"/>
      <c r="F102" s="15"/>
      <c r="G102" s="15"/>
      <c r="H102" s="15"/>
      <c r="I102" s="15"/>
      <c r="J102" s="15"/>
      <c r="K102" s="15"/>
      <c r="L102" s="15"/>
      <c r="M102" s="15"/>
      <c r="N102" s="15"/>
      <c r="O102" s="43"/>
      <c r="P102" s="43"/>
      <c r="Q102" s="15"/>
      <c r="R102" s="365"/>
      <c r="S102" s="359"/>
      <c r="T102" s="359"/>
      <c r="U102" s="366"/>
      <c r="V102" s="15"/>
      <c r="W102" s="15"/>
    </row>
    <row r="103" spans="1:23" ht="13.8" thickBot="1">
      <c r="A103" s="1">
        <v>0.01</v>
      </c>
      <c r="B103" s="1">
        <v>0.99</v>
      </c>
      <c r="C103" s="1">
        <v>0.5</v>
      </c>
      <c r="D103" s="1">
        <v>0.5</v>
      </c>
      <c r="E103" s="1">
        <v>0</v>
      </c>
      <c r="F103" s="1">
        <v>0</v>
      </c>
      <c r="G103" s="1">
        <v>-4</v>
      </c>
      <c r="H103" s="1">
        <v>0</v>
      </c>
      <c r="I103" s="1">
        <v>0</v>
      </c>
      <c r="J103" s="1">
        <v>0</v>
      </c>
      <c r="K103" s="1">
        <v>0</v>
      </c>
      <c r="L103" s="1">
        <v>0</v>
      </c>
      <c r="M103" s="1">
        <v>0</v>
      </c>
      <c r="N103" s="1">
        <v>0</v>
      </c>
      <c r="O103" s="43" t="s">
        <v>260</v>
      </c>
      <c r="P103" s="43"/>
      <c r="Q103" s="15"/>
      <c r="R103" s="15"/>
      <c r="S103" s="15"/>
      <c r="T103" s="15"/>
      <c r="U103" s="15"/>
      <c r="V103" s="15"/>
      <c r="W103" s="15"/>
    </row>
    <row r="104" spans="1:23" ht="13.8" thickBot="1">
      <c r="A104" s="15" t="s">
        <v>340</v>
      </c>
      <c r="B104" s="15"/>
      <c r="C104" s="15"/>
      <c r="D104" s="15"/>
      <c r="E104" s="58" t="s">
        <v>1191</v>
      </c>
      <c r="F104" s="61"/>
      <c r="G104" s="61"/>
      <c r="H104" s="61"/>
      <c r="I104" s="61"/>
      <c r="J104" s="281" t="s">
        <v>1192</v>
      </c>
      <c r="K104" s="61"/>
      <c r="L104" s="61"/>
      <c r="M104" s="62"/>
      <c r="N104" s="60"/>
      <c r="O104" s="246"/>
      <c r="P104" s="246"/>
      <c r="Q104" s="60"/>
      <c r="R104" s="15"/>
      <c r="S104" s="15"/>
      <c r="T104" s="15"/>
      <c r="U104" s="15"/>
      <c r="V104" s="15"/>
      <c r="W104" s="15"/>
    </row>
    <row r="105" spans="1:23" ht="13.8" thickBot="1">
      <c r="A105" s="15" t="s">
        <v>87</v>
      </c>
      <c r="B105" s="15"/>
      <c r="C105" s="15"/>
      <c r="D105" s="15"/>
      <c r="E105" s="245" t="s">
        <v>1189</v>
      </c>
      <c r="F105" s="149"/>
      <c r="G105" s="149"/>
      <c r="H105" s="149"/>
      <c r="I105" s="280" t="s">
        <v>1190</v>
      </c>
      <c r="J105" s="149"/>
      <c r="K105" s="149"/>
      <c r="L105" s="53"/>
      <c r="M105" s="15"/>
      <c r="N105" s="15"/>
      <c r="O105" s="15"/>
      <c r="P105" s="15"/>
      <c r="Q105" s="15"/>
      <c r="R105" s="15"/>
      <c r="S105" s="15"/>
      <c r="T105" s="15"/>
      <c r="U105" s="15"/>
      <c r="V105" s="15"/>
      <c r="W105" s="15"/>
    </row>
    <row r="106" spans="1:23">
      <c r="A106" s="1">
        <v>0</v>
      </c>
      <c r="B106" s="1">
        <v>0</v>
      </c>
      <c r="C106" s="1">
        <v>0</v>
      </c>
      <c r="D106" s="1">
        <v>0</v>
      </c>
      <c r="E106" s="1">
        <v>0</v>
      </c>
      <c r="F106" s="1">
        <v>0</v>
      </c>
      <c r="G106" s="1">
        <v>0</v>
      </c>
      <c r="H106" s="1">
        <v>0</v>
      </c>
      <c r="I106" s="1">
        <v>0</v>
      </c>
      <c r="J106" s="1">
        <v>0</v>
      </c>
      <c r="K106" s="15" t="s">
        <v>99</v>
      </c>
      <c r="L106" s="15"/>
      <c r="M106" s="15"/>
      <c r="N106" s="15"/>
      <c r="O106" s="15"/>
      <c r="P106" s="15"/>
      <c r="Q106" s="15"/>
      <c r="R106" s="15"/>
      <c r="S106" s="15"/>
      <c r="T106" s="15"/>
      <c r="U106" s="15"/>
      <c r="V106" s="15"/>
      <c r="W106" s="15"/>
    </row>
    <row r="107" spans="1:23">
      <c r="A107" s="25" t="s">
        <v>426</v>
      </c>
      <c r="B107" s="19" t="s">
        <v>427</v>
      </c>
      <c r="C107" s="16" t="s">
        <v>0</v>
      </c>
      <c r="D107" s="16" t="s">
        <v>1</v>
      </c>
      <c r="E107" s="16" t="s">
        <v>2</v>
      </c>
      <c r="F107" s="19" t="s">
        <v>272</v>
      </c>
      <c r="G107" s="19" t="s">
        <v>3</v>
      </c>
      <c r="H107" s="16" t="s">
        <v>5</v>
      </c>
      <c r="I107" s="19"/>
      <c r="J107" s="16"/>
      <c r="K107" s="16"/>
      <c r="L107" s="19"/>
      <c r="M107" s="16"/>
      <c r="N107" s="16"/>
      <c r="O107" s="15"/>
      <c r="P107" s="15"/>
      <c r="Q107" s="15"/>
      <c r="R107" s="15"/>
      <c r="S107" s="15"/>
      <c r="T107" s="15"/>
      <c r="U107" s="15"/>
      <c r="V107" s="15"/>
      <c r="W107" s="15"/>
    </row>
    <row r="108" spans="1:23">
      <c r="A108" s="15" t="s">
        <v>93</v>
      </c>
      <c r="B108" s="15">
        <v>-2</v>
      </c>
      <c r="C108" s="15">
        <v>2</v>
      </c>
      <c r="D108" s="15">
        <v>0</v>
      </c>
      <c r="E108" s="15">
        <v>0</v>
      </c>
      <c r="F108" s="15">
        <v>99</v>
      </c>
      <c r="G108" s="15">
        <v>0</v>
      </c>
      <c r="H108" s="15">
        <v>-2</v>
      </c>
      <c r="I108" s="14" t="s">
        <v>140</v>
      </c>
      <c r="J108" s="15"/>
      <c r="K108" s="15"/>
      <c r="L108" s="15"/>
      <c r="M108" s="15"/>
      <c r="N108" s="15"/>
      <c r="O108" s="15"/>
      <c r="P108" s="15"/>
      <c r="Q108" s="15"/>
      <c r="R108" s="15"/>
      <c r="S108" s="15"/>
      <c r="T108" s="15"/>
      <c r="U108" s="15"/>
      <c r="V108" s="15"/>
      <c r="W108" s="15"/>
    </row>
    <row r="109" spans="1:23">
      <c r="A109" s="14" t="s">
        <v>69</v>
      </c>
      <c r="B109" s="15"/>
      <c r="C109" s="15"/>
      <c r="D109" s="15"/>
      <c r="E109" s="15"/>
      <c r="F109" s="15"/>
      <c r="G109" s="15"/>
      <c r="H109" s="15"/>
      <c r="I109" s="14"/>
      <c r="J109" s="15"/>
      <c r="K109" s="15"/>
      <c r="L109" s="15"/>
      <c r="M109" s="15"/>
      <c r="N109" s="15"/>
      <c r="O109" s="15"/>
      <c r="P109" s="15"/>
      <c r="Q109" s="15"/>
      <c r="R109" s="15"/>
      <c r="S109" s="15"/>
      <c r="T109" s="15"/>
      <c r="U109" s="15"/>
      <c r="V109" s="15"/>
      <c r="W109" s="15"/>
    </row>
    <row r="110" spans="1:23" ht="13.8" thickBot="1">
      <c r="A110" s="45" t="s">
        <v>491</v>
      </c>
      <c r="B110" s="15"/>
      <c r="C110" s="15"/>
      <c r="D110" s="15"/>
      <c r="E110" s="15"/>
      <c r="F110" s="15"/>
      <c r="G110" s="15"/>
      <c r="H110" s="15"/>
      <c r="I110" s="14"/>
      <c r="J110" s="15"/>
      <c r="K110" s="15"/>
      <c r="L110" s="15"/>
      <c r="M110" s="15"/>
      <c r="N110" s="15"/>
      <c r="O110" s="15"/>
      <c r="P110" s="15"/>
      <c r="Q110" s="15"/>
      <c r="R110" s="15"/>
      <c r="S110" s="15"/>
      <c r="T110" s="15"/>
      <c r="U110" s="15"/>
      <c r="V110" s="15"/>
      <c r="W110" s="15"/>
    </row>
    <row r="111" spans="1:23" ht="12.75" customHeight="1">
      <c r="A111" s="1">
        <v>3</v>
      </c>
      <c r="B111" s="14" t="s">
        <v>341</v>
      </c>
      <c r="C111" s="14"/>
      <c r="D111" s="15"/>
      <c r="E111" s="15"/>
      <c r="F111" s="15"/>
      <c r="G111" s="15"/>
      <c r="H111" s="15"/>
      <c r="I111" s="15"/>
      <c r="J111" s="15"/>
      <c r="K111" s="46"/>
      <c r="L111" s="46"/>
      <c r="M111" s="46"/>
      <c r="N111" s="46"/>
      <c r="O111" s="46"/>
      <c r="P111" s="46"/>
      <c r="Q111" s="319" t="s">
        <v>1194</v>
      </c>
      <c r="R111" s="320"/>
      <c r="S111" s="320"/>
      <c r="T111" s="320"/>
      <c r="U111" s="321"/>
      <c r="V111" s="46"/>
      <c r="W111" s="15"/>
    </row>
    <row r="112" spans="1:23">
      <c r="A112" s="1">
        <v>0</v>
      </c>
      <c r="B112" s="14" t="s">
        <v>286</v>
      </c>
      <c r="C112" s="14"/>
      <c r="D112" s="15"/>
      <c r="E112" s="15"/>
      <c r="F112" s="15"/>
      <c r="G112" s="15"/>
      <c r="H112" s="15"/>
      <c r="I112" s="15"/>
      <c r="J112" s="15"/>
      <c r="K112" s="46"/>
      <c r="L112" s="46"/>
      <c r="M112" s="46"/>
      <c r="N112" s="46"/>
      <c r="O112" s="46"/>
      <c r="P112" s="46"/>
      <c r="Q112" s="322"/>
      <c r="R112" s="323"/>
      <c r="S112" s="323"/>
      <c r="T112" s="323"/>
      <c r="U112" s="324"/>
      <c r="V112" s="46"/>
      <c r="W112" s="15"/>
    </row>
    <row r="113" spans="1:23" ht="12.75" customHeight="1">
      <c r="A113" s="1">
        <v>0</v>
      </c>
      <c r="B113" s="14" t="s">
        <v>287</v>
      </c>
      <c r="C113" s="14"/>
      <c r="D113" s="15"/>
      <c r="E113" s="15"/>
      <c r="F113" s="15"/>
      <c r="G113" s="15"/>
      <c r="H113" s="15"/>
      <c r="I113" s="15"/>
      <c r="J113" s="15"/>
      <c r="K113" s="46"/>
      <c r="L113" s="46"/>
      <c r="M113" s="46"/>
      <c r="N113" s="46"/>
      <c r="O113" s="46"/>
      <c r="P113" s="46"/>
      <c r="Q113" s="331" t="s">
        <v>1195</v>
      </c>
      <c r="R113" s="332"/>
      <c r="S113" s="332"/>
      <c r="T113" s="332"/>
      <c r="U113" s="333"/>
      <c r="V113" s="46"/>
      <c r="W113" s="15"/>
    </row>
    <row r="114" spans="1:23" ht="12.75" customHeight="1">
      <c r="A114" s="15" t="s">
        <v>13</v>
      </c>
      <c r="B114" s="15" t="s">
        <v>0</v>
      </c>
      <c r="C114" s="15" t="s">
        <v>1</v>
      </c>
      <c r="D114" s="15" t="s">
        <v>2</v>
      </c>
      <c r="E114" s="14" t="s">
        <v>272</v>
      </c>
      <c r="F114" s="15" t="s">
        <v>3</v>
      </c>
      <c r="G114" s="15" t="s">
        <v>5</v>
      </c>
      <c r="H114" s="14" t="s">
        <v>96</v>
      </c>
      <c r="I114" s="14" t="s">
        <v>7</v>
      </c>
      <c r="J114" s="14" t="s">
        <v>8</v>
      </c>
      <c r="K114" s="14" t="s">
        <v>9</v>
      </c>
      <c r="L114" s="14" t="s">
        <v>268</v>
      </c>
      <c r="M114" s="14" t="s">
        <v>97</v>
      </c>
      <c r="N114" s="14" t="s">
        <v>292</v>
      </c>
      <c r="O114" s="14" t="s">
        <v>343</v>
      </c>
      <c r="P114" s="15"/>
      <c r="Q114" s="331"/>
      <c r="R114" s="332"/>
      <c r="S114" s="332"/>
      <c r="T114" s="332"/>
      <c r="U114" s="333"/>
      <c r="V114" s="46"/>
      <c r="W114" s="46"/>
    </row>
    <row r="115" spans="1:23">
      <c r="A115" s="1">
        <v>1</v>
      </c>
      <c r="B115" s="1">
        <v>15</v>
      </c>
      <c r="C115" s="1">
        <v>7.9266800000000002</v>
      </c>
      <c r="D115" s="1">
        <v>8</v>
      </c>
      <c r="E115" s="235">
        <v>10</v>
      </c>
      <c r="F115" s="235">
        <v>0</v>
      </c>
      <c r="G115" s="1">
        <v>1</v>
      </c>
      <c r="H115" s="1">
        <v>0</v>
      </c>
      <c r="I115" s="1">
        <v>0</v>
      </c>
      <c r="J115" s="1">
        <v>0</v>
      </c>
      <c r="K115" s="1">
        <v>0</v>
      </c>
      <c r="L115" s="1">
        <v>0</v>
      </c>
      <c r="M115" s="1">
        <v>0</v>
      </c>
      <c r="N115" s="1">
        <v>0</v>
      </c>
      <c r="O115" s="14" t="s">
        <v>141</v>
      </c>
      <c r="P115" s="46"/>
      <c r="Q115" s="331"/>
      <c r="R115" s="332"/>
      <c r="S115" s="332"/>
      <c r="T115" s="332"/>
      <c r="U115" s="333"/>
      <c r="V115" s="46"/>
      <c r="W115" s="46"/>
    </row>
    <row r="116" spans="1:23">
      <c r="A116" s="1">
        <v>0.3</v>
      </c>
      <c r="B116" s="1">
        <v>0.99</v>
      </c>
      <c r="C116" s="1">
        <v>0.86417299999999997</v>
      </c>
      <c r="D116" s="1">
        <v>0.8</v>
      </c>
      <c r="E116" s="235">
        <v>0.09</v>
      </c>
      <c r="F116" s="235">
        <v>1</v>
      </c>
      <c r="G116" s="1">
        <v>3</v>
      </c>
      <c r="H116" s="1">
        <v>0</v>
      </c>
      <c r="I116" s="1">
        <v>0</v>
      </c>
      <c r="J116" s="1">
        <v>0</v>
      </c>
      <c r="K116" s="1">
        <v>0</v>
      </c>
      <c r="L116" s="1">
        <v>0</v>
      </c>
      <c r="M116" s="1">
        <v>0</v>
      </c>
      <c r="N116" s="1">
        <v>0</v>
      </c>
      <c r="O116" s="14" t="s">
        <v>142</v>
      </c>
      <c r="P116" s="46"/>
      <c r="Q116" s="328" t="s">
        <v>1193</v>
      </c>
      <c r="R116" s="329"/>
      <c r="S116" s="329"/>
      <c r="T116" s="329"/>
      <c r="U116" s="330"/>
      <c r="V116" s="46"/>
      <c r="W116" s="46"/>
    </row>
    <row r="117" spans="1:23" ht="13.8" thickBot="1">
      <c r="A117" s="1">
        <v>0</v>
      </c>
      <c r="B117" s="1">
        <v>2</v>
      </c>
      <c r="C117" s="1">
        <v>0.01</v>
      </c>
      <c r="D117" s="1">
        <v>0.8</v>
      </c>
      <c r="E117" s="1">
        <v>0.2</v>
      </c>
      <c r="F117" s="1">
        <v>0</v>
      </c>
      <c r="G117" s="1">
        <v>-4</v>
      </c>
      <c r="H117" s="1">
        <v>0</v>
      </c>
      <c r="I117" s="1">
        <v>0</v>
      </c>
      <c r="J117" s="1">
        <v>0</v>
      </c>
      <c r="K117" s="1">
        <v>0</v>
      </c>
      <c r="L117" s="1">
        <v>0</v>
      </c>
      <c r="M117" s="1">
        <v>0</v>
      </c>
      <c r="N117" s="1">
        <v>0</v>
      </c>
      <c r="O117" s="14" t="s">
        <v>143</v>
      </c>
      <c r="P117" s="46"/>
      <c r="Q117" s="334"/>
      <c r="R117" s="335"/>
      <c r="S117" s="335"/>
      <c r="T117" s="335"/>
      <c r="U117" s="336"/>
      <c r="V117" s="46"/>
      <c r="W117" s="46"/>
    </row>
    <row r="118" spans="1:23">
      <c r="A118" s="1">
        <v>-5</v>
      </c>
      <c r="B118" s="1">
        <v>5</v>
      </c>
      <c r="C118" s="1">
        <v>0</v>
      </c>
      <c r="D118" s="1">
        <v>0</v>
      </c>
      <c r="E118" s="1">
        <v>0</v>
      </c>
      <c r="F118" s="1">
        <v>0</v>
      </c>
      <c r="G118" s="1">
        <v>-4</v>
      </c>
      <c r="H118" s="1">
        <v>0</v>
      </c>
      <c r="I118" s="1">
        <v>0</v>
      </c>
      <c r="J118" s="1">
        <v>0</v>
      </c>
      <c r="K118" s="1">
        <v>0</v>
      </c>
      <c r="L118" s="1">
        <v>0</v>
      </c>
      <c r="M118" s="1">
        <v>0</v>
      </c>
      <c r="N118" s="1">
        <v>0</v>
      </c>
      <c r="O118" s="14" t="s">
        <v>261</v>
      </c>
      <c r="P118" s="46"/>
      <c r="Q118" s="46"/>
      <c r="R118" s="46"/>
      <c r="S118" s="46"/>
      <c r="T118" s="46"/>
      <c r="U118" s="46"/>
      <c r="V118" s="46"/>
      <c r="W118" s="46"/>
    </row>
    <row r="119" spans="1:23">
      <c r="A119" s="1">
        <v>0</v>
      </c>
      <c r="B119" s="1">
        <v>0</v>
      </c>
      <c r="C119" s="1">
        <v>0</v>
      </c>
      <c r="D119" s="1">
        <v>0</v>
      </c>
      <c r="E119" s="1">
        <v>0</v>
      </c>
      <c r="F119" s="1">
        <v>0</v>
      </c>
      <c r="G119" s="1">
        <v>-99</v>
      </c>
      <c r="H119" s="1">
        <v>0</v>
      </c>
      <c r="I119" s="1">
        <v>0</v>
      </c>
      <c r="J119" s="1">
        <v>0</v>
      </c>
      <c r="K119" s="1">
        <v>0</v>
      </c>
      <c r="L119" s="1">
        <v>0</v>
      </c>
      <c r="M119" s="1">
        <v>0</v>
      </c>
      <c r="N119" s="1">
        <v>0</v>
      </c>
      <c r="O119" s="14" t="s">
        <v>144</v>
      </c>
      <c r="P119" s="46"/>
      <c r="Q119" s="46"/>
      <c r="R119" s="46"/>
      <c r="S119" s="46"/>
      <c r="T119" s="46"/>
      <c r="U119" s="46"/>
      <c r="V119" s="46"/>
      <c r="W119" s="46"/>
    </row>
    <row r="120" spans="1:23" ht="13.8" thickBot="1">
      <c r="A120" s="14" t="s">
        <v>1224</v>
      </c>
      <c r="B120" s="15"/>
      <c r="C120" s="15"/>
      <c r="D120" s="15"/>
      <c r="E120" s="15"/>
      <c r="F120" s="15"/>
      <c r="G120" s="15"/>
      <c r="H120" s="15"/>
      <c r="I120" s="15"/>
      <c r="J120" s="15"/>
      <c r="K120" s="15"/>
      <c r="L120" s="15"/>
      <c r="M120" s="15"/>
      <c r="N120" s="15"/>
      <c r="O120" s="14"/>
      <c r="P120" s="46"/>
      <c r="Q120" s="46"/>
      <c r="R120" s="46"/>
      <c r="S120" s="46"/>
      <c r="T120" s="46"/>
      <c r="U120" s="46"/>
      <c r="V120" s="46"/>
      <c r="W120" s="46"/>
    </row>
    <row r="121" spans="1:23" ht="13.8" thickBot="1">
      <c r="A121" s="58" t="s">
        <v>1198</v>
      </c>
      <c r="B121" s="59"/>
      <c r="C121" s="59"/>
      <c r="D121" s="59"/>
      <c r="E121" s="59"/>
      <c r="F121" s="59"/>
      <c r="G121" s="59"/>
      <c r="H121" s="59"/>
      <c r="I121" s="59"/>
      <c r="J121" s="59"/>
      <c r="K121" s="59"/>
      <c r="L121" s="286" t="s">
        <v>1199</v>
      </c>
      <c r="M121" s="59"/>
      <c r="N121" s="59"/>
      <c r="O121" s="61"/>
      <c r="P121" s="244"/>
      <c r="Q121" s="285"/>
      <c r="R121" s="285"/>
      <c r="S121" s="244"/>
      <c r="T121" s="283"/>
      <c r="U121" s="46"/>
      <c r="V121" s="46"/>
      <c r="W121" s="46"/>
    </row>
    <row r="122" spans="1:23">
      <c r="A122" s="45" t="s">
        <v>574</v>
      </c>
      <c r="B122" s="15"/>
      <c r="C122" s="15"/>
      <c r="D122" s="15"/>
      <c r="E122" s="15"/>
      <c r="F122" s="15"/>
      <c r="G122" s="15"/>
      <c r="H122" s="15"/>
      <c r="I122" s="15"/>
      <c r="J122" s="15"/>
      <c r="K122" s="15"/>
      <c r="L122" s="15"/>
      <c r="M122" s="15"/>
      <c r="N122" s="15"/>
      <c r="O122" s="14"/>
      <c r="P122" s="46"/>
      <c r="Q122" s="46"/>
      <c r="R122" s="46"/>
      <c r="S122" s="46"/>
      <c r="T122" s="46"/>
      <c r="U122" s="46"/>
      <c r="V122" s="46"/>
      <c r="W122" s="46"/>
    </row>
    <row r="123" spans="1:23">
      <c r="A123" s="1">
        <v>1</v>
      </c>
      <c r="B123" s="14" t="s">
        <v>492</v>
      </c>
      <c r="C123" s="15"/>
      <c r="D123" s="15"/>
      <c r="E123" s="15"/>
      <c r="F123" s="15"/>
      <c r="G123" s="15"/>
      <c r="H123" s="15"/>
      <c r="I123" s="15"/>
      <c r="J123" s="15"/>
      <c r="K123" s="15"/>
      <c r="L123" s="15"/>
      <c r="M123" s="15"/>
      <c r="N123" s="15"/>
      <c r="O123" s="15"/>
      <c r="P123" s="46"/>
      <c r="Q123" s="46"/>
      <c r="R123" s="46"/>
      <c r="S123" s="46"/>
      <c r="T123" s="46"/>
      <c r="U123" s="46"/>
      <c r="V123" s="46"/>
      <c r="W123" s="46"/>
    </row>
    <row r="124" spans="1:23">
      <c r="A124" s="1">
        <v>1980</v>
      </c>
      <c r="B124" s="14" t="s">
        <v>154</v>
      </c>
      <c r="C124" s="15"/>
      <c r="D124" s="15"/>
      <c r="E124" s="15"/>
      <c r="F124" s="15"/>
      <c r="G124" s="15"/>
      <c r="H124" s="15"/>
      <c r="I124" s="15"/>
      <c r="J124" s="15"/>
      <c r="K124" s="15"/>
      <c r="L124" s="15"/>
      <c r="M124" s="15"/>
      <c r="N124" s="15"/>
      <c r="O124" s="15"/>
      <c r="P124" s="46"/>
      <c r="Q124" s="46"/>
      <c r="R124" s="46"/>
      <c r="S124" s="46"/>
      <c r="T124" s="46"/>
      <c r="U124" s="46"/>
      <c r="V124" s="46"/>
      <c r="W124" s="46"/>
    </row>
    <row r="125" spans="1:23">
      <c r="A125" s="1">
        <v>2008</v>
      </c>
      <c r="B125" s="14" t="s">
        <v>155</v>
      </c>
      <c r="C125" s="15"/>
      <c r="D125" s="15"/>
      <c r="E125" s="15"/>
      <c r="F125" s="15"/>
      <c r="G125" s="15"/>
      <c r="H125" s="15"/>
      <c r="I125" s="15"/>
      <c r="J125" s="15"/>
      <c r="K125" s="15"/>
      <c r="L125" s="15"/>
      <c r="M125" s="15"/>
      <c r="N125" s="15"/>
      <c r="O125" s="15"/>
      <c r="P125" s="46"/>
      <c r="Q125" s="46"/>
      <c r="R125" s="46"/>
      <c r="S125" s="46"/>
      <c r="T125" s="283"/>
      <c r="U125" s="46"/>
      <c r="V125" s="46"/>
      <c r="W125" s="46"/>
    </row>
    <row r="126" spans="1:23">
      <c r="A126" s="1">
        <v>2</v>
      </c>
      <c r="B126" s="14" t="s">
        <v>156</v>
      </c>
      <c r="C126" s="15"/>
      <c r="D126" s="15"/>
      <c r="E126" s="15"/>
      <c r="F126" s="15"/>
      <c r="G126" s="15"/>
      <c r="H126" s="15"/>
      <c r="I126" s="15"/>
      <c r="J126" s="15"/>
      <c r="K126" s="15"/>
      <c r="L126" s="15"/>
      <c r="M126" s="15"/>
      <c r="N126" s="15"/>
      <c r="O126" s="15"/>
      <c r="P126" s="15"/>
      <c r="Q126" s="15"/>
      <c r="R126" s="15"/>
      <c r="S126" s="15"/>
      <c r="T126" s="15"/>
      <c r="U126" s="15"/>
      <c r="V126" s="15"/>
      <c r="W126" s="15"/>
    </row>
    <row r="127" spans="1:23" ht="13.8" thickBot="1">
      <c r="A127" s="1">
        <v>1</v>
      </c>
      <c r="B127" s="45" t="s">
        <v>493</v>
      </c>
      <c r="C127" s="15"/>
      <c r="D127" s="15"/>
      <c r="E127" s="15"/>
      <c r="F127" s="15"/>
      <c r="G127" s="15"/>
      <c r="H127" s="15"/>
      <c r="I127" s="15"/>
      <c r="J127" s="15"/>
      <c r="K127" s="15"/>
      <c r="L127" s="15"/>
      <c r="M127" s="15"/>
      <c r="N127" s="15"/>
      <c r="O127" s="15"/>
      <c r="P127" s="15"/>
      <c r="Q127" s="15"/>
      <c r="R127" s="15"/>
      <c r="S127" s="15"/>
      <c r="T127" s="15"/>
      <c r="U127" s="15"/>
      <c r="V127" s="15"/>
      <c r="W127" s="15"/>
    </row>
    <row r="128" spans="1:23" ht="12.75" customHeight="1">
      <c r="A128" s="1">
        <v>0</v>
      </c>
      <c r="B128" s="14" t="s">
        <v>157</v>
      </c>
      <c r="C128" s="15"/>
      <c r="D128" s="15"/>
      <c r="E128" s="15"/>
      <c r="F128" s="15"/>
      <c r="G128" s="15"/>
      <c r="H128" s="15"/>
      <c r="I128" s="15"/>
      <c r="J128" s="325" t="s">
        <v>1196</v>
      </c>
      <c r="K128" s="326"/>
      <c r="L128" s="326"/>
      <c r="M128" s="326"/>
      <c r="N128" s="326"/>
      <c r="O128" s="326"/>
      <c r="P128" s="327"/>
      <c r="Q128" s="15"/>
      <c r="R128" s="15"/>
      <c r="S128" s="15"/>
      <c r="T128" s="15"/>
      <c r="U128" s="15"/>
      <c r="V128" s="15"/>
      <c r="W128" s="15"/>
    </row>
    <row r="129" spans="1:23">
      <c r="A129" s="1">
        <v>-4</v>
      </c>
      <c r="B129" s="15" t="s">
        <v>101</v>
      </c>
      <c r="C129" s="15"/>
      <c r="D129" s="15"/>
      <c r="E129" s="15"/>
      <c r="F129" s="15"/>
      <c r="G129" s="15"/>
      <c r="H129" s="15"/>
      <c r="I129" s="15"/>
      <c r="J129" s="328"/>
      <c r="K129" s="329"/>
      <c r="L129" s="329"/>
      <c r="M129" s="329"/>
      <c r="N129" s="329"/>
      <c r="O129" s="329"/>
      <c r="P129" s="330"/>
      <c r="Q129" s="15"/>
      <c r="R129" s="15"/>
      <c r="S129" s="15"/>
      <c r="T129" s="15"/>
      <c r="U129" s="15"/>
      <c r="V129" s="15"/>
      <c r="W129" s="15"/>
    </row>
    <row r="130" spans="1:23">
      <c r="A130" s="1">
        <v>0</v>
      </c>
      <c r="B130" s="14" t="s">
        <v>158</v>
      </c>
      <c r="C130" s="15"/>
      <c r="D130" s="15"/>
      <c r="E130" s="15"/>
      <c r="F130" s="15"/>
      <c r="G130" s="15"/>
      <c r="H130" s="15"/>
      <c r="I130" s="15"/>
      <c r="J130" s="328"/>
      <c r="K130" s="329"/>
      <c r="L130" s="329"/>
      <c r="M130" s="329"/>
      <c r="N130" s="329"/>
      <c r="O130" s="329"/>
      <c r="P130" s="330"/>
      <c r="Q130" s="15"/>
      <c r="R130" s="15"/>
      <c r="S130" s="15"/>
      <c r="T130" s="15"/>
      <c r="U130" s="15"/>
      <c r="V130" s="15"/>
      <c r="W130" s="15"/>
    </row>
    <row r="131" spans="1:23">
      <c r="A131" s="1">
        <v>1</v>
      </c>
      <c r="B131" s="14" t="s">
        <v>159</v>
      </c>
      <c r="C131" s="15"/>
      <c r="D131" s="15"/>
      <c r="E131" s="15"/>
      <c r="F131" s="15"/>
      <c r="G131" s="15"/>
      <c r="H131" s="15"/>
      <c r="I131" s="15"/>
      <c r="J131" s="328"/>
      <c r="K131" s="329"/>
      <c r="L131" s="329"/>
      <c r="M131" s="329"/>
      <c r="N131" s="329"/>
      <c r="O131" s="329"/>
      <c r="P131" s="330"/>
      <c r="Q131" s="15"/>
      <c r="R131" s="15"/>
      <c r="S131" s="15"/>
      <c r="T131" s="15"/>
      <c r="U131" s="15"/>
      <c r="V131" s="15"/>
      <c r="W131" s="15"/>
    </row>
    <row r="132" spans="1:23">
      <c r="A132" s="1">
        <v>1900</v>
      </c>
      <c r="B132" s="15" t="s">
        <v>102</v>
      </c>
      <c r="C132" s="15"/>
      <c r="D132" s="15"/>
      <c r="E132" s="15"/>
      <c r="F132" s="15"/>
      <c r="G132" s="15"/>
      <c r="H132" s="15"/>
      <c r="I132" s="15"/>
      <c r="J132" s="328"/>
      <c r="K132" s="329"/>
      <c r="L132" s="329"/>
      <c r="M132" s="329"/>
      <c r="N132" s="329"/>
      <c r="O132" s="329"/>
      <c r="P132" s="330"/>
      <c r="Q132" s="15"/>
      <c r="R132" s="15"/>
      <c r="S132" s="15"/>
      <c r="T132" s="15"/>
      <c r="U132" s="15"/>
      <c r="V132" s="15"/>
      <c r="W132" s="15"/>
    </row>
    <row r="133" spans="1:23">
      <c r="A133" s="1">
        <v>1900</v>
      </c>
      <c r="B133" s="15" t="s">
        <v>103</v>
      </c>
      <c r="C133" s="15"/>
      <c r="D133" s="15"/>
      <c r="E133" s="15"/>
      <c r="F133" s="15"/>
      <c r="G133" s="15"/>
      <c r="H133" s="15"/>
      <c r="I133" s="15"/>
      <c r="J133" s="328"/>
      <c r="K133" s="329"/>
      <c r="L133" s="329"/>
      <c r="M133" s="329"/>
      <c r="N133" s="329"/>
      <c r="O133" s="329"/>
      <c r="P133" s="330"/>
      <c r="Q133" s="15"/>
      <c r="R133" s="15"/>
      <c r="S133" s="15"/>
      <c r="T133" s="15"/>
      <c r="U133" s="15"/>
      <c r="V133" s="15"/>
      <c r="W133" s="15"/>
    </row>
    <row r="134" spans="1:23">
      <c r="A134" s="1">
        <v>2001</v>
      </c>
      <c r="B134" s="15" t="s">
        <v>104</v>
      </c>
      <c r="C134" s="15"/>
      <c r="D134" s="15"/>
      <c r="E134" s="15"/>
      <c r="F134" s="15"/>
      <c r="G134" s="15"/>
      <c r="H134" s="15"/>
      <c r="I134" s="15"/>
      <c r="J134" s="328"/>
      <c r="K134" s="329"/>
      <c r="L134" s="329"/>
      <c r="M134" s="329"/>
      <c r="N134" s="329"/>
      <c r="O134" s="329"/>
      <c r="P134" s="330"/>
      <c r="Q134" s="15"/>
      <c r="R134" s="15"/>
      <c r="S134" s="15"/>
      <c r="T134" s="15"/>
      <c r="U134" s="15"/>
      <c r="V134" s="15"/>
      <c r="W134" s="15"/>
    </row>
    <row r="135" spans="1:23" ht="13.8" thickBot="1">
      <c r="A135" s="1">
        <v>2002</v>
      </c>
      <c r="B135" s="15" t="s">
        <v>105</v>
      </c>
      <c r="C135" s="15"/>
      <c r="D135" s="15"/>
      <c r="E135" s="15"/>
      <c r="F135" s="15"/>
      <c r="G135" s="15"/>
      <c r="H135" s="15"/>
      <c r="I135" s="15"/>
      <c r="J135" s="284" t="s">
        <v>1197</v>
      </c>
      <c r="K135" s="278"/>
      <c r="L135" s="278"/>
      <c r="M135" s="278"/>
      <c r="N135" s="278"/>
      <c r="O135" s="278"/>
      <c r="P135" s="282"/>
      <c r="Q135" s="15"/>
      <c r="R135" s="15"/>
      <c r="S135" s="15"/>
      <c r="T135" s="15"/>
      <c r="U135" s="15"/>
      <c r="V135" s="15"/>
      <c r="W135" s="15"/>
    </row>
    <row r="136" spans="1:23">
      <c r="A136" s="1">
        <v>1</v>
      </c>
      <c r="B136" s="14" t="s">
        <v>160</v>
      </c>
      <c r="C136" s="15"/>
      <c r="D136" s="15"/>
      <c r="E136" s="15"/>
      <c r="F136" s="15"/>
      <c r="G136" s="15"/>
      <c r="H136" s="15"/>
      <c r="I136" s="15"/>
      <c r="J136" s="15"/>
      <c r="K136" s="15"/>
      <c r="L136" s="15"/>
      <c r="M136" s="15"/>
      <c r="N136" s="15"/>
      <c r="O136" s="15"/>
      <c r="P136" s="15"/>
      <c r="Q136" s="15"/>
      <c r="R136" s="15"/>
      <c r="S136" s="15"/>
      <c r="T136" s="15"/>
      <c r="U136" s="15"/>
      <c r="V136" s="15"/>
      <c r="W136" s="15"/>
    </row>
    <row r="137" spans="1:23">
      <c r="A137" s="1">
        <v>0</v>
      </c>
      <c r="B137" s="14" t="s">
        <v>161</v>
      </c>
      <c r="C137" s="15"/>
      <c r="D137" s="15"/>
      <c r="E137" s="15"/>
      <c r="F137" s="15"/>
      <c r="G137" s="15"/>
      <c r="H137" s="15"/>
      <c r="I137" s="15"/>
      <c r="J137" s="15"/>
      <c r="K137" s="15"/>
      <c r="L137" s="15"/>
      <c r="M137" s="15"/>
      <c r="N137" s="15"/>
      <c r="O137" s="15"/>
      <c r="P137" s="15"/>
      <c r="Q137" s="15"/>
      <c r="R137" s="15"/>
      <c r="S137" s="15"/>
      <c r="T137" s="15"/>
      <c r="U137" s="15"/>
      <c r="V137" s="15"/>
      <c r="W137" s="15"/>
    </row>
    <row r="138" spans="1:23">
      <c r="A138" s="1">
        <v>-5</v>
      </c>
      <c r="B138" s="14" t="s">
        <v>162</v>
      </c>
      <c r="C138" s="15"/>
      <c r="D138" s="15"/>
      <c r="E138" s="15"/>
      <c r="F138" s="15"/>
      <c r="G138" s="15"/>
      <c r="H138" s="15"/>
      <c r="I138" s="15"/>
      <c r="J138" s="15"/>
      <c r="K138" s="15"/>
      <c r="L138" s="15"/>
      <c r="M138" s="15"/>
      <c r="N138" s="15"/>
      <c r="O138" s="15"/>
      <c r="P138" s="15"/>
      <c r="Q138" s="15"/>
      <c r="R138" s="15"/>
      <c r="S138" s="15"/>
      <c r="T138" s="15"/>
      <c r="U138" s="15"/>
      <c r="V138" s="15"/>
      <c r="W138" s="15"/>
    </row>
    <row r="139" spans="1:23">
      <c r="A139" s="1">
        <v>5</v>
      </c>
      <c r="B139" s="14" t="s">
        <v>163</v>
      </c>
      <c r="C139" s="15"/>
      <c r="D139" s="15"/>
      <c r="E139" s="15"/>
      <c r="F139" s="15"/>
      <c r="G139" s="15"/>
      <c r="H139" s="15"/>
      <c r="I139" s="15"/>
      <c r="J139" s="15"/>
      <c r="K139" s="15"/>
      <c r="L139" s="15"/>
      <c r="M139" s="15"/>
      <c r="N139" s="15"/>
      <c r="O139" s="15"/>
      <c r="P139" s="15"/>
      <c r="Q139" s="15"/>
      <c r="R139" s="15"/>
      <c r="S139" s="15"/>
      <c r="T139" s="15"/>
      <c r="U139" s="15"/>
      <c r="V139" s="15"/>
      <c r="W139" s="15"/>
    </row>
    <row r="140" spans="1:23">
      <c r="A140" s="1">
        <v>0</v>
      </c>
      <c r="B140" s="15" t="s">
        <v>106</v>
      </c>
      <c r="C140" s="15"/>
      <c r="D140" s="15"/>
      <c r="E140" s="15"/>
      <c r="F140" s="15"/>
      <c r="G140" s="15"/>
      <c r="H140" s="15"/>
      <c r="I140" s="15"/>
      <c r="J140" s="15"/>
      <c r="K140" s="15"/>
      <c r="L140" s="15"/>
      <c r="M140" s="15"/>
      <c r="N140" s="15"/>
      <c r="O140" s="15"/>
      <c r="P140" s="15"/>
      <c r="Q140" s="15"/>
      <c r="R140" s="15"/>
      <c r="S140" s="15"/>
      <c r="T140" s="15"/>
      <c r="U140" s="15"/>
      <c r="V140" s="15"/>
      <c r="W140" s="15"/>
    </row>
    <row r="141" spans="1:23">
      <c r="A141" s="45" t="s">
        <v>88</v>
      </c>
      <c r="B141" s="15"/>
      <c r="C141" s="15"/>
      <c r="D141" s="15"/>
      <c r="E141" s="17"/>
      <c r="F141" s="14"/>
      <c r="G141" s="14"/>
      <c r="H141" s="14"/>
      <c r="I141" s="14"/>
      <c r="J141" s="14"/>
      <c r="K141" s="14"/>
      <c r="L141" s="15"/>
      <c r="M141" s="15"/>
      <c r="N141" s="15"/>
      <c r="O141" s="15"/>
      <c r="P141" s="15"/>
      <c r="Q141" s="15"/>
      <c r="R141" s="15"/>
      <c r="S141" s="15"/>
      <c r="T141" s="15"/>
      <c r="U141" s="15"/>
      <c r="V141" s="15"/>
      <c r="W141" s="15"/>
    </row>
    <row r="142" spans="1:23" ht="13.8" thickBot="1">
      <c r="A142" s="45" t="s">
        <v>495</v>
      </c>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ht="13.8" thickBot="1">
      <c r="A143" s="14" t="s">
        <v>189</v>
      </c>
      <c r="B143" s="15"/>
      <c r="C143" s="15"/>
      <c r="D143" s="15"/>
      <c r="E143" s="15"/>
      <c r="F143" s="15"/>
      <c r="G143" s="73" t="s">
        <v>494</v>
      </c>
      <c r="H143" s="74"/>
      <c r="I143" s="74"/>
      <c r="J143" s="74"/>
      <c r="K143" s="74"/>
      <c r="L143" s="74"/>
      <c r="M143" s="75"/>
      <c r="N143" s="15"/>
      <c r="O143" s="15"/>
      <c r="P143" s="15"/>
      <c r="Q143" s="15"/>
      <c r="R143" s="15"/>
      <c r="S143" s="15"/>
      <c r="T143" s="15"/>
      <c r="U143" s="15"/>
      <c r="V143" s="15"/>
      <c r="W143" s="15"/>
    </row>
    <row r="144" spans="1:23" ht="13.8" thickBot="1">
      <c r="A144" s="14" t="s">
        <v>344</v>
      </c>
      <c r="B144" s="15"/>
      <c r="C144" s="15"/>
      <c r="D144" s="76" t="s">
        <v>428</v>
      </c>
      <c r="E144" s="48"/>
      <c r="F144" s="49"/>
      <c r="G144" s="15"/>
      <c r="H144" s="15"/>
      <c r="I144" s="15"/>
      <c r="J144" s="15"/>
      <c r="K144" s="15"/>
      <c r="L144" s="15"/>
      <c r="M144" s="15"/>
      <c r="N144" s="15"/>
      <c r="O144" s="15"/>
      <c r="P144" s="15"/>
      <c r="Q144" s="15"/>
      <c r="R144" s="15"/>
      <c r="S144" s="15"/>
      <c r="T144" s="15"/>
      <c r="U144" s="15"/>
      <c r="V144" s="15"/>
      <c r="W144" s="15"/>
    </row>
    <row r="145" spans="1:23" ht="13.8" thickBot="1">
      <c r="A145" s="14" t="s">
        <v>345</v>
      </c>
      <c r="B145" s="14"/>
      <c r="C145" s="15"/>
      <c r="D145" s="73" t="s">
        <v>1200</v>
      </c>
      <c r="E145" s="74"/>
      <c r="F145" s="75"/>
      <c r="G145" s="75"/>
      <c r="H145" s="15"/>
      <c r="I145" s="15"/>
      <c r="J145" s="15"/>
      <c r="K145" s="15"/>
      <c r="L145" s="15"/>
      <c r="M145" s="15"/>
      <c r="N145" s="15"/>
      <c r="O145" s="15"/>
      <c r="P145" s="15"/>
      <c r="Q145" s="15"/>
      <c r="R145" s="15"/>
      <c r="S145" s="15"/>
      <c r="T145" s="15"/>
      <c r="U145" s="15"/>
      <c r="V145" s="15"/>
      <c r="W145" s="15"/>
    </row>
    <row r="146" spans="1:23" ht="13.8" thickBot="1">
      <c r="A146" s="15" t="s">
        <v>69</v>
      </c>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ht="12.75" customHeight="1">
      <c r="A147" s="45" t="s">
        <v>168</v>
      </c>
      <c r="B147" s="15"/>
      <c r="C147" s="15"/>
      <c r="D147" s="15"/>
      <c r="E147" s="15"/>
      <c r="F147" s="15"/>
      <c r="G147" s="15"/>
      <c r="H147" s="15"/>
      <c r="I147" s="15"/>
      <c r="J147" s="15"/>
      <c r="K147" s="319" t="s">
        <v>1201</v>
      </c>
      <c r="L147" s="320"/>
      <c r="M147" s="320"/>
      <c r="N147" s="320"/>
      <c r="O147" s="321"/>
      <c r="P147" s="15"/>
      <c r="Q147" s="15"/>
      <c r="R147" s="15"/>
      <c r="S147" s="15"/>
      <c r="T147" s="15"/>
      <c r="U147" s="15"/>
      <c r="V147" s="15"/>
      <c r="W147" s="15"/>
    </row>
    <row r="148" spans="1:23">
      <c r="A148" s="1">
        <v>0.3</v>
      </c>
      <c r="B148" s="14" t="s">
        <v>164</v>
      </c>
      <c r="C148" s="15"/>
      <c r="D148" s="15"/>
      <c r="E148" s="15"/>
      <c r="F148" s="15"/>
      <c r="G148" s="15"/>
      <c r="H148" s="15"/>
      <c r="I148" s="15"/>
      <c r="J148" s="15"/>
      <c r="K148" s="322"/>
      <c r="L148" s="323"/>
      <c r="M148" s="323"/>
      <c r="N148" s="323"/>
      <c r="O148" s="324"/>
      <c r="P148" s="15"/>
      <c r="Q148" s="15"/>
      <c r="R148" s="15"/>
      <c r="S148" s="15"/>
      <c r="T148" s="15"/>
      <c r="U148" s="15"/>
      <c r="V148" s="15"/>
      <c r="W148" s="15"/>
    </row>
    <row r="149" spans="1:23">
      <c r="A149" s="1">
        <v>-2001</v>
      </c>
      <c r="B149" s="14" t="s">
        <v>165</v>
      </c>
      <c r="C149" s="15"/>
      <c r="D149" s="15"/>
      <c r="E149" s="15"/>
      <c r="F149" s="15"/>
      <c r="G149" s="15"/>
      <c r="H149" s="15"/>
      <c r="I149" s="15"/>
      <c r="J149" s="15"/>
      <c r="K149" s="322"/>
      <c r="L149" s="323"/>
      <c r="M149" s="323"/>
      <c r="N149" s="323"/>
      <c r="O149" s="324"/>
      <c r="P149" s="15"/>
      <c r="Q149" s="15"/>
      <c r="R149" s="15"/>
      <c r="S149" s="15"/>
      <c r="T149" s="15"/>
      <c r="U149" s="15"/>
      <c r="V149" s="15"/>
      <c r="W149" s="15"/>
    </row>
    <row r="150" spans="1:23">
      <c r="A150" s="1">
        <v>4</v>
      </c>
      <c r="B150" s="14" t="s">
        <v>1310</v>
      </c>
      <c r="C150" s="15"/>
      <c r="D150" s="15"/>
      <c r="E150" s="15"/>
      <c r="F150" s="15"/>
      <c r="G150" s="15"/>
      <c r="H150" s="15"/>
      <c r="I150" s="15"/>
      <c r="J150" s="15"/>
      <c r="K150" s="322"/>
      <c r="L150" s="323"/>
      <c r="M150" s="323"/>
      <c r="N150" s="323"/>
      <c r="O150" s="324"/>
      <c r="P150" s="15"/>
      <c r="Q150" s="15"/>
      <c r="R150" s="15"/>
      <c r="S150" s="15"/>
      <c r="T150" s="15"/>
      <c r="U150" s="15"/>
      <c r="V150" s="15"/>
      <c r="W150" s="15"/>
    </row>
    <row r="151" spans="1:23">
      <c r="A151" s="1">
        <v>2.9</v>
      </c>
      <c r="B151" s="14" t="s">
        <v>166</v>
      </c>
      <c r="C151" s="15"/>
      <c r="D151" s="15"/>
      <c r="E151" s="15"/>
      <c r="F151" s="15"/>
      <c r="G151" s="15"/>
      <c r="H151" s="15"/>
      <c r="I151" s="15"/>
      <c r="J151" s="15"/>
      <c r="K151" s="322"/>
      <c r="L151" s="323"/>
      <c r="M151" s="323"/>
      <c r="N151" s="323"/>
      <c r="O151" s="324"/>
      <c r="P151" s="15"/>
      <c r="Q151" s="15"/>
      <c r="R151" s="15"/>
      <c r="S151" s="15"/>
      <c r="T151" s="15"/>
      <c r="U151" s="15"/>
      <c r="V151" s="15"/>
      <c r="W151" s="15"/>
    </row>
    <row r="152" spans="1:23" ht="13.8" thickBot="1">
      <c r="A152" s="14" t="s">
        <v>429</v>
      </c>
      <c r="B152" s="15"/>
      <c r="C152" s="15"/>
      <c r="D152" s="15"/>
      <c r="E152" s="15"/>
      <c r="F152" s="15"/>
      <c r="G152" s="15"/>
      <c r="H152" s="15"/>
      <c r="I152" s="15"/>
      <c r="J152" s="15"/>
      <c r="K152" s="289" t="s">
        <v>1202</v>
      </c>
      <c r="L152" s="287"/>
      <c r="M152" s="287"/>
      <c r="N152" s="287"/>
      <c r="O152" s="288"/>
      <c r="P152" s="15"/>
      <c r="Q152" s="15"/>
      <c r="R152" s="15"/>
      <c r="S152" s="15"/>
      <c r="T152" s="15"/>
      <c r="U152" s="15"/>
      <c r="V152" s="15"/>
      <c r="W152" s="15"/>
    </row>
    <row r="153" spans="1:23">
      <c r="A153" s="14" t="s">
        <v>167</v>
      </c>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c r="A154" s="14" t="s">
        <v>504</v>
      </c>
      <c r="B154" s="15"/>
      <c r="C154" s="14" t="s">
        <v>497</v>
      </c>
      <c r="D154" s="15"/>
      <c r="E154" s="15"/>
      <c r="F154" s="15"/>
      <c r="G154" s="15"/>
      <c r="H154" s="15"/>
      <c r="I154" s="15"/>
      <c r="J154" s="15"/>
      <c r="K154" s="15"/>
      <c r="L154" s="15"/>
      <c r="M154" s="15"/>
      <c r="N154" s="15"/>
      <c r="O154" s="15"/>
      <c r="P154" s="15"/>
      <c r="Q154" s="15"/>
      <c r="R154" s="15"/>
      <c r="S154" s="15"/>
      <c r="T154" s="15"/>
      <c r="U154" s="15"/>
      <c r="V154" s="15"/>
      <c r="W154" s="15"/>
    </row>
    <row r="155" spans="1:23" ht="13.8" thickBot="1">
      <c r="A155" s="14" t="s">
        <v>1311</v>
      </c>
      <c r="B155" s="15"/>
      <c r="C155" s="15"/>
      <c r="D155" s="15"/>
      <c r="E155" s="15"/>
      <c r="F155" s="15"/>
      <c r="G155" s="15"/>
      <c r="H155" s="15"/>
      <c r="I155" s="15"/>
      <c r="J155" s="15"/>
      <c r="K155" s="15"/>
      <c r="L155" s="15"/>
      <c r="M155" s="15"/>
      <c r="N155" s="15"/>
      <c r="O155" s="15"/>
      <c r="P155" s="15"/>
      <c r="Q155" s="15"/>
      <c r="R155" s="15"/>
      <c r="S155" s="15"/>
      <c r="T155" s="15"/>
      <c r="U155" s="15"/>
      <c r="V155" s="15"/>
      <c r="W155" s="15"/>
    </row>
    <row r="156" spans="1:23" ht="13.8" thickBot="1">
      <c r="A156" s="1">
        <v>4</v>
      </c>
      <c r="B156" s="14" t="s">
        <v>347</v>
      </c>
      <c r="C156" s="15"/>
      <c r="D156" s="15"/>
      <c r="E156" s="15"/>
      <c r="F156" s="15"/>
      <c r="G156" s="15"/>
      <c r="H156" s="58" t="s">
        <v>496</v>
      </c>
      <c r="I156" s="61"/>
      <c r="J156" s="61"/>
      <c r="K156" s="61"/>
      <c r="L156" s="62"/>
      <c r="M156" s="59"/>
      <c r="N156" s="60"/>
      <c r="O156" s="15"/>
      <c r="P156" s="15"/>
      <c r="Q156" s="15"/>
      <c r="R156" s="15"/>
      <c r="S156" s="15"/>
      <c r="T156" s="15"/>
      <c r="U156" s="15"/>
      <c r="V156" s="15"/>
      <c r="W156" s="15"/>
    </row>
    <row r="157" spans="1:23" ht="13.8" thickBot="1">
      <c r="A157" s="14" t="s">
        <v>1312</v>
      </c>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ht="13.8" thickBot="1">
      <c r="A158" s="45" t="s">
        <v>348</v>
      </c>
      <c r="B158" s="15"/>
      <c r="C158" s="15"/>
      <c r="D158" s="15"/>
      <c r="E158" s="15"/>
      <c r="F158" s="58" t="s">
        <v>1203</v>
      </c>
      <c r="G158" s="59"/>
      <c r="H158" s="59"/>
      <c r="I158" s="59"/>
      <c r="J158" s="59"/>
      <c r="K158" s="59"/>
      <c r="L158" s="286" t="s">
        <v>1204</v>
      </c>
      <c r="M158" s="59"/>
      <c r="N158" s="59"/>
      <c r="O158" s="59"/>
      <c r="P158" s="60"/>
      <c r="Q158" s="15"/>
      <c r="R158" s="15"/>
      <c r="S158" s="15"/>
      <c r="T158" s="15"/>
      <c r="U158" s="15"/>
      <c r="V158" s="15"/>
      <c r="W158" s="15"/>
    </row>
    <row r="159" spans="1:23">
      <c r="A159" s="14" t="s">
        <v>349</v>
      </c>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c r="A160" s="14" t="s">
        <v>353</v>
      </c>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c r="A161" s="14" t="s">
        <v>354</v>
      </c>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c r="A162" s="14" t="s">
        <v>350</v>
      </c>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ht="13.8" thickBot="1">
      <c r="A163" s="14" t="s">
        <v>351</v>
      </c>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ht="13.8" thickBot="1">
      <c r="A164" s="14" t="s">
        <v>352</v>
      </c>
      <c r="B164" s="15"/>
      <c r="C164" s="15"/>
      <c r="D164" s="58" t="s">
        <v>509</v>
      </c>
      <c r="E164" s="59"/>
      <c r="F164" s="59"/>
      <c r="G164" s="59"/>
      <c r="H164" s="59"/>
      <c r="I164" s="59"/>
      <c r="J164" s="59"/>
      <c r="K164" s="60"/>
      <c r="L164" s="15"/>
      <c r="M164" s="15"/>
      <c r="N164" s="15"/>
      <c r="O164" s="15"/>
      <c r="P164" s="15"/>
      <c r="Q164" s="15"/>
      <c r="R164" s="15"/>
      <c r="S164" s="15"/>
      <c r="T164" s="15"/>
      <c r="U164" s="15"/>
      <c r="V164" s="15"/>
      <c r="W164" s="15"/>
    </row>
    <row r="165" spans="1:23">
      <c r="A165" s="14" t="s">
        <v>262</v>
      </c>
      <c r="B165" s="14" t="s">
        <v>263</v>
      </c>
      <c r="C165" s="14" t="s">
        <v>264</v>
      </c>
      <c r="D165" s="14" t="s">
        <v>265</v>
      </c>
      <c r="E165" s="14" t="s">
        <v>266</v>
      </c>
      <c r="F165" s="14" t="s">
        <v>267</v>
      </c>
      <c r="G165" s="14" t="s">
        <v>355</v>
      </c>
      <c r="H165" s="15"/>
      <c r="I165" s="15"/>
      <c r="J165" s="15"/>
      <c r="K165" s="15"/>
      <c r="L165" s="15"/>
      <c r="M165" s="15"/>
      <c r="N165" s="15"/>
      <c r="O165" s="15"/>
      <c r="P165" s="15"/>
      <c r="Q165" s="15"/>
      <c r="R165" s="15"/>
      <c r="S165" s="15"/>
      <c r="T165" s="15"/>
      <c r="U165" s="15"/>
      <c r="V165" s="15"/>
      <c r="W165" s="15"/>
    </row>
    <row r="166" spans="1:23">
      <c r="A166" s="1">
        <v>2</v>
      </c>
      <c r="B166" s="1">
        <v>1</v>
      </c>
      <c r="C166" s="1">
        <v>0</v>
      </c>
      <c r="D166" s="1">
        <v>0</v>
      </c>
      <c r="E166" s="1">
        <v>0</v>
      </c>
      <c r="F166" s="1">
        <v>0</v>
      </c>
      <c r="G166" s="14" t="s">
        <v>150</v>
      </c>
      <c r="H166" s="337"/>
      <c r="I166" s="338"/>
      <c r="J166" s="338"/>
      <c r="K166" s="338"/>
      <c r="L166" s="339"/>
      <c r="M166" s="15"/>
      <c r="N166" s="15"/>
      <c r="O166" s="15"/>
      <c r="P166" s="15"/>
      <c r="Q166" s="15"/>
      <c r="R166" s="15"/>
      <c r="S166" s="15"/>
      <c r="T166" s="15"/>
      <c r="U166" s="15"/>
      <c r="V166" s="15"/>
      <c r="W166" s="15"/>
    </row>
    <row r="167" spans="1:23" ht="13.8" thickBot="1">
      <c r="A167" s="1">
        <v>3</v>
      </c>
      <c r="B167" s="1">
        <v>1</v>
      </c>
      <c r="C167" s="1">
        <v>0</v>
      </c>
      <c r="D167" s="1">
        <v>1</v>
      </c>
      <c r="E167" s="1">
        <v>0</v>
      </c>
      <c r="F167" s="1">
        <v>0</v>
      </c>
      <c r="G167" s="14" t="s">
        <v>146</v>
      </c>
      <c r="H167" s="340"/>
      <c r="I167" s="341"/>
      <c r="J167" s="341"/>
      <c r="K167" s="341"/>
      <c r="L167" s="342"/>
      <c r="M167" s="15"/>
      <c r="N167" s="15"/>
      <c r="O167" s="15"/>
      <c r="P167" s="15"/>
      <c r="Q167" s="15"/>
      <c r="R167" s="15"/>
      <c r="S167" s="15"/>
      <c r="T167" s="15"/>
      <c r="U167" s="15"/>
      <c r="V167" s="15"/>
      <c r="W167" s="15"/>
    </row>
    <row r="168" spans="1:23">
      <c r="A168" s="1">
        <v>-9999</v>
      </c>
      <c r="B168" s="1">
        <v>0</v>
      </c>
      <c r="C168" s="1">
        <v>0</v>
      </c>
      <c r="D168" s="1">
        <v>0</v>
      </c>
      <c r="E168" s="1">
        <v>0</v>
      </c>
      <c r="F168" s="1">
        <v>0</v>
      </c>
      <c r="G168" s="14"/>
      <c r="H168" s="47"/>
      <c r="I168" s="47"/>
      <c r="J168" s="47"/>
      <c r="K168" s="47"/>
      <c r="L168" s="47"/>
      <c r="M168" s="15"/>
      <c r="N168" s="15"/>
      <c r="O168" s="15"/>
      <c r="P168" s="15"/>
      <c r="Q168" s="15"/>
      <c r="R168" s="15"/>
      <c r="S168" s="15"/>
      <c r="T168" s="15"/>
      <c r="U168" s="15"/>
      <c r="V168" s="15"/>
      <c r="W168" s="15"/>
    </row>
    <row r="169" spans="1:23">
      <c r="A169" s="15" t="s">
        <v>93</v>
      </c>
      <c r="B169" s="15">
        <v>0</v>
      </c>
      <c r="C169" s="14" t="s">
        <v>170</v>
      </c>
      <c r="D169" s="15"/>
      <c r="E169" s="15"/>
      <c r="F169" s="15"/>
      <c r="G169" s="15"/>
      <c r="H169" s="15"/>
      <c r="I169" s="15"/>
      <c r="J169" s="15"/>
      <c r="K169" s="15"/>
      <c r="L169" s="15"/>
      <c r="M169" s="15"/>
      <c r="N169" s="15"/>
      <c r="O169" s="15"/>
      <c r="P169" s="15"/>
      <c r="Q169" s="15"/>
      <c r="R169" s="15"/>
      <c r="S169" s="15"/>
      <c r="T169" s="15"/>
      <c r="U169" s="15"/>
      <c r="V169" s="15"/>
      <c r="W169" s="15"/>
    </row>
    <row r="170" spans="1:23">
      <c r="A170" s="15" t="s">
        <v>89</v>
      </c>
      <c r="B170" s="15"/>
      <c r="C170" s="15"/>
      <c r="D170" s="15"/>
      <c r="E170" s="15"/>
      <c r="F170" s="15"/>
      <c r="G170" s="15"/>
      <c r="H170" s="15"/>
      <c r="I170" s="15"/>
      <c r="J170" s="15"/>
      <c r="K170" s="15"/>
      <c r="L170" s="15"/>
      <c r="M170" s="15"/>
      <c r="N170" s="15"/>
      <c r="O170" s="15"/>
      <c r="P170" s="15"/>
      <c r="Q170" s="15"/>
      <c r="R170" s="15"/>
      <c r="S170" s="15"/>
      <c r="T170" s="15"/>
      <c r="U170" s="15"/>
      <c r="V170" s="15"/>
      <c r="W170" s="15"/>
    </row>
    <row r="171" spans="1:23">
      <c r="A171" s="15" t="s">
        <v>13</v>
      </c>
      <c r="B171" s="15" t="s">
        <v>0</v>
      </c>
      <c r="C171" s="15" t="s">
        <v>1</v>
      </c>
      <c r="D171" s="15" t="s">
        <v>2</v>
      </c>
      <c r="E171" s="14" t="s">
        <v>272</v>
      </c>
      <c r="F171" s="14" t="s">
        <v>285</v>
      </c>
      <c r="G171" s="14" t="s">
        <v>5</v>
      </c>
      <c r="H171" s="15" t="s">
        <v>96</v>
      </c>
      <c r="I171" s="15" t="s">
        <v>7</v>
      </c>
      <c r="J171" s="15" t="s">
        <v>8</v>
      </c>
      <c r="K171" s="15" t="s">
        <v>9</v>
      </c>
      <c r="L171" s="15" t="s">
        <v>268</v>
      </c>
      <c r="M171" s="15" t="s">
        <v>97</v>
      </c>
      <c r="N171" s="15" t="s">
        <v>98</v>
      </c>
      <c r="O171" s="15" t="s">
        <v>356</v>
      </c>
      <c r="P171" s="15"/>
      <c r="Q171" s="15"/>
      <c r="R171" s="15"/>
      <c r="S171" s="15"/>
      <c r="T171" s="15"/>
      <c r="U171" s="15"/>
      <c r="V171" s="15"/>
      <c r="W171" s="15"/>
    </row>
    <row r="172" spans="1:23">
      <c r="A172" s="235">
        <v>-10</v>
      </c>
      <c r="B172" s="235">
        <v>2</v>
      </c>
      <c r="C172" s="235">
        <v>-0.25</v>
      </c>
      <c r="D172" s="1">
        <v>0</v>
      </c>
      <c r="E172" s="1">
        <v>1</v>
      </c>
      <c r="F172" s="1">
        <v>0</v>
      </c>
      <c r="G172" s="1">
        <v>-1</v>
      </c>
      <c r="H172" s="1">
        <v>0</v>
      </c>
      <c r="I172" s="1">
        <v>0</v>
      </c>
      <c r="J172" s="1">
        <v>0</v>
      </c>
      <c r="K172" s="1">
        <v>0</v>
      </c>
      <c r="L172" s="1">
        <v>0</v>
      </c>
      <c r="M172" s="1">
        <v>0</v>
      </c>
      <c r="N172" s="1">
        <v>0</v>
      </c>
      <c r="O172" s="14" t="s">
        <v>269</v>
      </c>
      <c r="P172" s="15"/>
      <c r="Q172" s="15"/>
      <c r="R172" s="15"/>
      <c r="S172" s="15"/>
      <c r="T172" s="15"/>
      <c r="U172" s="15"/>
      <c r="V172" s="15"/>
      <c r="W172" s="15"/>
    </row>
    <row r="173" spans="1:23">
      <c r="A173" s="235">
        <v>-10</v>
      </c>
      <c r="B173" s="235">
        <v>2</v>
      </c>
      <c r="C173" s="235">
        <v>-0.25</v>
      </c>
      <c r="D173" s="1">
        <v>0</v>
      </c>
      <c r="E173" s="1">
        <v>1</v>
      </c>
      <c r="F173" s="1">
        <v>0</v>
      </c>
      <c r="G173" s="1">
        <v>-1</v>
      </c>
      <c r="H173" s="1">
        <v>0</v>
      </c>
      <c r="I173" s="1">
        <v>0</v>
      </c>
      <c r="J173" s="1">
        <v>0</v>
      </c>
      <c r="K173" s="1">
        <v>0</v>
      </c>
      <c r="L173" s="1">
        <v>0</v>
      </c>
      <c r="M173" s="1">
        <v>0</v>
      </c>
      <c r="N173" s="1">
        <v>0</v>
      </c>
      <c r="O173" s="14" t="s">
        <v>270</v>
      </c>
      <c r="P173" s="15"/>
      <c r="Q173" s="15"/>
      <c r="R173" s="15"/>
      <c r="S173" s="15"/>
      <c r="T173" s="15"/>
      <c r="U173" s="15"/>
      <c r="V173" s="15"/>
      <c r="W173" s="15"/>
    </row>
    <row r="174" spans="1:23" ht="13.8" thickBot="1">
      <c r="A174" s="1">
        <v>0</v>
      </c>
      <c r="B174" s="1">
        <v>0.5</v>
      </c>
      <c r="C174" s="1">
        <v>0.01</v>
      </c>
      <c r="D174" s="1">
        <v>0</v>
      </c>
      <c r="E174" s="1">
        <v>1</v>
      </c>
      <c r="F174" s="1">
        <v>0</v>
      </c>
      <c r="G174" s="1">
        <v>2</v>
      </c>
      <c r="H174" s="1">
        <v>0</v>
      </c>
      <c r="I174" s="1">
        <v>0</v>
      </c>
      <c r="J174" s="1">
        <v>0</v>
      </c>
      <c r="K174" s="1">
        <v>0</v>
      </c>
      <c r="L174" s="1">
        <v>0</v>
      </c>
      <c r="M174" s="1">
        <v>0</v>
      </c>
      <c r="N174" s="1">
        <v>0</v>
      </c>
      <c r="O174" s="14" t="s">
        <v>271</v>
      </c>
      <c r="P174" s="15"/>
      <c r="Q174" s="15"/>
      <c r="R174" s="15"/>
      <c r="S174" s="15"/>
      <c r="T174" s="15"/>
      <c r="U174" s="15"/>
      <c r="V174" s="15"/>
      <c r="W174" s="15"/>
    </row>
    <row r="175" spans="1:23" ht="13.8" thickBot="1">
      <c r="A175" s="14" t="s">
        <v>357</v>
      </c>
      <c r="B175" s="15"/>
      <c r="C175" s="15"/>
      <c r="D175" s="290" t="s">
        <v>1205</v>
      </c>
      <c r="E175" s="61"/>
      <c r="F175" s="61"/>
      <c r="G175" s="61"/>
      <c r="H175" s="61"/>
      <c r="I175" s="243"/>
      <c r="J175" s="59"/>
      <c r="K175" s="60"/>
      <c r="L175" s="15"/>
      <c r="M175" s="15"/>
      <c r="N175" s="15"/>
      <c r="O175" s="15"/>
      <c r="P175" s="15"/>
      <c r="Q175" s="15"/>
      <c r="R175" s="15"/>
      <c r="S175" s="15"/>
      <c r="T175" s="15"/>
      <c r="U175" s="15"/>
      <c r="V175" s="15"/>
      <c r="W175" s="15"/>
    </row>
    <row r="176" spans="1:23">
      <c r="A176" s="14" t="s">
        <v>69</v>
      </c>
      <c r="B176" s="15"/>
      <c r="C176" s="15"/>
      <c r="D176" s="15"/>
      <c r="E176" s="15"/>
      <c r="F176" s="15"/>
      <c r="G176" s="15"/>
      <c r="H176" s="15"/>
      <c r="I176" s="15"/>
      <c r="J176" s="15"/>
      <c r="K176" s="15"/>
      <c r="L176" s="15"/>
      <c r="M176" s="15"/>
      <c r="N176" s="15"/>
      <c r="O176" s="15"/>
      <c r="P176" s="15"/>
      <c r="Q176" s="15"/>
      <c r="R176" s="15"/>
      <c r="S176" s="15"/>
      <c r="T176" s="15"/>
      <c r="U176" s="15"/>
      <c r="V176" s="15"/>
      <c r="W176" s="15"/>
    </row>
    <row r="177" spans="1:23">
      <c r="A177" s="15" t="s">
        <v>90</v>
      </c>
      <c r="B177" s="15"/>
      <c r="C177" s="15"/>
      <c r="D177" s="15"/>
      <c r="E177" s="15"/>
      <c r="F177" s="15"/>
      <c r="G177" s="15"/>
      <c r="H177" s="15"/>
      <c r="I177" s="15"/>
      <c r="J177" s="15"/>
      <c r="K177" s="15"/>
      <c r="L177" s="15"/>
      <c r="M177" s="15"/>
      <c r="N177" s="15"/>
      <c r="O177" s="15"/>
      <c r="P177" s="15"/>
      <c r="Q177" s="15"/>
      <c r="R177" s="15"/>
      <c r="S177" s="15"/>
      <c r="T177" s="15"/>
      <c r="U177" s="15"/>
      <c r="V177" s="15"/>
      <c r="W177" s="15"/>
    </row>
    <row r="178" spans="1:23">
      <c r="A178" s="15" t="s">
        <v>420</v>
      </c>
      <c r="B178" s="15"/>
      <c r="C178" s="15"/>
      <c r="D178" s="15"/>
      <c r="E178" s="15"/>
      <c r="F178" s="15"/>
      <c r="G178" s="15"/>
      <c r="H178" s="15"/>
      <c r="I178" s="15"/>
      <c r="J178" s="15"/>
      <c r="K178" s="15"/>
      <c r="L178" s="15"/>
      <c r="M178" s="15"/>
      <c r="N178" s="15"/>
      <c r="O178" s="15"/>
      <c r="P178" s="15"/>
      <c r="Q178" s="15"/>
      <c r="R178" s="15"/>
      <c r="S178" s="15"/>
      <c r="T178" s="15"/>
      <c r="U178" s="15"/>
      <c r="V178" s="15"/>
      <c r="W178" s="15"/>
    </row>
    <row r="179" spans="1:23" ht="13.8" thickBot="1">
      <c r="A179" s="15" t="s">
        <v>107</v>
      </c>
      <c r="B179" s="14" t="s">
        <v>108</v>
      </c>
      <c r="C179" s="15" t="s">
        <v>109</v>
      </c>
      <c r="D179" s="15" t="s">
        <v>31</v>
      </c>
      <c r="E179" s="15" t="s">
        <v>185</v>
      </c>
      <c r="F179" s="15"/>
      <c r="G179" s="15"/>
      <c r="H179" s="15"/>
      <c r="I179" s="15"/>
      <c r="J179" s="15"/>
      <c r="K179" s="15"/>
      <c r="L179" s="15"/>
      <c r="M179" s="15"/>
      <c r="N179" s="15"/>
      <c r="O179" s="15"/>
      <c r="P179" s="15"/>
      <c r="Q179" s="15"/>
      <c r="R179" s="15"/>
      <c r="S179" s="15"/>
      <c r="T179" s="15"/>
      <c r="U179" s="15"/>
      <c r="V179" s="15"/>
      <c r="W179" s="15"/>
    </row>
    <row r="180" spans="1:23">
      <c r="A180" s="1">
        <v>0</v>
      </c>
      <c r="B180" s="1">
        <v>0</v>
      </c>
      <c r="C180" s="1">
        <v>0</v>
      </c>
      <c r="D180" s="1">
        <v>0</v>
      </c>
      <c r="E180" s="14" t="s">
        <v>145</v>
      </c>
      <c r="F180" s="15"/>
      <c r="G180" s="325" t="s">
        <v>1206</v>
      </c>
      <c r="H180" s="343"/>
      <c r="I180" s="343"/>
      <c r="J180" s="343"/>
      <c r="K180" s="343"/>
      <c r="L180" s="344"/>
      <c r="M180" s="15"/>
      <c r="N180" s="15"/>
      <c r="O180" s="15"/>
      <c r="P180" s="15"/>
      <c r="Q180" s="15"/>
      <c r="R180" s="15"/>
      <c r="S180" s="15"/>
      <c r="T180" s="15"/>
      <c r="U180" s="15"/>
      <c r="V180" s="15"/>
      <c r="W180" s="15"/>
    </row>
    <row r="181" spans="1:23">
      <c r="A181" s="1">
        <v>0</v>
      </c>
      <c r="B181" s="1">
        <v>0</v>
      </c>
      <c r="C181" s="1">
        <v>0</v>
      </c>
      <c r="D181" s="1">
        <v>0</v>
      </c>
      <c r="E181" s="14" t="s">
        <v>150</v>
      </c>
      <c r="F181" s="15"/>
      <c r="G181" s="345"/>
      <c r="H181" s="346"/>
      <c r="I181" s="346"/>
      <c r="J181" s="346"/>
      <c r="K181" s="346"/>
      <c r="L181" s="347"/>
      <c r="M181" s="15"/>
      <c r="N181" s="15"/>
      <c r="O181" s="15"/>
      <c r="P181" s="15"/>
      <c r="Q181" s="15"/>
      <c r="R181" s="15"/>
      <c r="S181" s="15"/>
      <c r="T181" s="15"/>
      <c r="U181" s="15"/>
      <c r="V181" s="15"/>
      <c r="W181" s="15"/>
    </row>
    <row r="182" spans="1:23">
      <c r="A182" s="1">
        <v>0</v>
      </c>
      <c r="B182" s="1">
        <v>0</v>
      </c>
      <c r="C182" s="1">
        <v>0</v>
      </c>
      <c r="D182" s="1">
        <v>0</v>
      </c>
      <c r="E182" s="14" t="s">
        <v>146</v>
      </c>
      <c r="F182" s="15"/>
      <c r="G182" s="345"/>
      <c r="H182" s="346"/>
      <c r="I182" s="346"/>
      <c r="J182" s="346"/>
      <c r="K182" s="346"/>
      <c r="L182" s="347"/>
      <c r="M182" s="15"/>
      <c r="N182" s="15"/>
      <c r="O182" s="15"/>
      <c r="P182" s="15"/>
      <c r="Q182" s="15"/>
      <c r="R182" s="15"/>
      <c r="S182" s="15"/>
      <c r="T182" s="15"/>
      <c r="U182" s="15"/>
      <c r="V182" s="15"/>
      <c r="W182" s="15"/>
    </row>
    <row r="183" spans="1:23">
      <c r="A183" s="15" t="s">
        <v>69</v>
      </c>
      <c r="B183" s="15"/>
      <c r="C183" s="15"/>
      <c r="D183" s="15"/>
      <c r="E183" s="15"/>
      <c r="F183" s="15"/>
      <c r="G183" s="345"/>
      <c r="H183" s="346"/>
      <c r="I183" s="346"/>
      <c r="J183" s="346"/>
      <c r="K183" s="346"/>
      <c r="L183" s="347"/>
      <c r="M183" s="15"/>
      <c r="N183" s="15"/>
      <c r="O183" s="15"/>
      <c r="P183" s="15"/>
      <c r="Q183" s="15"/>
      <c r="R183" s="15"/>
      <c r="S183" s="15"/>
      <c r="T183" s="15"/>
      <c r="U183" s="15"/>
      <c r="V183" s="15"/>
      <c r="W183" s="15"/>
    </row>
    <row r="184" spans="1:23">
      <c r="A184" s="15" t="s">
        <v>91</v>
      </c>
      <c r="B184" s="15"/>
      <c r="C184" s="15"/>
      <c r="D184" s="15"/>
      <c r="E184" s="15"/>
      <c r="F184" s="15"/>
      <c r="G184" s="345"/>
      <c r="H184" s="346"/>
      <c r="I184" s="346"/>
      <c r="J184" s="346"/>
      <c r="K184" s="346"/>
      <c r="L184" s="347"/>
      <c r="M184" s="15"/>
      <c r="N184" s="15"/>
      <c r="O184" s="14"/>
      <c r="P184" s="15"/>
      <c r="Q184" s="15"/>
      <c r="R184" s="15"/>
      <c r="S184" s="15"/>
      <c r="T184" s="15"/>
      <c r="U184" s="15"/>
      <c r="V184" s="15"/>
      <c r="W184" s="15"/>
    </row>
    <row r="185" spans="1:23">
      <c r="A185" s="15" t="s">
        <v>107</v>
      </c>
      <c r="B185" s="14" t="s">
        <v>108</v>
      </c>
      <c r="C185" s="15" t="s">
        <v>109</v>
      </c>
      <c r="D185" s="15" t="s">
        <v>31</v>
      </c>
      <c r="E185" s="15" t="s">
        <v>185</v>
      </c>
      <c r="F185" s="15"/>
      <c r="G185" s="345"/>
      <c r="H185" s="346"/>
      <c r="I185" s="346"/>
      <c r="J185" s="346"/>
      <c r="K185" s="346"/>
      <c r="L185" s="347"/>
      <c r="M185" s="15"/>
      <c r="N185" s="15"/>
      <c r="O185" s="15"/>
      <c r="P185" s="15"/>
      <c r="Q185" s="15"/>
      <c r="R185" s="15"/>
      <c r="S185" s="15"/>
      <c r="T185" s="15"/>
      <c r="U185" s="15"/>
      <c r="V185" s="15"/>
      <c r="W185" s="15"/>
    </row>
    <row r="186" spans="1:23" ht="13.8" thickBot="1">
      <c r="A186" s="1">
        <v>11</v>
      </c>
      <c r="B186" s="1">
        <v>0</v>
      </c>
      <c r="C186" s="1">
        <v>0</v>
      </c>
      <c r="D186" s="1">
        <v>0</v>
      </c>
      <c r="E186" s="14" t="s">
        <v>145</v>
      </c>
      <c r="F186" s="15"/>
      <c r="G186" s="52"/>
      <c r="H186" s="149"/>
      <c r="I186" s="149"/>
      <c r="J186" s="149"/>
      <c r="K186" s="149"/>
      <c r="L186" s="53"/>
      <c r="M186" s="15"/>
      <c r="N186" s="15"/>
      <c r="O186" s="15"/>
      <c r="P186" s="15"/>
      <c r="Q186" s="15"/>
      <c r="R186" s="15"/>
      <c r="S186" s="15"/>
      <c r="T186" s="15"/>
      <c r="U186" s="15"/>
      <c r="V186" s="15"/>
      <c r="W186" s="15"/>
    </row>
    <row r="187" spans="1:23" ht="13.8" thickBot="1">
      <c r="A187" s="1">
        <v>11</v>
      </c>
      <c r="B187" s="1">
        <v>0</v>
      </c>
      <c r="C187" s="1">
        <v>0</v>
      </c>
      <c r="D187" s="1">
        <v>0</v>
      </c>
      <c r="E187" s="14" t="s">
        <v>150</v>
      </c>
      <c r="F187" s="15"/>
      <c r="G187" s="291" t="s">
        <v>1207</v>
      </c>
      <c r="H187" s="60"/>
      <c r="I187" s="291" t="s">
        <v>1208</v>
      </c>
      <c r="J187" s="60"/>
      <c r="K187" s="291" t="s">
        <v>1209</v>
      </c>
      <c r="L187" s="60"/>
      <c r="M187" s="15"/>
      <c r="N187" s="15"/>
      <c r="O187" s="15"/>
      <c r="P187" s="15"/>
      <c r="Q187" s="15"/>
      <c r="R187" s="15"/>
      <c r="S187" s="15"/>
      <c r="T187" s="15"/>
      <c r="U187" s="15"/>
      <c r="V187" s="15"/>
      <c r="W187" s="15"/>
    </row>
    <row r="188" spans="1:23">
      <c r="A188" s="1">
        <v>11</v>
      </c>
      <c r="B188" s="1">
        <v>0</v>
      </c>
      <c r="C188" s="1">
        <v>0</v>
      </c>
      <c r="D188" s="1">
        <v>0</v>
      </c>
      <c r="E188" s="14" t="s">
        <v>146</v>
      </c>
      <c r="F188" s="15"/>
      <c r="G188" s="15"/>
      <c r="H188" s="15"/>
      <c r="I188" s="15"/>
      <c r="J188" s="15"/>
      <c r="K188" s="15"/>
      <c r="L188" s="15"/>
      <c r="M188" s="15"/>
      <c r="N188" s="15"/>
      <c r="O188" s="15"/>
      <c r="P188" s="15"/>
      <c r="Q188" s="15"/>
      <c r="R188" s="15"/>
      <c r="S188" s="15"/>
      <c r="T188" s="15"/>
      <c r="U188" s="15"/>
      <c r="V188" s="15"/>
      <c r="W188" s="15"/>
    </row>
    <row r="189" spans="1:23">
      <c r="A189" s="15" t="s">
        <v>13</v>
      </c>
      <c r="B189" s="15" t="s">
        <v>0</v>
      </c>
      <c r="C189" s="15" t="s">
        <v>1</v>
      </c>
      <c r="D189" s="15" t="s">
        <v>2</v>
      </c>
      <c r="E189" s="14" t="s">
        <v>4</v>
      </c>
      <c r="F189" s="14" t="s">
        <v>285</v>
      </c>
      <c r="G189" s="15" t="s">
        <v>5</v>
      </c>
      <c r="H189" s="15" t="s">
        <v>96</v>
      </c>
      <c r="I189" s="15" t="s">
        <v>7</v>
      </c>
      <c r="J189" s="15" t="s">
        <v>8</v>
      </c>
      <c r="K189" s="15" t="s">
        <v>9</v>
      </c>
      <c r="L189" s="15" t="s">
        <v>10</v>
      </c>
      <c r="M189" s="15" t="s">
        <v>97</v>
      </c>
      <c r="N189" s="15" t="s">
        <v>98</v>
      </c>
      <c r="O189" s="15" t="s">
        <v>342</v>
      </c>
      <c r="P189" s="15"/>
      <c r="Q189" s="15"/>
      <c r="R189" s="15"/>
      <c r="S189" s="15"/>
      <c r="T189" s="15"/>
      <c r="U189" s="15"/>
      <c r="V189" s="15"/>
      <c r="W189" s="15"/>
    </row>
    <row r="190" spans="1:23">
      <c r="A190" s="1">
        <v>0</v>
      </c>
      <c r="B190" s="1">
        <v>40</v>
      </c>
      <c r="C190" s="1">
        <v>4</v>
      </c>
      <c r="D190" s="1">
        <v>5</v>
      </c>
      <c r="E190" s="1">
        <v>99</v>
      </c>
      <c r="F190" s="1">
        <v>0</v>
      </c>
      <c r="G190" s="1">
        <v>-1</v>
      </c>
      <c r="H190" s="1">
        <v>0</v>
      </c>
      <c r="I190" s="1">
        <v>0</v>
      </c>
      <c r="J190" s="1">
        <v>0</v>
      </c>
      <c r="K190" s="1">
        <v>0</v>
      </c>
      <c r="L190" s="1">
        <v>0</v>
      </c>
      <c r="M190" s="1">
        <v>0</v>
      </c>
      <c r="N190" s="1">
        <v>0</v>
      </c>
      <c r="O190" s="14" t="s">
        <v>147</v>
      </c>
      <c r="P190" s="15"/>
      <c r="Q190" s="15"/>
      <c r="R190" s="15"/>
      <c r="S190" s="15"/>
      <c r="T190" s="15"/>
      <c r="U190" s="15"/>
      <c r="V190" s="15"/>
      <c r="W190" s="15"/>
    </row>
    <row r="191" spans="1:23">
      <c r="A191" s="1">
        <v>0</v>
      </c>
      <c r="B191" s="1">
        <v>80</v>
      </c>
      <c r="C191" s="1">
        <v>30</v>
      </c>
      <c r="D191" s="1">
        <v>75</v>
      </c>
      <c r="E191" s="1">
        <v>99</v>
      </c>
      <c r="F191" s="1">
        <v>0</v>
      </c>
      <c r="G191" s="1">
        <v>-1</v>
      </c>
      <c r="H191" s="1">
        <v>0</v>
      </c>
      <c r="I191" s="1">
        <v>0</v>
      </c>
      <c r="J191" s="1">
        <v>0</v>
      </c>
      <c r="K191" s="1">
        <v>0</v>
      </c>
      <c r="L191" s="1">
        <v>0</v>
      </c>
      <c r="M191" s="1">
        <v>0</v>
      </c>
      <c r="N191" s="1">
        <v>0</v>
      </c>
      <c r="O191" s="14" t="s">
        <v>148</v>
      </c>
      <c r="P191" s="15"/>
      <c r="Q191" s="15"/>
      <c r="R191" s="15"/>
      <c r="S191" s="201"/>
      <c r="T191" s="201"/>
      <c r="U191" s="201"/>
      <c r="V191" s="15"/>
      <c r="W191" s="15"/>
    </row>
    <row r="192" spans="1:23">
      <c r="A192" s="1">
        <v>0</v>
      </c>
      <c r="B192" s="1">
        <v>40</v>
      </c>
      <c r="C192" s="1">
        <v>4</v>
      </c>
      <c r="D192" s="1">
        <v>5</v>
      </c>
      <c r="E192" s="1">
        <v>99</v>
      </c>
      <c r="F192" s="1">
        <v>0</v>
      </c>
      <c r="G192" s="1">
        <v>-1</v>
      </c>
      <c r="H192" s="1">
        <v>0</v>
      </c>
      <c r="I192" s="1">
        <v>0</v>
      </c>
      <c r="J192" s="1">
        <v>0</v>
      </c>
      <c r="K192" s="1">
        <v>0</v>
      </c>
      <c r="L192" s="1">
        <v>0</v>
      </c>
      <c r="M192" s="1">
        <v>0</v>
      </c>
      <c r="N192" s="1">
        <v>0</v>
      </c>
      <c r="O192" s="14" t="s">
        <v>149</v>
      </c>
      <c r="P192" s="15"/>
      <c r="Q192" s="15"/>
      <c r="R192" s="15"/>
      <c r="S192" s="201"/>
      <c r="T192" s="201"/>
      <c r="U192" s="201"/>
      <c r="V192" s="15"/>
      <c r="W192" s="15"/>
    </row>
    <row r="193" spans="1:23">
      <c r="A193" s="1">
        <v>0</v>
      </c>
      <c r="B193" s="1">
        <v>80</v>
      </c>
      <c r="C193" s="1">
        <v>30</v>
      </c>
      <c r="D193" s="1">
        <v>75</v>
      </c>
      <c r="E193" s="1">
        <v>99</v>
      </c>
      <c r="F193" s="1">
        <v>0</v>
      </c>
      <c r="G193" s="1">
        <v>-1</v>
      </c>
      <c r="H193" s="1">
        <v>0</v>
      </c>
      <c r="I193" s="1">
        <v>0</v>
      </c>
      <c r="J193" s="1">
        <v>0</v>
      </c>
      <c r="K193" s="1">
        <v>0</v>
      </c>
      <c r="L193" s="1">
        <v>0</v>
      </c>
      <c r="M193" s="1">
        <v>0</v>
      </c>
      <c r="N193" s="1">
        <v>0</v>
      </c>
      <c r="O193" s="14" t="s">
        <v>151</v>
      </c>
      <c r="P193" s="15"/>
      <c r="Q193" s="15"/>
      <c r="R193" s="15"/>
      <c r="S193" s="201"/>
      <c r="T193" s="201"/>
      <c r="U193" s="201"/>
      <c r="V193" s="15"/>
      <c r="W193" s="15"/>
    </row>
    <row r="194" spans="1:23">
      <c r="A194" s="1">
        <v>0</v>
      </c>
      <c r="B194" s="1">
        <v>40</v>
      </c>
      <c r="C194" s="1">
        <v>4</v>
      </c>
      <c r="D194" s="1">
        <v>5</v>
      </c>
      <c r="E194" s="1">
        <v>99</v>
      </c>
      <c r="F194" s="1">
        <v>0</v>
      </c>
      <c r="G194" s="1">
        <v>-1</v>
      </c>
      <c r="H194" s="1">
        <v>0</v>
      </c>
      <c r="I194" s="1">
        <v>0</v>
      </c>
      <c r="J194" s="1">
        <v>0</v>
      </c>
      <c r="K194" s="1">
        <v>0</v>
      </c>
      <c r="L194" s="1">
        <v>0</v>
      </c>
      <c r="M194" s="1">
        <v>0</v>
      </c>
      <c r="N194" s="1">
        <v>0</v>
      </c>
      <c r="O194" s="14" t="s">
        <v>152</v>
      </c>
      <c r="P194" s="15"/>
      <c r="Q194" s="15"/>
      <c r="R194" s="15"/>
      <c r="S194" s="201"/>
      <c r="T194" s="201"/>
      <c r="U194" s="201"/>
      <c r="V194" s="15"/>
      <c r="W194" s="15"/>
    </row>
    <row r="195" spans="1:23" ht="13.8" thickBot="1">
      <c r="A195" s="1">
        <v>0</v>
      </c>
      <c r="B195" s="1">
        <v>80</v>
      </c>
      <c r="C195" s="1">
        <v>30</v>
      </c>
      <c r="D195" s="1">
        <v>75</v>
      </c>
      <c r="E195" s="1">
        <v>99</v>
      </c>
      <c r="F195" s="1">
        <v>0</v>
      </c>
      <c r="G195" s="1">
        <v>-1</v>
      </c>
      <c r="H195" s="1">
        <v>0</v>
      </c>
      <c r="I195" s="1">
        <v>0</v>
      </c>
      <c r="J195" s="1">
        <v>0</v>
      </c>
      <c r="K195" s="1">
        <v>0</v>
      </c>
      <c r="L195" s="1">
        <v>0</v>
      </c>
      <c r="M195" s="1">
        <v>0</v>
      </c>
      <c r="N195" s="1">
        <v>0</v>
      </c>
      <c r="O195" s="14" t="s">
        <v>153</v>
      </c>
      <c r="P195" s="15"/>
      <c r="Q195" s="15"/>
      <c r="R195" s="15"/>
      <c r="S195" s="15"/>
      <c r="T195" s="15"/>
      <c r="U195" s="15"/>
      <c r="V195" s="15"/>
      <c r="W195" s="15"/>
    </row>
    <row r="196" spans="1:23" ht="12.75" customHeight="1">
      <c r="A196" s="14" t="s">
        <v>1269</v>
      </c>
      <c r="B196" s="15"/>
      <c r="C196" s="15"/>
      <c r="D196" s="15"/>
      <c r="E196" s="15"/>
      <c r="F196" s="15"/>
      <c r="G196" s="348" t="s">
        <v>1268</v>
      </c>
      <c r="H196" s="349"/>
      <c r="I196" s="349"/>
      <c r="J196" s="349"/>
      <c r="K196" s="349"/>
      <c r="L196" s="349"/>
      <c r="M196" s="349"/>
      <c r="N196" s="349"/>
      <c r="O196" s="349"/>
      <c r="P196" s="349"/>
      <c r="Q196" s="352" t="s">
        <v>1305</v>
      </c>
      <c r="R196" s="353"/>
      <c r="S196" s="353"/>
      <c r="T196" s="353"/>
      <c r="U196" s="354"/>
      <c r="V196" s="15"/>
      <c r="W196" s="15"/>
    </row>
    <row r="197" spans="1:23" ht="13.8" thickBot="1">
      <c r="A197" s="15"/>
      <c r="B197" s="15"/>
      <c r="C197" s="15"/>
      <c r="D197" s="15"/>
      <c r="E197" s="15"/>
      <c r="F197" s="15"/>
      <c r="G197" s="350"/>
      <c r="H197" s="351"/>
      <c r="I197" s="351"/>
      <c r="J197" s="351"/>
      <c r="K197" s="351"/>
      <c r="L197" s="351"/>
      <c r="M197" s="351"/>
      <c r="N197" s="351"/>
      <c r="O197" s="351"/>
      <c r="P197" s="351"/>
      <c r="Q197" s="355"/>
      <c r="R197" s="356"/>
      <c r="S197" s="356"/>
      <c r="T197" s="356"/>
      <c r="U197" s="357"/>
      <c r="V197" s="15"/>
      <c r="W197" s="15"/>
    </row>
    <row r="198" spans="1:23" ht="12.75" customHeight="1" thickBot="1">
      <c r="A198" s="14" t="s">
        <v>412</v>
      </c>
      <c r="B198" s="15"/>
      <c r="C198" s="15"/>
      <c r="D198" s="293" t="s">
        <v>1210</v>
      </c>
      <c r="E198" s="292"/>
      <c r="F198" s="292"/>
      <c r="G198" s="315"/>
      <c r="H198" s="315"/>
      <c r="I198" s="315"/>
      <c r="J198" s="315"/>
      <c r="K198" s="316"/>
      <c r="L198" s="70"/>
      <c r="M198" s="70"/>
      <c r="N198" s="15"/>
      <c r="O198" s="14"/>
      <c r="P198" s="15"/>
      <c r="Q198" s="15"/>
      <c r="R198" s="15"/>
      <c r="S198" s="15"/>
      <c r="T198" s="15"/>
      <c r="U198" s="15"/>
      <c r="V198" s="15"/>
      <c r="W198" s="15"/>
    </row>
    <row r="199" spans="1:23">
      <c r="A199" s="15" t="s">
        <v>69</v>
      </c>
      <c r="B199" s="15"/>
      <c r="C199" s="15"/>
      <c r="D199" s="70"/>
      <c r="E199" s="70"/>
      <c r="F199" s="70"/>
      <c r="G199" s="70"/>
      <c r="H199" s="70"/>
      <c r="I199" s="70"/>
      <c r="J199" s="70"/>
      <c r="K199" s="70"/>
      <c r="L199" s="70"/>
      <c r="M199" s="70"/>
      <c r="N199" s="15"/>
      <c r="O199" s="14"/>
      <c r="P199" s="15"/>
      <c r="Q199" s="15"/>
      <c r="R199" s="15"/>
      <c r="S199" s="15"/>
      <c r="T199" s="15"/>
      <c r="U199" s="15"/>
      <c r="V199" s="15"/>
      <c r="W199" s="15"/>
    </row>
    <row r="200" spans="1:23" ht="13.8" thickBot="1">
      <c r="A200" s="15" t="s">
        <v>69</v>
      </c>
      <c r="B200" s="15"/>
      <c r="C200" s="15"/>
      <c r="D200" s="15"/>
      <c r="E200" s="15"/>
      <c r="F200" s="15"/>
      <c r="G200" s="15"/>
      <c r="H200" s="15"/>
      <c r="I200" s="15"/>
      <c r="J200" s="15"/>
      <c r="K200" s="15"/>
      <c r="L200" s="15"/>
      <c r="M200" s="15"/>
      <c r="N200" s="15"/>
      <c r="O200" s="15"/>
      <c r="P200" s="15"/>
      <c r="Q200" s="15"/>
      <c r="R200" s="15"/>
      <c r="S200" s="15"/>
      <c r="T200" s="15"/>
      <c r="U200" s="15"/>
      <c r="V200" s="15"/>
      <c r="W200" s="15"/>
    </row>
    <row r="201" spans="1:23" ht="13.8" thickBot="1">
      <c r="A201" s="1">
        <v>0</v>
      </c>
      <c r="B201" s="14" t="s">
        <v>868</v>
      </c>
      <c r="C201" s="15"/>
      <c r="D201" s="15"/>
      <c r="E201" s="183" t="s">
        <v>869</v>
      </c>
      <c r="F201" s="192"/>
      <c r="G201" s="192"/>
      <c r="H201" s="190"/>
      <c r="I201" s="184"/>
      <c r="J201" s="294" t="s">
        <v>1211</v>
      </c>
      <c r="K201" s="190"/>
      <c r="L201" s="190"/>
      <c r="M201" s="190"/>
      <c r="N201" s="192"/>
      <c r="O201" s="194"/>
      <c r="P201" s="184"/>
      <c r="Q201" s="15"/>
      <c r="R201" s="15"/>
      <c r="S201" s="15"/>
      <c r="T201" s="15"/>
      <c r="U201" s="15"/>
      <c r="V201" s="15"/>
      <c r="W201" s="15"/>
    </row>
    <row r="202" spans="1:23" ht="13.8" thickBot="1">
      <c r="A202" s="14" t="s">
        <v>171</v>
      </c>
      <c r="B202" s="15"/>
      <c r="C202" s="15"/>
      <c r="D202" s="15"/>
      <c r="E202" s="15"/>
      <c r="F202" s="15"/>
      <c r="G202" s="14"/>
      <c r="H202" s="15"/>
      <c r="I202" s="15"/>
      <c r="J202" s="15"/>
      <c r="K202" s="15"/>
      <c r="L202" s="15"/>
      <c r="M202" s="15"/>
      <c r="N202" s="15"/>
      <c r="O202" s="15"/>
      <c r="P202" s="15"/>
      <c r="Q202" s="15"/>
      <c r="R202" s="15"/>
      <c r="S202" s="15"/>
      <c r="T202" s="15"/>
      <c r="U202" s="15"/>
      <c r="V202" s="15"/>
      <c r="W202" s="15"/>
    </row>
    <row r="203" spans="1:23" ht="13.8" thickBot="1">
      <c r="A203" s="1">
        <v>0</v>
      </c>
      <c r="B203" s="14" t="s">
        <v>1225</v>
      </c>
      <c r="C203" s="15"/>
      <c r="D203" s="15"/>
      <c r="E203" s="15"/>
      <c r="F203" s="15"/>
      <c r="G203" s="15"/>
      <c r="H203" s="58" t="s">
        <v>889</v>
      </c>
      <c r="I203" s="59"/>
      <c r="J203" s="59"/>
      <c r="K203" s="59"/>
      <c r="L203" s="59"/>
      <c r="M203" s="59"/>
      <c r="N203" s="59"/>
      <c r="O203" s="301"/>
      <c r="P203" s="60"/>
      <c r="Q203" s="59"/>
      <c r="R203" s="60"/>
      <c r="S203" s="15"/>
      <c r="T203" s="15"/>
      <c r="U203" s="15"/>
      <c r="V203" s="15"/>
      <c r="W203" s="15"/>
    </row>
    <row r="204" spans="1:23" ht="13.8" thickBot="1">
      <c r="A204" s="15" t="s">
        <v>93</v>
      </c>
      <c r="B204" s="15">
        <v>-6</v>
      </c>
      <c r="C204" s="15">
        <v>6</v>
      </c>
      <c r="D204" s="15">
        <v>1</v>
      </c>
      <c r="E204" s="15">
        <v>1</v>
      </c>
      <c r="F204" s="15">
        <v>2</v>
      </c>
      <c r="G204" s="15">
        <v>0.01</v>
      </c>
      <c r="H204" s="15">
        <v>-4</v>
      </c>
      <c r="I204" s="15">
        <v>0</v>
      </c>
      <c r="J204" s="15">
        <v>0</v>
      </c>
      <c r="K204" s="15">
        <v>0</v>
      </c>
      <c r="L204" s="15">
        <v>0</v>
      </c>
      <c r="M204" s="15">
        <v>0</v>
      </c>
      <c r="N204" s="15">
        <v>0</v>
      </c>
      <c r="O204" s="15">
        <v>0</v>
      </c>
      <c r="P204" s="14" t="s">
        <v>172</v>
      </c>
      <c r="Q204" s="15"/>
      <c r="R204" s="15"/>
      <c r="S204" s="15"/>
      <c r="T204" s="15"/>
      <c r="U204" s="15"/>
      <c r="V204" s="15"/>
      <c r="W204" s="15"/>
    </row>
    <row r="205" spans="1:23" ht="13.8" thickBot="1">
      <c r="A205" s="14" t="s">
        <v>860</v>
      </c>
      <c r="B205" s="15"/>
      <c r="C205" s="15"/>
      <c r="D205" s="15"/>
      <c r="E205" s="15"/>
      <c r="F205" s="58" t="s">
        <v>1132</v>
      </c>
      <c r="G205" s="61"/>
      <c r="H205" s="59"/>
      <c r="I205" s="59"/>
      <c r="J205" s="59"/>
      <c r="K205" s="59"/>
      <c r="L205" s="59"/>
      <c r="M205" s="60"/>
      <c r="N205" s="15"/>
      <c r="O205" s="15"/>
      <c r="P205" s="15"/>
      <c r="Q205" s="15"/>
      <c r="R205" s="15"/>
      <c r="S205" s="15"/>
      <c r="T205" s="15"/>
      <c r="U205" s="15"/>
      <c r="V205" s="15"/>
      <c r="W205" s="15"/>
    </row>
    <row r="206" spans="1:23" ht="12.75" customHeight="1">
      <c r="A206" s="15" t="s">
        <v>275</v>
      </c>
      <c r="B206" s="15"/>
      <c r="C206" s="15"/>
      <c r="D206" s="15"/>
      <c r="E206" s="14"/>
      <c r="F206" s="319" t="s">
        <v>1213</v>
      </c>
      <c r="G206" s="320"/>
      <c r="H206" s="320"/>
      <c r="I206" s="320"/>
      <c r="J206" s="320"/>
      <c r="K206" s="321"/>
      <c r="L206" s="15"/>
      <c r="M206" s="15"/>
      <c r="N206" s="15"/>
      <c r="O206" s="15"/>
      <c r="P206" s="15"/>
      <c r="Q206" s="15"/>
      <c r="R206" s="15"/>
      <c r="S206" s="15"/>
      <c r="T206" s="15"/>
      <c r="U206" s="15"/>
      <c r="V206" s="15"/>
      <c r="W206" s="15"/>
    </row>
    <row r="207" spans="1:23" ht="12.75" customHeight="1">
      <c r="A207" s="15" t="s">
        <v>276</v>
      </c>
      <c r="B207" s="15"/>
      <c r="C207" s="15"/>
      <c r="D207" s="15"/>
      <c r="E207" s="15"/>
      <c r="F207" s="322"/>
      <c r="G207" s="323"/>
      <c r="H207" s="323"/>
      <c r="I207" s="323"/>
      <c r="J207" s="323"/>
      <c r="K207" s="324"/>
      <c r="L207" s="15"/>
      <c r="M207" s="15"/>
      <c r="N207" s="15"/>
      <c r="O207" s="15"/>
      <c r="P207" s="15"/>
      <c r="Q207" s="15"/>
      <c r="R207" s="15"/>
      <c r="S207" s="15"/>
      <c r="T207" s="15"/>
      <c r="U207" s="15"/>
      <c r="V207" s="15"/>
      <c r="W207" s="15"/>
    </row>
    <row r="208" spans="1:23" ht="12.75" customHeight="1" thickBot="1">
      <c r="A208" s="15" t="s">
        <v>277</v>
      </c>
      <c r="B208" s="15"/>
      <c r="C208" s="15"/>
      <c r="D208" s="15"/>
      <c r="E208" s="15"/>
      <c r="F208" s="289" t="s">
        <v>1212</v>
      </c>
      <c r="G208" s="287"/>
      <c r="H208" s="287"/>
      <c r="I208" s="287"/>
      <c r="J208" s="287"/>
      <c r="K208" s="288"/>
      <c r="L208" s="15"/>
      <c r="M208" s="15"/>
      <c r="N208" s="15"/>
      <c r="O208" s="15"/>
      <c r="P208" s="15"/>
      <c r="Q208" s="15"/>
      <c r="R208" s="15"/>
      <c r="S208" s="15"/>
      <c r="T208" s="15"/>
      <c r="U208" s="15"/>
      <c r="V208" s="15"/>
      <c r="W208" s="15"/>
    </row>
    <row r="209" spans="1:23" ht="12.75" customHeight="1">
      <c r="A209" s="15" t="s">
        <v>278</v>
      </c>
      <c r="B209" s="15"/>
      <c r="C209" s="15"/>
      <c r="D209" s="15"/>
      <c r="E209" s="15"/>
      <c r="F209" s="15"/>
      <c r="G209" s="131"/>
      <c r="H209" s="131"/>
      <c r="I209" s="131"/>
      <c r="J209" s="131"/>
      <c r="K209" s="131"/>
      <c r="L209" s="15"/>
      <c r="M209" s="15"/>
      <c r="N209" s="15"/>
      <c r="O209" s="15"/>
      <c r="P209" s="15"/>
      <c r="Q209" s="15"/>
      <c r="R209" s="15"/>
      <c r="S209" s="15"/>
      <c r="T209" s="15"/>
      <c r="U209" s="15"/>
      <c r="V209" s="15"/>
      <c r="W209" s="15"/>
    </row>
    <row r="210" spans="1:23" ht="12.75" customHeight="1">
      <c r="A210" s="15" t="s">
        <v>279</v>
      </c>
      <c r="B210" s="15"/>
      <c r="C210" s="15"/>
      <c r="D210" s="15"/>
      <c r="E210" s="15"/>
      <c r="F210" s="15"/>
      <c r="G210" s="15"/>
      <c r="H210" s="15"/>
      <c r="I210" s="15"/>
      <c r="J210" s="15"/>
      <c r="K210" s="15"/>
      <c r="L210" s="15"/>
      <c r="M210" s="15"/>
      <c r="N210" s="15"/>
      <c r="O210" s="15"/>
      <c r="P210" s="15"/>
      <c r="Q210" s="15"/>
      <c r="R210" s="15"/>
      <c r="S210" s="15"/>
      <c r="T210" s="15"/>
      <c r="U210" s="15"/>
      <c r="V210" s="15"/>
      <c r="W210" s="15"/>
    </row>
    <row r="211" spans="1:23" ht="12.75" customHeight="1">
      <c r="A211" s="15" t="s">
        <v>280</v>
      </c>
      <c r="B211" s="15"/>
      <c r="C211" s="15"/>
      <c r="D211" s="15"/>
      <c r="E211" s="15"/>
      <c r="F211" s="15"/>
      <c r="G211" s="15"/>
      <c r="H211" s="15"/>
      <c r="I211" s="15"/>
      <c r="J211" s="15"/>
      <c r="K211" s="15"/>
      <c r="L211" s="15"/>
      <c r="M211" s="15"/>
      <c r="N211" s="15"/>
      <c r="O211" s="15"/>
      <c r="P211" s="15"/>
      <c r="Q211" s="15"/>
      <c r="R211" s="15"/>
      <c r="S211" s="15"/>
      <c r="T211" s="15"/>
      <c r="U211" s="15"/>
      <c r="V211" s="15"/>
      <c r="W211" s="15"/>
    </row>
    <row r="212" spans="1:23" ht="12.75" customHeight="1">
      <c r="A212" s="15" t="s">
        <v>281</v>
      </c>
      <c r="B212" s="15"/>
      <c r="C212" s="15"/>
      <c r="D212" s="15"/>
      <c r="E212" s="15"/>
      <c r="F212" s="15"/>
      <c r="G212" s="15"/>
      <c r="H212" s="15"/>
      <c r="I212" s="15"/>
      <c r="J212" s="15"/>
      <c r="K212" s="15"/>
      <c r="L212" s="15"/>
      <c r="M212" s="15"/>
      <c r="N212" s="15"/>
      <c r="O212" s="15"/>
      <c r="P212" s="15"/>
      <c r="Q212" s="15"/>
      <c r="R212" s="15"/>
      <c r="S212" s="15"/>
      <c r="T212" s="15"/>
      <c r="U212" s="15"/>
      <c r="V212" s="15"/>
      <c r="W212" s="15"/>
    </row>
    <row r="213" spans="1:23" ht="12.75" customHeight="1">
      <c r="A213" s="15" t="s">
        <v>282</v>
      </c>
      <c r="B213" s="15"/>
      <c r="C213" s="15"/>
      <c r="D213" s="15"/>
      <c r="E213" s="15"/>
      <c r="F213" s="15"/>
      <c r="G213" s="15"/>
      <c r="H213" s="15"/>
      <c r="I213" s="15"/>
      <c r="J213" s="15"/>
      <c r="K213" s="15"/>
      <c r="L213" s="15"/>
      <c r="M213" s="15"/>
      <c r="N213" s="15"/>
      <c r="O213" s="15"/>
      <c r="P213" s="15"/>
      <c r="Q213" s="15"/>
      <c r="R213" s="15"/>
      <c r="S213" s="15"/>
      <c r="T213" s="15"/>
      <c r="U213" s="15"/>
      <c r="V213" s="15"/>
      <c r="W213" s="15"/>
    </row>
    <row r="214" spans="1:23">
      <c r="A214" s="14" t="s">
        <v>69</v>
      </c>
      <c r="B214" s="14" t="s">
        <v>273</v>
      </c>
      <c r="C214" s="14" t="s">
        <v>111</v>
      </c>
      <c r="D214" s="14" t="s">
        <v>274</v>
      </c>
      <c r="E214" s="15"/>
      <c r="F214" s="15"/>
      <c r="G214" s="15"/>
      <c r="H214" s="15"/>
      <c r="I214" s="15"/>
      <c r="J214" s="15"/>
      <c r="K214" s="15"/>
      <c r="L214" s="15"/>
      <c r="M214" s="15"/>
      <c r="N214" s="15"/>
      <c r="O214" s="15"/>
      <c r="P214" s="15"/>
      <c r="Q214" s="15"/>
      <c r="R214" s="15"/>
      <c r="S214" s="15"/>
      <c r="T214" s="15"/>
      <c r="U214" s="15"/>
      <c r="V214" s="15"/>
      <c r="W214" s="15"/>
    </row>
    <row r="215" spans="1:23">
      <c r="A215" s="15" t="s">
        <v>93</v>
      </c>
      <c r="B215" s="15">
        <v>0</v>
      </c>
      <c r="C215" s="15">
        <v>0</v>
      </c>
      <c r="D215" s="15">
        <v>0</v>
      </c>
      <c r="E215" s="15"/>
      <c r="F215" s="15"/>
      <c r="G215" s="15"/>
      <c r="H215" s="15"/>
      <c r="I215" s="15"/>
      <c r="J215" s="15"/>
      <c r="K215" s="15"/>
      <c r="L215" s="15"/>
      <c r="M215" s="15"/>
      <c r="N215" s="15"/>
      <c r="O215" s="15"/>
      <c r="P215" s="15"/>
      <c r="Q215" s="15"/>
      <c r="R215" s="24"/>
      <c r="S215" s="15"/>
      <c r="T215" s="15"/>
      <c r="U215" s="15"/>
      <c r="V215" s="15"/>
      <c r="W215" s="15"/>
    </row>
    <row r="216" spans="1:23" ht="14.25" customHeight="1">
      <c r="A216" s="15" t="s">
        <v>93</v>
      </c>
      <c r="B216" s="15">
        <v>0</v>
      </c>
      <c r="C216" s="15">
        <v>0</v>
      </c>
      <c r="D216" s="15">
        <v>0</v>
      </c>
      <c r="E216" s="15"/>
      <c r="F216" s="15"/>
      <c r="G216" s="15"/>
      <c r="H216" s="15"/>
      <c r="I216" s="46"/>
      <c r="J216" s="46"/>
      <c r="K216" s="46"/>
      <c r="L216" s="46"/>
      <c r="M216" s="46"/>
      <c r="N216" s="15"/>
      <c r="O216" s="15"/>
      <c r="P216" s="15"/>
      <c r="Q216" s="15"/>
      <c r="R216" s="15"/>
      <c r="S216" s="15"/>
      <c r="T216" s="15"/>
      <c r="U216" s="15"/>
      <c r="V216" s="15"/>
      <c r="W216" s="15"/>
    </row>
    <row r="217" spans="1:23">
      <c r="A217" s="15" t="s">
        <v>93</v>
      </c>
      <c r="B217" s="15">
        <v>0</v>
      </c>
      <c r="C217" s="15">
        <v>0</v>
      </c>
      <c r="D217" s="15">
        <v>0</v>
      </c>
      <c r="E217" s="15"/>
      <c r="F217" s="15"/>
      <c r="G217" s="15"/>
      <c r="H217" s="15"/>
      <c r="I217" s="46"/>
      <c r="J217" s="46"/>
      <c r="K217" s="46"/>
      <c r="L217" s="46"/>
      <c r="M217" s="46"/>
      <c r="N217" s="15"/>
      <c r="O217" s="15"/>
      <c r="P217" s="15"/>
      <c r="Q217" s="15"/>
      <c r="R217" s="15"/>
      <c r="S217" s="15"/>
      <c r="T217" s="15"/>
      <c r="U217" s="15"/>
      <c r="V217" s="15"/>
      <c r="W217" s="15"/>
    </row>
    <row r="218" spans="1:23">
      <c r="A218" s="15" t="s">
        <v>93</v>
      </c>
      <c r="B218" s="15">
        <v>1</v>
      </c>
      <c r="C218" s="15">
        <v>1</v>
      </c>
      <c r="D218" s="15">
        <v>1</v>
      </c>
      <c r="E218" s="15"/>
      <c r="F218" s="15"/>
      <c r="G218" s="15"/>
      <c r="H218" s="15"/>
      <c r="I218" s="46"/>
      <c r="J218" s="46"/>
      <c r="K218" s="46"/>
      <c r="L218" s="46"/>
      <c r="M218" s="46"/>
      <c r="N218" s="15"/>
      <c r="O218" s="15"/>
      <c r="P218" s="15"/>
      <c r="Q218" s="15"/>
      <c r="R218" s="15"/>
      <c r="S218" s="15"/>
      <c r="T218" s="15"/>
      <c r="U218" s="15"/>
      <c r="V218" s="15"/>
      <c r="W218" s="15"/>
    </row>
    <row r="219" spans="1:23">
      <c r="A219" s="15" t="s">
        <v>93</v>
      </c>
      <c r="B219" s="15">
        <v>1</v>
      </c>
      <c r="C219" s="15">
        <v>1</v>
      </c>
      <c r="D219" s="15">
        <v>1</v>
      </c>
      <c r="E219" s="15"/>
      <c r="F219" s="15"/>
      <c r="G219" s="15"/>
      <c r="H219" s="15"/>
      <c r="I219" s="46"/>
      <c r="J219" s="46"/>
      <c r="K219" s="46"/>
      <c r="L219" s="46"/>
      <c r="M219" s="46"/>
      <c r="N219" s="15"/>
      <c r="O219" s="15"/>
      <c r="P219" s="15"/>
      <c r="Q219" s="15"/>
      <c r="R219" s="15"/>
      <c r="S219" s="15"/>
      <c r="T219" s="15"/>
      <c r="U219" s="15"/>
      <c r="V219" s="15"/>
      <c r="W219" s="15"/>
    </row>
    <row r="220" spans="1:23">
      <c r="A220" s="15" t="s">
        <v>93</v>
      </c>
      <c r="B220" s="15">
        <v>1</v>
      </c>
      <c r="C220" s="15">
        <v>1</v>
      </c>
      <c r="D220" s="15">
        <v>1</v>
      </c>
      <c r="E220" s="15"/>
      <c r="F220" s="15"/>
      <c r="G220" s="15"/>
      <c r="H220" s="15"/>
      <c r="I220" s="21"/>
      <c r="J220" s="21"/>
      <c r="K220" s="21"/>
      <c r="L220" s="21"/>
      <c r="M220" s="21"/>
      <c r="N220" s="15"/>
      <c r="O220" s="15"/>
      <c r="P220" s="15"/>
      <c r="Q220" s="15"/>
      <c r="R220" s="15"/>
      <c r="S220" s="15"/>
      <c r="T220" s="15"/>
      <c r="U220" s="15"/>
      <c r="V220" s="15"/>
      <c r="W220" s="15"/>
    </row>
    <row r="221" spans="1:23">
      <c r="A221" s="14"/>
      <c r="B221" s="15">
        <v>-9999</v>
      </c>
      <c r="C221" s="15">
        <v>1</v>
      </c>
      <c r="D221" s="15">
        <v>0</v>
      </c>
      <c r="E221" s="14" t="s">
        <v>358</v>
      </c>
      <c r="F221" s="15"/>
      <c r="G221" s="15"/>
      <c r="H221" s="15"/>
      <c r="I221" s="15"/>
      <c r="J221" s="15"/>
      <c r="K221" s="15"/>
      <c r="L221" s="15"/>
      <c r="M221" s="15"/>
      <c r="N221" s="15"/>
      <c r="O221" s="15"/>
      <c r="P221" s="15"/>
      <c r="Q221" s="15"/>
      <c r="R221" s="15"/>
      <c r="S221" s="15"/>
      <c r="T221" s="15"/>
      <c r="U221" s="15"/>
      <c r="V221" s="15"/>
      <c r="W221" s="15"/>
    </row>
    <row r="222" spans="1:23">
      <c r="A222" s="15" t="s">
        <v>69</v>
      </c>
      <c r="B222" s="15"/>
      <c r="C222" s="15"/>
      <c r="D222" s="15"/>
      <c r="E222" s="15"/>
      <c r="F222" s="15"/>
      <c r="G222" s="15"/>
      <c r="H222" s="15"/>
      <c r="I222" s="15"/>
      <c r="J222" s="15"/>
      <c r="K222" s="15"/>
      <c r="L222" s="15"/>
      <c r="M222" s="15"/>
      <c r="N222" s="15"/>
      <c r="O222" s="15"/>
      <c r="P222" s="15"/>
      <c r="Q222" s="15"/>
      <c r="R222" s="15"/>
      <c r="S222" s="15"/>
      <c r="T222" s="15"/>
      <c r="U222" s="15"/>
      <c r="V222" s="15"/>
      <c r="W222" s="15"/>
    </row>
    <row r="223" spans="1:23">
      <c r="A223" s="1">
        <v>1</v>
      </c>
      <c r="B223" s="15" t="s">
        <v>110</v>
      </c>
      <c r="C223" s="15"/>
      <c r="D223" s="15"/>
      <c r="E223" s="15"/>
      <c r="F223" s="15"/>
      <c r="G223" s="15"/>
      <c r="H223" s="15"/>
      <c r="I223" s="15"/>
      <c r="J223" s="15"/>
      <c r="K223" s="15"/>
      <c r="L223" s="15"/>
      <c r="M223" s="15"/>
      <c r="N223" s="15"/>
      <c r="O223" s="15"/>
      <c r="P223" s="15"/>
      <c r="Q223" s="15"/>
      <c r="R223" s="15"/>
      <c r="S223" s="15"/>
      <c r="T223" s="15"/>
      <c r="U223" s="15"/>
      <c r="V223" s="15"/>
      <c r="W223" s="15"/>
    </row>
    <row r="224" spans="1:23">
      <c r="A224" s="1">
        <v>0</v>
      </c>
      <c r="B224" s="15" t="s">
        <v>283</v>
      </c>
      <c r="C224" s="15"/>
      <c r="D224" s="15"/>
      <c r="E224" s="15"/>
      <c r="F224" s="15"/>
      <c r="G224" s="15"/>
      <c r="H224" s="15"/>
      <c r="I224" s="15"/>
      <c r="J224" s="15"/>
      <c r="K224" s="15"/>
      <c r="L224" s="15"/>
      <c r="M224" s="15"/>
      <c r="N224" s="15"/>
      <c r="O224" s="15"/>
      <c r="P224" s="15"/>
      <c r="Q224" s="15"/>
      <c r="R224" s="15"/>
      <c r="S224" s="15"/>
      <c r="T224" s="15"/>
      <c r="U224" s="15"/>
      <c r="V224" s="15"/>
      <c r="W224" s="15"/>
    </row>
    <row r="225" spans="1:23">
      <c r="A225" s="15" t="s">
        <v>69</v>
      </c>
      <c r="B225" s="15"/>
      <c r="C225" s="15"/>
      <c r="D225" s="15"/>
      <c r="E225" s="15"/>
      <c r="F225" s="15"/>
      <c r="G225" s="15"/>
      <c r="H225" s="15"/>
      <c r="I225" s="15"/>
      <c r="J225" s="15"/>
      <c r="K225" s="15"/>
      <c r="L225" s="15"/>
      <c r="M225" s="15"/>
      <c r="N225" s="15"/>
      <c r="O225" s="15"/>
      <c r="P225" s="15"/>
      <c r="Q225" s="15"/>
      <c r="R225" s="15"/>
      <c r="S225" s="15"/>
      <c r="T225" s="15"/>
      <c r="U225" s="15"/>
      <c r="V225" s="15"/>
      <c r="W225" s="15"/>
    </row>
    <row r="226" spans="1:23">
      <c r="A226" s="14" t="s">
        <v>173</v>
      </c>
      <c r="B226" s="15"/>
      <c r="C226" s="15"/>
      <c r="D226" s="15"/>
      <c r="E226" s="15"/>
      <c r="F226" s="15"/>
      <c r="G226" s="15"/>
      <c r="H226" s="15"/>
      <c r="I226" s="15"/>
      <c r="J226" s="15"/>
      <c r="K226" s="15"/>
      <c r="L226" s="15"/>
      <c r="M226" s="15"/>
      <c r="N226" s="15"/>
      <c r="O226" s="15"/>
      <c r="P226" s="15"/>
      <c r="Q226" s="15"/>
      <c r="R226" s="15"/>
      <c r="S226" s="15"/>
      <c r="T226" s="15"/>
      <c r="U226" s="15"/>
      <c r="V226" s="15"/>
      <c r="W226" s="15"/>
    </row>
    <row r="227" spans="1:23">
      <c r="A227" s="14" t="s">
        <v>360</v>
      </c>
      <c r="B227" s="15"/>
      <c r="C227" s="15"/>
      <c r="D227" s="15"/>
      <c r="E227" s="15"/>
      <c r="F227" s="15"/>
      <c r="G227" s="15"/>
      <c r="H227" s="15"/>
      <c r="I227" s="15"/>
      <c r="J227" s="15"/>
      <c r="K227" s="15"/>
      <c r="L227" s="15"/>
      <c r="M227" s="15"/>
      <c r="N227" s="15"/>
      <c r="O227" s="15"/>
      <c r="P227" s="15"/>
      <c r="Q227" s="15"/>
      <c r="R227" s="15"/>
      <c r="S227" s="15"/>
      <c r="T227" s="15"/>
      <c r="U227" s="15"/>
      <c r="V227" s="15"/>
      <c r="W227" s="15"/>
    </row>
    <row r="228" spans="1:23">
      <c r="A228" s="14" t="s">
        <v>359</v>
      </c>
      <c r="B228" s="15"/>
      <c r="C228" s="15"/>
      <c r="D228" s="15"/>
      <c r="E228" s="15"/>
      <c r="F228" s="15"/>
      <c r="G228" s="15"/>
      <c r="H228" s="15"/>
      <c r="I228" s="15"/>
      <c r="J228" s="15"/>
      <c r="K228" s="15"/>
      <c r="L228" s="15"/>
      <c r="M228" s="15"/>
      <c r="N228" s="15"/>
      <c r="O228" s="15"/>
      <c r="P228" s="15"/>
      <c r="Q228" s="15"/>
      <c r="R228" s="15"/>
      <c r="S228" s="15"/>
      <c r="T228" s="15"/>
      <c r="U228" s="15"/>
      <c r="V228" s="15"/>
      <c r="W228" s="15"/>
    </row>
    <row r="229" spans="1:23" ht="13.8" thickBot="1">
      <c r="A229" s="14" t="s">
        <v>69</v>
      </c>
      <c r="B229" s="14" t="s">
        <v>174</v>
      </c>
      <c r="C229" s="15" t="s">
        <v>111</v>
      </c>
      <c r="D229" s="15" t="s">
        <v>44</v>
      </c>
      <c r="E229" s="15" t="s">
        <v>100</v>
      </c>
      <c r="F229" s="15" t="s">
        <v>112</v>
      </c>
      <c r="G229" s="15"/>
      <c r="H229" s="15"/>
      <c r="I229" s="15"/>
      <c r="J229" s="15"/>
      <c r="K229" s="15"/>
      <c r="L229" s="15"/>
      <c r="M229" s="15"/>
      <c r="N229" s="15"/>
      <c r="O229" s="15"/>
      <c r="P229" s="15"/>
      <c r="Q229" s="15"/>
      <c r="R229" s="15"/>
      <c r="S229" s="15"/>
      <c r="T229" s="15"/>
      <c r="U229" s="15"/>
      <c r="V229" s="15"/>
      <c r="W229" s="15"/>
    </row>
    <row r="230" spans="1:23" ht="12.75" customHeight="1">
      <c r="A230" s="14" t="s">
        <v>69</v>
      </c>
      <c r="B230" s="15">
        <v>1</v>
      </c>
      <c r="C230" s="15">
        <v>1</v>
      </c>
      <c r="D230" s="15">
        <v>1</v>
      </c>
      <c r="E230" s="15">
        <v>1</v>
      </c>
      <c r="F230" s="15">
        <v>1</v>
      </c>
      <c r="G230" s="15"/>
      <c r="H230" s="325" t="s">
        <v>1214</v>
      </c>
      <c r="I230" s="326"/>
      <c r="J230" s="326"/>
      <c r="K230" s="326"/>
      <c r="L230" s="326"/>
      <c r="M230" s="327"/>
      <c r="N230" s="15"/>
      <c r="O230" s="15"/>
      <c r="P230" s="15"/>
      <c r="Q230" s="15"/>
      <c r="R230" s="15"/>
      <c r="S230" s="15"/>
      <c r="T230" s="15"/>
      <c r="U230" s="15"/>
      <c r="V230" s="15"/>
      <c r="W230" s="15"/>
    </row>
    <row r="231" spans="1:23">
      <c r="A231" s="15" t="s">
        <v>69</v>
      </c>
      <c r="B231" s="15">
        <v>1</v>
      </c>
      <c r="C231" s="15">
        <v>2</v>
      </c>
      <c r="D231" s="15">
        <v>1</v>
      </c>
      <c r="E231" s="15">
        <v>1</v>
      </c>
      <c r="F231" s="15">
        <v>1</v>
      </c>
      <c r="G231" s="15"/>
      <c r="H231" s="328"/>
      <c r="I231" s="329"/>
      <c r="J231" s="329"/>
      <c r="K231" s="329"/>
      <c r="L231" s="329"/>
      <c r="M231" s="330"/>
      <c r="N231" s="15"/>
      <c r="O231" s="15"/>
      <c r="P231" s="15"/>
      <c r="Q231" s="15"/>
      <c r="R231" s="15"/>
      <c r="S231" s="15"/>
      <c r="T231" s="15"/>
      <c r="U231" s="15"/>
      <c r="V231" s="15"/>
      <c r="W231" s="15"/>
    </row>
    <row r="232" spans="1:23">
      <c r="A232" s="15" t="s">
        <v>69</v>
      </c>
      <c r="B232" s="15">
        <v>1</v>
      </c>
      <c r="C232" s="15">
        <v>3</v>
      </c>
      <c r="D232" s="15">
        <v>1</v>
      </c>
      <c r="E232" s="15">
        <v>1</v>
      </c>
      <c r="F232" s="15">
        <v>1</v>
      </c>
      <c r="G232" s="15"/>
      <c r="H232" s="328"/>
      <c r="I232" s="329"/>
      <c r="J232" s="329"/>
      <c r="K232" s="329"/>
      <c r="L232" s="329"/>
      <c r="M232" s="330"/>
      <c r="N232" s="15"/>
      <c r="O232" s="15"/>
      <c r="P232" s="15"/>
      <c r="Q232" s="15"/>
      <c r="R232" s="15"/>
      <c r="S232" s="15"/>
      <c r="T232" s="15"/>
      <c r="U232" s="15"/>
      <c r="V232" s="15"/>
      <c r="W232" s="15"/>
    </row>
    <row r="233" spans="1:23" ht="13.8" thickBot="1">
      <c r="A233" s="15" t="s">
        <v>69</v>
      </c>
      <c r="B233" s="15">
        <v>1</v>
      </c>
      <c r="C233" s="15">
        <v>4</v>
      </c>
      <c r="D233" s="15">
        <v>1</v>
      </c>
      <c r="E233" s="15">
        <v>1</v>
      </c>
      <c r="F233" s="15">
        <v>1</v>
      </c>
      <c r="G233" s="15"/>
      <c r="H233" s="284" t="s">
        <v>1212</v>
      </c>
      <c r="I233" s="274"/>
      <c r="J233" s="274"/>
      <c r="K233" s="274"/>
      <c r="L233" s="274"/>
      <c r="M233" s="275"/>
      <c r="N233" s="15"/>
      <c r="O233" s="15"/>
      <c r="P233" s="15"/>
      <c r="Q233" s="15"/>
      <c r="R233" s="15"/>
      <c r="S233" s="15"/>
      <c r="T233" s="15"/>
      <c r="U233" s="15"/>
      <c r="V233" s="15"/>
      <c r="W233" s="15"/>
    </row>
    <row r="234" spans="1:23" ht="13.8" thickBot="1">
      <c r="A234" s="15"/>
      <c r="B234" s="15">
        <v>-9999</v>
      </c>
      <c r="C234" s="15">
        <v>1</v>
      </c>
      <c r="D234" s="15">
        <v>1</v>
      </c>
      <c r="E234" s="15">
        <v>1</v>
      </c>
      <c r="F234" s="15">
        <v>1</v>
      </c>
      <c r="G234" s="15"/>
      <c r="H234" s="15"/>
      <c r="I234" s="295"/>
      <c r="J234" s="295"/>
      <c r="K234" s="295"/>
      <c r="L234" s="295"/>
      <c r="M234" s="295"/>
      <c r="N234" s="15"/>
      <c r="O234" s="15"/>
      <c r="P234" s="15"/>
      <c r="Q234" s="15"/>
      <c r="R234" s="15"/>
      <c r="S234" s="15"/>
      <c r="T234" s="15"/>
      <c r="U234" s="15"/>
      <c r="V234" s="15"/>
      <c r="W234" s="15"/>
    </row>
    <row r="235" spans="1:23" ht="13.8" thickBot="1">
      <c r="A235" s="1">
        <v>0</v>
      </c>
      <c r="B235" s="14" t="s">
        <v>175</v>
      </c>
      <c r="C235" s="15"/>
      <c r="D235" s="15"/>
      <c r="E235" s="15"/>
      <c r="F235" s="15"/>
      <c r="G235" s="15"/>
      <c r="H235" s="58" t="s">
        <v>1215</v>
      </c>
      <c r="I235" s="59"/>
      <c r="J235" s="59"/>
      <c r="K235" s="296" t="s">
        <v>1216</v>
      </c>
      <c r="L235" s="59"/>
      <c r="M235" s="60"/>
      <c r="N235" s="60"/>
      <c r="O235" s="15"/>
      <c r="P235" s="15"/>
      <c r="Q235" s="15"/>
      <c r="R235" s="15"/>
      <c r="S235" s="15"/>
      <c r="T235" s="15"/>
      <c r="U235" s="15"/>
      <c r="V235" s="15"/>
      <c r="W235" s="15"/>
    </row>
    <row r="236" spans="1:23">
      <c r="A236" s="14" t="s">
        <v>430</v>
      </c>
      <c r="B236" s="14"/>
      <c r="C236" s="15"/>
      <c r="D236" s="15"/>
      <c r="E236" s="15"/>
      <c r="F236" s="15"/>
      <c r="G236" s="15"/>
      <c r="H236" s="15"/>
      <c r="I236" s="15"/>
      <c r="J236" s="15"/>
      <c r="K236" s="15"/>
      <c r="L236" s="15"/>
      <c r="M236" s="15"/>
      <c r="N236" s="15"/>
      <c r="O236" s="15"/>
      <c r="P236" s="15"/>
      <c r="Q236" s="15"/>
      <c r="R236" s="15"/>
      <c r="S236" s="15"/>
      <c r="T236" s="15"/>
      <c r="U236" s="15"/>
      <c r="V236" s="15"/>
      <c r="W236" s="15"/>
    </row>
    <row r="237" spans="1:23">
      <c r="A237" s="14" t="s">
        <v>176</v>
      </c>
      <c r="B237" s="15"/>
      <c r="C237" s="15"/>
      <c r="D237" s="15"/>
      <c r="E237" s="15"/>
      <c r="F237" s="14"/>
      <c r="G237" s="15"/>
      <c r="H237" s="15"/>
      <c r="I237" s="15"/>
      <c r="J237" s="15"/>
      <c r="K237" s="15"/>
      <c r="L237" s="15"/>
      <c r="M237" s="15"/>
      <c r="N237" s="15"/>
      <c r="O237" s="15"/>
      <c r="P237" s="15"/>
      <c r="Q237" s="15"/>
      <c r="R237" s="15"/>
      <c r="S237" s="15"/>
      <c r="T237" s="15"/>
      <c r="U237" s="15"/>
      <c r="V237" s="15"/>
      <c r="W237" s="15"/>
    </row>
    <row r="238" spans="1:23">
      <c r="A238" s="14" t="s">
        <v>177</v>
      </c>
      <c r="B238" s="15"/>
      <c r="C238" s="15"/>
      <c r="D238" s="15"/>
      <c r="E238" s="15"/>
      <c r="F238" s="15"/>
      <c r="G238" s="15"/>
      <c r="H238" s="15"/>
      <c r="I238" s="15"/>
      <c r="J238" s="15"/>
      <c r="K238" s="15"/>
      <c r="L238" s="15"/>
      <c r="M238" s="15"/>
      <c r="N238" s="15"/>
      <c r="O238" s="15"/>
      <c r="P238" s="15"/>
      <c r="Q238" s="15"/>
      <c r="R238" s="15"/>
      <c r="S238" s="15"/>
      <c r="T238" s="15"/>
      <c r="U238" s="15"/>
      <c r="V238" s="15"/>
      <c r="W238" s="15"/>
    </row>
    <row r="239" spans="1:23">
      <c r="A239" s="14" t="s">
        <v>421</v>
      </c>
      <c r="B239" s="15"/>
      <c r="C239" s="15"/>
      <c r="D239" s="15"/>
      <c r="E239" s="15"/>
      <c r="F239" s="15"/>
      <c r="G239" s="15"/>
      <c r="H239" s="15"/>
      <c r="I239" s="15"/>
      <c r="J239" s="15"/>
      <c r="K239" s="15"/>
      <c r="L239" s="15"/>
      <c r="M239" s="15"/>
      <c r="N239" s="15"/>
      <c r="O239" s="15"/>
      <c r="P239" s="15"/>
      <c r="Q239" s="15"/>
      <c r="R239" s="15"/>
      <c r="S239" s="15"/>
      <c r="T239" s="15"/>
      <c r="U239" s="15"/>
      <c r="V239" s="15"/>
      <c r="W239" s="15"/>
    </row>
    <row r="240" spans="1:23">
      <c r="A240" s="1">
        <v>999</v>
      </c>
      <c r="B240" s="15" t="s">
        <v>696</v>
      </c>
      <c r="C240" s="15"/>
      <c r="D240" s="15"/>
      <c r="E240" s="15"/>
      <c r="F240" s="15"/>
      <c r="G240" s="15"/>
      <c r="H240" s="15"/>
      <c r="I240" s="15"/>
      <c r="J240" s="15"/>
      <c r="K240" s="15"/>
      <c r="L240" s="15"/>
      <c r="M240" s="15"/>
      <c r="N240" s="15"/>
      <c r="O240" s="15"/>
      <c r="P240" s="15"/>
      <c r="Q240" s="15"/>
      <c r="R240" s="15"/>
      <c r="S240" s="15"/>
      <c r="T240" s="15"/>
      <c r="U240" s="15"/>
      <c r="V240" s="15"/>
      <c r="W240" s="15"/>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6:K207"/>
    <mergeCell ref="H230:M232"/>
    <mergeCell ref="Q111:U112"/>
    <mergeCell ref="Q113:U115"/>
    <mergeCell ref="Q116:U117"/>
    <mergeCell ref="H166:L167"/>
    <mergeCell ref="G180:L185"/>
    <mergeCell ref="J128:P134"/>
    <mergeCell ref="K147:O151"/>
    <mergeCell ref="G196:P197"/>
    <mergeCell ref="Q196:U197"/>
  </mergeCells>
  <hyperlinks>
    <hyperlink ref="E10" location="RecDistDet" display="See Rec_dist tab for more information these options. Best practice: method 4 should be used when there is 1 growth pattern, 1 settlement event, and 1 area." xr:uid="{00000000-0004-0000-0100-000000000000}"/>
    <hyperlink ref="F24:I26" location="'Blocks&amp;Time-varying'!A1" display="For control file setup with block patterns, see Blocks&amp;Time-varying sheet and Time Blocks section of the user manual" xr:uid="{00000000-0004-0000-0100-000001000000}"/>
    <hyperlink ref="C64" location="GDet" display="See the Growth sheet for control file setup for a model with multiple morph groups." xr:uid="{00000000-0004-0000-0100-000002000000}"/>
    <hyperlink ref="E94" location="MGoptDet" display="See MG optional parms sheet for example setups for hermaphroditism" xr:uid="{00000000-0004-0000-0100-000003000000}"/>
    <hyperlink ref="E99" location="MGoptDet" display="See MG optional parms sheet for details on how to set up." xr:uid="{00000000-0004-0000-0100-000004000000}"/>
    <hyperlink ref="I105" location="'MG optional parms'!A1" display=" - see MG optional Pars on how to set up." xr:uid="{00000000-0004-0000-0100-000005000000}"/>
    <hyperlink ref="J104" location="'Blocks&amp;Time-varying'!A1" display=" See Blocks&amp;Time-varying sheet for options on including time varying MG parameters" xr:uid="{00000000-0004-0000-0100-000006000000}"/>
    <hyperlink ref="Q113:U115" location="'Spawner-Recruit'!A1" display="Please see the Spawner-Recruit sheet for information on alternative spawner-recruitment curves available within SS. " xr:uid="{00000000-0004-0000-0100-000007000000}"/>
    <hyperlink ref="J135" location="RecDevs!A1" display="For more information, see RecDevs sheet or the SS user manual." xr:uid="{00000000-0004-0000-0100-000008000000}"/>
    <hyperlink ref="L121" location="'Blocks&amp;Time-varying'!A1" display=" See Blocks&amp;Time-varying sheet for options on including time varying SR parameters." xr:uid="{00000000-0004-0000-0100-000009000000}"/>
    <hyperlink ref="K152" location="F!A1" display="See F sheet for details on alternative setups." xr:uid="{00000000-0004-0000-0100-00000A000000}"/>
    <hyperlink ref="L158" location="catchability!A1" display=" See the catchability sheet for other example q setups" xr:uid="{00000000-0004-0000-0100-00000B000000}"/>
    <hyperlink ref="D175" location="'Blocks&amp;Time-varying'!A1" display="See Blocks&amp;Time-varying sheet for options on including time varying catchability parameters" xr:uid="{00000000-0004-0000-0100-00000C000000}"/>
    <hyperlink ref="G187" location="SizeSelex!A1" display="Go to SizeSelex sheet" xr:uid="{00000000-0004-0000-0100-00000D000000}"/>
    <hyperlink ref="I187" location="AgeSelex!A1" display="Go to AgeSelex sheet" xr:uid="{00000000-0004-0000-0100-00000E000000}"/>
    <hyperlink ref="K187" location="Discard!A1" display="Go to Discard sheet" xr:uid="{00000000-0004-0000-0100-00000F000000}"/>
    <hyperlink ref="D198" location="'Blocks&amp;Time-varying'!A1" display="See Blocks&amp;Time-varying sheet for options on including time varying selectivity parameters" xr:uid="{00000000-0004-0000-0100-000010000000}"/>
    <hyperlink ref="J201" location="'2D-AR selectivity'!A1" display="See 2D_AR1 sheet for additional details about setup when using 2D_AR1" xr:uid="{00000000-0004-0000-0100-000011000000}"/>
    <hyperlink ref="F208" location="'VarAdj&amp;Lambdas'!A1" display="See Var.Adj.&amp;Lamdas tab for setups." xr:uid="{00000000-0004-0000-0100-000012000000}"/>
    <hyperlink ref="H233" location="'VarAdj&amp;Lambdas'!A1" display="See Var.Adj.&amp;Lamdas tab for setups." xr:uid="{00000000-0004-0000-0100-000013000000}"/>
    <hyperlink ref="K235" location="'Add. SD Reporting'!A1" display="See Add. SD Reporting tab for setup." xr:uid="{00000000-0004-0000-0100-000014000000}"/>
    <hyperlink ref="E28" location="'Blocks&amp;Time-varying'!A1" display="See the Blocks&amp;Time-varying sheet for other controls for all time varying param setups" xr:uid="{00000000-0004-0000-0100-000015000000}"/>
    <hyperlink ref="Q196:U197" location="DM_details" display="Go to the Dirichlet multinomial sheet" xr:uid="{00000000-0004-0000-0100-000016000000}"/>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2"/>
  <sheetViews>
    <sheetView workbookViewId="0"/>
  </sheetViews>
  <sheetFormatPr defaultRowHeight="13.2"/>
  <cols>
    <col min="1" max="1" width="15.109375" customWidth="1"/>
    <col min="2" max="2" width="10.6640625" bestFit="1" customWidth="1"/>
    <col min="3" max="3" width="10" bestFit="1" customWidth="1"/>
    <col min="4" max="4" width="13.44140625" bestFit="1" customWidth="1"/>
    <col min="5" max="5" width="10.44140625" bestFit="1" customWidth="1"/>
    <col min="6" max="6" width="11.33203125" bestFit="1" customWidth="1"/>
    <col min="7" max="7" width="15.88671875" bestFit="1" customWidth="1"/>
    <col min="8" max="8" width="22.88671875" customWidth="1"/>
    <col min="15" max="15" width="10" customWidth="1"/>
  </cols>
  <sheetData>
    <row r="1" spans="1:21">
      <c r="A1" s="27" t="s">
        <v>1299</v>
      </c>
    </row>
    <row r="3" spans="1:21">
      <c r="A3" s="27" t="s">
        <v>1298</v>
      </c>
    </row>
    <row r="4" spans="1:21">
      <c r="A4" t="s">
        <v>1284</v>
      </c>
    </row>
    <row r="5" spans="1:21" ht="13.8" thickBot="1">
      <c r="A5" s="15" t="s">
        <v>1274</v>
      </c>
      <c r="B5" s="15" t="s">
        <v>1275</v>
      </c>
      <c r="C5" s="15" t="s">
        <v>1276</v>
      </c>
      <c r="D5" s="15" t="s">
        <v>1277</v>
      </c>
      <c r="E5" s="15" t="s">
        <v>1278</v>
      </c>
      <c r="F5" s="15" t="s">
        <v>1279</v>
      </c>
      <c r="G5" s="15" t="s">
        <v>1280</v>
      </c>
      <c r="H5" s="15"/>
    </row>
    <row r="6" spans="1:21" ht="13.8" thickBot="1">
      <c r="A6" s="18">
        <v>-1</v>
      </c>
      <c r="B6" s="18">
        <v>1E-3</v>
      </c>
      <c r="C6" s="18">
        <v>0</v>
      </c>
      <c r="D6" s="18">
        <v>0</v>
      </c>
      <c r="E6" s="18">
        <v>0</v>
      </c>
      <c r="F6" s="18">
        <v>0</v>
      </c>
      <c r="G6" s="18">
        <v>1E-3</v>
      </c>
      <c r="H6" s="15" t="s">
        <v>1282</v>
      </c>
      <c r="I6" s="63" t="s">
        <v>1286</v>
      </c>
      <c r="J6" s="59"/>
      <c r="K6" s="59"/>
      <c r="L6" s="59"/>
      <c r="M6" s="59"/>
      <c r="N6" s="59"/>
      <c r="O6" s="59"/>
      <c r="P6" s="59"/>
      <c r="Q6" s="59"/>
      <c r="R6" s="59"/>
      <c r="S6" s="59"/>
      <c r="T6" s="59"/>
      <c r="U6" s="60"/>
    </row>
    <row r="7" spans="1:21" ht="13.8" thickBot="1">
      <c r="A7" s="18">
        <v>-1</v>
      </c>
      <c r="B7" s="18">
        <v>1E-3</v>
      </c>
      <c r="C7" s="18">
        <v>0</v>
      </c>
      <c r="D7" s="18">
        <v>0</v>
      </c>
      <c r="E7" s="18">
        <v>1</v>
      </c>
      <c r="F7" s="18">
        <v>1</v>
      </c>
      <c r="G7" s="18">
        <v>1E-3</v>
      </c>
      <c r="H7" s="15" t="s">
        <v>1281</v>
      </c>
      <c r="I7" s="63" t="s">
        <v>1287</v>
      </c>
      <c r="J7" s="59"/>
      <c r="K7" s="59"/>
      <c r="L7" s="59"/>
      <c r="M7" s="59"/>
      <c r="N7" s="59"/>
      <c r="O7" s="59"/>
      <c r="P7" s="59"/>
      <c r="Q7" s="59"/>
      <c r="R7" s="59"/>
      <c r="S7" s="59"/>
      <c r="T7" s="59"/>
      <c r="U7" s="60"/>
    </row>
    <row r="8" spans="1:21" ht="13.8" thickBot="1">
      <c r="A8" s="18">
        <v>-1</v>
      </c>
      <c r="B8" s="18">
        <v>1E-3</v>
      </c>
      <c r="C8" s="18">
        <v>0</v>
      </c>
      <c r="D8" s="18">
        <v>0</v>
      </c>
      <c r="E8" s="18">
        <v>1</v>
      </c>
      <c r="F8" s="18">
        <v>1</v>
      </c>
      <c r="G8" s="18">
        <v>1E-3</v>
      </c>
      <c r="H8" s="15" t="s">
        <v>1283</v>
      </c>
      <c r="I8" s="63" t="s">
        <v>1288</v>
      </c>
      <c r="J8" s="59"/>
      <c r="K8" s="59"/>
      <c r="L8" s="59"/>
      <c r="M8" s="59"/>
      <c r="N8" s="59"/>
      <c r="O8" s="59"/>
      <c r="P8" s="59"/>
      <c r="Q8" s="59"/>
      <c r="R8" s="59"/>
      <c r="S8" s="59"/>
      <c r="T8" s="59"/>
      <c r="U8" s="60"/>
    </row>
    <row r="9" spans="1:21">
      <c r="A9" t="s">
        <v>447</v>
      </c>
    </row>
    <row r="10" spans="1:21">
      <c r="A10" t="s">
        <v>1285</v>
      </c>
    </row>
    <row r="11" spans="1:21" ht="13.8" thickBot="1">
      <c r="A11" s="15" t="s">
        <v>1274</v>
      </c>
      <c r="B11" s="15" t="s">
        <v>1275</v>
      </c>
      <c r="C11" s="15" t="s">
        <v>1276</v>
      </c>
      <c r="D11" s="15" t="s">
        <v>1277</v>
      </c>
      <c r="E11" s="15" t="s">
        <v>1278</v>
      </c>
      <c r="F11" s="15" t="s">
        <v>1279</v>
      </c>
      <c r="G11" s="15" t="s">
        <v>1280</v>
      </c>
      <c r="H11" s="15"/>
    </row>
    <row r="12" spans="1:21" ht="13.8" thickBot="1">
      <c r="A12" s="18">
        <v>-1</v>
      </c>
      <c r="B12" s="18">
        <v>1E-3</v>
      </c>
      <c r="C12" s="18">
        <v>0</v>
      </c>
      <c r="D12" s="18">
        <v>0</v>
      </c>
      <c r="E12" s="18">
        <v>1</v>
      </c>
      <c r="F12" s="18">
        <v>2</v>
      </c>
      <c r="G12" s="18">
        <v>1E-3</v>
      </c>
      <c r="H12" s="15" t="s">
        <v>1282</v>
      </c>
      <c r="I12" s="63" t="s">
        <v>1289</v>
      </c>
      <c r="J12" s="59"/>
      <c r="K12" s="59"/>
      <c r="L12" s="59"/>
      <c r="M12" s="59"/>
      <c r="N12" s="59"/>
      <c r="O12" s="60"/>
    </row>
    <row r="13" spans="1:21" ht="13.8" thickBot="1">
      <c r="A13" s="18">
        <v>-1</v>
      </c>
      <c r="B13" s="18">
        <v>1E-3</v>
      </c>
      <c r="C13" s="18">
        <v>0</v>
      </c>
      <c r="D13" s="18">
        <v>0</v>
      </c>
      <c r="E13" s="18">
        <v>1</v>
      </c>
      <c r="F13" s="18">
        <v>3</v>
      </c>
      <c r="G13" s="18">
        <v>1E-3</v>
      </c>
      <c r="H13" s="15" t="s">
        <v>1281</v>
      </c>
      <c r="I13" s="63" t="s">
        <v>1290</v>
      </c>
      <c r="J13" s="59"/>
      <c r="K13" s="59"/>
      <c r="L13" s="59"/>
      <c r="M13" s="59"/>
      <c r="N13" s="59"/>
      <c r="O13" s="60"/>
    </row>
    <row r="14" spans="1:21" ht="13.8" thickBot="1">
      <c r="A14" s="18">
        <v>-1</v>
      </c>
      <c r="B14" s="18">
        <v>1E-3</v>
      </c>
      <c r="C14" s="18">
        <v>0</v>
      </c>
      <c r="D14" s="18">
        <v>0</v>
      </c>
      <c r="E14" s="18">
        <v>1</v>
      </c>
      <c r="F14" s="18">
        <v>3</v>
      </c>
      <c r="G14" s="18">
        <v>1E-3</v>
      </c>
      <c r="H14" s="15" t="s">
        <v>1283</v>
      </c>
      <c r="I14" s="63" t="s">
        <v>1291</v>
      </c>
      <c r="J14" s="59"/>
      <c r="K14" s="59"/>
      <c r="L14" s="59"/>
      <c r="M14" s="59"/>
      <c r="N14" s="59"/>
      <c r="O14" s="60"/>
    </row>
    <row r="16" spans="1:21">
      <c r="A16" s="27" t="s">
        <v>1294</v>
      </c>
    </row>
    <row r="17" spans="1:26">
      <c r="A17" s="19" t="s">
        <v>28</v>
      </c>
      <c r="B17" s="19" t="s">
        <v>0</v>
      </c>
      <c r="C17" s="19" t="s">
        <v>1</v>
      </c>
      <c r="D17" s="19" t="s">
        <v>2</v>
      </c>
      <c r="E17" s="19" t="s">
        <v>4</v>
      </c>
      <c r="F17" s="19" t="s">
        <v>3</v>
      </c>
      <c r="G17" s="19" t="s">
        <v>5</v>
      </c>
      <c r="H17" s="19" t="s">
        <v>331</v>
      </c>
      <c r="I17" s="19" t="s">
        <v>332</v>
      </c>
      <c r="J17" s="19" t="s">
        <v>8</v>
      </c>
      <c r="K17" s="19" t="s">
        <v>9</v>
      </c>
      <c r="L17" s="19" t="s">
        <v>268</v>
      </c>
      <c r="M17" s="19" t="s">
        <v>97</v>
      </c>
      <c r="N17" s="19" t="s">
        <v>98</v>
      </c>
      <c r="O17" s="19" t="s">
        <v>69</v>
      </c>
      <c r="P17" s="25" t="s">
        <v>64</v>
      </c>
      <c r="Q17" s="15"/>
    </row>
    <row r="18" spans="1:26">
      <c r="A18" t="s">
        <v>1292</v>
      </c>
    </row>
    <row r="19" spans="1:26" ht="13.8" thickBot="1">
      <c r="A19" t="s">
        <v>1293</v>
      </c>
    </row>
    <row r="20" spans="1:26" ht="13.8" thickBot="1">
      <c r="A20" s="18">
        <v>-5</v>
      </c>
      <c r="B20" s="18">
        <v>20</v>
      </c>
      <c r="C20" s="18">
        <v>0.5</v>
      </c>
      <c r="D20" s="18">
        <v>0</v>
      </c>
      <c r="E20" s="18">
        <v>1.8129999999999999</v>
      </c>
      <c r="F20" s="18">
        <v>6</v>
      </c>
      <c r="G20" s="18">
        <v>2</v>
      </c>
      <c r="H20" s="18">
        <v>0</v>
      </c>
      <c r="I20" s="18">
        <v>0</v>
      </c>
      <c r="J20" s="18">
        <v>0</v>
      </c>
      <c r="K20" s="18">
        <v>0</v>
      </c>
      <c r="L20" s="18">
        <v>0</v>
      </c>
      <c r="M20" s="18">
        <v>0</v>
      </c>
      <c r="N20" s="18">
        <v>0</v>
      </c>
      <c r="O20" s="15" t="s">
        <v>1295</v>
      </c>
      <c r="P20" s="15"/>
      <c r="Q20" s="58" t="s">
        <v>1300</v>
      </c>
      <c r="R20" s="59"/>
      <c r="S20" s="59"/>
      <c r="T20" s="59"/>
      <c r="U20" s="59"/>
      <c r="V20" s="59"/>
      <c r="W20" s="59"/>
      <c r="X20" s="59"/>
      <c r="Y20" s="59"/>
      <c r="Z20" s="60"/>
    </row>
    <row r="21" spans="1:26" ht="13.8" thickBot="1">
      <c r="A21" s="18">
        <v>-5</v>
      </c>
      <c r="B21" s="18">
        <v>20</v>
      </c>
      <c r="C21" s="18">
        <v>0.5</v>
      </c>
      <c r="D21" s="18">
        <v>0</v>
      </c>
      <c r="E21" s="18">
        <v>1.8129999999999999</v>
      </c>
      <c r="F21" s="18">
        <v>6</v>
      </c>
      <c r="G21" s="18">
        <v>2</v>
      </c>
      <c r="H21" s="18">
        <v>0</v>
      </c>
      <c r="I21" s="18">
        <v>0</v>
      </c>
      <c r="J21" s="18">
        <v>0</v>
      </c>
      <c r="K21" s="18">
        <v>0</v>
      </c>
      <c r="L21" s="18">
        <v>0</v>
      </c>
      <c r="M21" s="18">
        <v>0</v>
      </c>
      <c r="N21" s="18">
        <v>0</v>
      </c>
      <c r="O21" s="15" t="s">
        <v>1296</v>
      </c>
      <c r="P21" s="15"/>
      <c r="Q21" s="58" t="s">
        <v>1301</v>
      </c>
      <c r="R21" s="59"/>
      <c r="S21" s="59"/>
      <c r="T21" s="59"/>
      <c r="U21" s="59"/>
      <c r="V21" s="59"/>
      <c r="W21" s="59"/>
      <c r="X21" s="59"/>
      <c r="Y21" s="59"/>
      <c r="Z21" s="60"/>
    </row>
    <row r="22" spans="1:26" ht="13.8" thickBot="1">
      <c r="A22" s="18">
        <v>-5</v>
      </c>
      <c r="B22" s="18">
        <v>20</v>
      </c>
      <c r="C22" s="18">
        <v>0.5</v>
      </c>
      <c r="D22" s="18">
        <v>0</v>
      </c>
      <c r="E22" s="18">
        <v>1.8129999999999999</v>
      </c>
      <c r="F22" s="18">
        <v>6</v>
      </c>
      <c r="G22" s="18">
        <v>2</v>
      </c>
      <c r="H22" s="18">
        <v>0</v>
      </c>
      <c r="I22" s="18">
        <v>0</v>
      </c>
      <c r="J22" s="18">
        <v>0</v>
      </c>
      <c r="K22" s="18">
        <v>0</v>
      </c>
      <c r="L22" s="18">
        <v>0</v>
      </c>
      <c r="M22" s="18">
        <v>0</v>
      </c>
      <c r="N22" s="18">
        <v>0</v>
      </c>
      <c r="O22" s="15" t="s">
        <v>1297</v>
      </c>
      <c r="P22" s="15"/>
      <c r="Q22" s="58" t="s">
        <v>1302</v>
      </c>
      <c r="R22" s="59"/>
      <c r="S22" s="59"/>
      <c r="T22" s="59"/>
      <c r="U22" s="59"/>
      <c r="V22" s="59"/>
      <c r="W22" s="59"/>
      <c r="X22" s="59"/>
      <c r="Y22" s="59"/>
      <c r="Z22" s="6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7"/>
  <sheetViews>
    <sheetView topLeftCell="A7" workbookViewId="0">
      <selection activeCell="L22" sqref="L22"/>
    </sheetView>
  </sheetViews>
  <sheetFormatPr defaultRowHeight="13.2"/>
  <cols>
    <col min="6" max="6" width="16.109375" customWidth="1"/>
  </cols>
  <sheetData>
    <row r="1" spans="1:20" ht="13.8" thickBot="1">
      <c r="A1" s="27" t="s">
        <v>790</v>
      </c>
      <c r="J1" s="29" t="s">
        <v>910</v>
      </c>
    </row>
    <row r="2" spans="1:20">
      <c r="J2" s="497" t="s">
        <v>909</v>
      </c>
      <c r="K2" s="498"/>
      <c r="L2" s="498"/>
      <c r="M2" s="498"/>
      <c r="N2" s="498"/>
      <c r="O2" s="498"/>
      <c r="P2" s="498"/>
      <c r="Q2" s="499"/>
    </row>
    <row r="3" spans="1:20">
      <c r="J3" s="500"/>
      <c r="K3" s="501"/>
      <c r="L3" s="501"/>
      <c r="M3" s="501"/>
      <c r="N3" s="501"/>
      <c r="O3" s="501"/>
      <c r="P3" s="501"/>
      <c r="Q3" s="502"/>
    </row>
    <row r="4" spans="1:20" ht="13.8" thickBot="1">
      <c r="J4" s="503"/>
      <c r="K4" s="504"/>
      <c r="L4" s="504"/>
      <c r="M4" s="504"/>
      <c r="N4" s="504"/>
      <c r="O4" s="504"/>
      <c r="P4" s="504"/>
      <c r="Q4" s="505"/>
    </row>
    <row r="5" spans="1:20">
      <c r="A5" s="2" t="s">
        <v>1226</v>
      </c>
      <c r="J5" s="2"/>
    </row>
    <row r="6" spans="1:20">
      <c r="A6" s="27" t="s">
        <v>732</v>
      </c>
      <c r="G6" s="2" t="s">
        <v>881</v>
      </c>
    </row>
    <row r="7" spans="1:20">
      <c r="A7" s="19" t="s">
        <v>30</v>
      </c>
      <c r="B7" s="19" t="s">
        <v>43</v>
      </c>
      <c r="C7" s="19" t="s">
        <v>109</v>
      </c>
      <c r="D7" s="19" t="s">
        <v>31</v>
      </c>
      <c r="E7" s="14"/>
      <c r="F7" s="15"/>
      <c r="G7" s="15"/>
      <c r="H7" s="15"/>
      <c r="I7" s="15"/>
      <c r="J7" s="15"/>
      <c r="K7" s="15"/>
      <c r="L7" s="15"/>
      <c r="M7" s="15"/>
      <c r="N7" s="15"/>
      <c r="O7" s="15"/>
      <c r="P7" s="15"/>
      <c r="Q7" s="15"/>
      <c r="R7" s="15"/>
      <c r="S7" s="15"/>
      <c r="T7" s="15"/>
    </row>
    <row r="8" spans="1:20">
      <c r="A8" s="20">
        <v>17</v>
      </c>
      <c r="B8" s="20">
        <v>0</v>
      </c>
      <c r="C8" s="20">
        <v>0</v>
      </c>
      <c r="D8" s="20">
        <v>0</v>
      </c>
      <c r="E8" s="14" t="s">
        <v>882</v>
      </c>
      <c r="F8" s="14"/>
      <c r="G8" s="15"/>
      <c r="H8" s="15"/>
      <c r="I8" s="15"/>
      <c r="J8" s="15"/>
      <c r="K8" s="15"/>
      <c r="L8" s="15"/>
      <c r="M8" s="15"/>
      <c r="N8" s="15"/>
      <c r="O8" s="15"/>
      <c r="P8" s="15"/>
      <c r="Q8" s="15"/>
      <c r="R8" s="15"/>
      <c r="S8" s="15"/>
      <c r="T8" s="15"/>
    </row>
    <row r="9" spans="1:20">
      <c r="A9" s="19" t="s">
        <v>28</v>
      </c>
      <c r="B9" s="19" t="s">
        <v>0</v>
      </c>
      <c r="C9" s="19" t="s">
        <v>1</v>
      </c>
      <c r="D9" s="19" t="s">
        <v>2</v>
      </c>
      <c r="E9" s="19" t="s">
        <v>4</v>
      </c>
      <c r="F9" s="19" t="s">
        <v>3</v>
      </c>
      <c r="G9" s="19" t="s">
        <v>5</v>
      </c>
      <c r="H9" s="19" t="s">
        <v>331</v>
      </c>
      <c r="I9" s="19" t="s">
        <v>332</v>
      </c>
      <c r="J9" s="19" t="s">
        <v>8</v>
      </c>
      <c r="K9" s="19" t="s">
        <v>9</v>
      </c>
      <c r="L9" s="19" t="s">
        <v>268</v>
      </c>
      <c r="M9" s="19" t="s">
        <v>97</v>
      </c>
      <c r="N9" s="19" t="s">
        <v>98</v>
      </c>
      <c r="O9" s="25" t="s">
        <v>69</v>
      </c>
      <c r="P9" s="25" t="s">
        <v>64</v>
      </c>
      <c r="Q9" s="15"/>
      <c r="R9" s="15"/>
      <c r="S9" s="15"/>
      <c r="T9" s="15"/>
    </row>
    <row r="10" spans="1:20">
      <c r="A10" s="18">
        <v>-1002</v>
      </c>
      <c r="B10" s="18">
        <v>3</v>
      </c>
      <c r="C10" s="18">
        <v>-1000</v>
      </c>
      <c r="D10" s="18">
        <v>-1</v>
      </c>
      <c r="E10" s="18">
        <v>0.01</v>
      </c>
      <c r="F10" s="18">
        <v>0</v>
      </c>
      <c r="G10" s="18">
        <v>-2</v>
      </c>
      <c r="H10" s="18">
        <v>0</v>
      </c>
      <c r="I10" s="18">
        <v>0</v>
      </c>
      <c r="J10" s="18">
        <v>0</v>
      </c>
      <c r="K10" s="18">
        <v>0</v>
      </c>
      <c r="L10" s="18">
        <v>0</v>
      </c>
      <c r="M10" s="18">
        <v>0</v>
      </c>
      <c r="N10" s="18">
        <v>0</v>
      </c>
      <c r="O10" s="14" t="s">
        <v>69</v>
      </c>
      <c r="P10" s="14" t="s">
        <v>727</v>
      </c>
      <c r="Q10" s="15"/>
      <c r="R10" s="15"/>
      <c r="S10" s="15"/>
      <c r="T10" s="15"/>
    </row>
    <row r="11" spans="1:20">
      <c r="A11" s="18">
        <v>-1</v>
      </c>
      <c r="B11" s="18">
        <v>1</v>
      </c>
      <c r="C11" s="18">
        <v>0</v>
      </c>
      <c r="D11" s="18">
        <v>-1</v>
      </c>
      <c r="E11" s="18">
        <v>0.01</v>
      </c>
      <c r="F11" s="18">
        <v>0</v>
      </c>
      <c r="G11" s="18">
        <v>-2</v>
      </c>
      <c r="H11" s="18">
        <v>0</v>
      </c>
      <c r="I11" s="18">
        <v>0</v>
      </c>
      <c r="J11" s="18">
        <v>0</v>
      </c>
      <c r="K11" s="18">
        <v>0</v>
      </c>
      <c r="L11" s="18">
        <v>0</v>
      </c>
      <c r="M11" s="18">
        <v>0</v>
      </c>
      <c r="N11" s="18">
        <v>0</v>
      </c>
      <c r="O11" s="14" t="s">
        <v>69</v>
      </c>
      <c r="P11" s="14" t="s">
        <v>738</v>
      </c>
      <c r="Q11" s="15"/>
      <c r="R11" s="15"/>
      <c r="S11" s="15"/>
      <c r="T11" s="15"/>
    </row>
    <row r="12" spans="1:20">
      <c r="A12" s="18">
        <v>-5</v>
      </c>
      <c r="B12" s="18">
        <v>9</v>
      </c>
      <c r="C12" s="18">
        <v>2.6</v>
      </c>
      <c r="D12" s="18">
        <v>-1</v>
      </c>
      <c r="E12" s="18">
        <v>0.01</v>
      </c>
      <c r="F12" s="18">
        <v>0</v>
      </c>
      <c r="G12" s="18">
        <v>-2</v>
      </c>
      <c r="H12" s="18">
        <v>0</v>
      </c>
      <c r="I12" s="18">
        <v>0</v>
      </c>
      <c r="J12" s="18">
        <v>0</v>
      </c>
      <c r="K12" s="18">
        <v>0</v>
      </c>
      <c r="L12" s="18">
        <v>0</v>
      </c>
      <c r="M12" s="18">
        <v>0</v>
      </c>
      <c r="N12" s="18">
        <v>0</v>
      </c>
      <c r="O12" s="14" t="s">
        <v>69</v>
      </c>
      <c r="P12" s="14" t="s">
        <v>739</v>
      </c>
      <c r="Q12" s="15"/>
      <c r="R12" s="15"/>
      <c r="S12" s="15"/>
      <c r="T12" s="15"/>
    </row>
    <row r="13" spans="1:20">
      <c r="A13" s="18">
        <v>-5</v>
      </c>
      <c r="B13" s="18">
        <v>9</v>
      </c>
      <c r="C13" s="18">
        <v>2.6</v>
      </c>
      <c r="D13" s="18">
        <v>-1</v>
      </c>
      <c r="E13" s="18">
        <v>0.01</v>
      </c>
      <c r="F13" s="18">
        <v>0</v>
      </c>
      <c r="G13" s="18">
        <v>-2</v>
      </c>
      <c r="H13" s="18">
        <v>0</v>
      </c>
      <c r="I13" s="18">
        <v>0</v>
      </c>
      <c r="J13" s="18">
        <v>0</v>
      </c>
      <c r="K13" s="18">
        <v>0</v>
      </c>
      <c r="L13" s="18">
        <v>0</v>
      </c>
      <c r="M13" s="18">
        <v>0</v>
      </c>
      <c r="N13" s="18">
        <v>0</v>
      </c>
      <c r="O13" s="14" t="s">
        <v>69</v>
      </c>
      <c r="P13" s="14" t="s">
        <v>740</v>
      </c>
      <c r="Q13" s="15"/>
      <c r="R13" s="15"/>
      <c r="S13" s="15"/>
      <c r="T13" s="15"/>
    </row>
    <row r="14" spans="1:20">
      <c r="A14" s="18">
        <v>-5</v>
      </c>
      <c r="B14" s="18">
        <v>9</v>
      </c>
      <c r="C14" s="18">
        <v>2.6</v>
      </c>
      <c r="D14" s="18">
        <v>-1</v>
      </c>
      <c r="E14" s="18">
        <v>0.01</v>
      </c>
      <c r="F14" s="18">
        <v>0</v>
      </c>
      <c r="G14" s="18">
        <v>-2</v>
      </c>
      <c r="H14" s="18">
        <v>0</v>
      </c>
      <c r="I14" s="18">
        <v>0</v>
      </c>
      <c r="J14" s="18">
        <v>0</v>
      </c>
      <c r="K14" s="18">
        <v>0</v>
      </c>
      <c r="L14" s="18">
        <v>0</v>
      </c>
      <c r="M14" s="18">
        <v>0</v>
      </c>
      <c r="N14" s="18">
        <v>0</v>
      </c>
      <c r="O14" s="14" t="s">
        <v>69</v>
      </c>
      <c r="P14" s="14" t="s">
        <v>741</v>
      </c>
      <c r="Q14" s="15"/>
      <c r="R14" s="15"/>
      <c r="S14" s="15"/>
      <c r="T14" s="15"/>
    </row>
    <row r="15" spans="1:20">
      <c r="A15" s="18">
        <v>-5</v>
      </c>
      <c r="B15" s="18">
        <v>9</v>
      </c>
      <c r="C15" s="18">
        <v>2.6</v>
      </c>
      <c r="D15" s="18">
        <v>-1</v>
      </c>
      <c r="E15" s="18">
        <v>0.01</v>
      </c>
      <c r="F15" s="18">
        <v>0</v>
      </c>
      <c r="G15" s="18">
        <v>-2</v>
      </c>
      <c r="H15" s="18">
        <v>0</v>
      </c>
      <c r="I15" s="18">
        <v>0</v>
      </c>
      <c r="J15" s="18">
        <v>0</v>
      </c>
      <c r="K15" s="18">
        <v>0</v>
      </c>
      <c r="L15" s="18">
        <v>0</v>
      </c>
      <c r="M15" s="18">
        <v>0</v>
      </c>
      <c r="N15" s="18">
        <v>0</v>
      </c>
      <c r="O15" s="14" t="s">
        <v>69</v>
      </c>
      <c r="P15" s="14" t="s">
        <v>742</v>
      </c>
      <c r="Q15" s="15"/>
      <c r="R15" s="15"/>
      <c r="S15" s="15"/>
      <c r="T15" s="15"/>
    </row>
    <row r="16" spans="1:20">
      <c r="A16" s="18">
        <v>-5</v>
      </c>
      <c r="B16" s="18">
        <v>9</v>
      </c>
      <c r="C16" s="18">
        <v>2.6</v>
      </c>
      <c r="D16" s="18">
        <v>-1</v>
      </c>
      <c r="E16" s="18">
        <v>0.01</v>
      </c>
      <c r="F16" s="18">
        <v>0</v>
      </c>
      <c r="G16" s="18">
        <v>-2</v>
      </c>
      <c r="H16" s="18">
        <v>0</v>
      </c>
      <c r="I16" s="18">
        <v>0</v>
      </c>
      <c r="J16" s="18">
        <v>0</v>
      </c>
      <c r="K16" s="18">
        <v>0</v>
      </c>
      <c r="L16" s="18">
        <v>0</v>
      </c>
      <c r="M16" s="18">
        <v>0</v>
      </c>
      <c r="N16" s="18">
        <v>0</v>
      </c>
      <c r="O16" s="14" t="s">
        <v>69</v>
      </c>
      <c r="P16" s="14" t="s">
        <v>743</v>
      </c>
      <c r="Q16" s="15"/>
      <c r="R16" s="15"/>
      <c r="S16" s="15"/>
      <c r="T16" s="15"/>
    </row>
    <row r="17" spans="1:22">
      <c r="A17" s="18">
        <v>-5</v>
      </c>
      <c r="B17" s="18">
        <v>9</v>
      </c>
      <c r="C17" s="18">
        <v>2.6</v>
      </c>
      <c r="D17" s="18">
        <v>-1</v>
      </c>
      <c r="E17" s="18">
        <v>0.01</v>
      </c>
      <c r="F17" s="18">
        <v>0</v>
      </c>
      <c r="G17" s="18">
        <v>-2</v>
      </c>
      <c r="H17" s="18">
        <v>0</v>
      </c>
      <c r="I17" s="18">
        <v>0</v>
      </c>
      <c r="J17" s="18">
        <v>0</v>
      </c>
      <c r="K17" s="18">
        <v>0</v>
      </c>
      <c r="L17" s="18">
        <v>0</v>
      </c>
      <c r="M17" s="18">
        <v>0</v>
      </c>
      <c r="N17" s="18">
        <v>0</v>
      </c>
      <c r="O17" s="14" t="s">
        <v>69</v>
      </c>
      <c r="P17" s="14" t="s">
        <v>744</v>
      </c>
      <c r="Q17" s="15"/>
      <c r="R17" s="15"/>
      <c r="S17" s="15"/>
      <c r="T17" s="15"/>
    </row>
    <row r="18" spans="1:22">
      <c r="O18" s="2"/>
      <c r="P18" s="2"/>
    </row>
    <row r="19" spans="1:22">
      <c r="A19" s="2" t="s">
        <v>879</v>
      </c>
    </row>
    <row r="20" spans="1:22" ht="13.8" thickBot="1">
      <c r="A20" s="18">
        <v>1</v>
      </c>
      <c r="B20" s="14" t="s">
        <v>863</v>
      </c>
      <c r="C20" s="15"/>
      <c r="D20" s="15"/>
      <c r="E20" s="15"/>
      <c r="F20" s="15"/>
      <c r="G20" s="15"/>
      <c r="H20" s="14"/>
      <c r="I20" s="15"/>
      <c r="J20" s="15"/>
      <c r="K20" s="15"/>
      <c r="L20" s="15"/>
      <c r="M20" s="15"/>
      <c r="N20" s="15"/>
      <c r="O20" s="15"/>
      <c r="P20" s="15"/>
      <c r="Q20" s="15"/>
      <c r="R20" s="15"/>
      <c r="S20" s="15"/>
      <c r="T20" s="15"/>
      <c r="U20" s="15"/>
      <c r="V20" s="15"/>
    </row>
    <row r="21" spans="1:22" ht="13.8" thickBot="1">
      <c r="A21" s="14" t="s">
        <v>791</v>
      </c>
      <c r="B21" s="14" t="s">
        <v>792</v>
      </c>
      <c r="C21" s="14" t="s">
        <v>793</v>
      </c>
      <c r="D21" s="14" t="s">
        <v>794</v>
      </c>
      <c r="E21" s="14" t="s">
        <v>795</v>
      </c>
      <c r="F21" s="14" t="s">
        <v>796</v>
      </c>
      <c r="G21" s="14" t="s">
        <v>797</v>
      </c>
      <c r="H21" s="14" t="s">
        <v>798</v>
      </c>
      <c r="I21" s="14" t="s">
        <v>799</v>
      </c>
      <c r="J21" s="14" t="s">
        <v>800</v>
      </c>
      <c r="K21" s="14" t="s">
        <v>801</v>
      </c>
      <c r="L21" s="15"/>
      <c r="M21" s="183" t="s">
        <v>880</v>
      </c>
      <c r="N21" s="192"/>
      <c r="O21" s="192"/>
      <c r="P21" s="192"/>
      <c r="Q21" s="192"/>
      <c r="R21" s="192"/>
      <c r="S21" s="184"/>
      <c r="T21" s="15"/>
      <c r="U21" s="15"/>
      <c r="V21" s="15"/>
    </row>
    <row r="22" spans="1:22" ht="13.8" thickBot="1">
      <c r="A22" s="18">
        <v>1</v>
      </c>
      <c r="B22" s="18">
        <v>1979</v>
      </c>
      <c r="C22" s="18">
        <v>2015</v>
      </c>
      <c r="D22" s="18">
        <v>2</v>
      </c>
      <c r="E22" s="18">
        <v>10</v>
      </c>
      <c r="F22" s="18">
        <v>2</v>
      </c>
      <c r="G22" s="18">
        <v>1</v>
      </c>
      <c r="H22" s="18">
        <v>2</v>
      </c>
      <c r="I22" s="18">
        <v>5</v>
      </c>
      <c r="J22" s="18">
        <v>0</v>
      </c>
      <c r="K22" s="18">
        <v>0</v>
      </c>
      <c r="L22" s="15"/>
      <c r="M22" s="15"/>
      <c r="N22" s="15"/>
      <c r="O22" s="15"/>
      <c r="P22" s="15"/>
      <c r="Q22" s="15"/>
      <c r="R22" s="15"/>
      <c r="S22" s="15"/>
      <c r="T22" s="15"/>
      <c r="U22" s="15"/>
      <c r="V22" s="15"/>
    </row>
    <row r="23" spans="1:22" ht="13.8" thickBot="1">
      <c r="A23" s="14" t="s">
        <v>289</v>
      </c>
      <c r="B23" s="14" t="s">
        <v>0</v>
      </c>
      <c r="C23" s="14" t="s">
        <v>1</v>
      </c>
      <c r="D23" s="14" t="s">
        <v>2</v>
      </c>
      <c r="E23" s="14" t="s">
        <v>802</v>
      </c>
      <c r="F23" s="14" t="s">
        <v>803</v>
      </c>
      <c r="G23" s="14" t="s">
        <v>5</v>
      </c>
      <c r="H23" s="14" t="s">
        <v>804</v>
      </c>
      <c r="I23" s="15"/>
      <c r="J23" s="15"/>
      <c r="K23" s="15"/>
      <c r="L23" s="15"/>
      <c r="M23" s="58" t="s">
        <v>1266</v>
      </c>
      <c r="N23" s="59"/>
      <c r="O23" s="59"/>
      <c r="P23" s="59"/>
      <c r="Q23" s="59"/>
      <c r="R23" s="59"/>
      <c r="S23" s="59"/>
      <c r="T23" s="59"/>
      <c r="U23" s="60"/>
      <c r="V23" s="15"/>
    </row>
    <row r="24" spans="1:22">
      <c r="A24" s="18">
        <v>0</v>
      </c>
      <c r="B24" s="18">
        <v>4</v>
      </c>
      <c r="C24" s="18">
        <v>1</v>
      </c>
      <c r="D24" s="18">
        <v>1</v>
      </c>
      <c r="E24" s="18">
        <v>0.1</v>
      </c>
      <c r="F24" s="18">
        <v>6</v>
      </c>
      <c r="G24" s="18">
        <v>-4</v>
      </c>
      <c r="H24" s="14" t="s">
        <v>864</v>
      </c>
      <c r="I24" s="15"/>
      <c r="J24" s="14"/>
      <c r="K24" s="15"/>
      <c r="L24" s="15"/>
      <c r="M24" s="15"/>
      <c r="N24" s="15"/>
      <c r="O24" s="15"/>
      <c r="P24" s="15"/>
      <c r="Q24" s="15"/>
      <c r="R24" s="15"/>
      <c r="S24" s="15"/>
      <c r="T24" s="15"/>
      <c r="U24" s="15"/>
      <c r="V24" s="15"/>
    </row>
    <row r="25" spans="1:22">
      <c r="A25" s="18">
        <v>-1</v>
      </c>
      <c r="B25" s="18">
        <v>1</v>
      </c>
      <c r="C25" s="18">
        <v>0</v>
      </c>
      <c r="D25" s="18">
        <v>0</v>
      </c>
      <c r="E25" s="18">
        <v>0.1</v>
      </c>
      <c r="F25" s="18">
        <v>6</v>
      </c>
      <c r="G25" s="18">
        <v>-4</v>
      </c>
      <c r="H25" s="14" t="s">
        <v>865</v>
      </c>
      <c r="I25" s="15"/>
      <c r="J25" s="15"/>
      <c r="K25" s="15"/>
      <c r="L25" s="15"/>
      <c r="M25" s="15"/>
      <c r="N25" s="15"/>
      <c r="O25" s="15"/>
      <c r="P25" s="15"/>
      <c r="Q25" s="15"/>
      <c r="R25" s="15"/>
      <c r="S25" s="15"/>
      <c r="T25" s="15"/>
      <c r="U25" s="15"/>
      <c r="V25" s="15"/>
    </row>
    <row r="26" spans="1:22" ht="13.8" thickBot="1">
      <c r="A26" s="18">
        <v>-1</v>
      </c>
      <c r="B26" s="18">
        <v>1</v>
      </c>
      <c r="C26" s="18">
        <v>0</v>
      </c>
      <c r="D26" s="18">
        <v>0</v>
      </c>
      <c r="E26" s="18">
        <v>0.1</v>
      </c>
      <c r="F26" s="18">
        <v>6</v>
      </c>
      <c r="G26" s="18">
        <v>-4</v>
      </c>
      <c r="H26" s="14" t="s">
        <v>866</v>
      </c>
      <c r="I26" s="15"/>
      <c r="J26" s="15"/>
      <c r="K26" s="15"/>
      <c r="L26" s="15"/>
      <c r="M26" s="15"/>
      <c r="N26" s="15"/>
      <c r="O26" s="15"/>
      <c r="P26" s="15"/>
      <c r="Q26" s="15"/>
      <c r="R26" s="15"/>
      <c r="S26" s="15"/>
      <c r="T26" s="15"/>
      <c r="U26" s="15"/>
      <c r="V26" s="15"/>
    </row>
    <row r="27" spans="1:22" ht="13.8" thickBot="1">
      <c r="A27" s="18">
        <v>-9999</v>
      </c>
      <c r="B27" s="18">
        <v>1</v>
      </c>
      <c r="C27" s="18">
        <v>1</v>
      </c>
      <c r="D27" s="18">
        <v>1</v>
      </c>
      <c r="E27" s="18">
        <v>1</v>
      </c>
      <c r="F27" s="18">
        <v>1</v>
      </c>
      <c r="G27" s="18">
        <v>1</v>
      </c>
      <c r="H27" s="18">
        <v>1</v>
      </c>
      <c r="I27" s="18">
        <v>1</v>
      </c>
      <c r="J27" s="18">
        <v>1</v>
      </c>
      <c r="K27" s="18">
        <v>1</v>
      </c>
      <c r="L27" s="183" t="s">
        <v>867</v>
      </c>
      <c r="M27" s="192"/>
      <c r="N27" s="192"/>
      <c r="O27" s="192"/>
      <c r="P27" s="192"/>
      <c r="Q27" s="192"/>
      <c r="R27" s="192"/>
      <c r="S27" s="192"/>
      <c r="T27" s="192"/>
      <c r="U27" s="192"/>
      <c r="V27" s="184"/>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48"/>
  <sheetViews>
    <sheetView topLeftCell="A13" workbookViewId="0"/>
  </sheetViews>
  <sheetFormatPr defaultRowHeight="13.2"/>
  <cols>
    <col min="1" max="1" width="9.44140625" customWidth="1"/>
    <col min="2" max="2" width="12.109375" customWidth="1"/>
    <col min="3" max="3" width="11.88671875" customWidth="1"/>
  </cols>
  <sheetData>
    <row r="1" spans="1:15">
      <c r="A1" s="27" t="s">
        <v>688</v>
      </c>
      <c r="G1" s="29" t="s">
        <v>1045</v>
      </c>
    </row>
    <row r="2" spans="1:15">
      <c r="A2" s="27"/>
      <c r="G2" s="2"/>
    </row>
    <row r="3" spans="1:15">
      <c r="A3" s="15" t="s">
        <v>275</v>
      </c>
      <c r="B3" s="15"/>
      <c r="C3" s="15"/>
      <c r="D3" s="15"/>
      <c r="E3" s="15"/>
      <c r="F3" s="15"/>
      <c r="G3" s="15"/>
      <c r="H3" s="15"/>
      <c r="I3" s="15"/>
      <c r="J3" s="15"/>
      <c r="K3" s="15"/>
      <c r="L3" s="15"/>
      <c r="M3" s="15"/>
      <c r="N3" s="15"/>
      <c r="O3" s="15"/>
    </row>
    <row r="4" spans="1:15">
      <c r="A4" s="15" t="s">
        <v>276</v>
      </c>
      <c r="B4" s="15"/>
      <c r="C4" s="15"/>
      <c r="D4" s="15"/>
      <c r="E4" s="15"/>
      <c r="F4" s="15"/>
      <c r="G4" s="15"/>
      <c r="H4" s="15"/>
      <c r="I4" s="15"/>
      <c r="J4" s="15"/>
      <c r="K4" s="15"/>
      <c r="L4" s="15"/>
      <c r="M4" s="15"/>
      <c r="N4" s="15"/>
      <c r="O4" s="15"/>
    </row>
    <row r="5" spans="1:15">
      <c r="A5" s="15" t="s">
        <v>277</v>
      </c>
      <c r="B5" s="15"/>
      <c r="C5" s="15"/>
      <c r="D5" s="15"/>
      <c r="E5" s="15"/>
      <c r="F5" s="15"/>
      <c r="G5" s="15"/>
      <c r="H5" s="15"/>
      <c r="I5" s="15"/>
      <c r="J5" s="15"/>
      <c r="K5" s="15"/>
      <c r="L5" s="15"/>
      <c r="M5" s="15"/>
      <c r="N5" s="15"/>
      <c r="O5" s="15"/>
    </row>
    <row r="6" spans="1:15">
      <c r="A6" s="15" t="s">
        <v>278</v>
      </c>
      <c r="B6" s="15"/>
      <c r="C6" s="15"/>
      <c r="D6" s="15"/>
      <c r="E6" s="15"/>
      <c r="F6" s="15"/>
      <c r="G6" s="15"/>
      <c r="H6" s="15"/>
      <c r="I6" s="15"/>
      <c r="J6" s="15"/>
      <c r="K6" s="15"/>
      <c r="L6" s="15"/>
      <c r="M6" s="15"/>
      <c r="N6" s="15"/>
      <c r="O6" s="15"/>
    </row>
    <row r="7" spans="1:15">
      <c r="A7" s="15" t="s">
        <v>279</v>
      </c>
      <c r="B7" s="15"/>
      <c r="C7" s="15"/>
      <c r="D7" s="15"/>
      <c r="E7" s="15"/>
      <c r="F7" s="15"/>
      <c r="G7" s="15"/>
      <c r="H7" s="15"/>
      <c r="I7" s="15"/>
      <c r="J7" s="15"/>
      <c r="K7" s="15"/>
      <c r="L7" s="15"/>
      <c r="M7" s="15"/>
      <c r="N7" s="15"/>
      <c r="O7" s="15"/>
    </row>
    <row r="8" spans="1:15">
      <c r="A8" s="15" t="s">
        <v>280</v>
      </c>
      <c r="B8" s="15"/>
      <c r="C8" s="15"/>
      <c r="D8" s="15"/>
      <c r="E8" s="15"/>
      <c r="F8" s="15"/>
      <c r="G8" s="15"/>
      <c r="H8" s="15"/>
      <c r="I8" s="15"/>
      <c r="J8" s="15"/>
      <c r="K8" s="15"/>
      <c r="L8" s="15"/>
      <c r="M8" s="15"/>
      <c r="N8" s="15"/>
      <c r="O8" s="15"/>
    </row>
    <row r="9" spans="1:15">
      <c r="A9" s="15" t="s">
        <v>281</v>
      </c>
      <c r="B9" s="15"/>
      <c r="C9" s="15"/>
      <c r="D9" s="15"/>
      <c r="E9" s="15"/>
      <c r="F9" s="15"/>
      <c r="G9" s="15"/>
      <c r="H9" s="15"/>
      <c r="I9" s="15"/>
      <c r="J9" s="15"/>
      <c r="K9" s="15"/>
      <c r="L9" s="15"/>
      <c r="M9" s="15"/>
      <c r="N9" s="15"/>
      <c r="O9" s="15"/>
    </row>
    <row r="10" spans="1:15">
      <c r="A10" s="15" t="s">
        <v>282</v>
      </c>
      <c r="B10" s="15"/>
      <c r="C10" s="15"/>
      <c r="D10" s="15"/>
      <c r="E10" s="15"/>
      <c r="F10" s="15"/>
      <c r="G10" s="15"/>
      <c r="H10" s="15"/>
      <c r="I10" s="15"/>
      <c r="J10" s="15"/>
      <c r="K10" s="15"/>
      <c r="L10" s="15"/>
      <c r="M10" s="15"/>
      <c r="N10" s="15"/>
      <c r="O10" s="15"/>
    </row>
    <row r="11" spans="1:15" ht="13.8" thickBot="1">
      <c r="A11" s="45" t="s">
        <v>273</v>
      </c>
      <c r="B11" s="45" t="s">
        <v>111</v>
      </c>
      <c r="C11" s="45" t="s">
        <v>274</v>
      </c>
      <c r="D11" s="15"/>
      <c r="E11" s="15"/>
      <c r="F11" s="15"/>
      <c r="G11" s="15"/>
      <c r="H11" s="15"/>
      <c r="I11" s="15"/>
      <c r="J11" s="15"/>
      <c r="K11" s="15"/>
      <c r="L11" s="15"/>
      <c r="M11" s="15"/>
      <c r="N11" s="15"/>
      <c r="O11" s="15"/>
    </row>
    <row r="12" spans="1:15" ht="13.8" thickBot="1">
      <c r="A12" s="1">
        <v>1</v>
      </c>
      <c r="B12" s="1">
        <v>1</v>
      </c>
      <c r="C12" s="1">
        <v>0.5</v>
      </c>
      <c r="D12" s="14" t="s">
        <v>689</v>
      </c>
      <c r="E12" s="15"/>
      <c r="F12" s="15"/>
      <c r="G12" s="139" t="s">
        <v>691</v>
      </c>
      <c r="H12" s="74"/>
      <c r="I12" s="74"/>
      <c r="J12" s="74"/>
      <c r="K12" s="74"/>
      <c r="L12" s="74"/>
      <c r="M12" s="74"/>
      <c r="N12" s="74"/>
      <c r="O12" s="75"/>
    </row>
    <row r="13" spans="1:15">
      <c r="A13" s="1">
        <v>4</v>
      </c>
      <c r="B13" s="1">
        <v>1</v>
      </c>
      <c r="C13" s="1">
        <v>0.25</v>
      </c>
      <c r="D13" s="14" t="s">
        <v>690</v>
      </c>
      <c r="E13" s="15"/>
      <c r="F13" s="15"/>
      <c r="G13" s="15"/>
      <c r="H13" s="15"/>
      <c r="I13" s="15"/>
      <c r="J13" s="15"/>
      <c r="K13" s="15"/>
      <c r="L13" s="15"/>
      <c r="M13" s="15"/>
      <c r="N13" s="15"/>
      <c r="O13" s="15"/>
    </row>
    <row r="14" spans="1:15" ht="13.8" thickBot="1">
      <c r="A14" s="1">
        <v>5</v>
      </c>
      <c r="B14" s="1">
        <v>2</v>
      </c>
      <c r="C14" s="1">
        <v>0.75</v>
      </c>
      <c r="D14" s="14" t="s">
        <v>693</v>
      </c>
      <c r="E14" s="15"/>
      <c r="F14" s="15"/>
      <c r="G14" s="15"/>
      <c r="H14" s="15"/>
      <c r="I14" s="15"/>
      <c r="J14" s="15"/>
      <c r="K14" s="15"/>
      <c r="L14" s="15"/>
      <c r="M14" s="15"/>
      <c r="N14" s="15"/>
      <c r="O14" s="15"/>
    </row>
    <row r="15" spans="1:15" ht="13.8" thickBot="1">
      <c r="A15" s="1">
        <v>-9999</v>
      </c>
      <c r="B15" s="1">
        <v>0</v>
      </c>
      <c r="C15" s="1">
        <v>0</v>
      </c>
      <c r="D15" s="15" t="s">
        <v>358</v>
      </c>
      <c r="E15" s="15"/>
      <c r="F15" s="15"/>
      <c r="G15" s="139" t="s">
        <v>692</v>
      </c>
      <c r="H15" s="74"/>
      <c r="I15" s="74"/>
      <c r="J15" s="74"/>
      <c r="K15" s="74"/>
      <c r="L15" s="74"/>
      <c r="M15" s="74"/>
      <c r="N15" s="74"/>
      <c r="O15" s="75"/>
    </row>
    <row r="16" spans="1:15">
      <c r="A16" s="15"/>
      <c r="B16" s="15"/>
      <c r="C16" s="15"/>
      <c r="D16" s="15"/>
      <c r="E16" s="15"/>
      <c r="F16" s="15"/>
      <c r="G16" s="15"/>
      <c r="H16" s="15"/>
      <c r="I16" s="15"/>
      <c r="J16" s="15"/>
      <c r="K16" s="15"/>
      <c r="L16" s="15"/>
      <c r="M16" s="15"/>
      <c r="N16" s="15"/>
      <c r="O16" s="15"/>
    </row>
    <row r="17" spans="1:15" s="155" customFormat="1" ht="13.8" thickBot="1"/>
    <row r="18" spans="1:15">
      <c r="A18" s="27" t="s">
        <v>687</v>
      </c>
      <c r="G18" s="2" t="s">
        <v>911</v>
      </c>
    </row>
    <row r="19" spans="1:15">
      <c r="A19" t="s">
        <v>694</v>
      </c>
    </row>
    <row r="20" spans="1:15">
      <c r="A20" s="1">
        <v>1</v>
      </c>
      <c r="B20" s="15" t="s">
        <v>110</v>
      </c>
      <c r="C20" s="15"/>
      <c r="D20" s="15"/>
      <c r="E20" s="15"/>
      <c r="F20" s="15"/>
      <c r="G20" s="15"/>
      <c r="H20" s="15"/>
      <c r="I20" s="15"/>
      <c r="J20" s="15"/>
      <c r="K20" s="15"/>
      <c r="L20" s="15"/>
      <c r="M20" s="15"/>
      <c r="N20" s="15"/>
      <c r="O20" s="15"/>
    </row>
    <row r="21" spans="1:15">
      <c r="A21" s="1">
        <v>0</v>
      </c>
      <c r="B21" s="15" t="s">
        <v>283</v>
      </c>
      <c r="C21" s="15"/>
      <c r="D21" s="15"/>
      <c r="E21" s="15"/>
      <c r="F21" s="15"/>
      <c r="G21" s="15"/>
      <c r="H21" s="15"/>
      <c r="I21" s="15"/>
      <c r="J21" s="15"/>
      <c r="K21" s="15"/>
      <c r="L21" s="15"/>
      <c r="M21" s="15"/>
      <c r="N21" s="15"/>
      <c r="O21" s="15"/>
    </row>
    <row r="22" spans="1:15">
      <c r="A22" s="15" t="s">
        <v>69</v>
      </c>
      <c r="B22" s="15"/>
      <c r="C22" s="15"/>
      <c r="D22" s="15"/>
      <c r="E22" s="15"/>
      <c r="F22" s="15"/>
      <c r="G22" s="15"/>
      <c r="H22" s="15"/>
      <c r="I22" s="15"/>
      <c r="J22" s="15"/>
      <c r="K22" s="15"/>
      <c r="L22" s="15"/>
      <c r="M22" s="15"/>
      <c r="N22" s="15"/>
      <c r="O22" s="15"/>
    </row>
    <row r="23" spans="1:15">
      <c r="A23" s="14" t="s">
        <v>173</v>
      </c>
      <c r="B23" s="15"/>
      <c r="C23" s="15"/>
      <c r="D23" s="15"/>
      <c r="E23" s="15"/>
      <c r="F23" s="15"/>
      <c r="G23" s="15"/>
      <c r="H23" s="15"/>
      <c r="I23" s="15"/>
      <c r="J23" s="15"/>
      <c r="K23" s="15"/>
      <c r="L23" s="15"/>
      <c r="M23" s="15"/>
      <c r="N23" s="15"/>
      <c r="O23" s="15"/>
    </row>
    <row r="24" spans="1:15">
      <c r="A24" s="14" t="s">
        <v>360</v>
      </c>
      <c r="B24" s="15"/>
      <c r="C24" s="15"/>
      <c r="D24" s="15"/>
      <c r="E24" s="15"/>
      <c r="F24" s="15"/>
      <c r="G24" s="15"/>
      <c r="H24" s="15"/>
      <c r="I24" s="15"/>
      <c r="J24" s="15"/>
      <c r="K24" s="15"/>
      <c r="L24" s="15"/>
      <c r="M24" s="15"/>
      <c r="N24" s="15"/>
      <c r="O24" s="15"/>
    </row>
    <row r="25" spans="1:15">
      <c r="A25" s="14" t="s">
        <v>359</v>
      </c>
      <c r="B25" s="15"/>
      <c r="C25" s="15"/>
      <c r="D25" s="15"/>
      <c r="E25" s="15"/>
      <c r="F25" s="15"/>
      <c r="G25" s="15"/>
      <c r="H25" s="15"/>
      <c r="I25" s="15"/>
      <c r="J25" s="15"/>
      <c r="K25" s="15"/>
      <c r="L25" s="15"/>
      <c r="M25" s="15"/>
      <c r="N25" s="15"/>
      <c r="O25" s="15"/>
    </row>
    <row r="26" spans="1:15">
      <c r="A26" s="14" t="s">
        <v>174</v>
      </c>
      <c r="B26" s="15" t="s">
        <v>111</v>
      </c>
      <c r="C26" s="15" t="s">
        <v>44</v>
      </c>
      <c r="D26" s="15" t="s">
        <v>100</v>
      </c>
      <c r="E26" s="15" t="s">
        <v>112</v>
      </c>
      <c r="F26" s="15"/>
      <c r="G26" s="15"/>
      <c r="H26" s="15"/>
      <c r="I26" s="15"/>
      <c r="J26" s="15"/>
      <c r="K26" s="15"/>
      <c r="L26" s="15"/>
      <c r="M26" s="15"/>
      <c r="N26" s="15"/>
      <c r="O26" s="15"/>
    </row>
    <row r="27" spans="1:15">
      <c r="A27" s="1">
        <v>1</v>
      </c>
      <c r="B27" s="1">
        <v>1</v>
      </c>
      <c r="C27" s="1">
        <v>1</v>
      </c>
      <c r="D27" s="1">
        <v>0.2</v>
      </c>
      <c r="E27" s="1">
        <v>1</v>
      </c>
      <c r="F27" s="15"/>
      <c r="G27" s="15"/>
      <c r="H27" s="15"/>
      <c r="I27" s="15"/>
      <c r="J27" s="15"/>
      <c r="K27" s="15"/>
      <c r="L27" s="15"/>
      <c r="M27" s="15"/>
      <c r="N27" s="15"/>
      <c r="O27" s="15"/>
    </row>
    <row r="28" spans="1:15" ht="13.8" thickBot="1">
      <c r="A28" s="1">
        <v>1</v>
      </c>
      <c r="B28" s="1">
        <v>2</v>
      </c>
      <c r="C28" s="1">
        <v>1</v>
      </c>
      <c r="D28" s="1">
        <v>1.5</v>
      </c>
      <c r="E28" s="1">
        <v>1</v>
      </c>
      <c r="F28" s="15"/>
      <c r="G28" s="15"/>
      <c r="H28" s="15"/>
      <c r="I28" s="15"/>
      <c r="J28" s="15"/>
      <c r="K28" s="15"/>
      <c r="L28" s="15"/>
      <c r="M28" s="15"/>
      <c r="N28" s="15"/>
      <c r="O28" s="15"/>
    </row>
    <row r="29" spans="1:15" ht="12.75" customHeight="1">
      <c r="A29" s="1">
        <v>1</v>
      </c>
      <c r="B29" s="1">
        <v>3</v>
      </c>
      <c r="C29" s="1">
        <v>1</v>
      </c>
      <c r="D29" s="1">
        <v>1</v>
      </c>
      <c r="E29" s="1">
        <v>1</v>
      </c>
      <c r="F29" s="360" t="s">
        <v>684</v>
      </c>
      <c r="G29" s="361"/>
      <c r="H29" s="361"/>
      <c r="I29" s="361"/>
      <c r="J29" s="361"/>
      <c r="K29" s="361"/>
      <c r="L29" s="362"/>
      <c r="M29" s="15"/>
      <c r="N29" s="15"/>
      <c r="O29" s="15"/>
    </row>
    <row r="30" spans="1:15" ht="13.8" thickBot="1">
      <c r="A30" s="1">
        <v>1</v>
      </c>
      <c r="B30" s="1">
        <v>4</v>
      </c>
      <c r="C30" s="1">
        <v>1</v>
      </c>
      <c r="D30" s="1">
        <v>1</v>
      </c>
      <c r="E30" s="1">
        <v>1</v>
      </c>
      <c r="F30" s="365"/>
      <c r="G30" s="359"/>
      <c r="H30" s="359"/>
      <c r="I30" s="359"/>
      <c r="J30" s="359"/>
      <c r="K30" s="359"/>
      <c r="L30" s="366"/>
      <c r="M30" s="15"/>
      <c r="N30" s="15"/>
      <c r="O30" s="15"/>
    </row>
    <row r="31" spans="1:15">
      <c r="A31" s="1">
        <v>-9999</v>
      </c>
      <c r="B31" s="1">
        <v>1</v>
      </c>
      <c r="C31" s="1">
        <v>1</v>
      </c>
      <c r="D31" s="1">
        <v>1</v>
      </c>
      <c r="E31" s="1">
        <v>1</v>
      </c>
      <c r="F31" s="15"/>
      <c r="G31" s="15"/>
      <c r="H31" s="15"/>
      <c r="I31" s="15"/>
      <c r="J31" s="15"/>
      <c r="K31" s="15"/>
      <c r="L31" s="15"/>
      <c r="M31" s="15"/>
      <c r="N31" s="15"/>
      <c r="O31" s="15"/>
    </row>
    <row r="33" spans="1:15">
      <c r="A33" t="s">
        <v>695</v>
      </c>
    </row>
    <row r="34" spans="1:15">
      <c r="A34" s="1">
        <v>3</v>
      </c>
      <c r="B34" s="15" t="s">
        <v>110</v>
      </c>
      <c r="C34" s="15"/>
      <c r="D34" s="15"/>
      <c r="E34" s="15"/>
      <c r="F34" s="15"/>
      <c r="G34" s="15"/>
      <c r="H34" s="15"/>
      <c r="I34" s="15"/>
      <c r="J34" s="15"/>
      <c r="K34" s="15"/>
      <c r="L34" s="15"/>
      <c r="M34" s="15"/>
      <c r="N34" s="15"/>
      <c r="O34" s="15"/>
    </row>
    <row r="35" spans="1:15">
      <c r="A35" s="1">
        <v>0</v>
      </c>
      <c r="B35" s="15" t="s">
        <v>283</v>
      </c>
      <c r="C35" s="15"/>
      <c r="D35" s="15"/>
      <c r="E35" s="15"/>
      <c r="F35" s="15"/>
      <c r="G35" s="15"/>
      <c r="H35" s="15"/>
      <c r="I35" s="15"/>
      <c r="J35" s="15"/>
      <c r="K35" s="15"/>
      <c r="L35" s="15"/>
      <c r="M35" s="15"/>
      <c r="N35" s="15"/>
      <c r="O35" s="15"/>
    </row>
    <row r="36" spans="1:15">
      <c r="A36" s="15" t="s">
        <v>69</v>
      </c>
      <c r="B36" s="15"/>
      <c r="C36" s="15"/>
      <c r="D36" s="15"/>
      <c r="E36" s="15"/>
      <c r="F36" s="15"/>
      <c r="G36" s="15"/>
      <c r="H36" s="15"/>
      <c r="I36" s="15"/>
      <c r="J36" s="15"/>
      <c r="K36" s="15"/>
      <c r="L36" s="15"/>
      <c r="M36" s="15"/>
      <c r="N36" s="15"/>
      <c r="O36" s="15"/>
    </row>
    <row r="37" spans="1:15">
      <c r="A37" s="14" t="s">
        <v>173</v>
      </c>
      <c r="B37" s="15"/>
      <c r="C37" s="15"/>
      <c r="D37" s="15"/>
      <c r="E37" s="15"/>
      <c r="F37" s="15"/>
      <c r="G37" s="15"/>
      <c r="H37" s="15"/>
      <c r="I37" s="15"/>
      <c r="J37" s="15"/>
      <c r="K37" s="15"/>
      <c r="L37" s="15"/>
      <c r="M37" s="15"/>
      <c r="N37" s="15"/>
      <c r="O37" s="15"/>
    </row>
    <row r="38" spans="1:15">
      <c r="A38" s="14" t="s">
        <v>360</v>
      </c>
      <c r="B38" s="15"/>
      <c r="C38" s="15"/>
      <c r="D38" s="15"/>
      <c r="E38" s="15"/>
      <c r="F38" s="15"/>
      <c r="G38" s="15"/>
      <c r="H38" s="15"/>
      <c r="I38" s="15"/>
      <c r="J38" s="15"/>
      <c r="K38" s="15"/>
      <c r="L38" s="15"/>
      <c r="M38" s="15"/>
      <c r="N38" s="15"/>
      <c r="O38" s="15"/>
    </row>
    <row r="39" spans="1:15">
      <c r="A39" s="14" t="s">
        <v>359</v>
      </c>
      <c r="B39" s="15"/>
      <c r="C39" s="15"/>
      <c r="D39" s="15"/>
      <c r="E39" s="15"/>
      <c r="F39" s="15"/>
      <c r="G39" s="15"/>
      <c r="H39" s="15"/>
      <c r="I39" s="15"/>
      <c r="J39" s="15"/>
      <c r="K39" s="15"/>
      <c r="L39" s="15"/>
      <c r="M39" s="15"/>
      <c r="N39" s="15"/>
      <c r="O39" s="15"/>
    </row>
    <row r="40" spans="1:15" ht="13.8" thickBot="1">
      <c r="A40" s="14" t="s">
        <v>174</v>
      </c>
      <c r="B40" s="15" t="s">
        <v>111</v>
      </c>
      <c r="C40" s="15" t="s">
        <v>44</v>
      </c>
      <c r="D40" s="15" t="s">
        <v>100</v>
      </c>
      <c r="E40" s="15" t="s">
        <v>112</v>
      </c>
      <c r="F40" s="15"/>
      <c r="G40" s="15"/>
      <c r="H40" s="15"/>
      <c r="I40" s="15"/>
      <c r="J40" s="15"/>
      <c r="K40" s="15"/>
      <c r="L40" s="15"/>
      <c r="M40" s="15"/>
      <c r="N40" s="15"/>
      <c r="O40" s="15"/>
    </row>
    <row r="41" spans="1:15" ht="13.8" thickBot="1">
      <c r="A41" s="1">
        <v>1</v>
      </c>
      <c r="B41" s="1">
        <v>1</v>
      </c>
      <c r="C41" s="1">
        <v>1</v>
      </c>
      <c r="D41" s="1">
        <v>0.2</v>
      </c>
      <c r="E41" s="1">
        <v>1</v>
      </c>
      <c r="F41" s="73" t="s">
        <v>685</v>
      </c>
      <c r="G41" s="74"/>
      <c r="H41" s="74"/>
      <c r="I41" s="74"/>
      <c r="J41" s="74"/>
      <c r="K41" s="74"/>
      <c r="L41" s="75"/>
      <c r="M41" s="15"/>
      <c r="N41" s="15"/>
      <c r="O41" s="15"/>
    </row>
    <row r="42" spans="1:15" ht="13.8" thickBot="1">
      <c r="A42" s="1">
        <v>1</v>
      </c>
      <c r="B42" s="1">
        <v>1</v>
      </c>
      <c r="C42" s="1">
        <v>2</v>
      </c>
      <c r="D42" s="1">
        <v>1.5</v>
      </c>
      <c r="E42" s="1">
        <v>1</v>
      </c>
      <c r="F42" s="15"/>
      <c r="G42" s="15"/>
      <c r="H42" s="15"/>
      <c r="I42" s="15"/>
      <c r="J42" s="15"/>
      <c r="K42" s="15"/>
      <c r="L42" s="15"/>
      <c r="M42" s="15"/>
      <c r="N42" s="15"/>
      <c r="O42" s="15"/>
    </row>
    <row r="43" spans="1:15" ht="13.8" thickBot="1">
      <c r="A43" s="1">
        <v>1</v>
      </c>
      <c r="B43" s="1">
        <v>1</v>
      </c>
      <c r="C43" s="1">
        <v>3</v>
      </c>
      <c r="D43" s="1">
        <v>1.2</v>
      </c>
      <c r="E43" s="1">
        <v>1</v>
      </c>
      <c r="F43" s="73" t="s">
        <v>686</v>
      </c>
      <c r="G43" s="74"/>
      <c r="H43" s="74"/>
      <c r="I43" s="74"/>
      <c r="J43" s="74"/>
      <c r="K43" s="74"/>
      <c r="L43" s="74"/>
      <c r="M43" s="74"/>
      <c r="N43" s="74"/>
      <c r="O43" s="75"/>
    </row>
    <row r="44" spans="1:15">
      <c r="A44" s="1">
        <v>1</v>
      </c>
      <c r="B44" s="1">
        <v>2</v>
      </c>
      <c r="C44" s="1">
        <v>1</v>
      </c>
      <c r="D44" s="1">
        <v>2</v>
      </c>
      <c r="E44" s="1">
        <v>1</v>
      </c>
      <c r="F44" s="15"/>
      <c r="G44" s="15"/>
      <c r="H44" s="15"/>
      <c r="I44" s="15"/>
      <c r="J44" s="15"/>
      <c r="K44" s="15"/>
      <c r="L44" s="15"/>
      <c r="M44" s="15"/>
      <c r="N44" s="15"/>
      <c r="O44" s="15"/>
    </row>
    <row r="45" spans="1:15">
      <c r="A45" s="1">
        <v>1</v>
      </c>
      <c r="B45" s="1">
        <v>2</v>
      </c>
      <c r="C45" s="1">
        <v>2</v>
      </c>
      <c r="D45" s="1">
        <v>1.5</v>
      </c>
      <c r="E45" s="1">
        <v>1</v>
      </c>
      <c r="F45" s="15"/>
      <c r="G45" s="15"/>
      <c r="H45" s="15"/>
      <c r="I45" s="15"/>
      <c r="J45" s="15"/>
      <c r="K45" s="15"/>
      <c r="L45" s="15"/>
      <c r="M45" s="15"/>
      <c r="N45" s="15"/>
      <c r="O45" s="15"/>
    </row>
    <row r="46" spans="1:15">
      <c r="A46" s="1">
        <v>-9999</v>
      </c>
      <c r="B46" s="1">
        <v>1</v>
      </c>
      <c r="C46" s="1">
        <v>1</v>
      </c>
      <c r="D46" s="1">
        <v>1</v>
      </c>
      <c r="E46" s="1">
        <v>1</v>
      </c>
      <c r="F46" s="15"/>
      <c r="G46" s="15"/>
      <c r="H46" s="15"/>
      <c r="I46" s="15"/>
      <c r="J46" s="15"/>
      <c r="K46" s="15"/>
      <c r="L46" s="15"/>
      <c r="M46" s="15"/>
      <c r="N46" s="15"/>
      <c r="O46" s="15"/>
    </row>
    <row r="48" spans="1:15">
      <c r="A48" s="27"/>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66"/>
  <sheetViews>
    <sheetView topLeftCell="A25" workbookViewId="0">
      <selection activeCell="H10" sqref="H10"/>
    </sheetView>
  </sheetViews>
  <sheetFormatPr defaultRowHeight="13.2"/>
  <cols>
    <col min="1" max="5" width="12.6640625" customWidth="1"/>
    <col min="6" max="6" width="15.88671875" customWidth="1"/>
    <col min="7" max="11" width="12.6640625" customWidth="1"/>
  </cols>
  <sheetData>
    <row r="1" spans="1:18">
      <c r="A1" s="27" t="s">
        <v>711</v>
      </c>
      <c r="E1" s="29" t="s">
        <v>912</v>
      </c>
    </row>
    <row r="2" spans="1:18" ht="13.8" thickBot="1">
      <c r="A2" s="27"/>
      <c r="E2" s="314" t="s">
        <v>1262</v>
      </c>
      <c r="F2" s="314" t="s">
        <v>934</v>
      </c>
      <c r="G2" s="155"/>
      <c r="H2" s="155"/>
    </row>
    <row r="3" spans="1:18">
      <c r="A3" s="27"/>
      <c r="E3" s="2">
        <v>0</v>
      </c>
      <c r="F3" s="2" t="s">
        <v>1263</v>
      </c>
    </row>
    <row r="4" spans="1:18">
      <c r="A4" s="27"/>
      <c r="E4" s="2">
        <v>1</v>
      </c>
      <c r="F4" s="2" t="s">
        <v>1264</v>
      </c>
    </row>
    <row r="5" spans="1:18">
      <c r="A5" s="27"/>
      <c r="E5" s="2">
        <v>2</v>
      </c>
      <c r="F5" s="2" t="s">
        <v>1265</v>
      </c>
    </row>
    <row r="6" spans="1:18">
      <c r="A6" s="2" t="s">
        <v>714</v>
      </c>
    </row>
    <row r="7" spans="1:18">
      <c r="A7" s="1">
        <v>0</v>
      </c>
      <c r="B7" s="14" t="s">
        <v>175</v>
      </c>
      <c r="C7" s="15"/>
      <c r="D7" s="15"/>
      <c r="E7" s="15"/>
      <c r="F7" s="14"/>
      <c r="G7" s="15"/>
      <c r="H7" s="15"/>
      <c r="I7" s="15"/>
      <c r="J7" s="15"/>
      <c r="K7" s="15"/>
      <c r="L7" s="15"/>
      <c r="M7" s="15"/>
      <c r="N7" s="15"/>
      <c r="O7" s="15"/>
      <c r="P7" s="15"/>
      <c r="Q7" s="15"/>
      <c r="R7" s="15"/>
    </row>
    <row r="8" spans="1:18">
      <c r="A8" s="14" t="s">
        <v>69</v>
      </c>
      <c r="B8" s="15"/>
      <c r="C8" s="15"/>
      <c r="D8" s="15"/>
      <c r="E8" s="15"/>
      <c r="F8" s="15"/>
      <c r="G8" s="15"/>
      <c r="H8" s="15"/>
      <c r="I8" s="15"/>
      <c r="J8" s="15"/>
      <c r="K8" s="15"/>
      <c r="L8" s="15"/>
      <c r="M8" s="15"/>
      <c r="N8" s="15"/>
      <c r="O8" s="15"/>
      <c r="P8" s="15"/>
      <c r="Q8" s="15"/>
      <c r="R8" s="15"/>
    </row>
    <row r="9" spans="1:18">
      <c r="A9" s="1">
        <v>999</v>
      </c>
      <c r="B9" s="14" t="s">
        <v>713</v>
      </c>
      <c r="C9" s="15"/>
      <c r="D9" s="15"/>
      <c r="E9" s="15"/>
      <c r="F9" s="15"/>
      <c r="G9" s="15"/>
      <c r="H9" s="15"/>
      <c r="I9" s="15"/>
      <c r="J9" s="15"/>
      <c r="K9" s="15"/>
      <c r="L9" s="15"/>
      <c r="M9" s="15"/>
      <c r="N9" s="15"/>
      <c r="O9" s="15"/>
      <c r="P9" s="15"/>
      <c r="Q9" s="15"/>
      <c r="R9" s="15"/>
    </row>
    <row r="10" spans="1:18">
      <c r="B10" s="2"/>
    </row>
    <row r="11" spans="1:18">
      <c r="A11" s="2" t="s">
        <v>715</v>
      </c>
    </row>
    <row r="12" spans="1:18" ht="13.8" thickBot="1">
      <c r="A12" s="1">
        <v>1</v>
      </c>
      <c r="B12" s="14" t="s">
        <v>175</v>
      </c>
      <c r="C12" s="15"/>
      <c r="D12" s="15"/>
      <c r="E12" s="15"/>
      <c r="F12" s="14"/>
      <c r="G12" s="15"/>
      <c r="H12" s="15"/>
      <c r="I12" s="15"/>
      <c r="J12" s="15"/>
      <c r="K12" s="15"/>
      <c r="L12" s="15"/>
      <c r="M12" s="15"/>
      <c r="N12" s="15"/>
      <c r="O12" s="15"/>
      <c r="P12" s="15"/>
      <c r="Q12" s="15"/>
      <c r="R12" s="15"/>
    </row>
    <row r="13" spans="1:18" ht="13.8" thickBot="1">
      <c r="A13" s="150" t="s">
        <v>697</v>
      </c>
      <c r="B13" s="151" t="s">
        <v>698</v>
      </c>
      <c r="C13" s="151" t="s">
        <v>699</v>
      </c>
      <c r="D13" s="156" t="s">
        <v>700</v>
      </c>
      <c r="E13" s="150" t="s">
        <v>701</v>
      </c>
      <c r="F13" s="156" t="s">
        <v>702</v>
      </c>
      <c r="G13" s="150" t="s">
        <v>707</v>
      </c>
      <c r="H13" s="151" t="s">
        <v>708</v>
      </c>
      <c r="I13" s="156" t="s">
        <v>709</v>
      </c>
      <c r="J13" s="73" t="s">
        <v>710</v>
      </c>
      <c r="K13" s="74"/>
      <c r="L13" s="148"/>
      <c r="M13" s="148"/>
      <c r="N13" s="15"/>
      <c r="O13" s="15"/>
      <c r="P13" s="15"/>
      <c r="Q13" s="15"/>
      <c r="R13" s="15"/>
    </row>
    <row r="14" spans="1:18" ht="13.8" thickBot="1">
      <c r="A14" s="152">
        <v>1</v>
      </c>
      <c r="B14" s="153">
        <v>1</v>
      </c>
      <c r="C14" s="153">
        <v>-1</v>
      </c>
      <c r="D14" s="154">
        <v>5</v>
      </c>
      <c r="E14" s="152">
        <v>1</v>
      </c>
      <c r="F14" s="154">
        <v>4</v>
      </c>
      <c r="G14" s="152">
        <v>1</v>
      </c>
      <c r="H14" s="153">
        <v>-1</v>
      </c>
      <c r="I14" s="154">
        <v>3</v>
      </c>
      <c r="J14" s="14" t="s">
        <v>703</v>
      </c>
      <c r="K14" s="15"/>
      <c r="L14" s="73" t="s">
        <v>712</v>
      </c>
      <c r="M14" s="74"/>
      <c r="N14" s="74"/>
      <c r="O14" s="75"/>
      <c r="P14" s="74"/>
      <c r="Q14" s="75"/>
      <c r="R14" s="15"/>
    </row>
    <row r="15" spans="1:18">
      <c r="A15" s="14" t="s">
        <v>69</v>
      </c>
      <c r="B15" s="14"/>
      <c r="C15" s="15"/>
      <c r="D15" s="15"/>
      <c r="E15" s="15"/>
      <c r="F15" s="14"/>
      <c r="G15" s="15"/>
      <c r="H15" s="15"/>
      <c r="I15" s="15"/>
      <c r="J15" s="15"/>
      <c r="K15" s="15"/>
      <c r="L15" s="15"/>
      <c r="M15" s="15"/>
      <c r="N15" s="15"/>
      <c r="O15" s="15"/>
      <c r="P15" s="15"/>
      <c r="Q15" s="15"/>
      <c r="R15" s="15"/>
    </row>
    <row r="16" spans="1:18">
      <c r="A16" s="1">
        <v>5</v>
      </c>
      <c r="B16" s="1">
        <v>15</v>
      </c>
      <c r="C16" s="1">
        <v>25</v>
      </c>
      <c r="D16" s="1">
        <v>35</v>
      </c>
      <c r="E16" s="1">
        <v>43</v>
      </c>
      <c r="F16" s="14" t="s">
        <v>704</v>
      </c>
      <c r="G16" s="14"/>
      <c r="H16" s="15"/>
      <c r="I16" s="15"/>
      <c r="J16" s="15"/>
      <c r="K16" s="14"/>
      <c r="L16" s="15"/>
      <c r="M16" s="15"/>
      <c r="N16" s="15"/>
      <c r="O16" s="15"/>
      <c r="P16" s="15"/>
      <c r="Q16" s="15"/>
      <c r="R16" s="15"/>
    </row>
    <row r="17" spans="1:18" ht="13.8" thickBot="1">
      <c r="A17" s="1">
        <v>1</v>
      </c>
      <c r="B17" s="1">
        <v>2</v>
      </c>
      <c r="C17" s="1">
        <v>14</v>
      </c>
      <c r="D17" s="1">
        <v>26</v>
      </c>
      <c r="E17" s="14" t="s">
        <v>705</v>
      </c>
      <c r="F17" s="15"/>
      <c r="G17" s="15"/>
      <c r="H17" s="15"/>
      <c r="I17" s="15"/>
      <c r="J17" s="15"/>
      <c r="K17" s="15"/>
      <c r="L17" s="15"/>
      <c r="M17" s="15"/>
      <c r="N17" s="15"/>
      <c r="O17" s="15"/>
      <c r="P17" s="15"/>
      <c r="Q17" s="15"/>
      <c r="R17" s="15"/>
    </row>
    <row r="18" spans="1:18" ht="13.8" thickBot="1">
      <c r="A18" s="1">
        <v>1</v>
      </c>
      <c r="B18" s="1">
        <v>2</v>
      </c>
      <c r="C18" s="1">
        <v>26</v>
      </c>
      <c r="D18" s="14" t="s">
        <v>706</v>
      </c>
      <c r="E18" s="15"/>
      <c r="F18" s="14"/>
      <c r="G18" s="15"/>
      <c r="H18" s="15"/>
      <c r="I18" s="15"/>
      <c r="J18" s="58" t="s">
        <v>1267</v>
      </c>
      <c r="K18" s="59"/>
      <c r="L18" s="59"/>
      <c r="M18" s="59"/>
      <c r="N18" s="59"/>
      <c r="O18" s="59"/>
      <c r="P18" s="59"/>
      <c r="Q18" s="59"/>
      <c r="R18" s="60"/>
    </row>
    <row r="19" spans="1:18">
      <c r="A19" s="14" t="s">
        <v>69</v>
      </c>
      <c r="B19" s="15"/>
      <c r="C19" s="15"/>
      <c r="D19" s="15"/>
      <c r="E19" s="15"/>
      <c r="F19" s="15"/>
      <c r="G19" s="15"/>
      <c r="H19" s="15"/>
      <c r="I19" s="15"/>
      <c r="J19" s="15"/>
      <c r="K19" s="15"/>
      <c r="L19" s="15"/>
      <c r="M19" s="15"/>
      <c r="N19" s="15"/>
      <c r="O19" s="15"/>
      <c r="P19" s="15"/>
      <c r="Q19" s="15"/>
      <c r="R19" s="15"/>
    </row>
    <row r="20" spans="1:18">
      <c r="A20" s="1">
        <v>999</v>
      </c>
      <c r="B20" s="14" t="s">
        <v>713</v>
      </c>
      <c r="C20" s="15"/>
      <c r="D20" s="15"/>
      <c r="E20" s="15"/>
      <c r="F20" s="15"/>
      <c r="G20" s="15"/>
      <c r="H20" s="15"/>
      <c r="I20" s="15"/>
      <c r="J20" s="15"/>
      <c r="K20" s="15"/>
      <c r="L20" s="15"/>
      <c r="M20" s="15"/>
      <c r="N20" s="15"/>
      <c r="O20" s="15"/>
      <c r="P20" s="15"/>
      <c r="Q20" s="15"/>
      <c r="R20" s="15"/>
    </row>
    <row r="22" spans="1:18">
      <c r="A22" s="2" t="s">
        <v>1233</v>
      </c>
    </row>
    <row r="23" spans="1:18" ht="13.8" thickBot="1">
      <c r="A23" s="1">
        <v>1</v>
      </c>
      <c r="B23" s="14" t="s">
        <v>175</v>
      </c>
      <c r="C23" s="15"/>
      <c r="D23" s="15"/>
      <c r="E23" s="15"/>
      <c r="F23" s="14"/>
      <c r="G23" s="15"/>
      <c r="H23" s="15"/>
      <c r="I23" s="15"/>
      <c r="J23" s="15"/>
      <c r="K23" s="15"/>
      <c r="L23" s="15"/>
      <c r="M23" s="15"/>
      <c r="N23" s="15"/>
      <c r="O23" s="15"/>
      <c r="P23" s="15"/>
      <c r="Q23" s="15"/>
      <c r="R23" s="15"/>
    </row>
    <row r="24" spans="1:18" ht="13.8" thickBot="1">
      <c r="A24" s="150" t="s">
        <v>697</v>
      </c>
      <c r="B24" s="151" t="s">
        <v>698</v>
      </c>
      <c r="C24" s="151" t="s">
        <v>699</v>
      </c>
      <c r="D24" s="156" t="s">
        <v>700</v>
      </c>
      <c r="E24" s="150" t="s">
        <v>701</v>
      </c>
      <c r="F24" s="156" t="s">
        <v>702</v>
      </c>
      <c r="G24" s="150" t="s">
        <v>707</v>
      </c>
      <c r="H24" s="151" t="s">
        <v>708</v>
      </c>
      <c r="I24" s="156" t="s">
        <v>709</v>
      </c>
      <c r="J24" s="73" t="s">
        <v>710</v>
      </c>
      <c r="K24" s="74"/>
      <c r="L24" s="148"/>
      <c r="M24" s="148"/>
      <c r="N24" s="15"/>
      <c r="O24" s="15"/>
      <c r="P24" s="15"/>
      <c r="Q24" s="15"/>
      <c r="R24" s="15"/>
    </row>
    <row r="25" spans="1:18" ht="13.8" thickBot="1">
      <c r="A25" s="152">
        <v>1</v>
      </c>
      <c r="B25" s="153">
        <v>1</v>
      </c>
      <c r="C25" s="153">
        <v>-1</v>
      </c>
      <c r="D25" s="154">
        <v>5</v>
      </c>
      <c r="E25" s="152">
        <v>0</v>
      </c>
      <c r="F25" s="154">
        <v>0</v>
      </c>
      <c r="G25" s="152">
        <v>1</v>
      </c>
      <c r="H25" s="153">
        <v>-1</v>
      </c>
      <c r="I25" s="154">
        <v>3</v>
      </c>
      <c r="J25" s="14" t="s">
        <v>703</v>
      </c>
      <c r="K25" s="15"/>
      <c r="L25" s="73" t="s">
        <v>712</v>
      </c>
      <c r="M25" s="74"/>
      <c r="N25" s="74"/>
      <c r="O25" s="75"/>
      <c r="P25" s="74"/>
      <c r="Q25" s="75"/>
      <c r="R25" s="15"/>
    </row>
    <row r="26" spans="1:18">
      <c r="A26" s="14" t="s">
        <v>69</v>
      </c>
      <c r="B26" s="14"/>
      <c r="C26" s="15"/>
      <c r="D26" s="15"/>
      <c r="E26" s="15"/>
      <c r="F26" s="14"/>
      <c r="G26" s="15"/>
      <c r="H26" s="15"/>
      <c r="I26" s="15"/>
      <c r="J26" s="15"/>
      <c r="K26" s="15"/>
      <c r="L26" s="15"/>
      <c r="M26" s="15"/>
      <c r="N26" s="15"/>
      <c r="O26" s="15"/>
      <c r="P26" s="15"/>
      <c r="Q26" s="15"/>
      <c r="R26" s="15"/>
    </row>
    <row r="27" spans="1:18">
      <c r="A27" s="1">
        <v>5</v>
      </c>
      <c r="B27" s="1">
        <v>15</v>
      </c>
      <c r="C27" s="1">
        <v>25</v>
      </c>
      <c r="D27" s="1">
        <v>35</v>
      </c>
      <c r="E27" s="1">
        <v>43</v>
      </c>
      <c r="F27" s="14" t="s">
        <v>704</v>
      </c>
      <c r="G27" s="14"/>
      <c r="H27" s="15"/>
      <c r="I27" s="15"/>
      <c r="J27" s="15"/>
      <c r="K27" s="14"/>
      <c r="L27" s="15"/>
      <c r="M27" s="15"/>
      <c r="N27" s="15"/>
      <c r="O27" s="15"/>
      <c r="P27" s="15"/>
      <c r="Q27" s="15"/>
      <c r="R27" s="15"/>
    </row>
    <row r="28" spans="1:18">
      <c r="A28" s="306" t="s">
        <v>1234</v>
      </c>
      <c r="B28" s="308"/>
      <c r="C28" s="308"/>
      <c r="D28" s="308"/>
      <c r="E28" s="310"/>
      <c r="F28" s="15"/>
      <c r="G28" s="15"/>
      <c r="H28" s="15"/>
      <c r="I28" s="15"/>
      <c r="J28" s="15"/>
      <c r="K28" s="15"/>
      <c r="L28" s="15"/>
      <c r="M28" s="15"/>
      <c r="N28" s="15"/>
      <c r="O28" s="15"/>
      <c r="P28" s="15"/>
      <c r="Q28" s="15"/>
      <c r="R28" s="15"/>
    </row>
    <row r="29" spans="1:18">
      <c r="A29" s="1">
        <v>1</v>
      </c>
      <c r="B29" s="1">
        <v>2</v>
      </c>
      <c r="C29" s="1">
        <v>26</v>
      </c>
      <c r="D29" s="14" t="s">
        <v>706</v>
      </c>
      <c r="E29" s="15"/>
      <c r="F29" s="14"/>
      <c r="G29" s="15"/>
      <c r="H29" s="15"/>
      <c r="I29" s="15"/>
      <c r="J29" s="15"/>
      <c r="K29" s="15"/>
      <c r="L29" s="15"/>
      <c r="M29" s="15"/>
      <c r="N29" s="15"/>
      <c r="O29" s="15"/>
      <c r="P29" s="15"/>
      <c r="Q29" s="15"/>
      <c r="R29" s="15"/>
    </row>
    <row r="30" spans="1:18">
      <c r="A30" s="14" t="s">
        <v>69</v>
      </c>
      <c r="B30" s="15"/>
      <c r="C30" s="15"/>
      <c r="D30" s="15"/>
      <c r="E30" s="15"/>
      <c r="F30" s="15"/>
      <c r="G30" s="15"/>
      <c r="H30" s="15"/>
      <c r="I30" s="15"/>
      <c r="J30" s="15"/>
      <c r="K30" s="15"/>
      <c r="L30" s="15"/>
      <c r="M30" s="15"/>
      <c r="N30" s="15"/>
      <c r="O30" s="15"/>
      <c r="P30" s="15"/>
      <c r="Q30" s="15"/>
      <c r="R30" s="15"/>
    </row>
    <row r="31" spans="1:18">
      <c r="A31" s="1">
        <v>999</v>
      </c>
      <c r="B31" s="14" t="s">
        <v>713</v>
      </c>
      <c r="C31" s="15"/>
      <c r="D31" s="15"/>
      <c r="E31" s="15"/>
      <c r="F31" s="15"/>
      <c r="G31" s="15"/>
      <c r="H31" s="15"/>
      <c r="I31" s="15"/>
      <c r="J31" s="15"/>
      <c r="K31" s="15"/>
      <c r="L31" s="15"/>
      <c r="M31" s="15"/>
      <c r="N31" s="15"/>
      <c r="O31" s="15"/>
      <c r="P31" s="15"/>
      <c r="Q31" s="15"/>
      <c r="R31" s="15"/>
    </row>
    <row r="33" spans="1:18">
      <c r="A33" s="2" t="s">
        <v>1235</v>
      </c>
    </row>
    <row r="34" spans="1:18">
      <c r="A34" s="206" t="s">
        <v>1236</v>
      </c>
    </row>
    <row r="35" spans="1:18">
      <c r="A35" s="2" t="s">
        <v>1237</v>
      </c>
    </row>
    <row r="36" spans="1:18" ht="13.8" thickBot="1">
      <c r="A36" s="1">
        <v>1</v>
      </c>
      <c r="B36" s="14" t="s">
        <v>175</v>
      </c>
      <c r="C36" s="15"/>
      <c r="D36" s="15"/>
      <c r="E36" s="15"/>
      <c r="F36" s="14"/>
      <c r="G36" s="15"/>
      <c r="H36" s="15"/>
      <c r="I36" s="15"/>
      <c r="J36" s="15"/>
      <c r="K36" s="15"/>
      <c r="L36" s="15"/>
      <c r="M36" s="15"/>
      <c r="N36" s="15"/>
      <c r="O36" s="15"/>
      <c r="P36" s="15"/>
      <c r="Q36" s="15"/>
      <c r="R36" s="15"/>
    </row>
    <row r="37" spans="1:18" ht="13.8" thickBot="1">
      <c r="A37" s="150" t="s">
        <v>697</v>
      </c>
      <c r="B37" s="151" t="s">
        <v>698</v>
      </c>
      <c r="C37" s="151" t="s">
        <v>699</v>
      </c>
      <c r="D37" s="156" t="s">
        <v>700</v>
      </c>
      <c r="E37" s="150" t="s">
        <v>701</v>
      </c>
      <c r="F37" s="156" t="s">
        <v>702</v>
      </c>
      <c r="G37" s="150" t="s">
        <v>707</v>
      </c>
      <c r="H37" s="151" t="s">
        <v>708</v>
      </c>
      <c r="I37" s="156" t="s">
        <v>709</v>
      </c>
      <c r="J37" s="73" t="s">
        <v>710</v>
      </c>
      <c r="K37" s="74"/>
      <c r="L37" s="148"/>
      <c r="M37" s="148"/>
      <c r="N37" s="15"/>
      <c r="O37" s="15"/>
      <c r="P37" s="15"/>
      <c r="Q37" s="15"/>
      <c r="R37" s="15"/>
    </row>
    <row r="38" spans="1:18" ht="13.8" thickBot="1">
      <c r="A38" s="152">
        <v>1</v>
      </c>
      <c r="B38" s="153">
        <v>1</v>
      </c>
      <c r="C38" s="153">
        <v>-1</v>
      </c>
      <c r="D38" s="154">
        <v>5</v>
      </c>
      <c r="E38" s="152">
        <v>0</v>
      </c>
      <c r="F38" s="154">
        <v>0</v>
      </c>
      <c r="G38" s="152">
        <v>1</v>
      </c>
      <c r="H38" s="153">
        <v>-1</v>
      </c>
      <c r="I38" s="154">
        <v>3</v>
      </c>
      <c r="J38" s="14" t="s">
        <v>703</v>
      </c>
      <c r="K38" s="15"/>
      <c r="L38" s="73" t="s">
        <v>712</v>
      </c>
      <c r="M38" s="74"/>
      <c r="N38" s="74"/>
      <c r="O38" s="75"/>
      <c r="P38" s="74"/>
      <c r="Q38" s="75"/>
      <c r="R38" s="15"/>
    </row>
    <row r="39" spans="1:18">
      <c r="A39" s="14" t="s">
        <v>69</v>
      </c>
      <c r="B39" s="14"/>
      <c r="C39" s="15"/>
      <c r="D39" s="15"/>
      <c r="E39" s="15"/>
      <c r="F39" s="14"/>
      <c r="G39" s="15"/>
      <c r="H39" s="15"/>
      <c r="I39" s="15"/>
      <c r="J39" s="15"/>
      <c r="K39" s="15"/>
      <c r="L39" s="15"/>
      <c r="M39" s="15"/>
      <c r="N39" s="15"/>
      <c r="O39" s="15"/>
      <c r="P39" s="15"/>
      <c r="Q39" s="15"/>
      <c r="R39" s="15"/>
    </row>
    <row r="40" spans="1:18" ht="13.8" thickBot="1">
      <c r="A40" s="1">
        <v>5</v>
      </c>
      <c r="B40" s="1">
        <v>15</v>
      </c>
      <c r="C40" s="1">
        <v>25</v>
      </c>
      <c r="D40" s="1">
        <v>35</v>
      </c>
      <c r="E40" s="1">
        <v>43</v>
      </c>
      <c r="F40" s="14" t="s">
        <v>704</v>
      </c>
      <c r="G40" s="14"/>
      <c r="H40" s="15"/>
      <c r="I40" s="15"/>
      <c r="J40" s="15"/>
      <c r="K40" s="14"/>
      <c r="L40" s="15"/>
      <c r="M40" s="15"/>
      <c r="N40" s="15"/>
      <c r="O40" s="15"/>
      <c r="P40" s="15"/>
      <c r="Q40" s="15"/>
      <c r="R40" s="15"/>
    </row>
    <row r="41" spans="1:18" ht="13.8" thickBot="1">
      <c r="A41" s="58" t="s">
        <v>1240</v>
      </c>
      <c r="B41" s="59"/>
      <c r="C41" s="59"/>
      <c r="D41" s="59"/>
      <c r="E41" s="313"/>
      <c r="F41" s="60"/>
      <c r="G41" s="15"/>
      <c r="H41" s="15"/>
      <c r="I41" s="15"/>
      <c r="J41" s="15"/>
      <c r="K41" s="15"/>
      <c r="L41" s="15"/>
      <c r="M41" s="15"/>
      <c r="N41" s="15"/>
      <c r="O41" s="15"/>
      <c r="P41" s="15"/>
      <c r="Q41" s="15"/>
      <c r="R41" s="15"/>
    </row>
    <row r="42" spans="1:18">
      <c r="A42" s="1">
        <v>1</v>
      </c>
      <c r="B42" s="1">
        <v>2</v>
      </c>
      <c r="C42" s="1">
        <v>26</v>
      </c>
      <c r="D42" s="14" t="s">
        <v>706</v>
      </c>
      <c r="E42" s="15"/>
      <c r="F42" s="14"/>
      <c r="G42" s="15"/>
      <c r="H42" s="15"/>
      <c r="I42" s="15"/>
      <c r="J42" s="15"/>
      <c r="K42" s="15"/>
      <c r="L42" s="15"/>
      <c r="M42" s="15"/>
      <c r="N42" s="15"/>
      <c r="O42" s="15"/>
      <c r="P42" s="15"/>
      <c r="Q42" s="15"/>
      <c r="R42" s="15"/>
    </row>
    <row r="43" spans="1:18">
      <c r="A43" s="14" t="s">
        <v>69</v>
      </c>
      <c r="B43" s="15"/>
      <c r="C43" s="15"/>
      <c r="D43" s="15"/>
      <c r="E43" s="15"/>
      <c r="F43" s="15"/>
      <c r="G43" s="15"/>
      <c r="H43" s="15"/>
      <c r="I43" s="15"/>
      <c r="J43" s="15"/>
      <c r="K43" s="15"/>
      <c r="L43" s="15"/>
      <c r="M43" s="15"/>
      <c r="N43" s="15"/>
      <c r="O43" s="15"/>
      <c r="P43" s="15"/>
      <c r="Q43" s="15"/>
      <c r="R43" s="15"/>
    </row>
    <row r="44" spans="1:18">
      <c r="A44" s="1">
        <v>999</v>
      </c>
      <c r="B44" s="14" t="s">
        <v>713</v>
      </c>
      <c r="C44" s="15"/>
      <c r="D44" s="15"/>
      <c r="E44" s="15"/>
      <c r="F44" s="15"/>
      <c r="G44" s="15"/>
      <c r="H44" s="15"/>
      <c r="I44" s="15"/>
      <c r="J44" s="15"/>
      <c r="K44" s="15"/>
      <c r="L44" s="15"/>
      <c r="M44" s="15"/>
      <c r="N44" s="15"/>
      <c r="O44" s="15"/>
      <c r="P44" s="15"/>
      <c r="Q44" s="15"/>
      <c r="R44" s="15"/>
    </row>
    <row r="46" spans="1:18">
      <c r="A46" s="2" t="s">
        <v>1238</v>
      </c>
    </row>
    <row r="47" spans="1:18" ht="13.8" thickBot="1">
      <c r="A47" s="1">
        <v>1</v>
      </c>
      <c r="B47" s="14" t="s">
        <v>175</v>
      </c>
      <c r="C47" s="15"/>
      <c r="D47" s="15"/>
      <c r="E47" s="15"/>
      <c r="F47" s="14"/>
      <c r="G47" s="15"/>
      <c r="H47" s="15"/>
      <c r="I47" s="15"/>
      <c r="J47" s="15"/>
      <c r="K47" s="15"/>
      <c r="L47" s="15"/>
      <c r="M47" s="15"/>
      <c r="N47" s="15"/>
      <c r="O47" s="15"/>
      <c r="P47" s="15"/>
      <c r="Q47" s="15"/>
      <c r="R47" s="15"/>
    </row>
    <row r="48" spans="1:18" ht="13.8" thickBot="1">
      <c r="A48" s="150" t="s">
        <v>697</v>
      </c>
      <c r="B48" s="151" t="s">
        <v>698</v>
      </c>
      <c r="C48" s="151" t="s">
        <v>699</v>
      </c>
      <c r="D48" s="156" t="s">
        <v>700</v>
      </c>
      <c r="E48" s="150" t="s">
        <v>701</v>
      </c>
      <c r="F48" s="156" t="s">
        <v>702</v>
      </c>
      <c r="G48" s="150" t="s">
        <v>707</v>
      </c>
      <c r="H48" s="151" t="s">
        <v>708</v>
      </c>
      <c r="I48" s="156" t="s">
        <v>709</v>
      </c>
      <c r="J48" s="73" t="s">
        <v>710</v>
      </c>
      <c r="K48" s="74"/>
      <c r="L48" s="148"/>
      <c r="M48" s="148"/>
      <c r="N48" s="15"/>
      <c r="O48" s="15"/>
      <c r="P48" s="15"/>
      <c r="Q48" s="15"/>
      <c r="R48" s="15"/>
    </row>
    <row r="49" spans="1:18" ht="13.8" thickBot="1">
      <c r="A49" s="152">
        <v>1</v>
      </c>
      <c r="B49" s="153">
        <v>1</v>
      </c>
      <c r="C49" s="153">
        <v>-1</v>
      </c>
      <c r="D49" s="154">
        <v>5</v>
      </c>
      <c r="E49" s="152">
        <v>1</v>
      </c>
      <c r="F49" s="154">
        <v>1</v>
      </c>
      <c r="G49" s="152">
        <v>1</v>
      </c>
      <c r="H49" s="153">
        <v>-1</v>
      </c>
      <c r="I49" s="154">
        <v>3</v>
      </c>
      <c r="J49" s="14" t="s">
        <v>703</v>
      </c>
      <c r="K49" s="15"/>
      <c r="L49" s="73" t="s">
        <v>712</v>
      </c>
      <c r="M49" s="74"/>
      <c r="N49" s="74"/>
      <c r="O49" s="75"/>
      <c r="P49" s="74"/>
      <c r="Q49" s="75"/>
      <c r="R49" s="15"/>
    </row>
    <row r="50" spans="1:18">
      <c r="A50" s="14" t="s">
        <v>69</v>
      </c>
      <c r="B50" s="14"/>
      <c r="C50" s="15"/>
      <c r="D50" s="15"/>
      <c r="E50" s="15"/>
      <c r="F50" s="14"/>
      <c r="G50" s="15"/>
      <c r="H50" s="15"/>
      <c r="I50" s="15"/>
      <c r="J50" s="15"/>
      <c r="K50" s="15"/>
      <c r="L50" s="15"/>
      <c r="M50" s="15"/>
      <c r="N50" s="15"/>
      <c r="O50" s="15"/>
      <c r="P50" s="15"/>
      <c r="Q50" s="15"/>
      <c r="R50" s="15"/>
    </row>
    <row r="51" spans="1:18">
      <c r="A51" s="1">
        <v>5</v>
      </c>
      <c r="B51" s="1">
        <v>15</v>
      </c>
      <c r="C51" s="1">
        <v>25</v>
      </c>
      <c r="D51" s="1">
        <v>35</v>
      </c>
      <c r="E51" s="1">
        <v>43</v>
      </c>
      <c r="F51" s="14" t="s">
        <v>704</v>
      </c>
      <c r="G51" s="14"/>
      <c r="H51" s="15"/>
      <c r="I51" s="15"/>
      <c r="J51" s="15"/>
      <c r="K51" s="14"/>
      <c r="L51" s="15"/>
      <c r="M51" s="15"/>
      <c r="N51" s="15"/>
      <c r="O51" s="15"/>
      <c r="P51" s="15"/>
      <c r="Q51" s="15"/>
      <c r="R51" s="15"/>
    </row>
    <row r="52" spans="1:18">
      <c r="A52" s="306" t="s">
        <v>1239</v>
      </c>
      <c r="B52" s="308"/>
      <c r="C52" s="308"/>
      <c r="D52" s="308"/>
      <c r="E52" s="310"/>
      <c r="F52" s="15"/>
      <c r="G52" s="15"/>
      <c r="H52" s="15"/>
      <c r="I52" s="15"/>
      <c r="J52" s="15"/>
      <c r="K52" s="15"/>
      <c r="L52" s="15"/>
      <c r="M52" s="15"/>
      <c r="N52" s="15"/>
      <c r="O52" s="15"/>
      <c r="P52" s="15"/>
      <c r="Q52" s="15"/>
      <c r="R52" s="15"/>
    </row>
    <row r="53" spans="1:18">
      <c r="A53" s="1">
        <v>-1</v>
      </c>
      <c r="B53" s="1">
        <v>1</v>
      </c>
      <c r="C53" s="1">
        <v>1</v>
      </c>
      <c r="D53" s="14" t="s">
        <v>706</v>
      </c>
      <c r="E53" s="15"/>
      <c r="F53" s="14"/>
      <c r="G53" s="15"/>
      <c r="H53" s="15"/>
      <c r="I53" s="15"/>
      <c r="J53" s="15"/>
      <c r="K53" s="15"/>
      <c r="L53" s="15"/>
      <c r="M53" s="15"/>
      <c r="N53" s="15"/>
      <c r="O53" s="15"/>
      <c r="P53" s="15"/>
      <c r="Q53" s="15"/>
      <c r="R53" s="15"/>
    </row>
    <row r="54" spans="1:18">
      <c r="A54" s="14" t="s">
        <v>69</v>
      </c>
      <c r="B54" s="15"/>
      <c r="C54" s="15"/>
      <c r="D54" s="15"/>
      <c r="E54" s="15"/>
      <c r="F54" s="15"/>
      <c r="G54" s="15"/>
      <c r="H54" s="15"/>
      <c r="I54" s="15"/>
      <c r="J54" s="15"/>
      <c r="K54" s="15"/>
      <c r="L54" s="15"/>
      <c r="M54" s="15"/>
      <c r="N54" s="15"/>
      <c r="O54" s="15"/>
      <c r="P54" s="15"/>
      <c r="Q54" s="15"/>
      <c r="R54" s="15"/>
    </row>
    <row r="55" spans="1:18">
      <c r="A55" s="1">
        <v>999</v>
      </c>
      <c r="B55" s="14" t="s">
        <v>713</v>
      </c>
      <c r="C55" s="15"/>
      <c r="D55" s="15"/>
      <c r="E55" s="15"/>
      <c r="F55" s="15"/>
      <c r="G55" s="15"/>
      <c r="H55" s="15"/>
      <c r="I55" s="15"/>
      <c r="J55" s="15"/>
      <c r="K55" s="15"/>
      <c r="L55" s="15"/>
      <c r="M55" s="15"/>
      <c r="N55" s="15"/>
      <c r="O55" s="15"/>
      <c r="P55" s="15"/>
      <c r="Q55" s="15"/>
      <c r="R55" s="15"/>
    </row>
    <row r="57" spans="1:18">
      <c r="A57" s="2" t="s">
        <v>1251</v>
      </c>
      <c r="B57" s="2"/>
      <c r="C57" s="2"/>
      <c r="D57" s="2"/>
      <c r="E57" s="2"/>
      <c r="F57" s="2"/>
      <c r="G57" s="2"/>
      <c r="H57" s="2"/>
      <c r="I57" s="2"/>
      <c r="J57" s="2"/>
      <c r="K57" s="2"/>
      <c r="L57" s="2"/>
      <c r="M57" s="2"/>
    </row>
    <row r="58" spans="1:18" ht="13.8" thickBot="1">
      <c r="A58" s="1">
        <v>2</v>
      </c>
      <c r="B58" s="14" t="s">
        <v>1252</v>
      </c>
      <c r="C58" s="14"/>
      <c r="D58" s="14"/>
      <c r="E58" s="14"/>
      <c r="F58" s="14"/>
      <c r="G58" s="14"/>
      <c r="H58" s="14"/>
      <c r="I58" s="14"/>
      <c r="J58" s="14"/>
      <c r="K58" s="14"/>
      <c r="L58" s="14"/>
      <c r="M58" s="14"/>
      <c r="N58" s="15"/>
      <c r="O58" s="15"/>
      <c r="P58" s="15"/>
      <c r="Q58" s="15"/>
      <c r="R58" s="15"/>
    </row>
    <row r="59" spans="1:18">
      <c r="A59" s="1">
        <v>1</v>
      </c>
      <c r="B59" s="1">
        <v>1</v>
      </c>
      <c r="C59" s="1">
        <v>-1</v>
      </c>
      <c r="D59" s="1">
        <v>5</v>
      </c>
      <c r="E59" s="14" t="s">
        <v>1253</v>
      </c>
      <c r="F59" s="15"/>
      <c r="G59" s="14"/>
      <c r="H59" s="14"/>
      <c r="I59" s="14"/>
      <c r="J59" s="14"/>
      <c r="K59" s="14"/>
      <c r="L59" s="14"/>
      <c r="M59" s="348" t="s">
        <v>1261</v>
      </c>
      <c r="N59" s="349"/>
      <c r="O59" s="349"/>
      <c r="P59" s="349"/>
      <c r="Q59" s="468"/>
      <c r="R59" s="15"/>
    </row>
    <row r="60" spans="1:18">
      <c r="A60" s="1">
        <v>1</v>
      </c>
      <c r="B60" s="1">
        <v>5</v>
      </c>
      <c r="C60" s="15"/>
      <c r="D60" s="14"/>
      <c r="E60" s="14" t="s">
        <v>1254</v>
      </c>
      <c r="F60" s="15"/>
      <c r="G60" s="14"/>
      <c r="H60" s="14"/>
      <c r="I60" s="14"/>
      <c r="J60" s="14"/>
      <c r="K60" s="14"/>
      <c r="L60" s="14"/>
      <c r="M60" s="506"/>
      <c r="N60" s="507"/>
      <c r="O60" s="507"/>
      <c r="P60" s="507"/>
      <c r="Q60" s="508"/>
      <c r="R60" s="15"/>
    </row>
    <row r="61" spans="1:18" ht="13.8" thickBot="1">
      <c r="A61" s="1">
        <v>1</v>
      </c>
      <c r="B61" s="1">
        <v>-1</v>
      </c>
      <c r="C61" s="1">
        <v>5</v>
      </c>
      <c r="D61" s="14"/>
      <c r="E61" s="14" t="s">
        <v>1255</v>
      </c>
      <c r="F61" s="15"/>
      <c r="G61" s="14"/>
      <c r="H61" s="14"/>
      <c r="I61" s="14"/>
      <c r="J61" s="14"/>
      <c r="K61" s="14"/>
      <c r="L61" s="14"/>
      <c r="M61" s="350"/>
      <c r="N61" s="351"/>
      <c r="O61" s="351"/>
      <c r="P61" s="351"/>
      <c r="Q61" s="469"/>
      <c r="R61" s="15"/>
    </row>
    <row r="62" spans="1:18">
      <c r="A62" s="1">
        <v>1</v>
      </c>
      <c r="B62" s="1">
        <v>7</v>
      </c>
      <c r="C62" s="15"/>
      <c r="D62" s="14"/>
      <c r="E62" s="14" t="s">
        <v>1256</v>
      </c>
      <c r="F62" s="15"/>
      <c r="G62" s="14"/>
      <c r="H62" s="15"/>
      <c r="I62" s="14"/>
      <c r="J62" s="14"/>
      <c r="K62" s="14"/>
      <c r="L62" s="14"/>
      <c r="M62" s="14"/>
      <c r="N62" s="15"/>
      <c r="O62" s="15"/>
      <c r="P62" s="15"/>
      <c r="Q62" s="15"/>
      <c r="R62" s="15"/>
    </row>
    <row r="63" spans="1:18">
      <c r="A63" s="1">
        <v>5</v>
      </c>
      <c r="B63" s="1">
        <v>15</v>
      </c>
      <c r="C63" s="1">
        <v>25</v>
      </c>
      <c r="D63" s="1">
        <v>35</v>
      </c>
      <c r="E63" s="1">
        <v>43</v>
      </c>
      <c r="F63" s="15"/>
      <c r="G63" s="14"/>
      <c r="H63" s="14" t="s">
        <v>1257</v>
      </c>
      <c r="I63" s="14"/>
      <c r="J63" s="14"/>
      <c r="K63" s="14"/>
      <c r="L63" s="14"/>
      <c r="M63" s="14"/>
      <c r="N63" s="15"/>
      <c r="O63" s="15"/>
      <c r="P63" s="15"/>
      <c r="Q63" s="15"/>
      <c r="R63" s="15"/>
    </row>
    <row r="64" spans="1:18">
      <c r="A64" s="1">
        <v>0</v>
      </c>
      <c r="B64" s="1">
        <v>5</v>
      </c>
      <c r="C64" s="1">
        <v>10</v>
      </c>
      <c r="D64" s="1">
        <v>15</v>
      </c>
      <c r="E64" s="1">
        <v>40</v>
      </c>
      <c r="F64" s="15"/>
      <c r="G64" s="14"/>
      <c r="H64" s="14" t="s">
        <v>1258</v>
      </c>
      <c r="I64" s="14"/>
      <c r="J64" s="14"/>
      <c r="K64" s="14"/>
      <c r="L64" s="14"/>
      <c r="M64" s="14"/>
      <c r="N64" s="15"/>
      <c r="O64" s="15"/>
      <c r="P64" s="15"/>
      <c r="Q64" s="15"/>
      <c r="R64" s="15"/>
    </row>
    <row r="65" spans="1:18">
      <c r="A65" s="1">
        <v>0</v>
      </c>
      <c r="B65" s="1">
        <v>5</v>
      </c>
      <c r="C65" s="1">
        <v>10</v>
      </c>
      <c r="D65" s="1">
        <v>15</v>
      </c>
      <c r="E65" s="1">
        <v>40</v>
      </c>
      <c r="F65" s="15"/>
      <c r="G65" s="14"/>
      <c r="H65" s="14" t="s">
        <v>1259</v>
      </c>
      <c r="I65" s="14"/>
      <c r="J65" s="14"/>
      <c r="K65" s="14"/>
      <c r="L65" s="14"/>
      <c r="M65" s="14"/>
      <c r="N65" s="15"/>
      <c r="O65" s="15"/>
      <c r="P65" s="15"/>
      <c r="Q65" s="15"/>
      <c r="R65" s="15"/>
    </row>
    <row r="66" spans="1:18">
      <c r="A66" s="1">
        <v>0</v>
      </c>
      <c r="B66" s="1">
        <v>1</v>
      </c>
      <c r="C66" s="1">
        <v>2</v>
      </c>
      <c r="D66" s="1">
        <v>3</v>
      </c>
      <c r="E66" s="1">
        <v>4</v>
      </c>
      <c r="F66" s="1">
        <v>5</v>
      </c>
      <c r="G66" s="1">
        <v>6</v>
      </c>
      <c r="H66" s="14" t="s">
        <v>1260</v>
      </c>
      <c r="I66" s="14"/>
      <c r="J66" s="14"/>
      <c r="K66" s="14"/>
      <c r="L66" s="14"/>
      <c r="M66" s="15"/>
      <c r="N66" s="15"/>
      <c r="O66" s="15"/>
      <c r="P66" s="15"/>
      <c r="Q66" s="15"/>
      <c r="R66" s="15"/>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3"/>
  <sheetViews>
    <sheetView workbookViewId="0">
      <selection activeCell="B19" sqref="B19"/>
    </sheetView>
  </sheetViews>
  <sheetFormatPr defaultRowHeight="13.2"/>
  <cols>
    <col min="2" max="2" width="26.5546875" customWidth="1"/>
  </cols>
  <sheetData>
    <row r="1" spans="1:18" ht="12.75" customHeight="1">
      <c r="A1" s="509" t="s">
        <v>1149</v>
      </c>
      <c r="B1" s="509"/>
      <c r="C1" s="256"/>
    </row>
    <row r="2" spans="1:18">
      <c r="A2" s="509"/>
      <c r="B2" s="509"/>
      <c r="C2" s="256"/>
    </row>
    <row r="3" spans="1:18" ht="12.75" customHeight="1">
      <c r="A3" s="509"/>
      <c r="B3" s="509"/>
      <c r="C3" s="256"/>
    </row>
    <row r="4" spans="1:18">
      <c r="A4" s="509"/>
      <c r="B4" s="509"/>
      <c r="C4" s="256"/>
    </row>
    <row r="5" spans="1:18">
      <c r="A5" s="256"/>
      <c r="B5" s="256"/>
      <c r="C5" s="256"/>
    </row>
    <row r="6" spans="1:18">
      <c r="A6" s="255" t="s">
        <v>1163</v>
      </c>
      <c r="B6" s="240"/>
      <c r="C6" s="240"/>
      <c r="D6" s="9"/>
      <c r="E6" s="9"/>
      <c r="F6" s="9"/>
      <c r="G6" s="9"/>
      <c r="H6" s="9"/>
      <c r="I6" s="9"/>
      <c r="J6" s="9"/>
      <c r="K6" s="9"/>
      <c r="L6" s="9"/>
    </row>
    <row r="7" spans="1:18">
      <c r="A7" s="254" t="s">
        <v>3</v>
      </c>
      <c r="B7" s="254" t="s">
        <v>361</v>
      </c>
      <c r="C7" s="254" t="s">
        <v>1151</v>
      </c>
      <c r="D7" s="66"/>
      <c r="E7" s="66"/>
      <c r="F7" s="66"/>
      <c r="G7" s="66"/>
      <c r="H7" s="66"/>
      <c r="I7" s="66"/>
      <c r="J7" s="66"/>
      <c r="K7" s="66"/>
      <c r="L7" s="66"/>
    </row>
    <row r="8" spans="1:18">
      <c r="A8" s="240">
        <v>0</v>
      </c>
      <c r="B8" s="240" t="s">
        <v>1152</v>
      </c>
      <c r="C8" s="240" t="s">
        <v>1153</v>
      </c>
      <c r="D8" s="240"/>
      <c r="E8" s="240"/>
      <c r="F8" s="240"/>
      <c r="G8" s="240"/>
      <c r="H8" s="240"/>
      <c r="I8" s="240"/>
      <c r="J8" s="240"/>
      <c r="K8" s="240"/>
      <c r="L8" s="240"/>
      <c r="M8" s="30"/>
      <c r="N8" s="30"/>
      <c r="O8" s="30"/>
      <c r="P8" s="30"/>
      <c r="Q8" s="30"/>
      <c r="R8" s="30"/>
    </row>
    <row r="9" spans="1:18">
      <c r="A9" s="240">
        <v>1</v>
      </c>
      <c r="B9" s="240" t="s">
        <v>1154</v>
      </c>
      <c r="C9" s="240" t="s">
        <v>1155</v>
      </c>
      <c r="D9" s="240"/>
      <c r="E9" s="240"/>
      <c r="F9" s="240"/>
      <c r="G9" s="240"/>
      <c r="H9" s="240"/>
      <c r="I9" s="240"/>
      <c r="J9" s="240"/>
      <c r="K9" s="240"/>
      <c r="L9" s="240"/>
      <c r="M9" s="30"/>
      <c r="N9" s="30"/>
      <c r="O9" s="30"/>
      <c r="P9" s="30"/>
      <c r="Q9" s="30"/>
      <c r="R9" s="30"/>
    </row>
    <row r="10" spans="1:18">
      <c r="A10" s="240">
        <v>2</v>
      </c>
      <c r="B10" s="240" t="s">
        <v>1096</v>
      </c>
      <c r="C10" s="240"/>
      <c r="D10" s="240"/>
      <c r="E10" s="240"/>
      <c r="F10" s="240"/>
      <c r="G10" s="240"/>
      <c r="H10" s="240"/>
      <c r="I10" s="240"/>
      <c r="J10" s="240"/>
      <c r="K10" s="240"/>
      <c r="L10" s="240"/>
      <c r="M10" s="30"/>
      <c r="N10" s="30"/>
      <c r="O10" s="30"/>
      <c r="P10" s="30"/>
      <c r="Q10" s="30"/>
      <c r="R10" s="30"/>
    </row>
    <row r="11" spans="1:18">
      <c r="A11" s="240">
        <v>3</v>
      </c>
      <c r="B11" s="240" t="s">
        <v>1156</v>
      </c>
      <c r="C11" s="240" t="s">
        <v>1169</v>
      </c>
      <c r="D11" s="240"/>
      <c r="E11" s="240"/>
      <c r="F11" s="240"/>
      <c r="G11" s="240"/>
      <c r="H11" s="240"/>
      <c r="I11" s="240"/>
      <c r="J11" s="240"/>
      <c r="K11" s="240"/>
      <c r="L11" s="240"/>
      <c r="M11" s="30"/>
      <c r="N11" s="30"/>
      <c r="O11" s="30"/>
      <c r="P11" s="30"/>
      <c r="Q11" s="30"/>
      <c r="R11" s="30"/>
    </row>
    <row r="12" spans="1:18">
      <c r="A12" s="240">
        <v>4</v>
      </c>
      <c r="B12" s="240" t="s">
        <v>1157</v>
      </c>
      <c r="C12" s="240" t="s">
        <v>1169</v>
      </c>
      <c r="D12" s="240"/>
      <c r="E12" s="240"/>
      <c r="F12" s="240"/>
      <c r="G12" s="240"/>
      <c r="H12" s="240"/>
      <c r="I12" s="240"/>
      <c r="J12" s="240"/>
      <c r="K12" s="240"/>
      <c r="L12" s="240"/>
      <c r="M12" s="30"/>
      <c r="N12" s="30"/>
      <c r="O12" s="30"/>
      <c r="P12" s="30"/>
      <c r="Q12" s="30"/>
      <c r="R12" s="30"/>
    </row>
    <row r="13" spans="1:18">
      <c r="A13" s="240">
        <v>5</v>
      </c>
      <c r="B13" s="240" t="s">
        <v>1158</v>
      </c>
      <c r="C13" s="240" t="s">
        <v>1159</v>
      </c>
      <c r="D13" s="240"/>
      <c r="E13" s="240"/>
      <c r="F13" s="240"/>
      <c r="G13" s="240"/>
      <c r="H13" s="240"/>
      <c r="I13" s="240"/>
      <c r="J13" s="240"/>
      <c r="K13" s="240"/>
      <c r="L13" s="240"/>
      <c r="M13" s="30"/>
      <c r="N13" s="30"/>
      <c r="O13" s="30"/>
      <c r="P13" s="30"/>
      <c r="Q13" s="30"/>
      <c r="R13" s="30"/>
    </row>
    <row r="14" spans="1:18">
      <c r="A14" s="240">
        <v>6</v>
      </c>
      <c r="B14" s="240" t="s">
        <v>1160</v>
      </c>
      <c r="C14" s="240" t="s">
        <v>1161</v>
      </c>
      <c r="D14" s="240"/>
      <c r="E14" s="240"/>
      <c r="F14" s="240"/>
      <c r="G14" s="240"/>
      <c r="H14" s="240"/>
      <c r="I14" s="240"/>
      <c r="J14" s="240"/>
      <c r="K14" s="240"/>
      <c r="L14" s="240"/>
      <c r="M14" s="30"/>
      <c r="N14" s="30"/>
      <c r="O14" s="30"/>
      <c r="P14" s="30"/>
      <c r="Q14" s="30"/>
      <c r="R14" s="30"/>
    </row>
    <row r="16" spans="1:18">
      <c r="A16" s="30" t="s">
        <v>1168</v>
      </c>
      <c r="B16" s="30"/>
      <c r="C16" s="30"/>
      <c r="D16" s="30"/>
      <c r="E16" s="30"/>
      <c r="F16" s="30"/>
      <c r="G16" s="30"/>
      <c r="H16" s="30"/>
      <c r="I16" s="30"/>
      <c r="J16" s="30"/>
      <c r="K16" s="30"/>
      <c r="L16" s="30"/>
      <c r="M16" s="30"/>
      <c r="N16" s="30"/>
      <c r="O16" s="30"/>
    </row>
    <row r="17" spans="1:16">
      <c r="A17" s="251" t="s">
        <v>1162</v>
      </c>
      <c r="B17" s="251"/>
      <c r="C17" s="251"/>
      <c r="D17" s="251"/>
      <c r="E17" s="251"/>
      <c r="F17" s="251"/>
      <c r="G17" s="251"/>
      <c r="H17" s="251"/>
      <c r="I17" s="251"/>
      <c r="J17" s="251"/>
      <c r="K17" s="251"/>
      <c r="L17" s="251"/>
      <c r="M17" s="251"/>
      <c r="N17" s="251"/>
      <c r="O17" s="251"/>
      <c r="P17" s="15"/>
    </row>
    <row r="18" spans="1:16">
      <c r="A18" s="15" t="s">
        <v>13</v>
      </c>
      <c r="B18" s="15" t="s">
        <v>0</v>
      </c>
      <c r="C18" s="15" t="s">
        <v>1</v>
      </c>
      <c r="D18" s="15" t="s">
        <v>2</v>
      </c>
      <c r="E18" s="14" t="s">
        <v>4</v>
      </c>
      <c r="F18" s="14" t="s">
        <v>285</v>
      </c>
      <c r="G18" s="15" t="s">
        <v>5</v>
      </c>
      <c r="H18" s="15" t="s">
        <v>96</v>
      </c>
      <c r="I18" s="15" t="s">
        <v>7</v>
      </c>
      <c r="J18" s="15" t="s">
        <v>8</v>
      </c>
      <c r="K18" s="15" t="s">
        <v>9</v>
      </c>
      <c r="L18" s="15" t="s">
        <v>10</v>
      </c>
      <c r="M18" s="15" t="s">
        <v>97</v>
      </c>
      <c r="N18" s="15" t="s">
        <v>98</v>
      </c>
      <c r="O18" s="15" t="s">
        <v>342</v>
      </c>
      <c r="P18" s="15"/>
    </row>
    <row r="19" spans="1:16">
      <c r="A19" s="252">
        <v>0.05</v>
      </c>
      <c r="B19" s="252">
        <v>0.25</v>
      </c>
      <c r="C19" s="252">
        <v>0.15</v>
      </c>
      <c r="D19" s="252">
        <v>0.15</v>
      </c>
      <c r="E19" s="252">
        <v>99</v>
      </c>
      <c r="F19" s="252">
        <v>0</v>
      </c>
      <c r="G19" s="252">
        <v>3</v>
      </c>
      <c r="H19" s="252">
        <v>0</v>
      </c>
      <c r="I19" s="252">
        <v>0</v>
      </c>
      <c r="J19" s="252">
        <v>0</v>
      </c>
      <c r="K19" s="252">
        <v>0</v>
      </c>
      <c r="L19" s="252">
        <v>0.5</v>
      </c>
      <c r="M19" s="252">
        <v>0</v>
      </c>
      <c r="N19" s="252">
        <v>0</v>
      </c>
      <c r="O19" s="251" t="s">
        <v>1150</v>
      </c>
      <c r="P19" s="15"/>
    </row>
    <row r="20" spans="1:16">
      <c r="A20" s="30"/>
      <c r="B20" s="30"/>
      <c r="C20" s="30"/>
      <c r="D20" s="30"/>
      <c r="E20" s="30"/>
      <c r="F20" s="30"/>
      <c r="G20" s="30"/>
      <c r="H20" s="30"/>
      <c r="I20" s="30"/>
      <c r="J20" s="30"/>
      <c r="K20" s="30"/>
      <c r="L20" s="30"/>
      <c r="M20" s="30"/>
      <c r="N20" s="30"/>
      <c r="O20" s="30"/>
    </row>
    <row r="21" spans="1:16">
      <c r="A21" s="251" t="s">
        <v>1167</v>
      </c>
      <c r="B21" s="251"/>
      <c r="C21" s="251"/>
      <c r="D21" s="251"/>
      <c r="E21" s="251"/>
      <c r="F21" s="251"/>
      <c r="G21" s="251"/>
      <c r="H21" s="251"/>
      <c r="I21" s="251"/>
      <c r="J21" s="251"/>
      <c r="K21" s="251"/>
      <c r="L21" s="251"/>
      <c r="M21" s="251"/>
      <c r="N21" s="251"/>
      <c r="O21" s="251"/>
      <c r="P21" s="15"/>
    </row>
    <row r="22" spans="1:16">
      <c r="A22" s="15" t="s">
        <v>13</v>
      </c>
      <c r="B22" s="15" t="s">
        <v>0</v>
      </c>
      <c r="C22" s="15" t="s">
        <v>1</v>
      </c>
      <c r="D22" s="15" t="s">
        <v>2</v>
      </c>
      <c r="E22" s="14" t="s">
        <v>4</v>
      </c>
      <c r="F22" s="14" t="s">
        <v>285</v>
      </c>
      <c r="G22" s="15" t="s">
        <v>5</v>
      </c>
      <c r="H22" s="15" t="s">
        <v>96</v>
      </c>
      <c r="I22" s="15" t="s">
        <v>7</v>
      </c>
      <c r="J22" s="15" t="s">
        <v>8</v>
      </c>
      <c r="K22" s="15" t="s">
        <v>9</v>
      </c>
      <c r="L22" s="15" t="s">
        <v>10</v>
      </c>
      <c r="M22" s="15" t="s">
        <v>97</v>
      </c>
      <c r="N22" s="15" t="s">
        <v>98</v>
      </c>
      <c r="O22" s="15" t="s">
        <v>342</v>
      </c>
      <c r="P22" s="15"/>
    </row>
    <row r="23" spans="1:16">
      <c r="A23" s="252">
        <v>0.05</v>
      </c>
      <c r="B23" s="252">
        <v>0.25</v>
      </c>
      <c r="C23" s="252">
        <v>0.15</v>
      </c>
      <c r="D23" s="252">
        <v>0.16300000000000001</v>
      </c>
      <c r="E23" s="252">
        <v>0.08</v>
      </c>
      <c r="F23" s="252">
        <v>6</v>
      </c>
      <c r="G23" s="252">
        <v>3</v>
      </c>
      <c r="H23" s="252">
        <v>0</v>
      </c>
      <c r="I23" s="252">
        <v>0</v>
      </c>
      <c r="J23" s="252">
        <v>0</v>
      </c>
      <c r="K23" s="252">
        <v>0</v>
      </c>
      <c r="L23" s="252">
        <v>0.5</v>
      </c>
      <c r="M23" s="252">
        <v>0</v>
      </c>
      <c r="N23" s="252">
        <v>0</v>
      </c>
      <c r="O23" s="251" t="s">
        <v>1150</v>
      </c>
      <c r="P23" s="15"/>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9"/>
  <sheetViews>
    <sheetView zoomScaleNormal="100" workbookViewId="0">
      <selection activeCell="M3" sqref="M3"/>
    </sheetView>
  </sheetViews>
  <sheetFormatPr defaultRowHeight="13.2"/>
  <cols>
    <col min="1" max="1" width="9.109375" style="30"/>
    <col min="2" max="2" width="12" style="30" bestFit="1" customWidth="1"/>
    <col min="3" max="7" width="9.109375" style="30"/>
    <col min="8" max="8" width="12.44140625" style="30" bestFit="1" customWidth="1"/>
    <col min="9" max="10" width="9.109375" style="30"/>
    <col min="11" max="11" width="12.44140625" style="30" bestFit="1" customWidth="1"/>
    <col min="12" max="12" width="10.44140625" style="30" bestFit="1" customWidth="1"/>
    <col min="13" max="13" width="9.109375" style="30"/>
    <col min="14" max="14" width="11.44140625" style="30" bestFit="1" customWidth="1"/>
    <col min="15" max="255" width="9.109375" style="30"/>
    <col min="256" max="256" width="12" style="30" bestFit="1" customWidth="1"/>
    <col min="257" max="263" width="9.109375" style="30"/>
    <col min="264" max="264" width="12.44140625" style="30" bestFit="1" customWidth="1"/>
    <col min="265" max="266" width="9.109375" style="30"/>
    <col min="267" max="267" width="12.44140625" style="30" bestFit="1" customWidth="1"/>
    <col min="268" max="268" width="10.44140625" style="30" bestFit="1" customWidth="1"/>
    <col min="269" max="269" width="9.109375" style="30"/>
    <col min="270" max="270" width="11.44140625" style="30" bestFit="1" customWidth="1"/>
    <col min="271" max="511" width="9.109375" style="30"/>
    <col min="512" max="512" width="12" style="30" bestFit="1" customWidth="1"/>
    <col min="513" max="519" width="9.109375" style="30"/>
    <col min="520" max="520" width="12.44140625" style="30" bestFit="1" customWidth="1"/>
    <col min="521" max="522" width="9.109375" style="30"/>
    <col min="523" max="523" width="12.44140625" style="30" bestFit="1" customWidth="1"/>
    <col min="524" max="524" width="10.44140625" style="30" bestFit="1" customWidth="1"/>
    <col min="525" max="525" width="9.109375" style="30"/>
    <col min="526" max="526" width="11.44140625" style="30" bestFit="1" customWidth="1"/>
    <col min="527" max="767" width="9.109375" style="30"/>
    <col min="768" max="768" width="12" style="30" bestFit="1" customWidth="1"/>
    <col min="769" max="775" width="9.109375" style="30"/>
    <col min="776" max="776" width="12.44140625" style="30" bestFit="1" customWidth="1"/>
    <col min="777" max="778" width="9.109375" style="30"/>
    <col min="779" max="779" width="12.44140625" style="30" bestFit="1" customWidth="1"/>
    <col min="780" max="780" width="10.44140625" style="30" bestFit="1" customWidth="1"/>
    <col min="781" max="781" width="9.109375" style="30"/>
    <col min="782" max="782" width="11.44140625" style="30" bestFit="1" customWidth="1"/>
    <col min="783" max="1023" width="9.109375" style="30"/>
    <col min="1024" max="1024" width="12" style="30" bestFit="1" customWidth="1"/>
    <col min="1025" max="1031" width="9.109375" style="30"/>
    <col min="1032" max="1032" width="12.44140625" style="30" bestFit="1" customWidth="1"/>
    <col min="1033" max="1034" width="9.109375" style="30"/>
    <col min="1035" max="1035" width="12.44140625" style="30" bestFit="1" customWidth="1"/>
    <col min="1036" max="1036" width="10.44140625" style="30" bestFit="1" customWidth="1"/>
    <col min="1037" max="1037" width="9.109375" style="30"/>
    <col min="1038" max="1038" width="11.44140625" style="30" bestFit="1" customWidth="1"/>
    <col min="1039" max="1279" width="9.109375" style="30"/>
    <col min="1280" max="1280" width="12" style="30" bestFit="1" customWidth="1"/>
    <col min="1281" max="1287" width="9.109375" style="30"/>
    <col min="1288" max="1288" width="12.44140625" style="30" bestFit="1" customWidth="1"/>
    <col min="1289" max="1290" width="9.109375" style="30"/>
    <col min="1291" max="1291" width="12.44140625" style="30" bestFit="1" customWidth="1"/>
    <col min="1292" max="1292" width="10.44140625" style="30" bestFit="1" customWidth="1"/>
    <col min="1293" max="1293" width="9.109375" style="30"/>
    <col min="1294" max="1294" width="11.44140625" style="30" bestFit="1" customWidth="1"/>
    <col min="1295" max="1535" width="9.109375" style="30"/>
    <col min="1536" max="1536" width="12" style="30" bestFit="1" customWidth="1"/>
    <col min="1537" max="1543" width="9.109375" style="30"/>
    <col min="1544" max="1544" width="12.44140625" style="30" bestFit="1" customWidth="1"/>
    <col min="1545" max="1546" width="9.109375" style="30"/>
    <col min="1547" max="1547" width="12.44140625" style="30" bestFit="1" customWidth="1"/>
    <col min="1548" max="1548" width="10.44140625" style="30" bestFit="1" customWidth="1"/>
    <col min="1549" max="1549" width="9.109375" style="30"/>
    <col min="1550" max="1550" width="11.44140625" style="30" bestFit="1" customWidth="1"/>
    <col min="1551" max="1791" width="9.109375" style="30"/>
    <col min="1792" max="1792" width="12" style="30" bestFit="1" customWidth="1"/>
    <col min="1793" max="1799" width="9.109375" style="30"/>
    <col min="1800" max="1800" width="12.44140625" style="30" bestFit="1" customWidth="1"/>
    <col min="1801" max="1802" width="9.109375" style="30"/>
    <col min="1803" max="1803" width="12.44140625" style="30" bestFit="1" customWidth="1"/>
    <col min="1804" max="1804" width="10.44140625" style="30" bestFit="1" customWidth="1"/>
    <col min="1805" max="1805" width="9.109375" style="30"/>
    <col min="1806" max="1806" width="11.44140625" style="30" bestFit="1" customWidth="1"/>
    <col min="1807" max="2047" width="9.109375" style="30"/>
    <col min="2048" max="2048" width="12" style="30" bestFit="1" customWidth="1"/>
    <col min="2049" max="2055" width="9.109375" style="30"/>
    <col min="2056" max="2056" width="12.44140625" style="30" bestFit="1" customWidth="1"/>
    <col min="2057" max="2058" width="9.109375" style="30"/>
    <col min="2059" max="2059" width="12.44140625" style="30" bestFit="1" customWidth="1"/>
    <col min="2060" max="2060" width="10.44140625" style="30" bestFit="1" customWidth="1"/>
    <col min="2061" max="2061" width="9.109375" style="30"/>
    <col min="2062" max="2062" width="11.44140625" style="30" bestFit="1" customWidth="1"/>
    <col min="2063" max="2303" width="9.109375" style="30"/>
    <col min="2304" max="2304" width="12" style="30" bestFit="1" customWidth="1"/>
    <col min="2305" max="2311" width="9.109375" style="30"/>
    <col min="2312" max="2312" width="12.44140625" style="30" bestFit="1" customWidth="1"/>
    <col min="2313" max="2314" width="9.109375" style="30"/>
    <col min="2315" max="2315" width="12.44140625" style="30" bestFit="1" customWidth="1"/>
    <col min="2316" max="2316" width="10.44140625" style="30" bestFit="1" customWidth="1"/>
    <col min="2317" max="2317" width="9.109375" style="30"/>
    <col min="2318" max="2318" width="11.44140625" style="30" bestFit="1" customWidth="1"/>
    <col min="2319" max="2559" width="9.109375" style="30"/>
    <col min="2560" max="2560" width="12" style="30" bestFit="1" customWidth="1"/>
    <col min="2561" max="2567" width="9.109375" style="30"/>
    <col min="2568" max="2568" width="12.44140625" style="30" bestFit="1" customWidth="1"/>
    <col min="2569" max="2570" width="9.109375" style="30"/>
    <col min="2571" max="2571" width="12.44140625" style="30" bestFit="1" customWidth="1"/>
    <col min="2572" max="2572" width="10.44140625" style="30" bestFit="1" customWidth="1"/>
    <col min="2573" max="2573" width="9.109375" style="30"/>
    <col min="2574" max="2574" width="11.44140625" style="30" bestFit="1" customWidth="1"/>
    <col min="2575" max="2815" width="9.109375" style="30"/>
    <col min="2816" max="2816" width="12" style="30" bestFit="1" customWidth="1"/>
    <col min="2817" max="2823" width="9.109375" style="30"/>
    <col min="2824" max="2824" width="12.44140625" style="30" bestFit="1" customWidth="1"/>
    <col min="2825" max="2826" width="9.109375" style="30"/>
    <col min="2827" max="2827" width="12.44140625" style="30" bestFit="1" customWidth="1"/>
    <col min="2828" max="2828" width="10.44140625" style="30" bestFit="1" customWidth="1"/>
    <col min="2829" max="2829" width="9.109375" style="30"/>
    <col min="2830" max="2830" width="11.44140625" style="30" bestFit="1" customWidth="1"/>
    <col min="2831" max="3071" width="9.109375" style="30"/>
    <col min="3072" max="3072" width="12" style="30" bestFit="1" customWidth="1"/>
    <col min="3073" max="3079" width="9.109375" style="30"/>
    <col min="3080" max="3080" width="12.44140625" style="30" bestFit="1" customWidth="1"/>
    <col min="3081" max="3082" width="9.109375" style="30"/>
    <col min="3083" max="3083" width="12.44140625" style="30" bestFit="1" customWidth="1"/>
    <col min="3084" max="3084" width="10.44140625" style="30" bestFit="1" customWidth="1"/>
    <col min="3085" max="3085" width="9.109375" style="30"/>
    <col min="3086" max="3086" width="11.44140625" style="30" bestFit="1" customWidth="1"/>
    <col min="3087" max="3327" width="9.109375" style="30"/>
    <col min="3328" max="3328" width="12" style="30" bestFit="1" customWidth="1"/>
    <col min="3329" max="3335" width="9.109375" style="30"/>
    <col min="3336" max="3336" width="12.44140625" style="30" bestFit="1" customWidth="1"/>
    <col min="3337" max="3338" width="9.109375" style="30"/>
    <col min="3339" max="3339" width="12.44140625" style="30" bestFit="1" customWidth="1"/>
    <col min="3340" max="3340" width="10.44140625" style="30" bestFit="1" customWidth="1"/>
    <col min="3341" max="3341" width="9.109375" style="30"/>
    <col min="3342" max="3342" width="11.44140625" style="30" bestFit="1" customWidth="1"/>
    <col min="3343" max="3583" width="9.109375" style="30"/>
    <col min="3584" max="3584" width="12" style="30" bestFit="1" customWidth="1"/>
    <col min="3585" max="3591" width="9.109375" style="30"/>
    <col min="3592" max="3592" width="12.44140625" style="30" bestFit="1" customWidth="1"/>
    <col min="3593" max="3594" width="9.109375" style="30"/>
    <col min="3595" max="3595" width="12.44140625" style="30" bestFit="1" customWidth="1"/>
    <col min="3596" max="3596" width="10.44140625" style="30" bestFit="1" customWidth="1"/>
    <col min="3597" max="3597" width="9.109375" style="30"/>
    <col min="3598" max="3598" width="11.44140625" style="30" bestFit="1" customWidth="1"/>
    <col min="3599" max="3839" width="9.109375" style="30"/>
    <col min="3840" max="3840" width="12" style="30" bestFit="1" customWidth="1"/>
    <col min="3841" max="3847" width="9.109375" style="30"/>
    <col min="3848" max="3848" width="12.44140625" style="30" bestFit="1" customWidth="1"/>
    <col min="3849" max="3850" width="9.109375" style="30"/>
    <col min="3851" max="3851" width="12.44140625" style="30" bestFit="1" customWidth="1"/>
    <col min="3852" max="3852" width="10.44140625" style="30" bestFit="1" customWidth="1"/>
    <col min="3853" max="3853" width="9.109375" style="30"/>
    <col min="3854" max="3854" width="11.44140625" style="30" bestFit="1" customWidth="1"/>
    <col min="3855" max="4095" width="9.109375" style="30"/>
    <col min="4096" max="4096" width="12" style="30" bestFit="1" customWidth="1"/>
    <col min="4097" max="4103" width="9.109375" style="30"/>
    <col min="4104" max="4104" width="12.44140625" style="30" bestFit="1" customWidth="1"/>
    <col min="4105" max="4106" width="9.109375" style="30"/>
    <col min="4107" max="4107" width="12.44140625" style="30" bestFit="1" customWidth="1"/>
    <col min="4108" max="4108" width="10.44140625" style="30" bestFit="1" customWidth="1"/>
    <col min="4109" max="4109" width="9.109375" style="30"/>
    <col min="4110" max="4110" width="11.44140625" style="30" bestFit="1" customWidth="1"/>
    <col min="4111" max="4351" width="9.109375" style="30"/>
    <col min="4352" max="4352" width="12" style="30" bestFit="1" customWidth="1"/>
    <col min="4353" max="4359" width="9.109375" style="30"/>
    <col min="4360" max="4360" width="12.44140625" style="30" bestFit="1" customWidth="1"/>
    <col min="4361" max="4362" width="9.109375" style="30"/>
    <col min="4363" max="4363" width="12.44140625" style="30" bestFit="1" customWidth="1"/>
    <col min="4364" max="4364" width="10.44140625" style="30" bestFit="1" customWidth="1"/>
    <col min="4365" max="4365" width="9.109375" style="30"/>
    <col min="4366" max="4366" width="11.44140625" style="30" bestFit="1" customWidth="1"/>
    <col min="4367" max="4607" width="9.109375" style="30"/>
    <col min="4608" max="4608" width="12" style="30" bestFit="1" customWidth="1"/>
    <col min="4609" max="4615" width="9.109375" style="30"/>
    <col min="4616" max="4616" width="12.44140625" style="30" bestFit="1" customWidth="1"/>
    <col min="4617" max="4618" width="9.109375" style="30"/>
    <col min="4619" max="4619" width="12.44140625" style="30" bestFit="1" customWidth="1"/>
    <col min="4620" max="4620" width="10.44140625" style="30" bestFit="1" customWidth="1"/>
    <col min="4621" max="4621" width="9.109375" style="30"/>
    <col min="4622" max="4622" width="11.44140625" style="30" bestFit="1" customWidth="1"/>
    <col min="4623" max="4863" width="9.109375" style="30"/>
    <col min="4864" max="4864" width="12" style="30" bestFit="1" customWidth="1"/>
    <col min="4865" max="4871" width="9.109375" style="30"/>
    <col min="4872" max="4872" width="12.44140625" style="30" bestFit="1" customWidth="1"/>
    <col min="4873" max="4874" width="9.109375" style="30"/>
    <col min="4875" max="4875" width="12.44140625" style="30" bestFit="1" customWidth="1"/>
    <col min="4876" max="4876" width="10.44140625" style="30" bestFit="1" customWidth="1"/>
    <col min="4877" max="4877" width="9.109375" style="30"/>
    <col min="4878" max="4878" width="11.44140625" style="30" bestFit="1" customWidth="1"/>
    <col min="4879" max="5119" width="9.109375" style="30"/>
    <col min="5120" max="5120" width="12" style="30" bestFit="1" customWidth="1"/>
    <col min="5121" max="5127" width="9.109375" style="30"/>
    <col min="5128" max="5128" width="12.44140625" style="30" bestFit="1" customWidth="1"/>
    <col min="5129" max="5130" width="9.109375" style="30"/>
    <col min="5131" max="5131" width="12.44140625" style="30" bestFit="1" customWidth="1"/>
    <col min="5132" max="5132" width="10.44140625" style="30" bestFit="1" customWidth="1"/>
    <col min="5133" max="5133" width="9.109375" style="30"/>
    <col min="5134" max="5134" width="11.44140625" style="30" bestFit="1" customWidth="1"/>
    <col min="5135" max="5375" width="9.109375" style="30"/>
    <col min="5376" max="5376" width="12" style="30" bestFit="1" customWidth="1"/>
    <col min="5377" max="5383" width="9.109375" style="30"/>
    <col min="5384" max="5384" width="12.44140625" style="30" bestFit="1" customWidth="1"/>
    <col min="5385" max="5386" width="9.109375" style="30"/>
    <col min="5387" max="5387" width="12.44140625" style="30" bestFit="1" customWidth="1"/>
    <col min="5388" max="5388" width="10.44140625" style="30" bestFit="1" customWidth="1"/>
    <col min="5389" max="5389" width="9.109375" style="30"/>
    <col min="5390" max="5390" width="11.44140625" style="30" bestFit="1" customWidth="1"/>
    <col min="5391" max="5631" width="9.109375" style="30"/>
    <col min="5632" max="5632" width="12" style="30" bestFit="1" customWidth="1"/>
    <col min="5633" max="5639" width="9.109375" style="30"/>
    <col min="5640" max="5640" width="12.44140625" style="30" bestFit="1" customWidth="1"/>
    <col min="5641" max="5642" width="9.109375" style="30"/>
    <col min="5643" max="5643" width="12.44140625" style="30" bestFit="1" customWidth="1"/>
    <col min="5644" max="5644" width="10.44140625" style="30" bestFit="1" customWidth="1"/>
    <col min="5645" max="5645" width="9.109375" style="30"/>
    <col min="5646" max="5646" width="11.44140625" style="30" bestFit="1" customWidth="1"/>
    <col min="5647" max="5887" width="9.109375" style="30"/>
    <col min="5888" max="5888" width="12" style="30" bestFit="1" customWidth="1"/>
    <col min="5889" max="5895" width="9.109375" style="30"/>
    <col min="5896" max="5896" width="12.44140625" style="30" bestFit="1" customWidth="1"/>
    <col min="5897" max="5898" width="9.109375" style="30"/>
    <col min="5899" max="5899" width="12.44140625" style="30" bestFit="1" customWidth="1"/>
    <col min="5900" max="5900" width="10.44140625" style="30" bestFit="1" customWidth="1"/>
    <col min="5901" max="5901" width="9.109375" style="30"/>
    <col min="5902" max="5902" width="11.44140625" style="30" bestFit="1" customWidth="1"/>
    <col min="5903" max="6143" width="9.109375" style="30"/>
    <col min="6144" max="6144" width="12" style="30" bestFit="1" customWidth="1"/>
    <col min="6145" max="6151" width="9.109375" style="30"/>
    <col min="6152" max="6152" width="12.44140625" style="30" bestFit="1" customWidth="1"/>
    <col min="6153" max="6154" width="9.109375" style="30"/>
    <col min="6155" max="6155" width="12.44140625" style="30" bestFit="1" customWidth="1"/>
    <col min="6156" max="6156" width="10.44140625" style="30" bestFit="1" customWidth="1"/>
    <col min="6157" max="6157" width="9.109375" style="30"/>
    <col min="6158" max="6158" width="11.44140625" style="30" bestFit="1" customWidth="1"/>
    <col min="6159" max="6399" width="9.109375" style="30"/>
    <col min="6400" max="6400" width="12" style="30" bestFit="1" customWidth="1"/>
    <col min="6401" max="6407" width="9.109375" style="30"/>
    <col min="6408" max="6408" width="12.44140625" style="30" bestFit="1" customWidth="1"/>
    <col min="6409" max="6410" width="9.109375" style="30"/>
    <col min="6411" max="6411" width="12.44140625" style="30" bestFit="1" customWidth="1"/>
    <col min="6412" max="6412" width="10.44140625" style="30" bestFit="1" customWidth="1"/>
    <col min="6413" max="6413" width="9.109375" style="30"/>
    <col min="6414" max="6414" width="11.44140625" style="30" bestFit="1" customWidth="1"/>
    <col min="6415" max="6655" width="9.109375" style="30"/>
    <col min="6656" max="6656" width="12" style="30" bestFit="1" customWidth="1"/>
    <col min="6657" max="6663" width="9.109375" style="30"/>
    <col min="6664" max="6664" width="12.44140625" style="30" bestFit="1" customWidth="1"/>
    <col min="6665" max="6666" width="9.109375" style="30"/>
    <col min="6667" max="6667" width="12.44140625" style="30" bestFit="1" customWidth="1"/>
    <col min="6668" max="6668" width="10.44140625" style="30" bestFit="1" customWidth="1"/>
    <col min="6669" max="6669" width="9.109375" style="30"/>
    <col min="6670" max="6670" width="11.44140625" style="30" bestFit="1" customWidth="1"/>
    <col min="6671" max="6911" width="9.109375" style="30"/>
    <col min="6912" max="6912" width="12" style="30" bestFit="1" customWidth="1"/>
    <col min="6913" max="6919" width="9.109375" style="30"/>
    <col min="6920" max="6920" width="12.44140625" style="30" bestFit="1" customWidth="1"/>
    <col min="6921" max="6922" width="9.109375" style="30"/>
    <col min="6923" max="6923" width="12.44140625" style="30" bestFit="1" customWidth="1"/>
    <col min="6924" max="6924" width="10.44140625" style="30" bestFit="1" customWidth="1"/>
    <col min="6925" max="6925" width="9.109375" style="30"/>
    <col min="6926" max="6926" width="11.44140625" style="30" bestFit="1" customWidth="1"/>
    <col min="6927" max="7167" width="9.109375" style="30"/>
    <col min="7168" max="7168" width="12" style="30" bestFit="1" customWidth="1"/>
    <col min="7169" max="7175" width="9.109375" style="30"/>
    <col min="7176" max="7176" width="12.44140625" style="30" bestFit="1" customWidth="1"/>
    <col min="7177" max="7178" width="9.109375" style="30"/>
    <col min="7179" max="7179" width="12.44140625" style="30" bestFit="1" customWidth="1"/>
    <col min="7180" max="7180" width="10.44140625" style="30" bestFit="1" customWidth="1"/>
    <col min="7181" max="7181" width="9.109375" style="30"/>
    <col min="7182" max="7182" width="11.44140625" style="30" bestFit="1" customWidth="1"/>
    <col min="7183" max="7423" width="9.109375" style="30"/>
    <col min="7424" max="7424" width="12" style="30" bestFit="1" customWidth="1"/>
    <col min="7425" max="7431" width="9.109375" style="30"/>
    <col min="7432" max="7432" width="12.44140625" style="30" bestFit="1" customWidth="1"/>
    <col min="7433" max="7434" width="9.109375" style="30"/>
    <col min="7435" max="7435" width="12.44140625" style="30" bestFit="1" customWidth="1"/>
    <col min="7436" max="7436" width="10.44140625" style="30" bestFit="1" customWidth="1"/>
    <col min="7437" max="7437" width="9.109375" style="30"/>
    <col min="7438" max="7438" width="11.44140625" style="30" bestFit="1" customWidth="1"/>
    <col min="7439" max="7679" width="9.109375" style="30"/>
    <col min="7680" max="7680" width="12" style="30" bestFit="1" customWidth="1"/>
    <col min="7681" max="7687" width="9.109375" style="30"/>
    <col min="7688" max="7688" width="12.44140625" style="30" bestFit="1" customWidth="1"/>
    <col min="7689" max="7690" width="9.109375" style="30"/>
    <col min="7691" max="7691" width="12.44140625" style="30" bestFit="1" customWidth="1"/>
    <col min="7692" max="7692" width="10.44140625" style="30" bestFit="1" customWidth="1"/>
    <col min="7693" max="7693" width="9.109375" style="30"/>
    <col min="7694" max="7694" width="11.44140625" style="30" bestFit="1" customWidth="1"/>
    <col min="7695" max="7935" width="9.109375" style="30"/>
    <col min="7936" max="7936" width="12" style="30" bestFit="1" customWidth="1"/>
    <col min="7937" max="7943" width="9.109375" style="30"/>
    <col min="7944" max="7944" width="12.44140625" style="30" bestFit="1" customWidth="1"/>
    <col min="7945" max="7946" width="9.109375" style="30"/>
    <col min="7947" max="7947" width="12.44140625" style="30" bestFit="1" customWidth="1"/>
    <col min="7948" max="7948" width="10.44140625" style="30" bestFit="1" customWidth="1"/>
    <col min="7949" max="7949" width="9.109375" style="30"/>
    <col min="7950" max="7950" width="11.44140625" style="30" bestFit="1" customWidth="1"/>
    <col min="7951" max="8191" width="9.109375" style="30"/>
    <col min="8192" max="8192" width="12" style="30" bestFit="1" customWidth="1"/>
    <col min="8193" max="8199" width="9.109375" style="30"/>
    <col min="8200" max="8200" width="12.44140625" style="30" bestFit="1" customWidth="1"/>
    <col min="8201" max="8202" width="9.109375" style="30"/>
    <col min="8203" max="8203" width="12.44140625" style="30" bestFit="1" customWidth="1"/>
    <col min="8204" max="8204" width="10.44140625" style="30" bestFit="1" customWidth="1"/>
    <col min="8205" max="8205" width="9.109375" style="30"/>
    <col min="8206" max="8206" width="11.44140625" style="30" bestFit="1" customWidth="1"/>
    <col min="8207" max="8447" width="9.109375" style="30"/>
    <col min="8448" max="8448" width="12" style="30" bestFit="1" customWidth="1"/>
    <col min="8449" max="8455" width="9.109375" style="30"/>
    <col min="8456" max="8456" width="12.44140625" style="30" bestFit="1" customWidth="1"/>
    <col min="8457" max="8458" width="9.109375" style="30"/>
    <col min="8459" max="8459" width="12.44140625" style="30" bestFit="1" customWidth="1"/>
    <col min="8460" max="8460" width="10.44140625" style="30" bestFit="1" customWidth="1"/>
    <col min="8461" max="8461" width="9.109375" style="30"/>
    <col min="8462" max="8462" width="11.44140625" style="30" bestFit="1" customWidth="1"/>
    <col min="8463" max="8703" width="9.109375" style="30"/>
    <col min="8704" max="8704" width="12" style="30" bestFit="1" customWidth="1"/>
    <col min="8705" max="8711" width="9.109375" style="30"/>
    <col min="8712" max="8712" width="12.44140625" style="30" bestFit="1" customWidth="1"/>
    <col min="8713" max="8714" width="9.109375" style="30"/>
    <col min="8715" max="8715" width="12.44140625" style="30" bestFit="1" customWidth="1"/>
    <col min="8716" max="8716" width="10.44140625" style="30" bestFit="1" customWidth="1"/>
    <col min="8717" max="8717" width="9.109375" style="30"/>
    <col min="8718" max="8718" width="11.44140625" style="30" bestFit="1" customWidth="1"/>
    <col min="8719" max="8959" width="9.109375" style="30"/>
    <col min="8960" max="8960" width="12" style="30" bestFit="1" customWidth="1"/>
    <col min="8961" max="8967" width="9.109375" style="30"/>
    <col min="8968" max="8968" width="12.44140625" style="30" bestFit="1" customWidth="1"/>
    <col min="8969" max="8970" width="9.109375" style="30"/>
    <col min="8971" max="8971" width="12.44140625" style="30" bestFit="1" customWidth="1"/>
    <col min="8972" max="8972" width="10.44140625" style="30" bestFit="1" customWidth="1"/>
    <col min="8973" max="8973" width="9.109375" style="30"/>
    <col min="8974" max="8974" width="11.44140625" style="30" bestFit="1" customWidth="1"/>
    <col min="8975" max="9215" width="9.109375" style="30"/>
    <col min="9216" max="9216" width="12" style="30" bestFit="1" customWidth="1"/>
    <col min="9217" max="9223" width="9.109375" style="30"/>
    <col min="9224" max="9224" width="12.44140625" style="30" bestFit="1" customWidth="1"/>
    <col min="9225" max="9226" width="9.109375" style="30"/>
    <col min="9227" max="9227" width="12.44140625" style="30" bestFit="1" customWidth="1"/>
    <col min="9228" max="9228" width="10.44140625" style="30" bestFit="1" customWidth="1"/>
    <col min="9229" max="9229" width="9.109375" style="30"/>
    <col min="9230" max="9230" width="11.44140625" style="30" bestFit="1" customWidth="1"/>
    <col min="9231" max="9471" width="9.109375" style="30"/>
    <col min="9472" max="9472" width="12" style="30" bestFit="1" customWidth="1"/>
    <col min="9473" max="9479" width="9.109375" style="30"/>
    <col min="9480" max="9480" width="12.44140625" style="30" bestFit="1" customWidth="1"/>
    <col min="9481" max="9482" width="9.109375" style="30"/>
    <col min="9483" max="9483" width="12.44140625" style="30" bestFit="1" customWidth="1"/>
    <col min="9484" max="9484" width="10.44140625" style="30" bestFit="1" customWidth="1"/>
    <col min="9485" max="9485" width="9.109375" style="30"/>
    <col min="9486" max="9486" width="11.44140625" style="30" bestFit="1" customWidth="1"/>
    <col min="9487" max="9727" width="9.109375" style="30"/>
    <col min="9728" max="9728" width="12" style="30" bestFit="1" customWidth="1"/>
    <col min="9729" max="9735" width="9.109375" style="30"/>
    <col min="9736" max="9736" width="12.44140625" style="30" bestFit="1" customWidth="1"/>
    <col min="9737" max="9738" width="9.109375" style="30"/>
    <col min="9739" max="9739" width="12.44140625" style="30" bestFit="1" customWidth="1"/>
    <col min="9740" max="9740" width="10.44140625" style="30" bestFit="1" customWidth="1"/>
    <col min="9741" max="9741" width="9.109375" style="30"/>
    <col min="9742" max="9742" width="11.44140625" style="30" bestFit="1" customWidth="1"/>
    <col min="9743" max="9983" width="9.109375" style="30"/>
    <col min="9984" max="9984" width="12" style="30" bestFit="1" customWidth="1"/>
    <col min="9985" max="9991" width="9.109375" style="30"/>
    <col min="9992" max="9992" width="12.44140625" style="30" bestFit="1" customWidth="1"/>
    <col min="9993" max="9994" width="9.109375" style="30"/>
    <col min="9995" max="9995" width="12.44140625" style="30" bestFit="1" customWidth="1"/>
    <col min="9996" max="9996" width="10.44140625" style="30" bestFit="1" customWidth="1"/>
    <col min="9997" max="9997" width="9.109375" style="30"/>
    <col min="9998" max="9998" width="11.44140625" style="30" bestFit="1" customWidth="1"/>
    <col min="9999" max="10239" width="9.109375" style="30"/>
    <col min="10240" max="10240" width="12" style="30" bestFit="1" customWidth="1"/>
    <col min="10241" max="10247" width="9.109375" style="30"/>
    <col min="10248" max="10248" width="12.44140625" style="30" bestFit="1" customWidth="1"/>
    <col min="10249" max="10250" width="9.109375" style="30"/>
    <col min="10251" max="10251" width="12.44140625" style="30" bestFit="1" customWidth="1"/>
    <col min="10252" max="10252" width="10.44140625" style="30" bestFit="1" customWidth="1"/>
    <col min="10253" max="10253" width="9.109375" style="30"/>
    <col min="10254" max="10254" width="11.44140625" style="30" bestFit="1" customWidth="1"/>
    <col min="10255" max="10495" width="9.109375" style="30"/>
    <col min="10496" max="10496" width="12" style="30" bestFit="1" customWidth="1"/>
    <col min="10497" max="10503" width="9.109375" style="30"/>
    <col min="10504" max="10504" width="12.44140625" style="30" bestFit="1" customWidth="1"/>
    <col min="10505" max="10506" width="9.109375" style="30"/>
    <col min="10507" max="10507" width="12.44140625" style="30" bestFit="1" customWidth="1"/>
    <col min="10508" max="10508" width="10.44140625" style="30" bestFit="1" customWidth="1"/>
    <col min="10509" max="10509" width="9.109375" style="30"/>
    <col min="10510" max="10510" width="11.44140625" style="30" bestFit="1" customWidth="1"/>
    <col min="10511" max="10751" width="9.109375" style="30"/>
    <col min="10752" max="10752" width="12" style="30" bestFit="1" customWidth="1"/>
    <col min="10753" max="10759" width="9.109375" style="30"/>
    <col min="10760" max="10760" width="12.44140625" style="30" bestFit="1" customWidth="1"/>
    <col min="10761" max="10762" width="9.109375" style="30"/>
    <col min="10763" max="10763" width="12.44140625" style="30" bestFit="1" customWidth="1"/>
    <col min="10764" max="10764" width="10.44140625" style="30" bestFit="1" customWidth="1"/>
    <col min="10765" max="10765" width="9.109375" style="30"/>
    <col min="10766" max="10766" width="11.44140625" style="30" bestFit="1" customWidth="1"/>
    <col min="10767" max="11007" width="9.109375" style="30"/>
    <col min="11008" max="11008" width="12" style="30" bestFit="1" customWidth="1"/>
    <col min="11009" max="11015" width="9.109375" style="30"/>
    <col min="11016" max="11016" width="12.44140625" style="30" bestFit="1" customWidth="1"/>
    <col min="11017" max="11018" width="9.109375" style="30"/>
    <col min="11019" max="11019" width="12.44140625" style="30" bestFit="1" customWidth="1"/>
    <col min="11020" max="11020" width="10.44140625" style="30" bestFit="1" customWidth="1"/>
    <col min="11021" max="11021" width="9.109375" style="30"/>
    <col min="11022" max="11022" width="11.44140625" style="30" bestFit="1" customWidth="1"/>
    <col min="11023" max="11263" width="9.109375" style="30"/>
    <col min="11264" max="11264" width="12" style="30" bestFit="1" customWidth="1"/>
    <col min="11265" max="11271" width="9.109375" style="30"/>
    <col min="11272" max="11272" width="12.44140625" style="30" bestFit="1" customWidth="1"/>
    <col min="11273" max="11274" width="9.109375" style="30"/>
    <col min="11275" max="11275" width="12.44140625" style="30" bestFit="1" customWidth="1"/>
    <col min="11276" max="11276" width="10.44140625" style="30" bestFit="1" customWidth="1"/>
    <col min="11277" max="11277" width="9.109375" style="30"/>
    <col min="11278" max="11278" width="11.44140625" style="30" bestFit="1" customWidth="1"/>
    <col min="11279" max="11519" width="9.109375" style="30"/>
    <col min="11520" max="11520" width="12" style="30" bestFit="1" customWidth="1"/>
    <col min="11521" max="11527" width="9.109375" style="30"/>
    <col min="11528" max="11528" width="12.44140625" style="30" bestFit="1" customWidth="1"/>
    <col min="11529" max="11530" width="9.109375" style="30"/>
    <col min="11531" max="11531" width="12.44140625" style="30" bestFit="1" customWidth="1"/>
    <col min="11532" max="11532" width="10.44140625" style="30" bestFit="1" customWidth="1"/>
    <col min="11533" max="11533" width="9.109375" style="30"/>
    <col min="11534" max="11534" width="11.44140625" style="30" bestFit="1" customWidth="1"/>
    <col min="11535" max="11775" width="9.109375" style="30"/>
    <col min="11776" max="11776" width="12" style="30" bestFit="1" customWidth="1"/>
    <col min="11777" max="11783" width="9.109375" style="30"/>
    <col min="11784" max="11784" width="12.44140625" style="30" bestFit="1" customWidth="1"/>
    <col min="11785" max="11786" width="9.109375" style="30"/>
    <col min="11787" max="11787" width="12.44140625" style="30" bestFit="1" customWidth="1"/>
    <col min="11788" max="11788" width="10.44140625" style="30" bestFit="1" customWidth="1"/>
    <col min="11789" max="11789" width="9.109375" style="30"/>
    <col min="11790" max="11790" width="11.44140625" style="30" bestFit="1" customWidth="1"/>
    <col min="11791" max="12031" width="9.109375" style="30"/>
    <col min="12032" max="12032" width="12" style="30" bestFit="1" customWidth="1"/>
    <col min="12033" max="12039" width="9.109375" style="30"/>
    <col min="12040" max="12040" width="12.44140625" style="30" bestFit="1" customWidth="1"/>
    <col min="12041" max="12042" width="9.109375" style="30"/>
    <col min="12043" max="12043" width="12.44140625" style="30" bestFit="1" customWidth="1"/>
    <col min="12044" max="12044" width="10.44140625" style="30" bestFit="1" customWidth="1"/>
    <col min="12045" max="12045" width="9.109375" style="30"/>
    <col min="12046" max="12046" width="11.44140625" style="30" bestFit="1" customWidth="1"/>
    <col min="12047" max="12287" width="9.109375" style="30"/>
    <col min="12288" max="12288" width="12" style="30" bestFit="1" customWidth="1"/>
    <col min="12289" max="12295" width="9.109375" style="30"/>
    <col min="12296" max="12296" width="12.44140625" style="30" bestFit="1" customWidth="1"/>
    <col min="12297" max="12298" width="9.109375" style="30"/>
    <col min="12299" max="12299" width="12.44140625" style="30" bestFit="1" customWidth="1"/>
    <col min="12300" max="12300" width="10.44140625" style="30" bestFit="1" customWidth="1"/>
    <col min="12301" max="12301" width="9.109375" style="30"/>
    <col min="12302" max="12302" width="11.44140625" style="30" bestFit="1" customWidth="1"/>
    <col min="12303" max="12543" width="9.109375" style="30"/>
    <col min="12544" max="12544" width="12" style="30" bestFit="1" customWidth="1"/>
    <col min="12545" max="12551" width="9.109375" style="30"/>
    <col min="12552" max="12552" width="12.44140625" style="30" bestFit="1" customWidth="1"/>
    <col min="12553" max="12554" width="9.109375" style="30"/>
    <col min="12555" max="12555" width="12.44140625" style="30" bestFit="1" customWidth="1"/>
    <col min="12556" max="12556" width="10.44140625" style="30" bestFit="1" customWidth="1"/>
    <col min="12557" max="12557" width="9.109375" style="30"/>
    <col min="12558" max="12558" width="11.44140625" style="30" bestFit="1" customWidth="1"/>
    <col min="12559" max="12799" width="9.109375" style="30"/>
    <col min="12800" max="12800" width="12" style="30" bestFit="1" customWidth="1"/>
    <col min="12801" max="12807" width="9.109375" style="30"/>
    <col min="12808" max="12808" width="12.44140625" style="30" bestFit="1" customWidth="1"/>
    <col min="12809" max="12810" width="9.109375" style="30"/>
    <col min="12811" max="12811" width="12.44140625" style="30" bestFit="1" customWidth="1"/>
    <col min="12812" max="12812" width="10.44140625" style="30" bestFit="1" customWidth="1"/>
    <col min="12813" max="12813" width="9.109375" style="30"/>
    <col min="12814" max="12814" width="11.44140625" style="30" bestFit="1" customWidth="1"/>
    <col min="12815" max="13055" width="9.109375" style="30"/>
    <col min="13056" max="13056" width="12" style="30" bestFit="1" customWidth="1"/>
    <col min="13057" max="13063" width="9.109375" style="30"/>
    <col min="13064" max="13064" width="12.44140625" style="30" bestFit="1" customWidth="1"/>
    <col min="13065" max="13066" width="9.109375" style="30"/>
    <col min="13067" max="13067" width="12.44140625" style="30" bestFit="1" customWidth="1"/>
    <col min="13068" max="13068" width="10.44140625" style="30" bestFit="1" customWidth="1"/>
    <col min="13069" max="13069" width="9.109375" style="30"/>
    <col min="13070" max="13070" width="11.44140625" style="30" bestFit="1" customWidth="1"/>
    <col min="13071" max="13311" width="9.109375" style="30"/>
    <col min="13312" max="13312" width="12" style="30" bestFit="1" customWidth="1"/>
    <col min="13313" max="13319" width="9.109375" style="30"/>
    <col min="13320" max="13320" width="12.44140625" style="30" bestFit="1" customWidth="1"/>
    <col min="13321" max="13322" width="9.109375" style="30"/>
    <col min="13323" max="13323" width="12.44140625" style="30" bestFit="1" customWidth="1"/>
    <col min="13324" max="13324" width="10.44140625" style="30" bestFit="1" customWidth="1"/>
    <col min="13325" max="13325" width="9.109375" style="30"/>
    <col min="13326" max="13326" width="11.44140625" style="30" bestFit="1" customWidth="1"/>
    <col min="13327" max="13567" width="9.109375" style="30"/>
    <col min="13568" max="13568" width="12" style="30" bestFit="1" customWidth="1"/>
    <col min="13569" max="13575" width="9.109375" style="30"/>
    <col min="13576" max="13576" width="12.44140625" style="30" bestFit="1" customWidth="1"/>
    <col min="13577" max="13578" width="9.109375" style="30"/>
    <col min="13579" max="13579" width="12.44140625" style="30" bestFit="1" customWidth="1"/>
    <col min="13580" max="13580" width="10.44140625" style="30" bestFit="1" customWidth="1"/>
    <col min="13581" max="13581" width="9.109375" style="30"/>
    <col min="13582" max="13582" width="11.44140625" style="30" bestFit="1" customWidth="1"/>
    <col min="13583" max="13823" width="9.109375" style="30"/>
    <col min="13824" max="13824" width="12" style="30" bestFit="1" customWidth="1"/>
    <col min="13825" max="13831" width="9.109375" style="30"/>
    <col min="13832" max="13832" width="12.44140625" style="30" bestFit="1" customWidth="1"/>
    <col min="13833" max="13834" width="9.109375" style="30"/>
    <col min="13835" max="13835" width="12.44140625" style="30" bestFit="1" customWidth="1"/>
    <col min="13836" max="13836" width="10.44140625" style="30" bestFit="1" customWidth="1"/>
    <col min="13837" max="13837" width="9.109375" style="30"/>
    <col min="13838" max="13838" width="11.44140625" style="30" bestFit="1" customWidth="1"/>
    <col min="13839" max="14079" width="9.109375" style="30"/>
    <col min="14080" max="14080" width="12" style="30" bestFit="1" customWidth="1"/>
    <col min="14081" max="14087" width="9.109375" style="30"/>
    <col min="14088" max="14088" width="12.44140625" style="30" bestFit="1" customWidth="1"/>
    <col min="14089" max="14090" width="9.109375" style="30"/>
    <col min="14091" max="14091" width="12.44140625" style="30" bestFit="1" customWidth="1"/>
    <col min="14092" max="14092" width="10.44140625" style="30" bestFit="1" customWidth="1"/>
    <col min="14093" max="14093" width="9.109375" style="30"/>
    <col min="14094" max="14094" width="11.44140625" style="30" bestFit="1" customWidth="1"/>
    <col min="14095" max="14335" width="9.109375" style="30"/>
    <col min="14336" max="14336" width="12" style="30" bestFit="1" customWidth="1"/>
    <col min="14337" max="14343" width="9.109375" style="30"/>
    <col min="14344" max="14344" width="12.44140625" style="30" bestFit="1" customWidth="1"/>
    <col min="14345" max="14346" width="9.109375" style="30"/>
    <col min="14347" max="14347" width="12.44140625" style="30" bestFit="1" customWidth="1"/>
    <col min="14348" max="14348" width="10.44140625" style="30" bestFit="1" customWidth="1"/>
    <col min="14349" max="14349" width="9.109375" style="30"/>
    <col min="14350" max="14350" width="11.44140625" style="30" bestFit="1" customWidth="1"/>
    <col min="14351" max="14591" width="9.109375" style="30"/>
    <col min="14592" max="14592" width="12" style="30" bestFit="1" customWidth="1"/>
    <col min="14593" max="14599" width="9.109375" style="30"/>
    <col min="14600" max="14600" width="12.44140625" style="30" bestFit="1" customWidth="1"/>
    <col min="14601" max="14602" width="9.109375" style="30"/>
    <col min="14603" max="14603" width="12.44140625" style="30" bestFit="1" customWidth="1"/>
    <col min="14604" max="14604" width="10.44140625" style="30" bestFit="1" customWidth="1"/>
    <col min="14605" max="14605" width="9.109375" style="30"/>
    <col min="14606" max="14606" width="11.44140625" style="30" bestFit="1" customWidth="1"/>
    <col min="14607" max="14847" width="9.109375" style="30"/>
    <col min="14848" max="14848" width="12" style="30" bestFit="1" customWidth="1"/>
    <col min="14849" max="14855" width="9.109375" style="30"/>
    <col min="14856" max="14856" width="12.44140625" style="30" bestFit="1" customWidth="1"/>
    <col min="14857" max="14858" width="9.109375" style="30"/>
    <col min="14859" max="14859" width="12.44140625" style="30" bestFit="1" customWidth="1"/>
    <col min="14860" max="14860" width="10.44140625" style="30" bestFit="1" customWidth="1"/>
    <col min="14861" max="14861" width="9.109375" style="30"/>
    <col min="14862" max="14862" width="11.44140625" style="30" bestFit="1" customWidth="1"/>
    <col min="14863" max="15103" width="9.109375" style="30"/>
    <col min="15104" max="15104" width="12" style="30" bestFit="1" customWidth="1"/>
    <col min="15105" max="15111" width="9.109375" style="30"/>
    <col min="15112" max="15112" width="12.44140625" style="30" bestFit="1" customWidth="1"/>
    <col min="15113" max="15114" width="9.109375" style="30"/>
    <col min="15115" max="15115" width="12.44140625" style="30" bestFit="1" customWidth="1"/>
    <col min="15116" max="15116" width="10.44140625" style="30" bestFit="1" customWidth="1"/>
    <col min="15117" max="15117" width="9.109375" style="30"/>
    <col min="15118" max="15118" width="11.44140625" style="30" bestFit="1" customWidth="1"/>
    <col min="15119" max="15359" width="9.109375" style="30"/>
    <col min="15360" max="15360" width="12" style="30" bestFit="1" customWidth="1"/>
    <col min="15361" max="15367" width="9.109375" style="30"/>
    <col min="15368" max="15368" width="12.44140625" style="30" bestFit="1" customWidth="1"/>
    <col min="15369" max="15370" width="9.109375" style="30"/>
    <col min="15371" max="15371" width="12.44140625" style="30" bestFit="1" customWidth="1"/>
    <col min="15372" max="15372" width="10.44140625" style="30" bestFit="1" customWidth="1"/>
    <col min="15373" max="15373" width="9.109375" style="30"/>
    <col min="15374" max="15374" width="11.44140625" style="30" bestFit="1" customWidth="1"/>
    <col min="15375" max="15615" width="9.109375" style="30"/>
    <col min="15616" max="15616" width="12" style="30" bestFit="1" customWidth="1"/>
    <col min="15617" max="15623" width="9.109375" style="30"/>
    <col min="15624" max="15624" width="12.44140625" style="30" bestFit="1" customWidth="1"/>
    <col min="15625" max="15626" width="9.109375" style="30"/>
    <col min="15627" max="15627" width="12.44140625" style="30" bestFit="1" customWidth="1"/>
    <col min="15628" max="15628" width="10.44140625" style="30" bestFit="1" customWidth="1"/>
    <col min="15629" max="15629" width="9.109375" style="30"/>
    <col min="15630" max="15630" width="11.44140625" style="30" bestFit="1" customWidth="1"/>
    <col min="15631" max="15871" width="9.109375" style="30"/>
    <col min="15872" max="15872" width="12" style="30" bestFit="1" customWidth="1"/>
    <col min="15873" max="15879" width="9.109375" style="30"/>
    <col min="15880" max="15880" width="12.44140625" style="30" bestFit="1" customWidth="1"/>
    <col min="15881" max="15882" width="9.109375" style="30"/>
    <col min="15883" max="15883" width="12.44140625" style="30" bestFit="1" customWidth="1"/>
    <col min="15884" max="15884" width="10.44140625" style="30" bestFit="1" customWidth="1"/>
    <col min="15885" max="15885" width="9.109375" style="30"/>
    <col min="15886" max="15886" width="11.44140625" style="30" bestFit="1" customWidth="1"/>
    <col min="15887" max="16127" width="9.109375" style="30"/>
    <col min="16128" max="16128" width="12" style="30" bestFit="1" customWidth="1"/>
    <col min="16129" max="16135" width="9.109375" style="30"/>
    <col min="16136" max="16136" width="12.44140625" style="30" bestFit="1" customWidth="1"/>
    <col min="16137" max="16138" width="9.109375" style="30"/>
    <col min="16139" max="16139" width="12.44140625" style="30" bestFit="1" customWidth="1"/>
    <col min="16140" max="16140" width="10.44140625" style="30" bestFit="1" customWidth="1"/>
    <col min="16141" max="16141" width="9.109375" style="30"/>
    <col min="16142" max="16142" width="11.44140625" style="30" bestFit="1" customWidth="1"/>
    <col min="16143" max="16384" width="9.109375" style="30"/>
  </cols>
  <sheetData>
    <row r="1" spans="1:15">
      <c r="A1" s="30" t="s">
        <v>1175</v>
      </c>
    </row>
    <row r="2" spans="1:15">
      <c r="A2" s="198" t="s">
        <v>884</v>
      </c>
    </row>
    <row r="4" spans="1:15">
      <c r="A4" s="239" t="s">
        <v>383</v>
      </c>
      <c r="B4" s="239"/>
    </row>
    <row r="5" spans="1:15">
      <c r="A5" s="35"/>
      <c r="B5" s="240" t="s">
        <v>384</v>
      </c>
    </row>
    <row r="6" spans="1:15">
      <c r="A6" s="34"/>
      <c r="B6" s="240" t="s">
        <v>1173</v>
      </c>
    </row>
    <row r="8" spans="1:15">
      <c r="A8" s="37" t="s">
        <v>185</v>
      </c>
      <c r="C8" s="37" t="s">
        <v>1087</v>
      </c>
      <c r="D8" s="37"/>
      <c r="E8" s="42" t="s">
        <v>1088</v>
      </c>
      <c r="F8" s="37"/>
      <c r="G8" s="37"/>
      <c r="H8" s="37" t="s">
        <v>1079</v>
      </c>
      <c r="I8" s="37"/>
      <c r="J8" s="37"/>
      <c r="K8" s="42" t="s">
        <v>1089</v>
      </c>
      <c r="L8" s="37"/>
      <c r="M8" s="37"/>
      <c r="N8" s="37" t="s">
        <v>1174</v>
      </c>
    </row>
    <row r="9" spans="1:15" ht="13.8" thickBot="1">
      <c r="A9" s="259" t="s">
        <v>538</v>
      </c>
      <c r="B9" s="236"/>
      <c r="C9" s="236">
        <v>0</v>
      </c>
      <c r="D9" s="236"/>
      <c r="E9" s="236" t="s">
        <v>1048</v>
      </c>
      <c r="F9" s="236"/>
      <c r="G9" s="236"/>
      <c r="H9" s="236">
        <v>1</v>
      </c>
      <c r="I9" s="236"/>
      <c r="J9" s="236"/>
      <c r="K9" s="236">
        <v>2</v>
      </c>
      <c r="L9" s="236"/>
      <c r="M9" s="236"/>
      <c r="N9" s="236" t="s">
        <v>1048</v>
      </c>
      <c r="O9" s="236"/>
    </row>
    <row r="10" spans="1:15">
      <c r="A10" s="37" t="s">
        <v>1090</v>
      </c>
      <c r="E10" s="31">
        <v>0.6</v>
      </c>
      <c r="F10" s="30" t="s">
        <v>374</v>
      </c>
      <c r="H10" s="237">
        <v>5</v>
      </c>
      <c r="I10" s="30" t="s">
        <v>1091</v>
      </c>
      <c r="K10" s="32">
        <v>0.72</v>
      </c>
      <c r="L10" s="30" t="s">
        <v>1092</v>
      </c>
      <c r="N10" s="31">
        <v>-0.6</v>
      </c>
      <c r="O10" s="30" t="s">
        <v>1093</v>
      </c>
    </row>
    <row r="11" spans="1:15">
      <c r="A11" s="37" t="s">
        <v>1094</v>
      </c>
      <c r="E11" s="31">
        <v>0.05</v>
      </c>
      <c r="F11" s="30" t="s">
        <v>1095</v>
      </c>
      <c r="H11" s="238">
        <v>5</v>
      </c>
      <c r="I11" s="30" t="s">
        <v>1096</v>
      </c>
      <c r="K11" s="32">
        <v>0.1</v>
      </c>
      <c r="L11" s="30" t="s">
        <v>1097</v>
      </c>
      <c r="N11" s="31">
        <v>-0.1</v>
      </c>
      <c r="O11" s="30" t="s">
        <v>1098</v>
      </c>
    </row>
    <row r="12" spans="1:15">
      <c r="H12" s="32">
        <f>-((H$10)*(LN(Mid-Min)))-((H$11)*(LN(0.5)))</f>
        <v>8.0471895621705016</v>
      </c>
      <c r="K12" s="30" t="s">
        <v>1099</v>
      </c>
    </row>
    <row r="13" spans="1:15">
      <c r="A13" s="37" t="s">
        <v>1100</v>
      </c>
      <c r="B13" s="31">
        <v>0.2</v>
      </c>
      <c r="H13" s="30" t="s">
        <v>1080</v>
      </c>
    </row>
    <row r="14" spans="1:15">
      <c r="A14" s="37" t="s">
        <v>525</v>
      </c>
      <c r="B14" s="31">
        <v>1</v>
      </c>
    </row>
    <row r="15" spans="1:15">
      <c r="A15" s="37" t="s">
        <v>1101</v>
      </c>
      <c r="B15" s="32">
        <f>(Min+Max)/2</f>
        <v>0.6</v>
      </c>
    </row>
    <row r="16" spans="1:15">
      <c r="A16" s="37"/>
    </row>
    <row r="17" spans="1:15">
      <c r="A17" s="37" t="s">
        <v>1102</v>
      </c>
      <c r="B17" s="31">
        <v>1E-4</v>
      </c>
    </row>
    <row r="18" spans="1:15">
      <c r="B18" s="37" t="s">
        <v>526</v>
      </c>
      <c r="E18" s="42" t="s">
        <v>1088</v>
      </c>
      <c r="F18" s="37"/>
      <c r="G18" s="37"/>
      <c r="H18" s="37" t="s">
        <v>1079</v>
      </c>
      <c r="I18" s="37"/>
      <c r="J18" s="37"/>
      <c r="K18" s="37" t="s">
        <v>1103</v>
      </c>
      <c r="L18" s="37"/>
      <c r="M18" s="37"/>
      <c r="N18" s="37" t="s">
        <v>274</v>
      </c>
      <c r="O18" s="37" t="s">
        <v>547</v>
      </c>
    </row>
    <row r="19" spans="1:15">
      <c r="A19" s="30">
        <v>0</v>
      </c>
      <c r="B19" s="30">
        <f>Min+A19*(Max-Min)</f>
        <v>0.2</v>
      </c>
      <c r="E19" s="30">
        <f>(($B19-E$10)^2)/(2*(E$11^2))</f>
        <v>31.999999999999989</v>
      </c>
      <c r="H19" s="30">
        <f t="shared" ref="H19:H50" si="0">-(H$12+((H$10)*(LN(B19-Min+const)))+((H$11)*(LN(1-(($B19-Min-const)/(Max-Min))))))</f>
        <v>38.003887336769651</v>
      </c>
      <c r="K19" s="30">
        <f>'Choose Beta Prior'!D16</f>
        <v>-0.1735379007630839</v>
      </c>
      <c r="N19" s="109">
        <f t="shared" ref="N19:N50" si="1">1/(1+EXP(-LN(19)*(B19-N$10)/(N$11-N$10)))</f>
        <v>0.99108532969486673</v>
      </c>
      <c r="O19" s="30">
        <f>-LN(N19+const)</f>
        <v>8.8537493267066211E-3</v>
      </c>
    </row>
    <row r="20" spans="1:15">
      <c r="A20" s="30">
        <v>0.01</v>
      </c>
      <c r="B20" s="30">
        <f>Min+A20*(Max-Min)</f>
        <v>0.20800000000000002</v>
      </c>
      <c r="E20" s="30">
        <f t="shared" ref="E20:E83" si="2">(($B20-E$10)^2)/(2*(E$11^2))</f>
        <v>30.732799999999987</v>
      </c>
      <c r="H20" s="30">
        <f t="shared" si="0"/>
        <v>16.081886930336683</v>
      </c>
      <c r="K20" s="30">
        <f>'Choose Beta Prior'!D17</f>
        <v>-0.21253652849692559</v>
      </c>
      <c r="N20" s="109">
        <f t="shared" si="1"/>
        <v>0.99149207936464423</v>
      </c>
      <c r="O20" s="30">
        <f>-LN(N20+const)</f>
        <v>8.4434665853108781E-3</v>
      </c>
    </row>
    <row r="21" spans="1:15">
      <c r="A21" s="30">
        <v>0.02</v>
      </c>
      <c r="B21" s="30">
        <f t="shared" ref="B21:B83" si="3">Min+A21*(Max-Min)</f>
        <v>0.21600000000000003</v>
      </c>
      <c r="E21" s="30">
        <f t="shared" si="2"/>
        <v>29.491199999999989</v>
      </c>
      <c r="H21" s="30">
        <f t="shared" si="0"/>
        <v>12.697866294943347</v>
      </c>
      <c r="K21" s="30">
        <f>'Choose Beta Prior'!D18</f>
        <v>-0.21441079586465955</v>
      </c>
      <c r="N21" s="109">
        <f t="shared" si="1"/>
        <v>0.9918804223116684</v>
      </c>
      <c r="O21" s="30">
        <f t="shared" ref="O21:O83" si="4">-LN(N21+const)</f>
        <v>8.0519074649281746E-3</v>
      </c>
    </row>
    <row r="22" spans="1:15">
      <c r="A22" s="30">
        <v>0.03</v>
      </c>
      <c r="B22" s="30">
        <f t="shared" si="3"/>
        <v>0.224</v>
      </c>
      <c r="E22" s="30">
        <f t="shared" si="2"/>
        <v>28.275199999999995</v>
      </c>
      <c r="H22" s="30">
        <f t="shared" si="0"/>
        <v>10.732179379296308</v>
      </c>
      <c r="K22" s="30">
        <f>'Choose Beta Prior'!D19</f>
        <v>-0.21339826962810798</v>
      </c>
      <c r="N22" s="109">
        <f t="shared" si="1"/>
        <v>0.99225117792784157</v>
      </c>
      <c r="O22" s="30">
        <f t="shared" si="4"/>
        <v>7.6782243361176979E-3</v>
      </c>
    </row>
    <row r="23" spans="1:15">
      <c r="A23" s="30">
        <v>0.04</v>
      </c>
      <c r="B23" s="30">
        <f t="shared" si="3"/>
        <v>0.23200000000000001</v>
      </c>
      <c r="E23" s="30">
        <f t="shared" si="2"/>
        <v>27.084799999999994</v>
      </c>
      <c r="H23" s="30">
        <f t="shared" si="0"/>
        <v>9.3507656553767866</v>
      </c>
      <c r="K23" s="30">
        <f>'Choose Beta Prior'!D20</f>
        <v>-0.21116599591891305</v>
      </c>
      <c r="N23" s="109">
        <f t="shared" si="1"/>
        <v>0.99260513034139675</v>
      </c>
      <c r="O23" s="30">
        <f t="shared" si="4"/>
        <v>7.321607331520011E-3</v>
      </c>
    </row>
    <row r="24" spans="1:15">
      <c r="A24" s="30">
        <v>0.05</v>
      </c>
      <c r="B24" s="30">
        <f t="shared" si="3"/>
        <v>0.24000000000000002</v>
      </c>
      <c r="E24" s="30">
        <f t="shared" si="2"/>
        <v>25.919999999999995</v>
      </c>
      <c r="H24" s="30">
        <f t="shared" si="0"/>
        <v>8.2905137816572285</v>
      </c>
      <c r="K24" s="30">
        <f>'Choose Beta Prior'!D21</f>
        <v>-0.20823911373032733</v>
      </c>
      <c r="N24" s="109">
        <f t="shared" si="1"/>
        <v>0.992943029825612</v>
      </c>
      <c r="O24" s="30">
        <f t="shared" si="4"/>
        <v>6.9812827181026148E-3</v>
      </c>
    </row>
    <row r="25" spans="1:15">
      <c r="A25" s="30">
        <v>0.06</v>
      </c>
      <c r="B25" s="30">
        <f t="shared" si="3"/>
        <v>0.248</v>
      </c>
      <c r="E25" s="30">
        <f t="shared" si="2"/>
        <v>24.780799999999992</v>
      </c>
      <c r="H25" s="30">
        <f t="shared" si="0"/>
        <v>7.4338881163594559</v>
      </c>
      <c r="K25" s="30">
        <f>'Choose Beta Prior'!D22</f>
        <v>-0.20485158270047957</v>
      </c>
      <c r="N25" s="109">
        <f t="shared" si="1"/>
        <v>0.99326559416121774</v>
      </c>
      <c r="O25" s="30">
        <f t="shared" si="4"/>
        <v>6.6565113346663349E-3</v>
      </c>
    </row>
    <row r="26" spans="1:15">
      <c r="A26" s="30">
        <v>7.0000000000000007E-2</v>
      </c>
      <c r="B26" s="30">
        <f t="shared" si="3"/>
        <v>0.25600000000000001</v>
      </c>
      <c r="E26" s="30">
        <f t="shared" si="2"/>
        <v>23.66719999999999</v>
      </c>
      <c r="H26" s="30">
        <f t="shared" si="0"/>
        <v>6.7180892364204894</v>
      </c>
      <c r="K26" s="30">
        <f>'Choose Beta Prior'!D23</f>
        <v>-0.20112785681503595</v>
      </c>
      <c r="N26" s="109">
        <f t="shared" si="1"/>
        <v>0.99357350995304994</v>
      </c>
      <c r="O26" s="30">
        <f>-LN(N26+const)</f>
        <v>6.3465870924515394E-3</v>
      </c>
    </row>
    <row r="27" spans="1:15">
      <c r="A27" s="30">
        <v>0.08</v>
      </c>
      <c r="B27" s="30">
        <f t="shared" si="3"/>
        <v>0.26400000000000001</v>
      </c>
      <c r="E27" s="30">
        <f t="shared" si="2"/>
        <v>22.579199999999993</v>
      </c>
      <c r="H27" s="30">
        <f t="shared" si="0"/>
        <v>6.1055937561233975</v>
      </c>
      <c r="K27" s="30">
        <f>'Choose Beta Prior'!D24</f>
        <v>-0.19714180200135339</v>
      </c>
      <c r="N27" s="109">
        <f t="shared" si="1"/>
        <v>0.99386743390161958</v>
      </c>
      <c r="O27" s="30">
        <f t="shared" si="4"/>
        <v>6.0508355366981504E-3</v>
      </c>
    </row>
    <row r="28" spans="1:15">
      <c r="A28" s="30">
        <v>0.09</v>
      </c>
      <c r="B28" s="30">
        <f t="shared" si="3"/>
        <v>0.27200000000000002</v>
      </c>
      <c r="E28" s="30">
        <f t="shared" si="2"/>
        <v>21.516799999999989</v>
      </c>
      <c r="H28" s="30">
        <f t="shared" si="0"/>
        <v>5.572183242621974</v>
      </c>
      <c r="K28" s="30">
        <f>'Choose Beta Prior'!D25</f>
        <v>-0.19294063617710966</v>
      </c>
      <c r="N28" s="109">
        <f t="shared" si="1"/>
        <v>0.99414799403034682</v>
      </c>
      <c r="O28" s="30">
        <f t="shared" si="4"/>
        <v>5.7686124670569758E-3</v>
      </c>
    </row>
    <row r="29" spans="1:15">
      <c r="A29" s="30">
        <v>0.1</v>
      </c>
      <c r="B29" s="30">
        <f t="shared" si="3"/>
        <v>0.28000000000000003</v>
      </c>
      <c r="E29" s="30">
        <f t="shared" si="2"/>
        <v>20.47999999999999</v>
      </c>
      <c r="H29" s="30">
        <f t="shared" si="0"/>
        <v>5.1013157444341459</v>
      </c>
      <c r="K29" s="30">
        <f>'Choose Beta Prior'!D26</f>
        <v>-0.18855618424907022</v>
      </c>
      <c r="N29" s="109">
        <f t="shared" si="1"/>
        <v>0.99441579086928911</v>
      </c>
      <c r="O29" s="30">
        <f t="shared" si="4"/>
        <v>5.4993026147817188E-3</v>
      </c>
    </row>
    <row r="30" spans="1:15">
      <c r="A30" s="30">
        <v>0.11</v>
      </c>
      <c r="B30" s="30">
        <f t="shared" si="3"/>
        <v>0.28800000000000003</v>
      </c>
      <c r="E30" s="30">
        <f t="shared" si="2"/>
        <v>19.468799999999987</v>
      </c>
      <c r="H30" s="30">
        <f t="shared" si="0"/>
        <v>4.6811910514287529</v>
      </c>
      <c r="K30" s="30">
        <f>'Choose Beta Prior'!D27</f>
        <v>-0.18401074566619091</v>
      </c>
      <c r="N30" s="109">
        <f t="shared" si="1"/>
        <v>0.99467139859625409</v>
      </c>
      <c r="O30" s="30">
        <f t="shared" si="4"/>
        <v>5.2423183746727114E-3</v>
      </c>
    </row>
    <row r="31" spans="1:15">
      <c r="A31" s="30">
        <v>0.12</v>
      </c>
      <c r="B31" s="30">
        <f t="shared" si="3"/>
        <v>0.29600000000000004</v>
      </c>
      <c r="E31" s="30">
        <f t="shared" si="2"/>
        <v>18.483199999999989</v>
      </c>
      <c r="H31" s="30">
        <f t="shared" si="0"/>
        <v>4.3030969335731459</v>
      </c>
      <c r="K31" s="30">
        <f>'Choose Beta Prior'!D28</f>
        <v>-0.17932039996690846</v>
      </c>
      <c r="N31" s="109">
        <f t="shared" si="1"/>
        <v>0.99491536613623721</v>
      </c>
      <c r="O31" s="30">
        <f t="shared" si="4"/>
        <v>4.9970985897894189E-3</v>
      </c>
    </row>
    <row r="32" spans="1:15">
      <c r="A32" s="30">
        <v>0.13</v>
      </c>
      <c r="B32" s="30">
        <f t="shared" si="3"/>
        <v>0.30400000000000005</v>
      </c>
      <c r="E32" s="30">
        <f t="shared" si="2"/>
        <v>17.523199999999989</v>
      </c>
      <c r="H32" s="30">
        <f t="shared" si="0"/>
        <v>3.9604189521020992</v>
      </c>
      <c r="K32" s="30">
        <f>'Choose Beta Prior'!D29</f>
        <v>-0.17449698510046366</v>
      </c>
      <c r="N32" s="109">
        <f t="shared" si="1"/>
        <v>0.99514821822017141</v>
      </c>
      <c r="O32" s="30">
        <f t="shared" si="4"/>
        <v>4.7631073869890926E-3</v>
      </c>
    </row>
    <row r="33" spans="1:15">
      <c r="A33" s="30">
        <v>0.14000000000000001</v>
      </c>
      <c r="B33" s="30">
        <f t="shared" si="3"/>
        <v>0.31200000000000006</v>
      </c>
      <c r="E33" s="30">
        <f t="shared" si="2"/>
        <v>16.588799999999988</v>
      </c>
      <c r="H33" s="30">
        <f t="shared" si="0"/>
        <v>3.6480179396470764</v>
      </c>
      <c r="K33" s="30">
        <f>'Choose Beta Prior'!D30</f>
        <v>-0.16954934030923707</v>
      </c>
      <c r="N33" s="109">
        <f t="shared" si="1"/>
        <v>0.99537045640400668</v>
      </c>
      <c r="O33" s="30">
        <f t="shared" si="4"/>
        <v>4.5398330613986492E-3</v>
      </c>
    </row>
    <row r="34" spans="1:15">
      <c r="A34" s="30">
        <v>0.15</v>
      </c>
      <c r="B34" s="30">
        <f t="shared" si="3"/>
        <v>0.32</v>
      </c>
      <c r="E34" s="30">
        <f t="shared" si="2"/>
        <v>15.679999999999994</v>
      </c>
      <c r="H34" s="30">
        <f t="shared" si="0"/>
        <v>3.3618225947421658</v>
      </c>
      <c r="K34" s="30">
        <f>'Choose Beta Prior'!D31</f>
        <v>-0.16448411866670695</v>
      </c>
      <c r="N34" s="109">
        <f t="shared" si="1"/>
        <v>0.99558256004915957</v>
      </c>
      <c r="O34" s="30">
        <f t="shared" si="4"/>
        <v>4.3267870079788358E-3</v>
      </c>
    </row>
    <row r="35" spans="1:15">
      <c r="A35" s="30">
        <v>0.16</v>
      </c>
      <c r="B35" s="30">
        <f t="shared" si="3"/>
        <v>0.32800000000000001</v>
      </c>
      <c r="E35" s="30">
        <f t="shared" si="2"/>
        <v>14.796799999999994</v>
      </c>
      <c r="H35" s="30">
        <f t="shared" si="0"/>
        <v>3.0985537316867759</v>
      </c>
      <c r="K35" s="30">
        <f>'Choose Beta Prior'!D32</f>
        <v>-0.15930633617672615</v>
      </c>
      <c r="N35" s="109">
        <f t="shared" si="1"/>
        <v>0.99578498726539655</v>
      </c>
      <c r="O35" s="30">
        <f t="shared" si="4"/>
        <v>4.1235026983835795E-3</v>
      </c>
    </row>
    <row r="36" spans="1:15">
      <c r="A36" s="30">
        <v>0.17</v>
      </c>
      <c r="B36" s="30">
        <f t="shared" si="3"/>
        <v>0.33600000000000002</v>
      </c>
      <c r="E36" s="30">
        <f t="shared" si="2"/>
        <v>13.939199999999992</v>
      </c>
      <c r="H36" s="30">
        <f t="shared" si="0"/>
        <v>2.8555322200593789</v>
      </c>
      <c r="K36" s="30">
        <f>'Choose Beta Prior'!D33</f>
        <v>-0.15401975335393098</v>
      </c>
      <c r="N36" s="109">
        <f t="shared" si="1"/>
        <v>0.99597817581722581</v>
      </c>
      <c r="O36" s="30">
        <f t="shared" si="4"/>
        <v>3.9295347013690177E-3</v>
      </c>
    </row>
    <row r="37" spans="1:15">
      <c r="A37" s="30">
        <v>0.18</v>
      </c>
      <c r="B37" s="30">
        <f t="shared" si="3"/>
        <v>0.34399999999999997</v>
      </c>
      <c r="E37" s="30">
        <f t="shared" si="2"/>
        <v>13.107199999999997</v>
      </c>
      <c r="H37" s="30">
        <f t="shared" si="0"/>
        <v>2.6305418742982809</v>
      </c>
      <c r="K37" s="30">
        <f>'Choose Beta Prior'!D34</f>
        <v>-0.14862714675284208</v>
      </c>
      <c r="N37" s="109">
        <f t="shared" si="1"/>
        <v>0.99616254399487447</v>
      </c>
      <c r="O37" s="30">
        <f t="shared" si="4"/>
        <v>3.7444577450617424E-3</v>
      </c>
    </row>
    <row r="38" spans="1:15">
      <c r="A38" s="30">
        <v>0.19</v>
      </c>
      <c r="B38" s="30">
        <f t="shared" si="3"/>
        <v>0.35200000000000004</v>
      </c>
      <c r="E38" s="30">
        <f t="shared" si="2"/>
        <v>12.300799999999992</v>
      </c>
      <c r="H38" s="30">
        <f t="shared" si="0"/>
        <v>2.4217294475852329</v>
      </c>
      <c r="K38" s="30">
        <f>'Choose Beta Prior'!D35</f>
        <v>-0.14313050612514161</v>
      </c>
      <c r="N38" s="109">
        <f t="shared" si="1"/>
        <v>0.99633849145093367</v>
      </c>
      <c r="O38" s="30">
        <f t="shared" si="4"/>
        <v>3.5678658194424778E-3</v>
      </c>
    </row>
    <row r="39" spans="1:15">
      <c r="A39" s="30">
        <v>0.2</v>
      </c>
      <c r="B39" s="30">
        <f t="shared" si="3"/>
        <v>0.36000000000000004</v>
      </c>
      <c r="E39" s="30">
        <f t="shared" si="2"/>
        <v>11.519999999999992</v>
      </c>
      <c r="H39" s="30">
        <f t="shared" si="0"/>
        <v>2.227530300326686</v>
      </c>
      <c r="K39" s="30">
        <f>'Choose Beta Prior'!D36</f>
        <v>-0.13753118005177731</v>
      </c>
      <c r="N39" s="109">
        <f t="shared" si="1"/>
        <v>0.99650640000375257</v>
      </c>
      <c r="O39" s="30">
        <f t="shared" si="4"/>
        <v>3.3993713174510125E-3</v>
      </c>
    </row>
    <row r="40" spans="1:15">
      <c r="A40" s="30">
        <v>0.21</v>
      </c>
      <c r="B40" s="30">
        <f t="shared" si="3"/>
        <v>0.36799999999999999</v>
      </c>
      <c r="E40" s="30">
        <f t="shared" si="2"/>
        <v>10.764799999999996</v>
      </c>
      <c r="H40" s="30">
        <f t="shared" si="0"/>
        <v>2.0466122216157068</v>
      </c>
      <c r="K40" s="30">
        <f>'Choose Beta Prior'!D37</f>
        <v>-0.13182998507945176</v>
      </c>
      <c r="N40" s="109">
        <f t="shared" si="1"/>
        <v>0.99666663440864878</v>
      </c>
      <c r="O40" s="30">
        <f t="shared" si="4"/>
        <v>3.2386042131758597E-3</v>
      </c>
    </row>
    <row r="41" spans="1:15">
      <c r="A41" s="30">
        <v>0.22</v>
      </c>
      <c r="B41" s="30">
        <f t="shared" si="3"/>
        <v>0.376</v>
      </c>
      <c r="E41" s="30">
        <f t="shared" si="2"/>
        <v>10.035199999999996</v>
      </c>
      <c r="H41" s="30">
        <f t="shared" si="0"/>
        <v>1.8778323338690319</v>
      </c>
      <c r="K41" s="30">
        <f>'Choose Beta Prior'!D38</f>
        <v>-0.12602728848634231</v>
      </c>
      <c r="N41" s="109">
        <f t="shared" si="1"/>
        <v>0.9968195430980018</v>
      </c>
      <c r="O41" s="30">
        <f t="shared" si="4"/>
        <v>3.0852112756333244E-3</v>
      </c>
    </row>
    <row r="42" spans="1:15">
      <c r="A42" s="30">
        <v>0.23</v>
      </c>
      <c r="B42" s="30">
        <f t="shared" si="3"/>
        <v>0.38400000000000001</v>
      </c>
      <c r="E42" s="30">
        <f t="shared" si="2"/>
        <v>9.3311999999999955</v>
      </c>
      <c r="H42" s="30">
        <f t="shared" si="0"/>
        <v>1.7202035897820347</v>
      </c>
      <c r="K42" s="30">
        <f>'Choose Beta Prior'!D39</f>
        <v>-0.12012307164275293</v>
      </c>
      <c r="N42" s="109">
        <f t="shared" si="1"/>
        <v>0.99696545889127575</v>
      </c>
      <c r="O42" s="30">
        <f t="shared" si="4"/>
        <v>2.9388553166979944E-3</v>
      </c>
    </row>
    <row r="43" spans="1:15">
      <c r="A43" s="30">
        <v>0.24</v>
      </c>
      <c r="B43" s="30">
        <f t="shared" si="3"/>
        <v>0.39200000000000002</v>
      </c>
      <c r="E43" s="30">
        <f t="shared" si="2"/>
        <v>8.6527999999999956</v>
      </c>
      <c r="H43" s="30">
        <f t="shared" si="0"/>
        <v>1.5728684115769456</v>
      </c>
      <c r="K43" s="30">
        <f>'Choose Beta Prior'!D40</f>
        <v>-0.11411697884932553</v>
      </c>
      <c r="N43" s="109">
        <f t="shared" si="1"/>
        <v>0.99710469967600712</v>
      </c>
      <c r="O43" s="30">
        <f t="shared" si="4"/>
        <v>2.7992144717909331E-3</v>
      </c>
    </row>
    <row r="44" spans="1:15">
      <c r="A44" s="30">
        <v>0.25</v>
      </c>
      <c r="B44" s="30">
        <f t="shared" si="3"/>
        <v>0.4</v>
      </c>
      <c r="E44" s="30">
        <f t="shared" si="2"/>
        <v>7.9999999999999947</v>
      </c>
      <c r="H44" s="30">
        <f t="shared" si="0"/>
        <v>1.4350777231540455</v>
      </c>
      <c r="K44" s="30">
        <f>'Choose Beta Prior'!D41</f>
        <v>-0.10800835513259294</v>
      </c>
      <c r="N44" s="109">
        <f t="shared" si="1"/>
        <v>0.99723756906077354</v>
      </c>
      <c r="O44" s="30">
        <f t="shared" si="4"/>
        <v>2.6659815119829474E-3</v>
      </c>
    </row>
    <row r="45" spans="1:15">
      <c r="A45" s="30">
        <v>0.26</v>
      </c>
      <c r="B45" s="30">
        <f t="shared" si="3"/>
        <v>0.40800000000000003</v>
      </c>
      <c r="E45" s="30">
        <f t="shared" si="2"/>
        <v>7.3727999999999945</v>
      </c>
      <c r="H45" s="30">
        <f t="shared" si="0"/>
        <v>1.3061741063932248</v>
      </c>
      <c r="K45" s="30">
        <f>'Choose Beta Prior'!D42</f>
        <v>-0.10179627551462361</v>
      </c>
      <c r="N45" s="109">
        <f t="shared" si="1"/>
        <v>0.99736435700114201</v>
      </c>
      <c r="O45" s="30">
        <f t="shared" si="4"/>
        <v>2.5388631862156372E-3</v>
      </c>
    </row>
    <row r="46" spans="1:15">
      <c r="A46" s="30">
        <v>0.27</v>
      </c>
      <c r="B46" s="30">
        <f t="shared" si="3"/>
        <v>0.41600000000000004</v>
      </c>
      <c r="E46" s="30">
        <f t="shared" si="2"/>
        <v>6.7711999999999941</v>
      </c>
      <c r="H46" s="30">
        <f t="shared" si="0"/>
        <v>1.1855781482843011</v>
      </c>
      <c r="K46" s="30">
        <f>'Choose Beta Prior'!D43</f>
        <v>-9.5479567600686488E-2</v>
      </c>
      <c r="N46" s="109">
        <f t="shared" si="1"/>
        <v>0.99748534039957315</v>
      </c>
      <c r="O46" s="30">
        <f t="shared" si="4"/>
        <v>2.4175795923913148E-3</v>
      </c>
    </row>
    <row r="47" spans="1:15">
      <c r="A47" s="30">
        <v>0.28000000000000003</v>
      </c>
      <c r="B47" s="30">
        <f t="shared" si="3"/>
        <v>0.42400000000000004</v>
      </c>
      <c r="E47" s="30">
        <f t="shared" si="2"/>
        <v>6.1951999999999936</v>
      </c>
      <c r="H47" s="30">
        <f t="shared" si="0"/>
        <v>1.0727772833537259</v>
      </c>
      <c r="K47" s="30">
        <f>'Choose Beta Prior'!D44</f>
        <v>-8.9056828851109493E-2</v>
      </c>
      <c r="N47" s="109">
        <f t="shared" si="1"/>
        <v>0.99760078368023686</v>
      </c>
      <c r="O47" s="30">
        <f t="shared" si="4"/>
        <v>2.3018635761274668E-3</v>
      </c>
    </row>
    <row r="48" spans="1:15">
      <c r="A48" s="30">
        <v>0.28999999999999998</v>
      </c>
      <c r="B48" s="30">
        <f t="shared" si="3"/>
        <v>0.432</v>
      </c>
      <c r="E48" s="30">
        <f t="shared" si="2"/>
        <v>5.6447999999999983</v>
      </c>
      <c r="H48" s="30">
        <f t="shared" si="0"/>
        <v>0.96731660686245768</v>
      </c>
      <c r="K48" s="30">
        <f>'Choose Beta Prior'!D45</f>
        <v>-8.2526439559060805E-2</v>
      </c>
      <c r="N48" s="109">
        <f t="shared" si="1"/>
        <v>0.99771093933967181</v>
      </c>
      <c r="O48" s="30">
        <f t="shared" si="4"/>
        <v>2.1914601560161207E-3</v>
      </c>
    </row>
    <row r="49" spans="1:15">
      <c r="A49" s="30">
        <v>0.3</v>
      </c>
      <c r="B49" s="30">
        <f t="shared" si="3"/>
        <v>0.44</v>
      </c>
      <c r="E49" s="30">
        <f t="shared" si="2"/>
        <v>5.1199999999999974</v>
      </c>
      <c r="H49" s="30">
        <f t="shared" si="0"/>
        <v>0.86879125886484965</v>
      </c>
      <c r="K49" s="30">
        <f>'Choose Beta Prior'!D46</f>
        <v>-7.5886572304050048E-2</v>
      </c>
      <c r="N49" s="109">
        <f t="shared" si="1"/>
        <v>0.99781604847419936</v>
      </c>
      <c r="O49" s="30">
        <f t="shared" si="4"/>
        <v>2.0861259742702802E-3</v>
      </c>
    </row>
    <row r="50" spans="1:15">
      <c r="A50" s="30">
        <v>0.31</v>
      </c>
      <c r="B50" s="30">
        <f t="shared" si="3"/>
        <v>0.44800000000000001</v>
      </c>
      <c r="E50" s="30">
        <f t="shared" si="2"/>
        <v>4.6207999999999974</v>
      </c>
      <c r="H50" s="30">
        <f t="shared" si="0"/>
        <v>0.77684007114104903</v>
      </c>
      <c r="K50" s="30">
        <f>'Choose Beta Prior'!D47</f>
        <v>-6.9135198464080283E-2</v>
      </c>
      <c r="N50" s="109">
        <f t="shared" si="1"/>
        <v>0.99791634128497431</v>
      </c>
      <c r="O50" s="30">
        <f t="shared" si="4"/>
        <v>1.9856287716857168E-3</v>
      </c>
    </row>
    <row r="51" spans="1:15">
      <c r="A51" s="30">
        <v>0.32</v>
      </c>
      <c r="B51" s="30">
        <f t="shared" si="3"/>
        <v>0.45600000000000002</v>
      </c>
      <c r="E51" s="30">
        <f t="shared" si="2"/>
        <v>4.1471999999999971</v>
      </c>
      <c r="H51" s="30">
        <f t="shared" ref="H51:H82" si="5">-(H$12+((H$10)*(LN(B51-Min+const)))+((H$11)*(LN(1-(($B51-Min-const)/(Max-Min))))))</f>
        <v>0.69114023759302468</v>
      </c>
      <c r="K51" s="30">
        <f>'Choose Beta Prior'!D48</f>
        <v>-6.2270092228855267E-2</v>
      </c>
      <c r="N51" s="109">
        <f t="shared" ref="N51:N82" si="6">1/(1+EXP(-LN(19)*(B51-N$10)/(N$11-N$10)))</f>
        <v>0.99801203756153389</v>
      </c>
      <c r="O51" s="30">
        <f t="shared" si="4"/>
        <v>1.8897468858841628E-3</v>
      </c>
    </row>
    <row r="52" spans="1:15">
      <c r="A52" s="30">
        <v>0.33</v>
      </c>
      <c r="B52" s="30">
        <f t="shared" si="3"/>
        <v>0.46400000000000002</v>
      </c>
      <c r="E52" s="30">
        <f t="shared" si="2"/>
        <v>3.6991999999999967</v>
      </c>
      <c r="H52" s="30">
        <f t="shared" si="5"/>
        <v>0.61140282039692684</v>
      </c>
      <c r="K52" s="30">
        <f>'Choose Beta Prior'!D49</f>
        <v>-5.528883244926891E-2</v>
      </c>
      <c r="N52" s="109">
        <f t="shared" si="6"/>
        <v>0.99810334714468263</v>
      </c>
      <c r="O52" s="30">
        <f t="shared" si="4"/>
        <v>1.7982687718427306E-3</v>
      </c>
    </row>
    <row r="53" spans="1:15">
      <c r="A53" s="30">
        <v>0.34</v>
      </c>
      <c r="B53" s="30">
        <f t="shared" si="3"/>
        <v>0.47200000000000003</v>
      </c>
      <c r="E53" s="30">
        <f t="shared" si="2"/>
        <v>3.2767999999999966</v>
      </c>
      <c r="H53" s="30">
        <f t="shared" si="5"/>
        <v>0.5373689435693807</v>
      </c>
      <c r="K53" s="30">
        <f>'Choose Beta Prior'!D50</f>
        <v>-4.8188802575444112E-2</v>
      </c>
      <c r="N53" s="109">
        <f t="shared" si="6"/>
        <v>0.99819047036951936</v>
      </c>
      <c r="O53" s="30">
        <f t="shared" si="4"/>
        <v>1.7109925437595352E-3</v>
      </c>
    </row>
    <row r="54" spans="1:15">
      <c r="A54" s="30">
        <v>0.35</v>
      </c>
      <c r="B54" s="30">
        <f t="shared" si="3"/>
        <v>0.48</v>
      </c>
      <c r="E54" s="30">
        <f t="shared" si="2"/>
        <v>2.8799999999999994</v>
      </c>
      <c r="H54" s="30">
        <f t="shared" si="5"/>
        <v>0.4688065558543717</v>
      </c>
      <c r="K54" s="30">
        <f>'Choose Beta Prior'!D51</f>
        <v>-4.0967188870348115E-2</v>
      </c>
      <c r="N54" s="109">
        <f t="shared" si="6"/>
        <v>0.99827359848939634</v>
      </c>
      <c r="O54" s="30">
        <f t="shared" si="4"/>
        <v>1.6277255373346412E-3</v>
      </c>
    </row>
    <row r="55" spans="1:15">
      <c r="A55" s="30">
        <v>0.36</v>
      </c>
      <c r="B55" s="30">
        <f t="shared" si="3"/>
        <v>0.48799999999999999</v>
      </c>
      <c r="E55" s="30">
        <f t="shared" si="2"/>
        <v>2.508799999999999</v>
      </c>
      <c r="H55" s="30">
        <f t="shared" si="5"/>
        <v>0.40550766828488305</v>
      </c>
      <c r="K55" s="30">
        <f>'Choose Beta Prior'!D52</f>
        <v>-3.3620977033781474E-2</v>
      </c>
      <c r="N55" s="109">
        <f t="shared" si="6"/>
        <v>0.99835291408156801</v>
      </c>
      <c r="O55" s="30">
        <f t="shared" si="4"/>
        <v>1.5482838915892012E-3</v>
      </c>
    </row>
    <row r="56" spans="1:15">
      <c r="A56" s="30">
        <v>0.37</v>
      </c>
      <c r="B56" s="30">
        <f t="shared" si="3"/>
        <v>0.496</v>
      </c>
      <c r="E56" s="30">
        <f t="shared" si="2"/>
        <v>2.1631999999999989</v>
      </c>
      <c r="H56" s="30">
        <f t="shared" si="5"/>
        <v>0.34728599009916605</v>
      </c>
      <c r="K56" s="30">
        <f>'Choose Beta Prior'!D53</f>
        <v>-2.6146947328880066E-2</v>
      </c>
      <c r="N56" s="109">
        <f t="shared" si="6"/>
        <v>0.99842859143526896</v>
      </c>
      <c r="O56" s="30">
        <f t="shared" si="4"/>
        <v>1.4724921493741482E-3</v>
      </c>
    </row>
    <row r="57" spans="1:15">
      <c r="A57" s="30">
        <v>0.38</v>
      </c>
      <c r="B57" s="30">
        <f t="shared" si="3"/>
        <v>0.504</v>
      </c>
      <c r="E57" s="30">
        <f t="shared" si="2"/>
        <v>1.8431999999999986</v>
      </c>
      <c r="H57" s="30">
        <f t="shared" si="5"/>
        <v>0.29397490112820979</v>
      </c>
      <c r="K57" s="30">
        <f>'Choose Beta Prior'!D54</f>
        <v>-1.8541668267622935E-2</v>
      </c>
      <c r="N57" s="109">
        <f t="shared" si="6"/>
        <v>0.9985007969229277</v>
      </c>
      <c r="O57" s="30">
        <f t="shared" si="4"/>
        <v>1.4001828757626285E-3</v>
      </c>
    </row>
    <row r="58" spans="1:15">
      <c r="A58" s="30">
        <v>0.39</v>
      </c>
      <c r="B58" s="30">
        <f t="shared" si="3"/>
        <v>0.51200000000000001</v>
      </c>
      <c r="E58" s="30">
        <f t="shared" si="2"/>
        <v>1.5487999999999984</v>
      </c>
      <c r="H58" s="30">
        <f t="shared" si="5"/>
        <v>0.24542571023064186</v>
      </c>
      <c r="K58" s="30">
        <f>'Choose Beta Prior'!D55</f>
        <v>-1.0801488881261423E-2</v>
      </c>
      <c r="N58" s="109">
        <f t="shared" si="6"/>
        <v>0.99856968935520762</v>
      </c>
      <c r="O58" s="30">
        <f t="shared" si="4"/>
        <v>1.3311962935439897E-3</v>
      </c>
    </row>
    <row r="59" spans="1:15">
      <c r="A59" s="30">
        <v>0.4</v>
      </c>
      <c r="B59" s="30">
        <f t="shared" si="3"/>
        <v>0.52</v>
      </c>
      <c r="E59" s="30">
        <f t="shared" si="2"/>
        <v>1.2799999999999985</v>
      </c>
      <c r="H59" s="30">
        <f t="shared" si="5"/>
        <v>0.20150615851625897</v>
      </c>
      <c r="K59" s="30">
        <f>'Choose Beta Prior'!D56</f>
        <v>-2.9225295745881064E-3</v>
      </c>
      <c r="N59" s="109">
        <f t="shared" si="6"/>
        <v>0.99863542032053865</v>
      </c>
      <c r="O59" s="30">
        <f t="shared" si="4"/>
        <v>1.2653799350733519E-3</v>
      </c>
    </row>
    <row r="60" spans="1:15">
      <c r="A60" s="30">
        <v>0.41</v>
      </c>
      <c r="B60" s="30">
        <f t="shared" si="3"/>
        <v>0.52800000000000002</v>
      </c>
      <c r="E60" s="30">
        <f t="shared" si="2"/>
        <v>1.0367999999999984</v>
      </c>
      <c r="H60" s="30">
        <f t="shared" si="5"/>
        <v>0.16209913348333505</v>
      </c>
      <c r="K60" s="30">
        <f>'Choose Beta Prior'!D57</f>
        <v>5.099328461639463E-3</v>
      </c>
      <c r="N60" s="109">
        <f t="shared" si="6"/>
        <v>0.99869813450977651</v>
      </c>
      <c r="O60" s="30">
        <f t="shared" si="4"/>
        <v>1.2025883097644095E-3</v>
      </c>
    </row>
    <row r="61" spans="1:15">
      <c r="A61" s="30">
        <v>0.42</v>
      </c>
      <c r="B61" s="30">
        <f t="shared" si="3"/>
        <v>0.53600000000000003</v>
      </c>
      <c r="E61" s="30">
        <f t="shared" si="2"/>
        <v>0.81919999999999837</v>
      </c>
      <c r="H61" s="30">
        <f t="shared" si="5"/>
        <v>0.12710156618887014</v>
      </c>
      <c r="K61" s="30">
        <f>'Choose Beta Prior'!D58</f>
        <v>1.3268455328973805E-2</v>
      </c>
      <c r="N61" s="109">
        <f t="shared" si="6"/>
        <v>0.99875797002661026</v>
      </c>
      <c r="O61" s="30">
        <f t="shared" si="4"/>
        <v>1.1426825865363053E-3</v>
      </c>
    </row>
    <row r="62" spans="1:15">
      <c r="A62" s="30">
        <v>0.43</v>
      </c>
      <c r="B62" s="30">
        <f t="shared" si="3"/>
        <v>0.54400000000000004</v>
      </c>
      <c r="E62" s="30">
        <f t="shared" si="2"/>
        <v>0.62719999999999843</v>
      </c>
      <c r="H62" s="30">
        <f t="shared" si="5"/>
        <v>9.6423488474373098E-2</v>
      </c>
      <c r="K62" s="30">
        <f>'Choose Beta Prior'!D59</f>
        <v>2.1589486061642627E-2</v>
      </c>
      <c r="N62" s="109">
        <f t="shared" si="6"/>
        <v>0.99881505868431097</v>
      </c>
      <c r="O62" s="30">
        <f t="shared" si="4"/>
        <v>1.0855302905589323E-3</v>
      </c>
    </row>
    <row r="63" spans="1:15">
      <c r="A63" s="30">
        <v>0.44</v>
      </c>
      <c r="B63" s="30">
        <f t="shared" si="3"/>
        <v>0.55200000000000005</v>
      </c>
      <c r="E63" s="30">
        <f t="shared" si="2"/>
        <v>0.4607999999999986</v>
      </c>
      <c r="H63" s="30">
        <f t="shared" si="5"/>
        <v>6.998723131429907E-2</v>
      </c>
      <c r="K63" s="30">
        <f>'Choose Beta Prior'!D60</f>
        <v>3.006733592302796E-2</v>
      </c>
      <c r="N63" s="109">
        <f t="shared" si="6"/>
        <v>0.99886952628939418</v>
      </c>
      <c r="O63" s="30">
        <f t="shared" si="4"/>
        <v>1.0310050136672049E-3</v>
      </c>
    </row>
    <row r="64" spans="1:15">
      <c r="A64" s="30">
        <v>0.45</v>
      </c>
      <c r="B64" s="30">
        <f t="shared" si="3"/>
        <v>0.56000000000000005</v>
      </c>
      <c r="E64" s="30">
        <f t="shared" si="2"/>
        <v>0.31999999999999873</v>
      </c>
      <c r="H64" s="30">
        <f t="shared" si="5"/>
        <v>4.7726748720444245E-2</v>
      </c>
      <c r="K64" s="30">
        <f>'Choose Beta Prior'!D61</f>
        <v>3.8707217475644928E-2</v>
      </c>
      <c r="N64" s="109">
        <f t="shared" si="6"/>
        <v>0.99892149291274934</v>
      </c>
      <c r="O64" s="30">
        <f t="shared" si="4"/>
        <v>9.7898613783899439E-4</v>
      </c>
    </row>
    <row r="65" spans="1:15">
      <c r="A65" s="30">
        <v>0.46</v>
      </c>
      <c r="B65" s="30">
        <f t="shared" si="3"/>
        <v>0.56800000000000006</v>
      </c>
      <c r="E65" s="30">
        <f t="shared" si="2"/>
        <v>0.2047999999999989</v>
      </c>
      <c r="H65" s="30">
        <f t="shared" si="5"/>
        <v>2.9587054465506135E-2</v>
      </c>
      <c r="K65" s="30">
        <f>'Choose Beta Prior'!D62</f>
        <v>4.7514659566743889E-2</v>
      </c>
      <c r="N65" s="109">
        <f t="shared" si="6"/>
        <v>0.99897107314876543</v>
      </c>
      <c r="O65" s="30">
        <f t="shared" si="4"/>
        <v>9.2935857116024576E-4</v>
      </c>
    </row>
    <row r="66" spans="1:15">
      <c r="A66" s="30">
        <v>0.47</v>
      </c>
      <c r="B66" s="30">
        <f t="shared" si="3"/>
        <v>0.57600000000000007</v>
      </c>
      <c r="E66" s="30">
        <f t="shared" si="2"/>
        <v>0.11519999999999911</v>
      </c>
      <c r="H66" s="30">
        <f t="shared" si="5"/>
        <v>1.5523761295641592E-2</v>
      </c>
      <c r="K66" s="30">
        <f>'Choose Beta Prior'!D63</f>
        <v>5.6495528398398831E-2</v>
      </c>
      <c r="N66" s="109">
        <f t="shared" si="6"/>
        <v>0.9990183763629612</v>
      </c>
      <c r="O66" s="30">
        <f t="shared" si="4"/>
        <v>8.8201249572564049E-4</v>
      </c>
    </row>
    <row r="67" spans="1:15">
      <c r="A67" s="30">
        <v>0.48</v>
      </c>
      <c r="B67" s="30">
        <f t="shared" si="3"/>
        <v>0.58400000000000007</v>
      </c>
      <c r="E67" s="30">
        <f t="shared" si="2"/>
        <v>5.1199999999999371E-2</v>
      </c>
      <c r="H67" s="30">
        <f t="shared" si="5"/>
        <v>5.5027143760462138E-3</v>
      </c>
      <c r="K67" s="30">
        <f>'Choose Beta Prior'!D64</f>
        <v>6.5656050880364858E-2</v>
      </c>
      <c r="N67" s="109">
        <f t="shared" si="6"/>
        <v>0.99906350692861445</v>
      </c>
      <c r="O67" s="30">
        <f t="shared" si="4"/>
        <v>8.3684312694110767E-4</v>
      </c>
    </row>
    <row r="68" spans="1:15">
      <c r="A68" s="30">
        <v>0.49</v>
      </c>
      <c r="B68" s="30">
        <f t="shared" si="3"/>
        <v>0.59200000000000008</v>
      </c>
      <c r="E68" s="30">
        <f t="shared" si="2"/>
        <v>1.2799999999999666E-2</v>
      </c>
      <c r="H68" s="30">
        <f t="shared" si="5"/>
        <v>-5.0028747040986588E-4</v>
      </c>
      <c r="K68" s="30">
        <f>'Choose Beta Prior'!D65</f>
        <v>7.5002840496813272E-2</v>
      </c>
      <c r="N68" s="109">
        <f t="shared" si="6"/>
        <v>0.99910656445285906</v>
      </c>
      <c r="O68" s="30">
        <f t="shared" si="4"/>
        <v>7.9375048372362536E-4</v>
      </c>
    </row>
    <row r="69" spans="1:15">
      <c r="A69" s="30">
        <v>0.5</v>
      </c>
      <c r="B69" s="30">
        <f t="shared" si="3"/>
        <v>0.60000000000000009</v>
      </c>
      <c r="E69" s="30">
        <f t="shared" si="2"/>
        <v>2.4651903288156615E-30</v>
      </c>
      <c r="H69" s="30">
        <f t="shared" si="5"/>
        <v>-2.4996875520737483E-3</v>
      </c>
      <c r="K69" s="30">
        <f>'Choose Beta Prior'!D66</f>
        <v>8.4542925955110759E-2</v>
      </c>
      <c r="N69" s="109">
        <f t="shared" si="6"/>
        <v>0.99914764399270239</v>
      </c>
      <c r="O69" s="30">
        <f t="shared" si="4"/>
        <v>7.526391691130449E-4</v>
      </c>
    </row>
    <row r="70" spans="1:15">
      <c r="A70" s="30">
        <v>0.51</v>
      </c>
      <c r="B70" s="30">
        <f t="shared" si="3"/>
        <v>0.6080000000000001</v>
      </c>
      <c r="E70" s="30">
        <f t="shared" si="2"/>
        <v>1.2800000000000377E-2</v>
      </c>
      <c r="H70" s="30">
        <f t="shared" si="5"/>
        <v>-5.0028747040986588E-4</v>
      </c>
      <c r="K70" s="30">
        <f>'Choose Beta Prior'!D67</f>
        <v>9.4283782927048199E-2</v>
      </c>
      <c r="N70" s="109">
        <f t="shared" si="6"/>
        <v>0.99918683626139915</v>
      </c>
      <c r="O70" s="30">
        <f t="shared" si="4"/>
        <v>7.1341816083022181E-4</v>
      </c>
    </row>
    <row r="71" spans="1:15">
      <c r="A71" s="30">
        <v>0.52</v>
      </c>
      <c r="B71" s="30">
        <f t="shared" si="3"/>
        <v>0.6160000000000001</v>
      </c>
      <c r="E71" s="30">
        <f t="shared" si="2"/>
        <v>5.1200000000000793E-2</v>
      </c>
      <c r="H71" s="30">
        <f t="shared" si="5"/>
        <v>5.5027143760466579E-3</v>
      </c>
      <c r="K71" s="30">
        <f>'Choose Beta Prior'!D68</f>
        <v>0.10423336924144089</v>
      </c>
      <c r="N71" s="109">
        <f t="shared" si="6"/>
        <v>0.99922422782559728</v>
      </c>
      <c r="O71" s="30">
        <f t="shared" si="4"/>
        <v>6.7600061133859613E-4</v>
      </c>
    </row>
    <row r="72" spans="1:15">
      <c r="A72" s="30">
        <v>0.53</v>
      </c>
      <c r="B72" s="30">
        <f t="shared" si="3"/>
        <v>0.62400000000000011</v>
      </c>
      <c r="E72" s="30">
        <f t="shared" si="2"/>
        <v>0.11520000000000123</v>
      </c>
      <c r="H72" s="30">
        <f t="shared" si="5"/>
        <v>1.5523761295641592E-2</v>
      </c>
      <c r="K72" s="30">
        <f>'Choose Beta Prior'!D69</f>
        <v>0.11440016394313701</v>
      </c>
      <c r="N72" s="109">
        <f t="shared" si="6"/>
        <v>0.99925990129365894</v>
      </c>
      <c r="O72" s="30">
        <f t="shared" si="4"/>
        <v>6.403036569817644E-4</v>
      </c>
    </row>
    <row r="73" spans="1:15">
      <c r="A73" s="30">
        <v>0.54</v>
      </c>
      <c r="B73" s="30">
        <f t="shared" si="3"/>
        <v>0.63200000000000012</v>
      </c>
      <c r="E73" s="30">
        <f t="shared" si="2"/>
        <v>0.20480000000000173</v>
      </c>
      <c r="H73" s="30">
        <f t="shared" si="5"/>
        <v>2.9587054465505247E-2</v>
      </c>
      <c r="K73" s="30">
        <f>'Choose Beta Prior'!D70</f>
        <v>0.12479321069874549</v>
      </c>
      <c r="N73" s="109">
        <f t="shared" si="6"/>
        <v>0.99929393549553813</v>
      </c>
      <c r="O73" s="30">
        <f t="shared" si="4"/>
        <v>6.062482357927719E-4</v>
      </c>
    </row>
    <row r="74" spans="1:15">
      <c r="A74" s="30">
        <v>0.55000000000000004</v>
      </c>
      <c r="B74" s="30">
        <f t="shared" si="3"/>
        <v>0.64000000000000012</v>
      </c>
      <c r="E74" s="30">
        <f t="shared" si="2"/>
        <v>0.32000000000000228</v>
      </c>
      <c r="H74" s="30">
        <f t="shared" si="5"/>
        <v>4.7726748720443801E-2</v>
      </c>
      <c r="K74" s="30">
        <f>'Choose Beta Prior'!D71</f>
        <v>0.13542216610572855</v>
      </c>
      <c r="N74" s="109">
        <f t="shared" si="6"/>
        <v>0.99932640565458453</v>
      </c>
      <c r="O74" s="30">
        <f t="shared" si="4"/>
        <v>5.7375891358528767E-4</v>
      </c>
    </row>
    <row r="75" spans="1:15">
      <c r="A75" s="30">
        <v>0.56000000000000005</v>
      </c>
      <c r="B75" s="30">
        <f t="shared" si="3"/>
        <v>0.64800000000000013</v>
      </c>
      <c r="E75" s="30">
        <f t="shared" si="2"/>
        <v>0.46080000000000287</v>
      </c>
      <c r="H75" s="30">
        <f t="shared" si="5"/>
        <v>6.9987231314299514E-2</v>
      </c>
      <c r="K75" s="30">
        <f>'Choose Beta Prior'!D72</f>
        <v>0.1462973535512041</v>
      </c>
      <c r="N75" s="109">
        <f t="shared" si="6"/>
        <v>0.99935738355162762</v>
      </c>
      <c r="O75" s="30">
        <f t="shared" si="4"/>
        <v>5.4276371795375377E-4</v>
      </c>
    </row>
    <row r="76" spans="1:15">
      <c r="A76" s="30">
        <v>0.56999999999999995</v>
      </c>
      <c r="B76" s="30">
        <f t="shared" si="3"/>
        <v>0.65599999999999992</v>
      </c>
      <c r="E76" s="30">
        <f t="shared" si="2"/>
        <v>0.62719999999999843</v>
      </c>
      <c r="H76" s="30">
        <f t="shared" si="5"/>
        <v>9.6423488474373542E-2</v>
      </c>
      <c r="K76" s="30">
        <f>'Choose Beta Prior'!D73</f>
        <v>0.15742982337268607</v>
      </c>
      <c r="N76" s="109">
        <f t="shared" si="6"/>
        <v>0.99938693768167752</v>
      </c>
      <c r="O76" s="30">
        <f t="shared" si="4"/>
        <v>5.1319397982936056E-4</v>
      </c>
    </row>
    <row r="77" spans="1:15">
      <c r="A77" s="30">
        <v>0.57999999999999996</v>
      </c>
      <c r="B77" s="30">
        <f t="shared" si="3"/>
        <v>0.66399999999999992</v>
      </c>
      <c r="E77" s="30">
        <f t="shared" si="2"/>
        <v>0.81919999999999837</v>
      </c>
      <c r="H77" s="30">
        <f t="shared" si="5"/>
        <v>0.1271015661888697</v>
      </c>
      <c r="K77" s="30">
        <f>'Choose Beta Prior'!D74</f>
        <v>0.1688314201985498</v>
      </c>
      <c r="N77" s="109">
        <f t="shared" si="6"/>
        <v>0.99941513340357135</v>
      </c>
      <c r="O77" s="30">
        <f t="shared" si="4"/>
        <v>4.8498418224731635E-4</v>
      </c>
    </row>
    <row r="78" spans="1:15">
      <c r="A78" s="30">
        <v>0.59</v>
      </c>
      <c r="B78" s="30">
        <f t="shared" si="3"/>
        <v>0.67199999999999993</v>
      </c>
      <c r="E78" s="30">
        <f t="shared" si="2"/>
        <v>1.0367999999999984</v>
      </c>
      <c r="H78" s="30">
        <f t="shared" si="5"/>
        <v>0.16209913348333416</v>
      </c>
      <c r="K78" s="30">
        <f>'Choose Beta Prior'!D75</f>
        <v>0.18051485849553039</v>
      </c>
      <c r="N78" s="109">
        <f t="shared" si="6"/>
        <v>0.99944203308286994</v>
      </c>
      <c r="O78" s="30">
        <f t="shared" si="4"/>
        <v>4.5807181600669592E-4</v>
      </c>
    </row>
    <row r="79" spans="1:15">
      <c r="A79" s="30">
        <v>0.6</v>
      </c>
      <c r="B79" s="30">
        <f t="shared" si="3"/>
        <v>0.67999999999999994</v>
      </c>
      <c r="E79" s="30">
        <f t="shared" si="2"/>
        <v>1.2799999999999985</v>
      </c>
      <c r="H79" s="30">
        <f t="shared" si="5"/>
        <v>0.20150615851625986</v>
      </c>
      <c r="K79" s="30">
        <f>'Choose Beta Prior'!D76</f>
        <v>0.19249380752943634</v>
      </c>
      <c r="N79" s="109">
        <f t="shared" si="6"/>
        <v>0.99946769622830922</v>
      </c>
      <c r="O79" s="30">
        <f t="shared" si="4"/>
        <v>4.3239724190562026E-4</v>
      </c>
    </row>
    <row r="80" spans="1:15">
      <c r="A80" s="30">
        <v>0.61</v>
      </c>
      <c r="B80" s="30">
        <f t="shared" si="3"/>
        <v>0.68799999999999994</v>
      </c>
      <c r="E80" s="30">
        <f t="shared" si="2"/>
        <v>1.5487999999999984</v>
      </c>
      <c r="H80" s="30">
        <f t="shared" si="5"/>
        <v>0.2454257102306423</v>
      </c>
      <c r="K80" s="30">
        <f>'Choose Beta Prior'!D77</f>
        <v>0.20478298716017207</v>
      </c>
      <c r="N80" s="109">
        <f t="shared" si="6"/>
        <v>0.9994921796220857</v>
      </c>
      <c r="O80" s="30">
        <f t="shared" si="4"/>
        <v>4.0790355926076941E-4</v>
      </c>
    </row>
    <row r="81" spans="1:15">
      <c r="A81" s="30">
        <v>0.62</v>
      </c>
      <c r="B81" s="30">
        <f t="shared" si="3"/>
        <v>0.69599999999999995</v>
      </c>
      <c r="E81" s="30">
        <f t="shared" si="2"/>
        <v>1.8431999999999986</v>
      </c>
      <c r="H81" s="30">
        <f t="shared" si="5"/>
        <v>0.2939749011282089</v>
      </c>
      <c r="K81" s="30">
        <f>'Choose Beta Prior'!D78</f>
        <v>0.21739827615160567</v>
      </c>
      <c r="N81" s="109">
        <f t="shared" si="6"/>
        <v>0.99951553744425536</v>
      </c>
      <c r="O81" s="30">
        <f t="shared" si="4"/>
        <v>3.8453648042115223E-4</v>
      </c>
    </row>
    <row r="82" spans="1:15">
      <c r="A82" s="30">
        <v>0.63</v>
      </c>
      <c r="B82" s="30">
        <f t="shared" si="3"/>
        <v>0.70399999999999996</v>
      </c>
      <c r="E82" s="30">
        <f t="shared" si="2"/>
        <v>2.1631999999999989</v>
      </c>
      <c r="H82" s="30">
        <f t="shared" si="5"/>
        <v>0.3472859900991665</v>
      </c>
      <c r="K82" s="30">
        <f>'Choose Beta Prior'!D79</f>
        <v>0.2303568349914592</v>
      </c>
      <c r="N82" s="109">
        <f t="shared" si="6"/>
        <v>0.99953782139150193</v>
      </c>
      <c r="O82" s="30">
        <f t="shared" si="4"/>
        <v>3.6224421101066549E-4</v>
      </c>
    </row>
    <row r="83" spans="1:15">
      <c r="A83" s="30">
        <v>0.64</v>
      </c>
      <c r="B83" s="30">
        <f t="shared" si="3"/>
        <v>0.71199999999999997</v>
      </c>
      <c r="E83" s="30">
        <f t="shared" si="2"/>
        <v>2.508799999999999</v>
      </c>
      <c r="H83" s="30">
        <f t="shared" ref="H83:H119" si="7">-(H$12+((H$10)*(LN(B83-Min+const)))+((H$11)*(LN(1-(($B83-Min-const)/(Max-Min))))))</f>
        <v>0.40550766828488261</v>
      </c>
      <c r="K83" s="30">
        <f>'Choose Beta Prior'!D80</f>
        <v>0.24367724559991588</v>
      </c>
      <c r="N83" s="109">
        <f t="shared" ref="N83:N119" si="8">1/(1+EXP(-LN(19)*(B83-N$10)/(N$11-N$10)))</f>
        <v>0.99955908079052758</v>
      </c>
      <c r="O83" s="30">
        <f t="shared" si="4"/>
        <v>3.4097733563738769E-4</v>
      </c>
    </row>
    <row r="84" spans="1:15">
      <c r="A84" s="30">
        <v>0.65</v>
      </c>
      <c r="B84" s="30">
        <f t="shared" ref="B84:B119" si="9">Min+A84*(Max-Min)</f>
        <v>0.72</v>
      </c>
      <c r="E84" s="30">
        <f t="shared" ref="E84:E119" si="10">(($B84-E$10)^2)/(2*(E$11^2))</f>
        <v>2.8799999999999994</v>
      </c>
      <c r="H84" s="30">
        <f t="shared" si="7"/>
        <v>0.46880655585437125</v>
      </c>
      <c r="K84" s="30">
        <f>'Choose Beta Prior'!D81</f>
        <v>0.25737967077547474</v>
      </c>
      <c r="N84" s="109">
        <f t="shared" si="8"/>
        <v>0.99957936270630621</v>
      </c>
      <c r="O84" s="30">
        <f t="shared" ref="O84:O119" si="11">-LN(N84+const)</f>
        <v>3.2068870882155632E-4</v>
      </c>
    </row>
    <row r="85" spans="1:15">
      <c r="A85" s="30">
        <v>0.66</v>
      </c>
      <c r="B85" s="30">
        <f t="shared" si="9"/>
        <v>0.72799999999999998</v>
      </c>
      <c r="E85" s="30">
        <f t="shared" si="10"/>
        <v>3.2767999999999993</v>
      </c>
      <c r="H85" s="30">
        <f t="shared" si="7"/>
        <v>0.53736894356937892</v>
      </c>
      <c r="K85" s="30">
        <f>'Choose Beta Prior'!D82</f>
        <v>0.27148603680530725</v>
      </c>
      <c r="N85" s="109">
        <f t="shared" si="8"/>
        <v>0.99959871204542727</v>
      </c>
      <c r="O85" s="30">
        <f t="shared" si="11"/>
        <v>3.0133335090699767E-4</v>
      </c>
    </row>
    <row r="86" spans="1:15">
      <c r="A86" s="30">
        <v>0.67</v>
      </c>
      <c r="B86" s="30">
        <f t="shared" si="9"/>
        <v>0.73599999999999999</v>
      </c>
      <c r="E86" s="30">
        <f t="shared" si="10"/>
        <v>3.6991999999999998</v>
      </c>
      <c r="H86" s="30">
        <f t="shared" si="7"/>
        <v>0.61140282039692728</v>
      </c>
      <c r="K86" s="30">
        <f>'Choose Beta Prior'!D83</f>
        <v>0.28602024338424359</v>
      </c>
      <c r="N86" s="109">
        <f t="shared" si="8"/>
        <v>0.9996171716547505</v>
      </c>
      <c r="O86" s="30">
        <f t="shared" si="11"/>
        <v>2.8286834872886976E-4</v>
      </c>
    </row>
    <row r="87" spans="1:15">
      <c r="A87" s="30">
        <v>0.68</v>
      </c>
      <c r="B87" s="30">
        <f t="shared" si="9"/>
        <v>0.74399999999999999</v>
      </c>
      <c r="E87" s="30">
        <f t="shared" si="10"/>
        <v>4.1471999999999998</v>
      </c>
      <c r="H87" s="30">
        <f t="shared" si="7"/>
        <v>0.69114023759302334</v>
      </c>
      <c r="K87" s="30">
        <f>'Choose Beta Prior'!D84</f>
        <v>0.30100840587980915</v>
      </c>
      <c r="N87" s="109">
        <f t="shared" si="8"/>
        <v>0.99963478241557968</v>
      </c>
      <c r="O87" s="30">
        <f t="shared" si="11"/>
        <v>2.6525276082361055E-4</v>
      </c>
    </row>
    <row r="88" spans="1:15">
      <c r="A88" s="30">
        <v>0.69</v>
      </c>
      <c r="B88" s="30">
        <f t="shared" si="9"/>
        <v>0.752</v>
      </c>
      <c r="E88" s="30">
        <f t="shared" si="10"/>
        <v>4.6208</v>
      </c>
      <c r="H88" s="30">
        <f t="shared" si="7"/>
        <v>0.77684007114104858</v>
      </c>
      <c r="K88" s="30">
        <f>'Choose Beta Prior'!D85</f>
        <v>0.31647913610091161</v>
      </c>
      <c r="N88" s="109">
        <f t="shared" si="8"/>
        <v>0.99965158333355908</v>
      </c>
      <c r="O88" s="30">
        <f t="shared" si="11"/>
        <v>2.4844752697196699E-4</v>
      </c>
    </row>
    <row r="89" spans="1:15">
      <c r="A89" s="30">
        <v>0.7</v>
      </c>
      <c r="B89" s="30">
        <f t="shared" si="9"/>
        <v>0.76</v>
      </c>
      <c r="E89" s="30">
        <f t="shared" si="10"/>
        <v>5.120000000000001</v>
      </c>
      <c r="H89" s="30">
        <f t="shared" si="7"/>
        <v>0.86879125886484942</v>
      </c>
      <c r="K89" s="30">
        <f>'Choose Beta Prior'!D86</f>
        <v>0.33246386914177684</v>
      </c>
      <c r="N89" s="109">
        <f t="shared" si="8"/>
        <v>0.99966761162448237</v>
      </c>
      <c r="O89" s="30">
        <f t="shared" si="11"/>
        <v>2.3241538188024019E-4</v>
      </c>
    </row>
    <row r="90" spans="1:15">
      <c r="A90" s="30">
        <v>0.71</v>
      </c>
      <c r="B90" s="30">
        <f t="shared" si="9"/>
        <v>0.76800000000000002</v>
      </c>
      <c r="E90" s="30">
        <f t="shared" si="10"/>
        <v>5.6448000000000018</v>
      </c>
      <c r="H90" s="30">
        <f t="shared" si="7"/>
        <v>0.96731660686245746</v>
      </c>
      <c r="K90" s="30">
        <f>'Choose Beta Prior'!D87</f>
        <v>0.34899724567029167</v>
      </c>
      <c r="N90" s="109">
        <f t="shared" si="8"/>
        <v>0.99968290279619743</v>
      </c>
      <c r="O90" s="30">
        <f t="shared" si="11"/>
        <v>2.1712077281177384E-4</v>
      </c>
    </row>
    <row r="91" spans="1:15">
      <c r="A91" s="30">
        <v>0.72</v>
      </c>
      <c r="B91" s="30">
        <f t="shared" si="9"/>
        <v>0.77600000000000002</v>
      </c>
      <c r="E91" s="30">
        <f t="shared" si="10"/>
        <v>6.1952000000000025</v>
      </c>
      <c r="H91" s="30">
        <f t="shared" si="7"/>
        <v>1.0727772833537257</v>
      </c>
      <c r="K91" s="30">
        <f>'Choose Beta Prior'!D88</f>
        <v>0.36611756133216877</v>
      </c>
      <c r="N91" s="109">
        <f t="shared" si="8"/>
        <v>0.99969749072678415</v>
      </c>
      <c r="O91" s="30">
        <f t="shared" si="11"/>
        <v>2.0252978098744809E-4</v>
      </c>
    </row>
    <row r="92" spans="1:15">
      <c r="A92" s="30">
        <v>0.73</v>
      </c>
      <c r="B92" s="30">
        <f t="shared" si="9"/>
        <v>0.78400000000000003</v>
      </c>
      <c r="E92" s="30">
        <f t="shared" si="10"/>
        <v>6.7712000000000021</v>
      </c>
      <c r="H92" s="30">
        <f t="shared" si="7"/>
        <v>1.1855781482843009</v>
      </c>
      <c r="K92" s="30">
        <f>'Choose Beta Prior'!D89</f>
        <v>0.38386729791459806</v>
      </c>
      <c r="N92" s="109">
        <f t="shared" si="8"/>
        <v>0.99971140773917266</v>
      </c>
      <c r="O92" s="30">
        <f t="shared" si="11"/>
        <v>1.8861004658397498E-4</v>
      </c>
    </row>
    <row r="93" spans="1:15">
      <c r="A93" s="30">
        <v>0.74</v>
      </c>
      <c r="B93" s="30">
        <f t="shared" si="9"/>
        <v>0.79200000000000004</v>
      </c>
      <c r="E93" s="30">
        <f t="shared" si="10"/>
        <v>7.3728000000000034</v>
      </c>
      <c r="H93" s="30">
        <f t="shared" si="7"/>
        <v>1.3061741063932253</v>
      </c>
      <c r="K93" s="30">
        <f>'Choose Beta Prior'!D90</f>
        <v>0.40229375478295371</v>
      </c>
      <c r="N93" s="109">
        <f t="shared" si="8"/>
        <v>0.99972468467236086</v>
      </c>
      <c r="O93" s="30">
        <f t="shared" si="11"/>
        <v>1.7533069716756873E-4</v>
      </c>
    </row>
    <row r="94" spans="1:15">
      <c r="A94" s="30">
        <v>0.75</v>
      </c>
      <c r="B94" s="30">
        <f t="shared" si="9"/>
        <v>0.8</v>
      </c>
      <c r="E94" s="30">
        <f t="shared" si="10"/>
        <v>8.0000000000000036</v>
      </c>
      <c r="H94" s="30">
        <f t="shared" si="7"/>
        <v>1.4350777231540466</v>
      </c>
      <c r="K94" s="30">
        <f>'Choose Beta Prior'!D91</f>
        <v>0.4214498041887017</v>
      </c>
      <c r="N94" s="109">
        <f t="shared" si="8"/>
        <v>0.99973735094938621</v>
      </c>
      <c r="O94" s="30">
        <f t="shared" si="11"/>
        <v>1.6266227940509143E-4</v>
      </c>
    </row>
    <row r="95" spans="1:15">
      <c r="A95" s="30">
        <v>0.76</v>
      </c>
      <c r="B95" s="30">
        <f t="shared" si="9"/>
        <v>0.80800000000000005</v>
      </c>
      <c r="E95" s="30">
        <f t="shared" si="10"/>
        <v>8.6528000000000045</v>
      </c>
      <c r="H95" s="30">
        <f t="shared" si="7"/>
        <v>1.5728684115769465</v>
      </c>
      <c r="K95" s="30">
        <f>'Choose Beta Prior'!D92</f>
        <v>0.44139480079241533</v>
      </c>
      <c r="N95" s="109">
        <f t="shared" si="8"/>
        <v>0.99974943464219956</v>
      </c>
      <c r="O95" s="30">
        <f t="shared" si="11"/>
        <v>1.5057669390182917E-4</v>
      </c>
    </row>
    <row r="96" spans="1:15">
      <c r="A96" s="30">
        <v>0.77</v>
      </c>
      <c r="B96" s="30">
        <f t="shared" si="9"/>
        <v>0.81600000000000006</v>
      </c>
      <c r="E96" s="30">
        <f t="shared" si="10"/>
        <v>9.3312000000000062</v>
      </c>
      <c r="H96" s="30">
        <f t="shared" si="7"/>
        <v>1.7202035897820354</v>
      </c>
      <c r="K96" s="30">
        <f>'Choose Beta Prior'!D93</f>
        <v>0.46219568478943052</v>
      </c>
      <c r="N96" s="109">
        <f t="shared" si="8"/>
        <v>0.99976096253357638</v>
      </c>
      <c r="O96" s="30">
        <f t="shared" si="11"/>
        <v>1.3904713302818908E-4</v>
      </c>
    </row>
    <row r="97" spans="1:15">
      <c r="A97" s="30">
        <v>0.78</v>
      </c>
      <c r="B97" s="30">
        <f t="shared" si="9"/>
        <v>0.82400000000000007</v>
      </c>
      <c r="E97" s="30">
        <f t="shared" si="10"/>
        <v>10.035200000000007</v>
      </c>
      <c r="H97" s="30">
        <f t="shared" si="7"/>
        <v>1.8778323338690326</v>
      </c>
      <c r="K97" s="30">
        <f>'Choose Beta Prior'!D94</f>
        <v>0.48392833028706927</v>
      </c>
      <c r="N97" s="109">
        <f t="shared" si="8"/>
        <v>0.99977196017620507</v>
      </c>
      <c r="O97" s="30">
        <f t="shared" si="11"/>
        <v>1.2804802159295466E-4</v>
      </c>
    </row>
    <row r="98" spans="1:15">
      <c r="A98" s="30">
        <v>0.79</v>
      </c>
      <c r="B98" s="30">
        <f t="shared" si="9"/>
        <v>0.83200000000000007</v>
      </c>
      <c r="E98" s="30">
        <f t="shared" si="10"/>
        <v>10.764800000000006</v>
      </c>
      <c r="H98" s="30">
        <f t="shared" si="7"/>
        <v>2.0466122216157068</v>
      </c>
      <c r="K98" s="30">
        <f>'Choose Beta Prior'!D95</f>
        <v>0.50667920740975414</v>
      </c>
      <c r="N98" s="109">
        <f t="shared" si="8"/>
        <v>0.99978245194907678</v>
      </c>
      <c r="O98" s="30">
        <f t="shared" si="11"/>
        <v>1.1755496023682707E-4</v>
      </c>
    </row>
    <row r="99" spans="1:15">
      <c r="A99" s="30">
        <v>0.8</v>
      </c>
      <c r="B99" s="30">
        <f t="shared" si="9"/>
        <v>0.84000000000000008</v>
      </c>
      <c r="E99" s="30">
        <f t="shared" si="10"/>
        <v>11.520000000000007</v>
      </c>
      <c r="H99" s="30">
        <f t="shared" si="7"/>
        <v>2.2275303003266878</v>
      </c>
      <c r="K99" s="30">
        <f>'Choose Beta Prior'!D96</f>
        <v>0.5305474500083931</v>
      </c>
      <c r="N99" s="109">
        <f t="shared" si="8"/>
        <v>0.99979246111129894</v>
      </c>
      <c r="O99" s="30">
        <f t="shared" si="11"/>
        <v>1.075446714219488E-4</v>
      </c>
    </row>
    <row r="100" spans="1:15">
      <c r="A100" s="30">
        <v>0.81</v>
      </c>
      <c r="B100" s="30">
        <f t="shared" si="9"/>
        <v>0.84800000000000009</v>
      </c>
      <c r="E100" s="30">
        <f t="shared" si="10"/>
        <v>12.300800000000008</v>
      </c>
      <c r="H100" s="30">
        <f t="shared" si="7"/>
        <v>2.4217294475852356</v>
      </c>
      <c r="K100" s="30">
        <f>'Choose Beta Prior'!D97</f>
        <v>0.55564745386018732</v>
      </c>
      <c r="N100" s="109">
        <f t="shared" si="8"/>
        <v>0.99980200985345158</v>
      </c>
      <c r="O100" s="30">
        <f t="shared" si="11"/>
        <v>9.7994947896501685E-5</v>
      </c>
    </row>
    <row r="101" spans="1:15">
      <c r="A101" s="30">
        <v>0.82</v>
      </c>
      <c r="B101" s="30">
        <f t="shared" si="9"/>
        <v>0.85600000000000009</v>
      </c>
      <c r="E101" s="30">
        <f t="shared" si="10"/>
        <v>13.107200000000011</v>
      </c>
      <c r="H101" s="30">
        <f t="shared" si="7"/>
        <v>2.6305418742982809</v>
      </c>
      <c r="K101" s="30">
        <f>'Choose Beta Prior'!D98</f>
        <v>0.58211217754564648</v>
      </c>
      <c r="N101" s="109">
        <f t="shared" si="8"/>
        <v>0.99981111934659472</v>
      </c>
      <c r="O101" s="30">
        <f t="shared" si="11"/>
        <v>8.8884603524623789E-5</v>
      </c>
    </row>
    <row r="102" spans="1:15">
      <c r="A102" s="30">
        <v>0.83</v>
      </c>
      <c r="B102" s="30">
        <f t="shared" si="9"/>
        <v>0.8640000000000001</v>
      </c>
      <c r="E102" s="30">
        <f t="shared" si="10"/>
        <v>13.93920000000001</v>
      </c>
      <c r="H102" s="30">
        <f t="shared" si="7"/>
        <v>2.8555322200593807</v>
      </c>
      <c r="K102" s="30">
        <f>'Choose Beta Prior'!D99</f>
        <v>0.61009738714155437</v>
      </c>
      <c r="N102" s="109">
        <f t="shared" si="8"/>
        <v>0.99981980978903717</v>
      </c>
      <c r="O102" s="30">
        <f t="shared" si="11"/>
        <v>8.0193426369702683E-5</v>
      </c>
    </row>
    <row r="103" spans="1:15">
      <c r="A103" s="30">
        <v>0.84</v>
      </c>
      <c r="B103" s="30">
        <f t="shared" si="9"/>
        <v>0.87200000000000011</v>
      </c>
      <c r="E103" s="30">
        <f t="shared" si="10"/>
        <v>14.796800000000013</v>
      </c>
      <c r="H103" s="30">
        <f t="shared" si="7"/>
        <v>3.0985537316867795</v>
      </c>
      <c r="K103" s="30">
        <f>'Choose Beta Prior'!D100</f>
        <v>0.63978718830167569</v>
      </c>
      <c r="N103" s="109">
        <f t="shared" si="8"/>
        <v>0.99982810045096471</v>
      </c>
      <c r="O103" s="30">
        <f t="shared" si="11"/>
        <v>7.190213393178201E-5</v>
      </c>
    </row>
    <row r="104" spans="1:15">
      <c r="A104" s="30">
        <v>0.85</v>
      </c>
      <c r="B104" s="30">
        <f t="shared" si="9"/>
        <v>0.88000000000000012</v>
      </c>
      <c r="E104" s="30">
        <f t="shared" si="10"/>
        <v>15.680000000000014</v>
      </c>
      <c r="H104" s="30">
        <f t="shared" si="7"/>
        <v>3.3618225947421712</v>
      </c>
      <c r="K104" s="30">
        <f>'Choose Beta Prior'!D101</f>
        <v>0.67140134468933232</v>
      </c>
      <c r="N104" s="109">
        <f t="shared" si="8"/>
        <v>0.99983600971702757</v>
      </c>
      <c r="O104" s="30">
        <f t="shared" si="11"/>
        <v>6.3992330437940201E-5</v>
      </c>
    </row>
    <row r="105" spans="1:15">
      <c r="A105" s="30">
        <v>0.86</v>
      </c>
      <c r="B105" s="30">
        <f t="shared" si="9"/>
        <v>0.88800000000000012</v>
      </c>
      <c r="E105" s="30">
        <f t="shared" si="10"/>
        <v>16.588800000000013</v>
      </c>
      <c r="H105" s="30">
        <f t="shared" si="7"/>
        <v>3.6480179396470831</v>
      </c>
      <c r="K105" s="30">
        <f>'Choose Beta Prior'!D102</f>
        <v>0.70520512302205773</v>
      </c>
      <c r="N105" s="109">
        <f t="shared" si="8"/>
        <v>0.99984355512697975</v>
      </c>
      <c r="O105" s="30">
        <f t="shared" si="11"/>
        <v>5.6446466092048598E-5</v>
      </c>
    </row>
    <row r="106" spans="1:15">
      <c r="A106" s="30">
        <v>0.87</v>
      </c>
      <c r="B106" s="30">
        <f t="shared" si="9"/>
        <v>0.89600000000000013</v>
      </c>
      <c r="E106" s="30">
        <f t="shared" si="10"/>
        <v>17.523200000000017</v>
      </c>
      <c r="H106" s="30">
        <f t="shared" si="7"/>
        <v>3.9604189521021063</v>
      </c>
      <c r="K106" s="30">
        <f>'Choose Beta Prior'!D103</f>
        <v>0.7415227896055534</v>
      </c>
      <c r="N106" s="109">
        <f t="shared" si="8"/>
        <v>0.99985075341445739</v>
      </c>
      <c r="O106" s="30">
        <f t="shared" si="11"/>
        <v>4.9247798195523828E-5</v>
      </c>
    </row>
    <row r="107" spans="1:15">
      <c r="A107" s="30">
        <v>0.88</v>
      </c>
      <c r="B107" s="30">
        <f t="shared" si="9"/>
        <v>0.90400000000000014</v>
      </c>
      <c r="E107" s="30">
        <f t="shared" si="10"/>
        <v>18.483200000000014</v>
      </c>
      <c r="H107" s="30">
        <f t="shared" si="7"/>
        <v>4.3030969335731557</v>
      </c>
      <c r="K107" s="30">
        <f>'Choose Beta Prior'!D104</f>
        <v>0.78075651467553908</v>
      </c>
      <c r="N107" s="109">
        <f t="shared" si="8"/>
        <v>0.9998576205439812</v>
      </c>
      <c r="O107" s="30">
        <f t="shared" si="11"/>
        <v>4.2380354053333557E-5</v>
      </c>
    </row>
    <row r="108" spans="1:15">
      <c r="A108" s="30">
        <v>0.89</v>
      </c>
      <c r="B108" s="30">
        <f t="shared" si="9"/>
        <v>0.91200000000000014</v>
      </c>
      <c r="E108" s="30">
        <f t="shared" si="10"/>
        <v>19.468800000000016</v>
      </c>
      <c r="H108" s="30">
        <f t="shared" si="7"/>
        <v>4.6811910514287636</v>
      </c>
      <c r="K108" s="30">
        <f>'Choose Beta Prior'!D105</f>
        <v>0.82341351299047782</v>
      </c>
      <c r="N108" s="109">
        <f t="shared" si="8"/>
        <v>0.99986417174626663</v>
      </c>
      <c r="O108" s="30">
        <f t="shared" si="11"/>
        <v>3.5828895580596848E-5</v>
      </c>
    </row>
    <row r="109" spans="1:15">
      <c r="A109" s="30">
        <v>0.9</v>
      </c>
      <c r="B109" s="30">
        <f t="shared" si="9"/>
        <v>0.92000000000000015</v>
      </c>
      <c r="E109" s="30">
        <f t="shared" si="10"/>
        <v>20.480000000000018</v>
      </c>
      <c r="H109" s="30">
        <f t="shared" si="7"/>
        <v>5.1013157444341539</v>
      </c>
      <c r="K109" s="30">
        <f>'Choose Beta Prior'!D106</f>
        <v>0.87014614127379697</v>
      </c>
      <c r="N109" s="109">
        <f t="shared" si="8"/>
        <v>0.99987042155191441</v>
      </c>
      <c r="O109" s="30">
        <f t="shared" si="11"/>
        <v>2.9578885536520408E-5</v>
      </c>
    </row>
    <row r="110" spans="1:15">
      <c r="A110" s="30">
        <v>0.91</v>
      </c>
      <c r="B110" s="30">
        <f t="shared" si="9"/>
        <v>0.92800000000000016</v>
      </c>
      <c r="E110" s="30">
        <f t="shared" si="10"/>
        <v>21.516800000000021</v>
      </c>
      <c r="H110" s="30">
        <f t="shared" si="7"/>
        <v>5.5721832426219882</v>
      </c>
      <c r="K110" s="30">
        <f>'Choose Beta Prior'!D107</f>
        <v>0.92181316621062304</v>
      </c>
      <c r="N110" s="109">
        <f t="shared" si="8"/>
        <v>0.99987638382355915</v>
      </c>
      <c r="O110" s="30">
        <f t="shared" si="11"/>
        <v>2.3616455307151355E-5</v>
      </c>
    </row>
    <row r="111" spans="1:15">
      <c r="A111" s="30">
        <v>0.92</v>
      </c>
      <c r="B111" s="30">
        <f t="shared" si="9"/>
        <v>0.93600000000000017</v>
      </c>
      <c r="E111" s="30">
        <f t="shared" si="10"/>
        <v>22.579200000000021</v>
      </c>
      <c r="H111" s="30">
        <f t="shared" si="7"/>
        <v>6.1055937561234099</v>
      </c>
      <c r="K111" s="30">
        <f>'Choose Beta Prior'!D108</f>
        <v>0.97957721680680443</v>
      </c>
      <c r="N111" s="109">
        <f t="shared" si="8"/>
        <v>0.99988207178654398</v>
      </c>
      <c r="O111" s="30">
        <f t="shared" si="11"/>
        <v>1.7928374168370737E-5</v>
      </c>
    </row>
    <row r="112" spans="1:15">
      <c r="A112" s="30">
        <v>0.93</v>
      </c>
      <c r="B112" s="30">
        <f t="shared" si="9"/>
        <v>0.94400000000000017</v>
      </c>
      <c r="E112" s="30">
        <f t="shared" si="10"/>
        <v>23.667200000000022</v>
      </c>
      <c r="H112" s="30">
        <f t="shared" si="7"/>
        <v>6.7180892364205036</v>
      </c>
      <c r="K112" s="30">
        <f>'Choose Beta Prior'!D109</f>
        <v>1.0450675427289313</v>
      </c>
      <c r="N112" s="109">
        <f t="shared" si="8"/>
        <v>0.99988749805819022</v>
      </c>
      <c r="O112" s="30">
        <f t="shared" si="11"/>
        <v>1.2502019959720773E-5</v>
      </c>
    </row>
    <row r="113" spans="1:15">
      <c r="A113" s="30">
        <v>0.94</v>
      </c>
      <c r="B113" s="30">
        <f t="shared" si="9"/>
        <v>0.95199999999999996</v>
      </c>
      <c r="E113" s="30">
        <f t="shared" si="10"/>
        <v>24.780799999999992</v>
      </c>
      <c r="H113" s="30">
        <f t="shared" si="7"/>
        <v>7.4338881163594568</v>
      </c>
      <c r="K113" s="30">
        <f>'Choose Beta Prior'!D110</f>
        <v>1.120668841244842</v>
      </c>
      <c r="N113" s="109">
        <f t="shared" si="8"/>
        <v>0.99989267467572374</v>
      </c>
      <c r="O113" s="30">
        <f t="shared" si="11"/>
        <v>7.3253511065938731E-6</v>
      </c>
    </row>
    <row r="114" spans="1:15">
      <c r="A114" s="30">
        <v>0.95</v>
      </c>
      <c r="B114" s="30">
        <f t="shared" si="9"/>
        <v>0.96</v>
      </c>
      <c r="E114" s="30">
        <f t="shared" si="10"/>
        <v>25.919999999999995</v>
      </c>
      <c r="H114" s="30">
        <f t="shared" si="7"/>
        <v>8.2905137816572303</v>
      </c>
      <c r="K114" s="30">
        <f>'Choose Beta Prior'!D111</f>
        <v>1.210075190130081</v>
      </c>
      <c r="N114" s="109">
        <f t="shared" si="8"/>
        <v>0.99989761312292313</v>
      </c>
      <c r="O114" s="30">
        <f t="shared" si="11"/>
        <v>2.3868799254720818E-6</v>
      </c>
    </row>
    <row r="115" spans="1:15">
      <c r="A115" s="30">
        <v>0.96</v>
      </c>
      <c r="B115" s="30">
        <f t="shared" si="9"/>
        <v>0.96799999999999997</v>
      </c>
      <c r="E115" s="30">
        <f t="shared" si="10"/>
        <v>27.084799999999994</v>
      </c>
      <c r="H115" s="30">
        <f t="shared" si="7"/>
        <v>9.3507656553767919</v>
      </c>
      <c r="K115" s="30">
        <f>'Choose Beta Prior'!D112</f>
        <v>1.3194681945712816</v>
      </c>
      <c r="N115" s="109">
        <f t="shared" si="8"/>
        <v>0.99990232435554394</v>
      </c>
      <c r="O115" s="30">
        <f t="shared" si="11"/>
        <v>-2.3243528427264874E-6</v>
      </c>
    </row>
    <row r="116" spans="1:15">
      <c r="A116" s="30">
        <v>0.97</v>
      </c>
      <c r="B116" s="30">
        <f t="shared" si="9"/>
        <v>0.97599999999999998</v>
      </c>
      <c r="E116" s="30">
        <f t="shared" si="10"/>
        <v>28.275199999999995</v>
      </c>
      <c r="H116" s="30">
        <f t="shared" si="7"/>
        <v>10.732179379296316</v>
      </c>
      <c r="K116" s="30">
        <f>'Choose Beta Prior'!D113</f>
        <v>1.4604163395350067</v>
      </c>
      <c r="N116" s="109">
        <f t="shared" si="8"/>
        <v>0.99990681882557741</v>
      </c>
      <c r="O116" s="30">
        <f t="shared" si="11"/>
        <v>-6.8188023294293416E-6</v>
      </c>
    </row>
    <row r="117" spans="1:15">
      <c r="A117" s="30">
        <v>0.98</v>
      </c>
      <c r="B117" s="30">
        <f t="shared" si="9"/>
        <v>0.98399999999999999</v>
      </c>
      <c r="E117" s="30">
        <f t="shared" si="10"/>
        <v>29.491199999999996</v>
      </c>
      <c r="H117" s="30">
        <f t="shared" si="7"/>
        <v>12.697866294943367</v>
      </c>
      <c r="K117" s="30">
        <f>'Choose Beta Prior'!D114</f>
        <v>1.6588150422632419</v>
      </c>
      <c r="N117" s="109">
        <f t="shared" si="8"/>
        <v>0.99991110650439741</v>
      </c>
      <c r="O117" s="30">
        <f t="shared" si="11"/>
        <v>-1.1106442720743421E-5</v>
      </c>
    </row>
    <row r="118" spans="1:15">
      <c r="A118" s="30">
        <v>0.99</v>
      </c>
      <c r="B118" s="30">
        <f t="shared" si="9"/>
        <v>0.99199999999999999</v>
      </c>
      <c r="E118" s="30">
        <f t="shared" si="10"/>
        <v>30.732799999999997</v>
      </c>
      <c r="H118" s="30">
        <f t="shared" si="7"/>
        <v>16.081886930336715</v>
      </c>
      <c r="K118" s="30">
        <f>'Choose Beta Prior'!D115</f>
        <v>1.9967501764193472</v>
      </c>
      <c r="N118" s="109">
        <f t="shared" si="8"/>
        <v>0.99991519690484454</v>
      </c>
      <c r="O118" s="30">
        <f t="shared" si="11"/>
        <v>-1.5196789372739184E-5</v>
      </c>
    </row>
    <row r="119" spans="1:15">
      <c r="A119" s="30">
        <v>1</v>
      </c>
      <c r="B119" s="30">
        <f t="shared" si="9"/>
        <v>1</v>
      </c>
      <c r="E119" s="30">
        <f t="shared" si="10"/>
        <v>32</v>
      </c>
      <c r="H119" s="30">
        <f t="shared" si="7"/>
        <v>38.003887336772429</v>
      </c>
      <c r="K119" s="30">
        <f>'Choose Beta Prior'!D116</f>
        <v>4.1590684556815853</v>
      </c>
      <c r="N119" s="109">
        <f t="shared" si="8"/>
        <v>0.99991909910229659</v>
      </c>
      <c r="O119" s="30">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5"/>
  <sheetViews>
    <sheetView workbookViewId="0"/>
  </sheetViews>
  <sheetFormatPr defaultColWidth="9.109375" defaultRowHeight="13.2"/>
  <cols>
    <col min="1" max="1" width="11.44140625" style="30" bestFit="1" customWidth="1"/>
    <col min="2" max="2" width="14.88671875" style="30" bestFit="1" customWidth="1"/>
    <col min="3" max="7" width="13.88671875" style="30" bestFit="1" customWidth="1"/>
    <col min="8" max="16384" width="9.109375" style="30"/>
  </cols>
  <sheetData>
    <row r="1" spans="1:13">
      <c r="A1" s="30" t="s">
        <v>1178</v>
      </c>
    </row>
    <row r="2" spans="1:13">
      <c r="A2" s="198" t="s">
        <v>884</v>
      </c>
    </row>
    <row r="3" spans="1:13">
      <c r="A3" s="198"/>
    </row>
    <row r="4" spans="1:13" ht="12.75" customHeight="1">
      <c r="A4" s="30" t="s">
        <v>1179</v>
      </c>
      <c r="B4" s="30" t="s">
        <v>1079</v>
      </c>
      <c r="C4" s="30" t="s">
        <v>1079</v>
      </c>
      <c r="D4" s="30" t="s">
        <v>1079</v>
      </c>
      <c r="E4" s="30" t="s">
        <v>1079</v>
      </c>
      <c r="F4" s="30" t="s">
        <v>1079</v>
      </c>
      <c r="G4" s="30" t="s">
        <v>1079</v>
      </c>
      <c r="I4" s="80"/>
      <c r="J4" s="80"/>
      <c r="K4" s="80"/>
      <c r="L4" s="80"/>
      <c r="M4" s="80"/>
    </row>
    <row r="5" spans="1:13">
      <c r="B5" s="30">
        <v>1</v>
      </c>
      <c r="C5" s="30">
        <v>1</v>
      </c>
      <c r="D5" s="30">
        <v>1</v>
      </c>
      <c r="E5" s="30">
        <v>1</v>
      </c>
      <c r="F5" s="30">
        <v>1</v>
      </c>
      <c r="G5" s="30">
        <v>1</v>
      </c>
      <c r="I5" s="80"/>
      <c r="J5" s="80"/>
      <c r="K5" s="80"/>
      <c r="L5" s="80"/>
      <c r="M5" s="80"/>
    </row>
    <row r="6" spans="1:13">
      <c r="B6" s="30">
        <v>0.05</v>
      </c>
      <c r="C6" s="30">
        <v>0.2</v>
      </c>
      <c r="D6" s="30">
        <v>0.5</v>
      </c>
      <c r="E6" s="30">
        <v>1</v>
      </c>
      <c r="F6" s="30">
        <v>2</v>
      </c>
      <c r="G6" s="30">
        <v>5</v>
      </c>
      <c r="I6" s="80"/>
      <c r="J6" s="80"/>
      <c r="K6" s="80"/>
      <c r="L6" s="80"/>
      <c r="M6" s="80"/>
    </row>
    <row r="7" spans="1:13">
      <c r="B7" s="30">
        <v>0.05</v>
      </c>
      <c r="C7" s="30">
        <v>0.2</v>
      </c>
      <c r="D7" s="30">
        <v>0.5</v>
      </c>
      <c r="E7" s="30">
        <v>1</v>
      </c>
      <c r="F7" s="30">
        <v>2</v>
      </c>
      <c r="G7" s="30">
        <v>5</v>
      </c>
      <c r="I7" s="80"/>
      <c r="J7" s="80"/>
      <c r="K7" s="80"/>
      <c r="L7" s="80"/>
      <c r="M7" s="80"/>
    </row>
    <row r="8" spans="1:13">
      <c r="B8" s="30">
        <v>8.0471895621705022E-2</v>
      </c>
      <c r="C8" s="30">
        <v>0.32188758248682009</v>
      </c>
      <c r="D8" s="30">
        <v>0.80471895621705025</v>
      </c>
      <c r="E8" s="30">
        <v>1.6094379124341005</v>
      </c>
      <c r="F8" s="30">
        <v>3.218875824868201</v>
      </c>
      <c r="G8" s="30">
        <v>8.0471895621705016</v>
      </c>
    </row>
    <row r="9" spans="1:13">
      <c r="A9" s="30">
        <v>0.2</v>
      </c>
      <c r="B9" s="30" t="s">
        <v>1170</v>
      </c>
      <c r="C9" s="30" t="s">
        <v>1170</v>
      </c>
      <c r="D9" s="30" t="s">
        <v>1170</v>
      </c>
      <c r="E9" s="30" t="s">
        <v>1170</v>
      </c>
      <c r="F9" s="30" t="s">
        <v>1170</v>
      </c>
      <c r="G9" s="30" t="s">
        <v>1170</v>
      </c>
    </row>
    <row r="10" spans="1:13">
      <c r="A10" s="30">
        <v>1</v>
      </c>
    </row>
    <row r="11" spans="1:13">
      <c r="A11" s="30">
        <v>0.6</v>
      </c>
    </row>
    <row r="13" spans="1:13">
      <c r="A13" s="240">
        <v>1E-4</v>
      </c>
      <c r="B13" s="510" t="s">
        <v>1172</v>
      </c>
      <c r="C13" s="511"/>
      <c r="D13" s="511"/>
      <c r="E13" s="511"/>
      <c r="F13" s="511"/>
      <c r="G13" s="511"/>
    </row>
    <row r="14" spans="1:13">
      <c r="A14" s="254" t="s">
        <v>1171</v>
      </c>
      <c r="B14" s="257" t="s">
        <v>1081</v>
      </c>
      <c r="C14" s="254" t="s">
        <v>1082</v>
      </c>
      <c r="D14" s="254" t="s">
        <v>1083</v>
      </c>
      <c r="E14" s="254" t="s">
        <v>1084</v>
      </c>
      <c r="F14" s="254" t="s">
        <v>1085</v>
      </c>
      <c r="G14" s="254" t="s">
        <v>1086</v>
      </c>
      <c r="H14" s="37"/>
    </row>
    <row r="15" spans="1:13">
      <c r="A15" s="240">
        <v>0.2</v>
      </c>
      <c r="B15" s="258">
        <v>0.38003887336769654</v>
      </c>
      <c r="C15" s="240">
        <v>1.5201554934707862</v>
      </c>
      <c r="D15" s="240">
        <v>3.8003887336769653</v>
      </c>
      <c r="E15" s="240">
        <v>7.6007774673539306</v>
      </c>
      <c r="F15" s="240">
        <v>15.201554934707861</v>
      </c>
      <c r="G15" s="240">
        <v>38.003887336769651</v>
      </c>
    </row>
    <row r="16" spans="1:13">
      <c r="A16" s="240">
        <v>0.20800000000000002</v>
      </c>
      <c r="B16" s="258">
        <v>0.16081886930336681</v>
      </c>
      <c r="C16" s="240">
        <v>0.64327547721346723</v>
      </c>
      <c r="D16" s="240">
        <v>1.6081886930336682</v>
      </c>
      <c r="E16" s="240">
        <v>3.2163773860673364</v>
      </c>
      <c r="F16" s="240">
        <v>6.4327547721346727</v>
      </c>
      <c r="G16" s="240">
        <v>16.081886930336683</v>
      </c>
    </row>
    <row r="17" spans="1:7">
      <c r="A17" s="240">
        <v>0.21600000000000003</v>
      </c>
      <c r="B17" s="258">
        <v>0.12697866294943347</v>
      </c>
      <c r="C17" s="240">
        <v>0.50791465179773387</v>
      </c>
      <c r="D17" s="240">
        <v>1.2697866294943345</v>
      </c>
      <c r="E17" s="240">
        <v>2.539573258988669</v>
      </c>
      <c r="F17" s="240">
        <v>5.0791465179773381</v>
      </c>
      <c r="G17" s="240">
        <v>12.697866294943347</v>
      </c>
    </row>
    <row r="18" spans="1:7">
      <c r="A18" s="240">
        <v>0.224</v>
      </c>
      <c r="B18" s="258">
        <v>0.10732179379296308</v>
      </c>
      <c r="C18" s="240">
        <v>0.42928717517185233</v>
      </c>
      <c r="D18" s="240">
        <v>1.0732179379296307</v>
      </c>
      <c r="E18" s="240">
        <v>2.1464358758592614</v>
      </c>
      <c r="F18" s="240">
        <v>4.2928717517185229</v>
      </c>
      <c r="G18" s="240">
        <v>10.732179379296308</v>
      </c>
    </row>
    <row r="19" spans="1:7">
      <c r="A19" s="240">
        <v>0.23200000000000001</v>
      </c>
      <c r="B19" s="258">
        <v>9.3507656553767887E-2</v>
      </c>
      <c r="C19" s="240">
        <v>0.37403062621507155</v>
      </c>
      <c r="D19" s="240">
        <v>0.93507656553767871</v>
      </c>
      <c r="E19" s="240">
        <v>1.8701531310753574</v>
      </c>
      <c r="F19" s="240">
        <v>3.7403062621507148</v>
      </c>
      <c r="G19" s="240">
        <v>9.3507656553767866</v>
      </c>
    </row>
    <row r="20" spans="1:7">
      <c r="A20" s="240">
        <v>0.24</v>
      </c>
      <c r="B20" s="258">
        <v>8.2905137816572272E-2</v>
      </c>
      <c r="C20" s="240">
        <v>0.33162055126628909</v>
      </c>
      <c r="D20" s="240">
        <v>0.82905137816572272</v>
      </c>
      <c r="E20" s="240">
        <v>1.6581027563314454</v>
      </c>
      <c r="F20" s="240">
        <v>3.3162055126628909</v>
      </c>
      <c r="G20" s="240">
        <v>8.2905137816572285</v>
      </c>
    </row>
    <row r="21" spans="1:7">
      <c r="A21" s="240">
        <v>0.248</v>
      </c>
      <c r="B21" s="258">
        <v>7.4338881163594564E-2</v>
      </c>
      <c r="C21" s="240">
        <v>0.29735552465437826</v>
      </c>
      <c r="D21" s="240">
        <v>0.7433888116359455</v>
      </c>
      <c r="E21" s="240">
        <v>1.486777623271891</v>
      </c>
      <c r="F21" s="240">
        <v>2.973555246543782</v>
      </c>
      <c r="G21" s="240">
        <v>7.4338881163594559</v>
      </c>
    </row>
    <row r="22" spans="1:7">
      <c r="A22" s="240">
        <v>0.25600000000000001</v>
      </c>
      <c r="B22" s="258">
        <v>6.7180892364204881E-2</v>
      </c>
      <c r="C22" s="240">
        <v>0.26872356945681952</v>
      </c>
      <c r="D22" s="240">
        <v>0.67180892364204881</v>
      </c>
      <c r="E22" s="240">
        <v>1.3436178472840976</v>
      </c>
      <c r="F22" s="240">
        <v>2.6872356945681952</v>
      </c>
      <c r="G22" s="240">
        <v>6.7180892364204894</v>
      </c>
    </row>
    <row r="23" spans="1:7">
      <c r="A23" s="240">
        <v>0.26400000000000001</v>
      </c>
      <c r="B23" s="258">
        <v>6.1055937561233987E-2</v>
      </c>
      <c r="C23" s="240">
        <v>0.24422375024493595</v>
      </c>
      <c r="D23" s="240">
        <v>0.61055937561233975</v>
      </c>
      <c r="E23" s="240">
        <v>1.2211187512246795</v>
      </c>
      <c r="F23" s="240">
        <v>2.442237502449359</v>
      </c>
      <c r="G23" s="240">
        <v>6.1055937561233975</v>
      </c>
    </row>
    <row r="24" spans="1:7">
      <c r="A24" s="240">
        <v>0.27200000000000002</v>
      </c>
      <c r="B24" s="258">
        <v>5.5721832426219753E-2</v>
      </c>
      <c r="C24" s="240">
        <v>0.22288732970487901</v>
      </c>
      <c r="D24" s="240">
        <v>0.55721832426219742</v>
      </c>
      <c r="E24" s="240">
        <v>1.1144366485243948</v>
      </c>
      <c r="F24" s="240">
        <v>2.2288732970487897</v>
      </c>
      <c r="G24" s="240">
        <v>5.572183242621974</v>
      </c>
    </row>
    <row r="25" spans="1:7">
      <c r="A25" s="240">
        <v>0.28000000000000003</v>
      </c>
      <c r="B25" s="258">
        <v>5.1013157444341456E-2</v>
      </c>
      <c r="C25" s="240">
        <v>0.20405262977736582</v>
      </c>
      <c r="D25" s="240">
        <v>0.51013157444341439</v>
      </c>
      <c r="E25" s="240">
        <v>1.0202631488868288</v>
      </c>
      <c r="F25" s="240">
        <v>2.0405262977736576</v>
      </c>
      <c r="G25" s="240">
        <v>5.1013157444341459</v>
      </c>
    </row>
    <row r="26" spans="1:7">
      <c r="A26" s="240">
        <v>0.28800000000000003</v>
      </c>
      <c r="B26" s="258">
        <v>4.6811910514287541E-2</v>
      </c>
      <c r="C26" s="240">
        <v>0.18724764205715017</v>
      </c>
      <c r="D26" s="240">
        <v>0.4681191051428753</v>
      </c>
      <c r="E26" s="240">
        <v>0.9362382102857506</v>
      </c>
      <c r="F26" s="240">
        <v>1.8724764205715012</v>
      </c>
      <c r="G26" s="240">
        <v>4.6811910514287529</v>
      </c>
    </row>
    <row r="27" spans="1:7">
      <c r="A27" s="240">
        <v>0.29600000000000004</v>
      </c>
      <c r="B27" s="258">
        <v>4.3030969335731466E-2</v>
      </c>
      <c r="C27" s="240">
        <v>0.17212387734292586</v>
      </c>
      <c r="D27" s="240">
        <v>0.4303096933573145</v>
      </c>
      <c r="E27" s="240">
        <v>0.86061938671462901</v>
      </c>
      <c r="F27" s="240">
        <v>1.721238773429258</v>
      </c>
      <c r="G27" s="240">
        <v>4.3030969335731459</v>
      </c>
    </row>
    <row r="28" spans="1:7">
      <c r="A28" s="240">
        <v>0.30400000000000005</v>
      </c>
      <c r="B28" s="258">
        <v>3.9604189521020981E-2</v>
      </c>
      <c r="C28" s="240">
        <v>0.15841675808408393</v>
      </c>
      <c r="D28" s="240">
        <v>0.39604189521020977</v>
      </c>
      <c r="E28" s="240">
        <v>0.79208379042041954</v>
      </c>
      <c r="F28" s="240">
        <v>1.5841675808408391</v>
      </c>
      <c r="G28" s="240">
        <v>3.9604189521020992</v>
      </c>
    </row>
    <row r="29" spans="1:7">
      <c r="A29" s="240">
        <v>0.31200000000000006</v>
      </c>
      <c r="B29" s="258">
        <v>3.648017939647076E-2</v>
      </c>
      <c r="C29" s="240">
        <v>0.14592071758588304</v>
      </c>
      <c r="D29" s="240">
        <v>0.36480179396470752</v>
      </c>
      <c r="E29" s="240">
        <v>0.72960358792941504</v>
      </c>
      <c r="F29" s="240">
        <v>1.4592071758588301</v>
      </c>
      <c r="G29" s="240">
        <v>3.6480179396470764</v>
      </c>
    </row>
    <row r="30" spans="1:7">
      <c r="A30" s="240">
        <v>0.32</v>
      </c>
      <c r="B30" s="258">
        <v>3.3618225947421657E-2</v>
      </c>
      <c r="C30" s="240">
        <v>0.13447290378968663</v>
      </c>
      <c r="D30" s="240">
        <v>0.33618225947421648</v>
      </c>
      <c r="E30" s="240">
        <v>0.67236451894843297</v>
      </c>
      <c r="F30" s="240">
        <v>1.3447290378968659</v>
      </c>
      <c r="G30" s="240">
        <v>3.3618225947421658</v>
      </c>
    </row>
    <row r="31" spans="1:7">
      <c r="A31" s="240">
        <v>0.32800000000000001</v>
      </c>
      <c r="B31" s="258">
        <v>3.0985537316867762E-2</v>
      </c>
      <c r="C31" s="240">
        <v>0.12394214926747105</v>
      </c>
      <c r="D31" s="240">
        <v>0.30985537316867751</v>
      </c>
      <c r="E31" s="240">
        <v>0.61971074633735501</v>
      </c>
      <c r="F31" s="240">
        <v>1.23942149267471</v>
      </c>
      <c r="G31" s="240">
        <v>3.0985537316867759</v>
      </c>
    </row>
    <row r="32" spans="1:7">
      <c r="A32" s="240">
        <v>0.33600000000000002</v>
      </c>
      <c r="B32" s="258">
        <v>2.8555322200593786E-2</v>
      </c>
      <c r="C32" s="240">
        <v>0.11422128880237514</v>
      </c>
      <c r="D32" s="240">
        <v>0.2855532220059378</v>
      </c>
      <c r="E32" s="240">
        <v>0.5711064440118756</v>
      </c>
      <c r="F32" s="240">
        <v>1.1422128880237512</v>
      </c>
      <c r="G32" s="240">
        <v>2.8555322200593789</v>
      </c>
    </row>
    <row r="33" spans="1:7">
      <c r="A33" s="240">
        <v>0.34399999999999997</v>
      </c>
      <c r="B33" s="258">
        <v>2.6305418742982815E-2</v>
      </c>
      <c r="C33" s="240">
        <v>0.10522167497193126</v>
      </c>
      <c r="D33" s="240">
        <v>0.263054187429828</v>
      </c>
      <c r="E33" s="240">
        <v>0.526108374859656</v>
      </c>
      <c r="F33" s="240">
        <v>1.052216749719312</v>
      </c>
      <c r="G33" s="240">
        <v>2.6305418742982809</v>
      </c>
    </row>
    <row r="34" spans="1:7">
      <c r="A34" s="240">
        <v>0.35200000000000004</v>
      </c>
      <c r="B34" s="258">
        <v>2.4217294475852337E-2</v>
      </c>
      <c r="C34" s="240">
        <v>9.6869177903409348E-2</v>
      </c>
      <c r="D34" s="240">
        <v>0.24217294475852319</v>
      </c>
      <c r="E34" s="240">
        <v>0.48434588951704638</v>
      </c>
      <c r="F34" s="240">
        <v>0.96869177903409276</v>
      </c>
      <c r="G34" s="240">
        <v>2.4217294475852329</v>
      </c>
    </row>
    <row r="35" spans="1:7">
      <c r="A35" s="240">
        <v>0.36</v>
      </c>
      <c r="B35" s="258">
        <v>2.2275303003266862E-2</v>
      </c>
      <c r="C35" s="240">
        <v>8.9101212013067449E-2</v>
      </c>
      <c r="D35" s="240">
        <v>0.22275303003266855</v>
      </c>
      <c r="E35" s="240">
        <v>0.44550606006533711</v>
      </c>
      <c r="F35" s="240">
        <v>0.89101212013067421</v>
      </c>
      <c r="G35" s="240">
        <v>2.227530300326686</v>
      </c>
    </row>
    <row r="36" spans="1:7">
      <c r="A36" s="240">
        <v>0.36799999999999999</v>
      </c>
      <c r="B36" s="258">
        <v>2.0466122216157061E-2</v>
      </c>
      <c r="C36" s="240">
        <v>8.1864488864628243E-2</v>
      </c>
      <c r="D36" s="240">
        <v>0.20466122216157051</v>
      </c>
      <c r="E36" s="240">
        <v>0.40932244432314102</v>
      </c>
      <c r="F36" s="240">
        <v>0.81864488864628204</v>
      </c>
      <c r="G36" s="240">
        <v>2.0466122216157068</v>
      </c>
    </row>
    <row r="37" spans="1:7">
      <c r="A37" s="240">
        <v>0.376</v>
      </c>
      <c r="B37" s="258">
        <v>1.8778323338690318E-2</v>
      </c>
      <c r="C37" s="240">
        <v>7.5113293354761274E-2</v>
      </c>
      <c r="D37" s="240">
        <v>0.18778323338690306</v>
      </c>
      <c r="E37" s="240">
        <v>0.37556646677380612</v>
      </c>
      <c r="F37" s="240">
        <v>0.75113293354761224</v>
      </c>
      <c r="G37" s="240">
        <v>1.8778323338690319</v>
      </c>
    </row>
    <row r="38" spans="1:7">
      <c r="A38" s="240">
        <v>0.38400000000000001</v>
      </c>
      <c r="B38" s="258">
        <v>1.7202035897820343E-2</v>
      </c>
      <c r="C38" s="240">
        <v>6.8808143591281373E-2</v>
      </c>
      <c r="D38" s="240">
        <v>0.17202035897820342</v>
      </c>
      <c r="E38" s="240">
        <v>0.34404071795640684</v>
      </c>
      <c r="F38" s="240">
        <v>0.68808143591281368</v>
      </c>
      <c r="G38" s="240">
        <v>1.7202035897820347</v>
      </c>
    </row>
    <row r="39" spans="1:7">
      <c r="A39" s="240">
        <v>0.39200000000000002</v>
      </c>
      <c r="B39" s="258">
        <v>1.572868411576946E-2</v>
      </c>
      <c r="C39" s="240">
        <v>6.2914736463077839E-2</v>
      </c>
      <c r="D39" s="240">
        <v>0.15728684115769451</v>
      </c>
      <c r="E39" s="240">
        <v>0.31457368231538901</v>
      </c>
      <c r="F39" s="240">
        <v>0.62914736463077803</v>
      </c>
      <c r="G39" s="240">
        <v>1.5728684115769456</v>
      </c>
    </row>
    <row r="40" spans="1:7">
      <c r="A40" s="240">
        <v>0.4</v>
      </c>
      <c r="B40" s="258">
        <v>1.4350777231540462E-2</v>
      </c>
      <c r="C40" s="240">
        <v>5.740310892616185E-2</v>
      </c>
      <c r="D40" s="240">
        <v>0.14350777231540454</v>
      </c>
      <c r="E40" s="240">
        <v>0.28701554463080908</v>
      </c>
      <c r="F40" s="240">
        <v>0.57403108926161817</v>
      </c>
      <c r="G40" s="240">
        <v>1.4350777231540455</v>
      </c>
    </row>
    <row r="41" spans="1:7">
      <c r="A41" s="240">
        <v>0.40800000000000003</v>
      </c>
      <c r="B41" s="258">
        <v>1.306174106393225E-2</v>
      </c>
      <c r="C41" s="240">
        <v>5.2246964255729E-2</v>
      </c>
      <c r="D41" s="240">
        <v>0.13061741063932236</v>
      </c>
      <c r="E41" s="240">
        <v>0.26123482127864472</v>
      </c>
      <c r="F41" s="240">
        <v>0.52246964255728945</v>
      </c>
      <c r="G41" s="240">
        <v>1.3061741063932248</v>
      </c>
    </row>
    <row r="42" spans="1:7">
      <c r="A42" s="240">
        <v>0.41600000000000004</v>
      </c>
      <c r="B42" s="258">
        <v>1.1855781482843008E-2</v>
      </c>
      <c r="C42" s="240">
        <v>4.7423125931372032E-2</v>
      </c>
      <c r="D42" s="240">
        <v>0.11855781482842997</v>
      </c>
      <c r="E42" s="240">
        <v>0.23711562965685995</v>
      </c>
      <c r="F42" s="240">
        <v>0.4742312593137199</v>
      </c>
      <c r="G42" s="240">
        <v>1.1855781482843011</v>
      </c>
    </row>
    <row r="43" spans="1:7">
      <c r="A43" s="240">
        <v>0.42400000000000004</v>
      </c>
      <c r="B43" s="258">
        <v>1.072777283353726E-2</v>
      </c>
      <c r="C43" s="240">
        <v>4.291109133414904E-2</v>
      </c>
      <c r="D43" s="240">
        <v>0.10727772833537252</v>
      </c>
      <c r="E43" s="240">
        <v>0.21455545667074505</v>
      </c>
      <c r="F43" s="240">
        <v>0.4291109133414901</v>
      </c>
      <c r="G43" s="240">
        <v>1.0727772833537259</v>
      </c>
    </row>
    <row r="44" spans="1:7">
      <c r="A44" s="240">
        <v>0.432</v>
      </c>
      <c r="B44" s="258">
        <v>9.6731660686245786E-3</v>
      </c>
      <c r="C44" s="240">
        <v>3.8692664274498315E-2</v>
      </c>
      <c r="D44" s="240">
        <v>9.6731660686245724E-2</v>
      </c>
      <c r="E44" s="240">
        <v>0.19346332137249145</v>
      </c>
      <c r="F44" s="240">
        <v>0.3869266427449829</v>
      </c>
      <c r="G44" s="240">
        <v>0.96731660686245768</v>
      </c>
    </row>
    <row r="45" spans="1:7">
      <c r="A45" s="240">
        <v>0.44</v>
      </c>
      <c r="B45" s="258">
        <v>8.6879125886484936E-3</v>
      </c>
      <c r="C45" s="240">
        <v>3.4751650354593974E-2</v>
      </c>
      <c r="D45" s="240">
        <v>8.6879125886484859E-2</v>
      </c>
      <c r="E45" s="240">
        <v>0.17375825177296972</v>
      </c>
      <c r="F45" s="240">
        <v>0.34751650354593944</v>
      </c>
      <c r="G45" s="240">
        <v>0.86879125886484965</v>
      </c>
    </row>
    <row r="46" spans="1:7">
      <c r="A46" s="240">
        <v>0.44800000000000001</v>
      </c>
      <c r="B46" s="258">
        <v>7.7684007114104912E-3</v>
      </c>
      <c r="C46" s="240">
        <v>3.1073602845641965E-2</v>
      </c>
      <c r="D46" s="240">
        <v>7.7684007114104836E-2</v>
      </c>
      <c r="E46" s="240">
        <v>0.15536801422820967</v>
      </c>
      <c r="F46" s="240">
        <v>0.31073602845641934</v>
      </c>
      <c r="G46" s="240">
        <v>0.77684007114104903</v>
      </c>
    </row>
    <row r="47" spans="1:7">
      <c r="A47" s="240">
        <v>0.45600000000000002</v>
      </c>
      <c r="B47" s="258">
        <v>6.9114023759302423E-3</v>
      </c>
      <c r="C47" s="240">
        <v>2.7645609503720969E-2</v>
      </c>
      <c r="D47" s="240">
        <v>6.911402375930234E-2</v>
      </c>
      <c r="E47" s="240">
        <v>0.13822804751860468</v>
      </c>
      <c r="F47" s="240">
        <v>0.27645609503720936</v>
      </c>
      <c r="G47" s="240">
        <v>0.69114023759302468</v>
      </c>
    </row>
    <row r="48" spans="1:7">
      <c r="A48" s="240">
        <v>0.46400000000000002</v>
      </c>
      <c r="B48" s="258">
        <v>6.1140282039692795E-3</v>
      </c>
      <c r="C48" s="240">
        <v>2.4456112815877118E-2</v>
      </c>
      <c r="D48" s="240">
        <v>6.1140282039692656E-2</v>
      </c>
      <c r="E48" s="240">
        <v>0.12228056407938531</v>
      </c>
      <c r="F48" s="240">
        <v>0.24456112815877062</v>
      </c>
      <c r="G48" s="240">
        <v>0.61140282039692684</v>
      </c>
    </row>
    <row r="49" spans="1:7">
      <c r="A49" s="240">
        <v>0.47200000000000003</v>
      </c>
      <c r="B49" s="258">
        <v>5.3736894356938014E-3</v>
      </c>
      <c r="C49" s="240">
        <v>2.1494757742775206E-2</v>
      </c>
      <c r="D49" s="240">
        <v>5.3736894356937959E-2</v>
      </c>
      <c r="E49" s="240">
        <v>0.10747378871387592</v>
      </c>
      <c r="F49" s="240">
        <v>0.21494757742775183</v>
      </c>
      <c r="G49" s="240">
        <v>0.5373689435693807</v>
      </c>
    </row>
    <row r="50" spans="1:7">
      <c r="A50" s="240">
        <v>0.48</v>
      </c>
      <c r="B50" s="258">
        <v>4.6880655585437199E-3</v>
      </c>
      <c r="C50" s="240">
        <v>1.875226223417488E-2</v>
      </c>
      <c r="D50" s="240">
        <v>4.6880655585437109E-2</v>
      </c>
      <c r="E50" s="240">
        <v>9.3761311170874218E-2</v>
      </c>
      <c r="F50" s="240">
        <v>0.18752262234174844</v>
      </c>
      <c r="G50" s="240">
        <v>0.4688065558543717</v>
      </c>
    </row>
    <row r="51" spans="1:7">
      <c r="A51" s="240">
        <v>0.48799999999999999</v>
      </c>
      <c r="B51" s="258">
        <v>4.0550766828488308E-3</v>
      </c>
      <c r="C51" s="240">
        <v>1.6220306731395323E-2</v>
      </c>
      <c r="D51" s="240">
        <v>4.0550766828488238E-2</v>
      </c>
      <c r="E51" s="240">
        <v>8.1101533656976477E-2</v>
      </c>
      <c r="F51" s="240">
        <v>0.16220306731395295</v>
      </c>
      <c r="G51" s="240">
        <v>0.40550766828488305</v>
      </c>
    </row>
    <row r="52" spans="1:7">
      <c r="A52" s="240">
        <v>0.496</v>
      </c>
      <c r="B52" s="258">
        <v>3.4728599009916546E-3</v>
      </c>
      <c r="C52" s="240">
        <v>1.3891439603966618E-2</v>
      </c>
      <c r="D52" s="240">
        <v>3.4728599009916511E-2</v>
      </c>
      <c r="E52" s="240">
        <v>6.9457198019833022E-2</v>
      </c>
      <c r="F52" s="240">
        <v>0.13891439603966604</v>
      </c>
      <c r="G52" s="240">
        <v>0.34728599009916605</v>
      </c>
    </row>
    <row r="53" spans="1:7">
      <c r="A53" s="240">
        <v>0.504</v>
      </c>
      <c r="B53" s="258">
        <v>2.9397490112820918E-3</v>
      </c>
      <c r="C53" s="240">
        <v>1.1758996045128367E-2</v>
      </c>
      <c r="D53" s="240">
        <v>2.9397490112820834E-2</v>
      </c>
      <c r="E53" s="240">
        <v>5.8794980225641669E-2</v>
      </c>
      <c r="F53" s="240">
        <v>0.11758996045128334</v>
      </c>
      <c r="G53" s="240">
        <v>0.29397490112820979</v>
      </c>
    </row>
    <row r="54" spans="1:7">
      <c r="A54" s="240">
        <v>0.51200000000000001</v>
      </c>
      <c r="B54" s="258">
        <v>2.4542571023064216E-3</v>
      </c>
      <c r="C54" s="240">
        <v>9.8170284092256865E-3</v>
      </c>
      <c r="D54" s="240">
        <v>2.4542571023064147E-2</v>
      </c>
      <c r="E54" s="240">
        <v>4.9085142046128294E-2</v>
      </c>
      <c r="F54" s="240">
        <v>9.8170284092256588E-2</v>
      </c>
      <c r="G54" s="240">
        <v>0.24542571023064186</v>
      </c>
    </row>
    <row r="55" spans="1:7">
      <c r="A55" s="240">
        <v>0.52</v>
      </c>
      <c r="B55" s="258">
        <v>2.0150615851625905E-3</v>
      </c>
      <c r="C55" s="240">
        <v>8.0602463406503622E-3</v>
      </c>
      <c r="D55" s="240">
        <v>2.0150615851625864E-2</v>
      </c>
      <c r="E55" s="240">
        <v>4.0301231703251728E-2</v>
      </c>
      <c r="F55" s="240">
        <v>8.0602463406503455E-2</v>
      </c>
      <c r="G55" s="240">
        <v>0.20150615851625897</v>
      </c>
    </row>
    <row r="56" spans="1:7">
      <c r="A56" s="240">
        <v>0.52800000000000002</v>
      </c>
      <c r="B56" s="258">
        <v>1.6209913348333507E-3</v>
      </c>
      <c r="C56" s="240">
        <v>6.4839653393334029E-3</v>
      </c>
      <c r="D56" s="240">
        <v>1.6209913348333438E-2</v>
      </c>
      <c r="E56" s="240">
        <v>3.2419826696666876E-2</v>
      </c>
      <c r="F56" s="240">
        <v>6.4839653393333752E-2</v>
      </c>
      <c r="G56" s="240">
        <v>0.16209913348333505</v>
      </c>
    </row>
    <row r="57" spans="1:7">
      <c r="A57" s="240">
        <v>0.53600000000000003</v>
      </c>
      <c r="B57" s="258">
        <v>1.2710156618887004E-3</v>
      </c>
      <c r="C57" s="240">
        <v>5.0840626475548018E-3</v>
      </c>
      <c r="D57" s="240">
        <v>1.2710156618886914E-2</v>
      </c>
      <c r="E57" s="240">
        <v>2.5420313237773828E-2</v>
      </c>
      <c r="F57" s="240">
        <v>5.0840626475547657E-2</v>
      </c>
      <c r="G57" s="240">
        <v>0.12710156618887014</v>
      </c>
    </row>
    <row r="58" spans="1:7">
      <c r="A58" s="240">
        <v>0.54400000000000004</v>
      </c>
      <c r="B58" s="258">
        <v>9.6423488474372751E-4</v>
      </c>
      <c r="C58" s="240">
        <v>3.85693953897491E-3</v>
      </c>
      <c r="D58" s="240">
        <v>9.6423488474371988E-3</v>
      </c>
      <c r="E58" s="240">
        <v>1.9284697694874398E-2</v>
      </c>
      <c r="F58" s="240">
        <v>3.8569395389748795E-2</v>
      </c>
      <c r="G58" s="240">
        <v>9.6423488474373098E-2</v>
      </c>
    </row>
    <row r="59" spans="1:7">
      <c r="A59" s="240">
        <v>0.55200000000000005</v>
      </c>
      <c r="B59" s="258">
        <v>6.9987231314299139E-4</v>
      </c>
      <c r="C59" s="240">
        <v>2.7994892525719656E-3</v>
      </c>
      <c r="D59" s="240">
        <v>6.9987231314298515E-3</v>
      </c>
      <c r="E59" s="240">
        <v>1.3997446262859703E-2</v>
      </c>
      <c r="F59" s="240">
        <v>2.7994892525719406E-2</v>
      </c>
      <c r="G59" s="240">
        <v>6.998723131429907E-2</v>
      </c>
    </row>
    <row r="60" spans="1:7">
      <c r="A60" s="240">
        <v>0.56000000000000005</v>
      </c>
      <c r="B60" s="258">
        <v>4.7726748720443649E-4</v>
      </c>
      <c r="C60" s="240">
        <v>1.9090699488177459E-3</v>
      </c>
      <c r="D60" s="240">
        <v>4.7726748720443024E-3</v>
      </c>
      <c r="E60" s="240">
        <v>9.5453497440886048E-3</v>
      </c>
      <c r="F60" s="240">
        <v>1.909069948817721E-2</v>
      </c>
      <c r="G60" s="240">
        <v>4.7726748720444245E-2</v>
      </c>
    </row>
    <row r="61" spans="1:7">
      <c r="A61" s="240">
        <v>0.56800000000000006</v>
      </c>
      <c r="B61" s="258">
        <v>2.9587054465505039E-4</v>
      </c>
      <c r="C61" s="240">
        <v>1.1834821786202016E-3</v>
      </c>
      <c r="D61" s="240">
        <v>2.9587054465504692E-3</v>
      </c>
      <c r="E61" s="240">
        <v>5.9174108931009384E-3</v>
      </c>
      <c r="F61" s="240">
        <v>1.1834821786201877E-2</v>
      </c>
      <c r="G61" s="240">
        <v>2.9587054465506135E-2</v>
      </c>
    </row>
    <row r="62" spans="1:7">
      <c r="A62" s="240">
        <v>0.57600000000000007</v>
      </c>
      <c r="B62" s="258">
        <v>1.5523761295641036E-4</v>
      </c>
      <c r="C62" s="240">
        <v>6.2095045182564146E-4</v>
      </c>
      <c r="D62" s="240">
        <v>1.5523761295640481E-3</v>
      </c>
      <c r="E62" s="240">
        <v>3.1047522591280963E-3</v>
      </c>
      <c r="F62" s="240">
        <v>6.2095045182561925E-3</v>
      </c>
      <c r="G62" s="240">
        <v>1.5523761295641592E-2</v>
      </c>
    </row>
    <row r="63" spans="1:7">
      <c r="A63" s="240">
        <v>0.58400000000000007</v>
      </c>
      <c r="B63" s="258">
        <v>5.5027143760461028E-5</v>
      </c>
      <c r="C63" s="240">
        <v>2.2010857504184411E-4</v>
      </c>
      <c r="D63" s="240">
        <v>5.5027143760455477E-4</v>
      </c>
      <c r="E63" s="240">
        <v>1.1005428752091095E-3</v>
      </c>
      <c r="F63" s="240">
        <v>2.2010857504182191E-3</v>
      </c>
      <c r="G63" s="240">
        <v>5.5027143760462138E-3</v>
      </c>
    </row>
    <row r="64" spans="1:7">
      <c r="A64" s="240">
        <v>0.59200000000000008</v>
      </c>
      <c r="B64" s="258">
        <v>-5.0028747040978261E-6</v>
      </c>
      <c r="C64" s="240">
        <v>-2.0011498816391304E-5</v>
      </c>
      <c r="D64" s="240">
        <v>-5.0028747041075405E-5</v>
      </c>
      <c r="E64" s="240">
        <v>-1.0005749408215081E-4</v>
      </c>
      <c r="F64" s="240">
        <v>-2.0011498816430162E-4</v>
      </c>
      <c r="G64" s="240">
        <v>-5.0028747040986588E-4</v>
      </c>
    </row>
    <row r="65" spans="1:7">
      <c r="A65" s="240">
        <v>0.6</v>
      </c>
      <c r="B65" s="258">
        <v>-2.4996875520731654E-5</v>
      </c>
      <c r="C65" s="240">
        <v>-9.9987502082926616E-5</v>
      </c>
      <c r="D65" s="240">
        <v>-2.4996875520744144E-4</v>
      </c>
      <c r="E65" s="240">
        <v>-4.9993751041488288E-4</v>
      </c>
      <c r="F65" s="240">
        <v>-9.9987502082976576E-4</v>
      </c>
      <c r="G65" s="240">
        <v>-2.4996875520737483E-3</v>
      </c>
    </row>
    <row r="66" spans="1:7">
      <c r="A66" s="240">
        <v>0.6080000000000001</v>
      </c>
      <c r="B66" s="258">
        <v>-5.0028747040978261E-6</v>
      </c>
      <c r="C66" s="240">
        <v>-2.0011498816391304E-5</v>
      </c>
      <c r="D66" s="240">
        <v>-5.0028747041075405E-5</v>
      </c>
      <c r="E66" s="240">
        <v>-1.0005749408215081E-4</v>
      </c>
      <c r="F66" s="240">
        <v>-2.0011498816430162E-4</v>
      </c>
      <c r="G66" s="240">
        <v>-5.0028747040986588E-4</v>
      </c>
    </row>
    <row r="67" spans="1:7">
      <c r="A67" s="240">
        <v>0.6160000000000001</v>
      </c>
      <c r="B67" s="258">
        <v>5.5027143760461028E-5</v>
      </c>
      <c r="C67" s="240">
        <v>2.2010857504184411E-4</v>
      </c>
      <c r="D67" s="240">
        <v>5.5027143760455477E-4</v>
      </c>
      <c r="E67" s="240">
        <v>1.1005428752091095E-3</v>
      </c>
      <c r="F67" s="240">
        <v>2.2010857504182191E-3</v>
      </c>
      <c r="G67" s="240">
        <v>5.5027143760466579E-3</v>
      </c>
    </row>
    <row r="68" spans="1:7">
      <c r="A68" s="240">
        <v>0.62400000000000011</v>
      </c>
      <c r="B68" s="258">
        <v>1.5523761295641036E-4</v>
      </c>
      <c r="C68" s="240">
        <v>6.2095045182564146E-4</v>
      </c>
      <c r="D68" s="240">
        <v>1.5523761295640481E-3</v>
      </c>
      <c r="E68" s="240">
        <v>3.1047522591280963E-3</v>
      </c>
      <c r="F68" s="240">
        <v>6.2095045182561925E-3</v>
      </c>
      <c r="G68" s="240">
        <v>1.5523761295641592E-2</v>
      </c>
    </row>
    <row r="69" spans="1:7">
      <c r="A69" s="240">
        <v>0.63200000000000012</v>
      </c>
      <c r="B69" s="258">
        <v>2.958705446550608E-4</v>
      </c>
      <c r="C69" s="240">
        <v>1.1834821786202432E-3</v>
      </c>
      <c r="D69" s="240">
        <v>2.9587054465504692E-3</v>
      </c>
      <c r="E69" s="240">
        <v>5.9174108931009384E-3</v>
      </c>
      <c r="F69" s="240">
        <v>1.1834821786201877E-2</v>
      </c>
      <c r="G69" s="240">
        <v>2.9587054465505247E-2</v>
      </c>
    </row>
    <row r="70" spans="1:7">
      <c r="A70" s="240">
        <v>0.64</v>
      </c>
      <c r="B70" s="258">
        <v>4.7726748720443302E-4</v>
      </c>
      <c r="C70" s="240">
        <v>1.9090699488177321E-3</v>
      </c>
      <c r="D70" s="240">
        <v>4.7726748720442469E-3</v>
      </c>
      <c r="E70" s="240">
        <v>9.5453497440884938E-3</v>
      </c>
      <c r="F70" s="240">
        <v>1.9090699488176988E-2</v>
      </c>
      <c r="G70" s="240">
        <v>4.7726748720443801E-2</v>
      </c>
    </row>
    <row r="71" spans="1:7">
      <c r="A71" s="240">
        <v>0.64800000000000013</v>
      </c>
      <c r="B71" s="258">
        <v>6.9987231314299486E-4</v>
      </c>
      <c r="C71" s="240">
        <v>2.7994892525719794E-3</v>
      </c>
      <c r="D71" s="240">
        <v>6.9987231314298515E-3</v>
      </c>
      <c r="E71" s="240">
        <v>1.3997446262859703E-2</v>
      </c>
      <c r="F71" s="240">
        <v>2.7994892525719406E-2</v>
      </c>
      <c r="G71" s="240">
        <v>6.9987231314299514E-2</v>
      </c>
    </row>
    <row r="72" spans="1:7">
      <c r="A72" s="240">
        <v>0.65599999999999992</v>
      </c>
      <c r="B72" s="258">
        <v>9.6423488474373098E-4</v>
      </c>
      <c r="C72" s="240">
        <v>3.8569395389749239E-3</v>
      </c>
      <c r="D72" s="240">
        <v>9.6423488474371988E-3</v>
      </c>
      <c r="E72" s="240">
        <v>1.9284697694874398E-2</v>
      </c>
      <c r="F72" s="240">
        <v>3.8569395389748795E-2</v>
      </c>
      <c r="G72" s="240">
        <v>9.6423488474373542E-2</v>
      </c>
    </row>
    <row r="73" spans="1:7">
      <c r="A73" s="240">
        <v>0.66399999999999992</v>
      </c>
      <c r="B73" s="258">
        <v>1.271015661888697E-3</v>
      </c>
      <c r="C73" s="240">
        <v>5.0840626475547879E-3</v>
      </c>
      <c r="D73" s="240">
        <v>1.2710156618886859E-2</v>
      </c>
      <c r="E73" s="240">
        <v>2.5420313237773717E-2</v>
      </c>
      <c r="F73" s="240">
        <v>5.0840626475547435E-2</v>
      </c>
      <c r="G73" s="240">
        <v>0.1271015661888697</v>
      </c>
    </row>
    <row r="74" spans="1:7">
      <c r="A74" s="240">
        <v>0.67199999999999993</v>
      </c>
      <c r="B74" s="258">
        <v>1.6209913348333438E-3</v>
      </c>
      <c r="C74" s="240">
        <v>6.4839653393333752E-3</v>
      </c>
      <c r="D74" s="240">
        <v>1.6209913348333382E-2</v>
      </c>
      <c r="E74" s="240">
        <v>3.2419826696666765E-2</v>
      </c>
      <c r="F74" s="240">
        <v>6.483965339333353E-2</v>
      </c>
      <c r="G74" s="240">
        <v>0.16209913348333416</v>
      </c>
    </row>
    <row r="75" spans="1:7">
      <c r="A75" s="240">
        <v>0.68</v>
      </c>
      <c r="B75" s="258">
        <v>2.0150615851625975E-3</v>
      </c>
      <c r="C75" s="240">
        <v>8.0602463406503899E-3</v>
      </c>
      <c r="D75" s="240">
        <v>2.0150615851625919E-2</v>
      </c>
      <c r="E75" s="240">
        <v>4.0301231703251839E-2</v>
      </c>
      <c r="F75" s="240">
        <v>8.0602463406503677E-2</v>
      </c>
      <c r="G75" s="240">
        <v>0.20150615851625986</v>
      </c>
    </row>
    <row r="76" spans="1:7">
      <c r="A76" s="240">
        <v>0.68799999999999994</v>
      </c>
      <c r="B76" s="258">
        <v>2.4542571023064286E-3</v>
      </c>
      <c r="C76" s="240">
        <v>9.8170284092257143E-3</v>
      </c>
      <c r="D76" s="240">
        <v>2.4542571023064175E-2</v>
      </c>
      <c r="E76" s="240">
        <v>4.9085142046128349E-2</v>
      </c>
      <c r="F76" s="240">
        <v>9.8170284092256699E-2</v>
      </c>
      <c r="G76" s="240">
        <v>0.2454257102306423</v>
      </c>
    </row>
    <row r="77" spans="1:7">
      <c r="A77" s="240">
        <v>0.69599999999999995</v>
      </c>
      <c r="B77" s="258">
        <v>2.9397490112820918E-3</v>
      </c>
      <c r="C77" s="240">
        <v>1.1758996045128367E-2</v>
      </c>
      <c r="D77" s="240">
        <v>2.9397490112820834E-2</v>
      </c>
      <c r="E77" s="240">
        <v>5.8794980225641669E-2</v>
      </c>
      <c r="F77" s="240">
        <v>0.11758996045128334</v>
      </c>
      <c r="G77" s="240">
        <v>0.2939749011282089</v>
      </c>
    </row>
    <row r="78" spans="1:7">
      <c r="A78" s="240">
        <v>0.70399999999999996</v>
      </c>
      <c r="B78" s="258">
        <v>3.4728599009916511E-3</v>
      </c>
      <c r="C78" s="240">
        <v>1.3891439603966604E-2</v>
      </c>
      <c r="D78" s="240">
        <v>3.4728599009916483E-2</v>
      </c>
      <c r="E78" s="240">
        <v>6.9457198019832966E-2</v>
      </c>
      <c r="F78" s="240">
        <v>0.13891439603966593</v>
      </c>
      <c r="G78" s="240">
        <v>0.3472859900991665</v>
      </c>
    </row>
    <row r="79" spans="1:7">
      <c r="A79" s="240">
        <v>0.71199999999999997</v>
      </c>
      <c r="B79" s="258">
        <v>4.0550766828488238E-3</v>
      </c>
      <c r="C79" s="240">
        <v>1.6220306731395295E-2</v>
      </c>
      <c r="D79" s="240">
        <v>4.0550766828488183E-2</v>
      </c>
      <c r="E79" s="240">
        <v>8.1101533656976366E-2</v>
      </c>
      <c r="F79" s="240">
        <v>0.16220306731395273</v>
      </c>
      <c r="G79" s="240">
        <v>0.40550766828488261</v>
      </c>
    </row>
    <row r="80" spans="1:7">
      <c r="A80" s="240">
        <v>0.72</v>
      </c>
      <c r="B80" s="258">
        <v>4.6880655585437164E-3</v>
      </c>
      <c r="C80" s="240">
        <v>1.8752262234174866E-2</v>
      </c>
      <c r="D80" s="240">
        <v>4.6880655585437081E-2</v>
      </c>
      <c r="E80" s="240">
        <v>9.3761311170874162E-2</v>
      </c>
      <c r="F80" s="240">
        <v>0.18752262234174832</v>
      </c>
      <c r="G80" s="240">
        <v>0.46880655585437125</v>
      </c>
    </row>
    <row r="81" spans="1:7">
      <c r="A81" s="240">
        <v>0.72799999999999998</v>
      </c>
      <c r="B81" s="258">
        <v>5.3736894356937806E-3</v>
      </c>
      <c r="C81" s="240">
        <v>2.1494757742775122E-2</v>
      </c>
      <c r="D81" s="240">
        <v>5.3736894356937792E-2</v>
      </c>
      <c r="E81" s="240">
        <v>0.10747378871387558</v>
      </c>
      <c r="F81" s="240">
        <v>0.21494757742775117</v>
      </c>
      <c r="G81" s="240">
        <v>0.53736894356937892</v>
      </c>
    </row>
    <row r="82" spans="1:7">
      <c r="A82" s="240">
        <v>0.73599999999999999</v>
      </c>
      <c r="B82" s="258">
        <v>6.1140282039692725E-3</v>
      </c>
      <c r="C82" s="240">
        <v>2.445611281587709E-2</v>
      </c>
      <c r="D82" s="240">
        <v>6.1140282039692628E-2</v>
      </c>
      <c r="E82" s="240">
        <v>0.12228056407938526</v>
      </c>
      <c r="F82" s="240">
        <v>0.24456112815877051</v>
      </c>
      <c r="G82" s="240">
        <v>0.61140282039692728</v>
      </c>
    </row>
    <row r="83" spans="1:7">
      <c r="A83" s="240">
        <v>0.74399999999999999</v>
      </c>
      <c r="B83" s="258">
        <v>6.9114023759302354E-3</v>
      </c>
      <c r="C83" s="240">
        <v>2.7645609503720942E-2</v>
      </c>
      <c r="D83" s="240">
        <v>6.9114023759302312E-2</v>
      </c>
      <c r="E83" s="240">
        <v>0.13822804751860462</v>
      </c>
      <c r="F83" s="240">
        <v>0.27645609503720925</v>
      </c>
      <c r="G83" s="240">
        <v>0.69114023759302334</v>
      </c>
    </row>
    <row r="84" spans="1:7">
      <c r="A84" s="240">
        <v>0.752</v>
      </c>
      <c r="B84" s="258">
        <v>7.7684007114104947E-3</v>
      </c>
      <c r="C84" s="240">
        <v>3.1073602845641979E-2</v>
      </c>
      <c r="D84" s="240">
        <v>7.7684007114104836E-2</v>
      </c>
      <c r="E84" s="240">
        <v>0.15536801422820967</v>
      </c>
      <c r="F84" s="240">
        <v>0.31073602845641934</v>
      </c>
      <c r="G84" s="240">
        <v>0.77684007114104858</v>
      </c>
    </row>
    <row r="85" spans="1:7">
      <c r="A85" s="240">
        <v>0.76</v>
      </c>
      <c r="B85" s="258">
        <v>8.687912588648497E-3</v>
      </c>
      <c r="C85" s="240">
        <v>3.4751650354593988E-2</v>
      </c>
      <c r="D85" s="240">
        <v>8.6879125886484831E-2</v>
      </c>
      <c r="E85" s="240">
        <v>0.17375825177296966</v>
      </c>
      <c r="F85" s="240">
        <v>0.34751650354593933</v>
      </c>
      <c r="G85" s="240">
        <v>0.86879125886484942</v>
      </c>
    </row>
    <row r="86" spans="1:7">
      <c r="A86" s="240">
        <v>0.76800000000000002</v>
      </c>
      <c r="B86" s="258">
        <v>9.6731660686245752E-3</v>
      </c>
      <c r="C86" s="240">
        <v>3.8692664274498301E-2</v>
      </c>
      <c r="D86" s="240">
        <v>9.6731660686245613E-2</v>
      </c>
      <c r="E86" s="240">
        <v>0.19346332137249123</v>
      </c>
      <c r="F86" s="240">
        <v>0.38692664274498245</v>
      </c>
      <c r="G86" s="240">
        <v>0.96731660686245746</v>
      </c>
    </row>
    <row r="87" spans="1:7">
      <c r="A87" s="240">
        <v>0.77600000000000002</v>
      </c>
      <c r="B87" s="258">
        <v>1.072777283353725E-2</v>
      </c>
      <c r="C87" s="240">
        <v>4.2911091334148999E-2</v>
      </c>
      <c r="D87" s="240">
        <v>0.10727772833537252</v>
      </c>
      <c r="E87" s="240">
        <v>0.21455545667074505</v>
      </c>
      <c r="F87" s="240">
        <v>0.4291109133414901</v>
      </c>
      <c r="G87" s="240">
        <v>1.0727772833537257</v>
      </c>
    </row>
    <row r="88" spans="1:7">
      <c r="A88" s="240">
        <v>0.78400000000000003</v>
      </c>
      <c r="B88" s="258">
        <v>1.1855781482842997E-2</v>
      </c>
      <c r="C88" s="240">
        <v>4.742312593137199E-2</v>
      </c>
      <c r="D88" s="240">
        <v>0.11855781482842997</v>
      </c>
      <c r="E88" s="240">
        <v>0.23711562965685995</v>
      </c>
      <c r="F88" s="240">
        <v>0.4742312593137199</v>
      </c>
      <c r="G88" s="240">
        <v>1.1855781482843009</v>
      </c>
    </row>
    <row r="89" spans="1:7">
      <c r="A89" s="240">
        <v>0.79200000000000004</v>
      </c>
      <c r="B89" s="258">
        <v>1.3061741063932243E-2</v>
      </c>
      <c r="C89" s="240">
        <v>5.2246964255728973E-2</v>
      </c>
      <c r="D89" s="240">
        <v>0.13061741063932242</v>
      </c>
      <c r="E89" s="240">
        <v>0.26123482127864484</v>
      </c>
      <c r="F89" s="240">
        <v>0.52246964255728967</v>
      </c>
      <c r="G89" s="240">
        <v>1.3061741063932253</v>
      </c>
    </row>
    <row r="90" spans="1:7">
      <c r="A90" s="240">
        <v>0.8</v>
      </c>
      <c r="B90" s="258">
        <v>1.4350777231540462E-2</v>
      </c>
      <c r="C90" s="240">
        <v>5.740310892616185E-2</v>
      </c>
      <c r="D90" s="240">
        <v>0.14350777231540457</v>
      </c>
      <c r="E90" s="240">
        <v>0.28701554463080914</v>
      </c>
      <c r="F90" s="240">
        <v>0.57403108926161828</v>
      </c>
      <c r="G90" s="240">
        <v>1.4350777231540466</v>
      </c>
    </row>
    <row r="91" spans="1:7">
      <c r="A91" s="240">
        <v>0.80800000000000005</v>
      </c>
      <c r="B91" s="258">
        <v>1.5728684115769456E-2</v>
      </c>
      <c r="C91" s="240">
        <v>6.2914736463077825E-2</v>
      </c>
      <c r="D91" s="240">
        <v>0.15728684115769453</v>
      </c>
      <c r="E91" s="240">
        <v>0.31457368231538907</v>
      </c>
      <c r="F91" s="240">
        <v>0.62914736463077814</v>
      </c>
      <c r="G91" s="240">
        <v>1.5728684115769465</v>
      </c>
    </row>
    <row r="92" spans="1:7">
      <c r="A92" s="240">
        <v>0.81600000000000006</v>
      </c>
      <c r="B92" s="258">
        <v>1.720203589782035E-2</v>
      </c>
      <c r="C92" s="240">
        <v>6.8808143591281401E-2</v>
      </c>
      <c r="D92" s="240">
        <v>0.17202035897820345</v>
      </c>
      <c r="E92" s="240">
        <v>0.34404071795640689</v>
      </c>
      <c r="F92" s="240">
        <v>0.68808143591281379</v>
      </c>
      <c r="G92" s="240">
        <v>1.7202035897820354</v>
      </c>
    </row>
    <row r="93" spans="1:7">
      <c r="A93" s="240">
        <v>0.82400000000000007</v>
      </c>
      <c r="B93" s="258">
        <v>1.8778323338690325E-2</v>
      </c>
      <c r="C93" s="240">
        <v>7.5113293354761301E-2</v>
      </c>
      <c r="D93" s="240">
        <v>0.18778323338690328</v>
      </c>
      <c r="E93" s="240">
        <v>0.37556646677380656</v>
      </c>
      <c r="F93" s="240">
        <v>0.75113293354761312</v>
      </c>
      <c r="G93" s="240">
        <v>1.8778323338690326</v>
      </c>
    </row>
    <row r="94" spans="1:7">
      <c r="A94" s="240">
        <v>0.83200000000000007</v>
      </c>
      <c r="B94" s="258">
        <v>2.0466122216157068E-2</v>
      </c>
      <c r="C94" s="240">
        <v>8.1864488864628271E-2</v>
      </c>
      <c r="D94" s="240">
        <v>0.20466122216157057</v>
      </c>
      <c r="E94" s="240">
        <v>0.40932244432314113</v>
      </c>
      <c r="F94" s="240">
        <v>0.81864488864628226</v>
      </c>
      <c r="G94" s="240">
        <v>2.0466122216157068</v>
      </c>
    </row>
    <row r="95" spans="1:7">
      <c r="A95" s="240">
        <v>0.84</v>
      </c>
      <c r="B95" s="258">
        <v>2.2275303003266883E-2</v>
      </c>
      <c r="C95" s="240">
        <v>8.9101212013067532E-2</v>
      </c>
      <c r="D95" s="240">
        <v>0.22275303003266866</v>
      </c>
      <c r="E95" s="240">
        <v>0.44550606006533733</v>
      </c>
      <c r="F95" s="240">
        <v>0.89101212013067466</v>
      </c>
      <c r="G95" s="240">
        <v>2.2275303003266878</v>
      </c>
    </row>
    <row r="96" spans="1:7">
      <c r="A96" s="240">
        <v>0.84800000000000009</v>
      </c>
      <c r="B96" s="258">
        <v>2.4217294475852358E-2</v>
      </c>
      <c r="C96" s="240">
        <v>9.6869177903409431E-2</v>
      </c>
      <c r="D96" s="240">
        <v>0.24217294475852347</v>
      </c>
      <c r="E96" s="240">
        <v>0.48434588951704693</v>
      </c>
      <c r="F96" s="240">
        <v>0.96869177903409387</v>
      </c>
      <c r="G96" s="240">
        <v>2.4217294475852356</v>
      </c>
    </row>
    <row r="97" spans="1:7">
      <c r="A97" s="240">
        <v>0.85600000000000009</v>
      </c>
      <c r="B97" s="258">
        <v>2.6305418742982811E-2</v>
      </c>
      <c r="C97" s="240">
        <v>0.10522167497193124</v>
      </c>
      <c r="D97" s="240">
        <v>0.263054187429828</v>
      </c>
      <c r="E97" s="240">
        <v>0.526108374859656</v>
      </c>
      <c r="F97" s="240">
        <v>1.052216749719312</v>
      </c>
      <c r="G97" s="240">
        <v>2.6305418742982809</v>
      </c>
    </row>
    <row r="98" spans="1:7">
      <c r="A98" s="240">
        <v>0.8640000000000001</v>
      </c>
      <c r="B98" s="258">
        <v>2.8555322200593806E-2</v>
      </c>
      <c r="C98" s="240">
        <v>0.11422128880237523</v>
      </c>
      <c r="D98" s="240">
        <v>0.28555322200593802</v>
      </c>
      <c r="E98" s="240">
        <v>0.57110644401187605</v>
      </c>
      <c r="F98" s="240">
        <v>1.1422128880237521</v>
      </c>
      <c r="G98" s="240">
        <v>2.8555322200593807</v>
      </c>
    </row>
    <row r="99" spans="1:7">
      <c r="A99" s="240">
        <v>0.87200000000000011</v>
      </c>
      <c r="B99" s="258">
        <v>3.0985537316867803E-2</v>
      </c>
      <c r="C99" s="240">
        <v>0.12394214926747121</v>
      </c>
      <c r="D99" s="240">
        <v>0.30985537316867795</v>
      </c>
      <c r="E99" s="240">
        <v>0.6197107463373559</v>
      </c>
      <c r="F99" s="240">
        <v>1.2394214926747118</v>
      </c>
      <c r="G99" s="240">
        <v>3.0985537316867795</v>
      </c>
    </row>
    <row r="100" spans="1:7">
      <c r="A100" s="240">
        <v>0.88</v>
      </c>
      <c r="B100" s="258">
        <v>3.3618225947421712E-2</v>
      </c>
      <c r="C100" s="240">
        <v>0.13447290378968685</v>
      </c>
      <c r="D100" s="240">
        <v>0.33618225947421698</v>
      </c>
      <c r="E100" s="240">
        <v>0.67236451894843396</v>
      </c>
      <c r="F100" s="240">
        <v>1.3447290378968679</v>
      </c>
      <c r="G100" s="240">
        <v>3.3618225947421712</v>
      </c>
    </row>
    <row r="101" spans="1:7">
      <c r="A101" s="240">
        <v>0.88800000000000012</v>
      </c>
      <c r="B101" s="258">
        <v>3.648017939647083E-2</v>
      </c>
      <c r="C101" s="240">
        <v>0.14592071758588332</v>
      </c>
      <c r="D101" s="240">
        <v>0.36480179396470824</v>
      </c>
      <c r="E101" s="240">
        <v>0.72960358792941649</v>
      </c>
      <c r="F101" s="240">
        <v>1.459207175858833</v>
      </c>
      <c r="G101" s="240">
        <v>3.6480179396470831</v>
      </c>
    </row>
    <row r="102" spans="1:7">
      <c r="A102" s="240">
        <v>0.89600000000000013</v>
      </c>
      <c r="B102" s="258">
        <v>3.9604189521021071E-2</v>
      </c>
      <c r="C102" s="240">
        <v>0.15841675808408429</v>
      </c>
      <c r="D102" s="240">
        <v>0.39604189521021049</v>
      </c>
      <c r="E102" s="240">
        <v>0.79208379042042099</v>
      </c>
      <c r="F102" s="240">
        <v>1.584167580840842</v>
      </c>
      <c r="G102" s="240">
        <v>3.9604189521021063</v>
      </c>
    </row>
    <row r="103" spans="1:7">
      <c r="A103" s="240">
        <v>0.90400000000000014</v>
      </c>
      <c r="B103" s="258">
        <v>4.303096933573157E-2</v>
      </c>
      <c r="C103" s="240">
        <v>0.17212387734292628</v>
      </c>
      <c r="D103" s="240">
        <v>0.4303096933573155</v>
      </c>
      <c r="E103" s="240">
        <v>0.86061938671463101</v>
      </c>
      <c r="F103" s="240">
        <v>1.721238773429262</v>
      </c>
      <c r="G103" s="240">
        <v>4.3030969335731557</v>
      </c>
    </row>
    <row r="104" spans="1:7">
      <c r="A104" s="240">
        <v>0.91200000000000014</v>
      </c>
      <c r="B104" s="258">
        <v>4.6811910514287638E-2</v>
      </c>
      <c r="C104" s="240">
        <v>0.18724764205715055</v>
      </c>
      <c r="D104" s="240">
        <v>0.46811910514287625</v>
      </c>
      <c r="E104" s="240">
        <v>0.93623821028575249</v>
      </c>
      <c r="F104" s="240">
        <v>1.872476420571505</v>
      </c>
      <c r="G104" s="240">
        <v>4.6811910514287636</v>
      </c>
    </row>
    <row r="105" spans="1:7">
      <c r="A105" s="240">
        <v>0.92</v>
      </c>
      <c r="B105" s="258">
        <v>5.1013157444341539E-2</v>
      </c>
      <c r="C105" s="240">
        <v>0.20405262977736616</v>
      </c>
      <c r="D105" s="240">
        <v>0.51013157444341539</v>
      </c>
      <c r="E105" s="240">
        <v>1.0202631488868308</v>
      </c>
      <c r="F105" s="240">
        <v>2.0405262977736616</v>
      </c>
      <c r="G105" s="240">
        <v>5.1013157444341539</v>
      </c>
    </row>
    <row r="106" spans="1:7">
      <c r="A106" s="240">
        <v>0.92800000000000016</v>
      </c>
      <c r="B106" s="258">
        <v>5.5721832426219864E-2</v>
      </c>
      <c r="C106" s="240">
        <v>0.22288732970487946</v>
      </c>
      <c r="D106" s="240">
        <v>0.55721832426219864</v>
      </c>
      <c r="E106" s="240">
        <v>1.1144366485243973</v>
      </c>
      <c r="F106" s="240">
        <v>2.2288732970487946</v>
      </c>
      <c r="G106" s="240">
        <v>5.5721832426219882</v>
      </c>
    </row>
    <row r="107" spans="1:7">
      <c r="A107" s="240">
        <v>0.93600000000000017</v>
      </c>
      <c r="B107" s="258">
        <v>6.1055937561234105E-2</v>
      </c>
      <c r="C107" s="240">
        <v>0.24422375024493642</v>
      </c>
      <c r="D107" s="240">
        <v>0.61055937561234086</v>
      </c>
      <c r="E107" s="240">
        <v>1.2211187512246817</v>
      </c>
      <c r="F107" s="240">
        <v>2.4422375024493634</v>
      </c>
      <c r="G107" s="240">
        <v>6.1055937561234099</v>
      </c>
    </row>
    <row r="108" spans="1:7">
      <c r="A108" s="240">
        <v>0.94400000000000017</v>
      </c>
      <c r="B108" s="258">
        <v>6.7180892364205019E-2</v>
      </c>
      <c r="C108" s="240">
        <v>0.26872356945682008</v>
      </c>
      <c r="D108" s="240">
        <v>0.67180892364205025</v>
      </c>
      <c r="E108" s="240">
        <v>1.3436178472841005</v>
      </c>
      <c r="F108" s="240">
        <v>2.687235694568201</v>
      </c>
      <c r="G108" s="240">
        <v>6.7180892364205036</v>
      </c>
    </row>
    <row r="109" spans="1:7">
      <c r="A109" s="240">
        <v>0.95199999999999996</v>
      </c>
      <c r="B109" s="258">
        <v>7.433888116359455E-2</v>
      </c>
      <c r="C109" s="240">
        <v>0.2973555246543782</v>
      </c>
      <c r="D109" s="240">
        <v>0.7433888116359455</v>
      </c>
      <c r="E109" s="240">
        <v>1.486777623271891</v>
      </c>
      <c r="F109" s="240">
        <v>2.973555246543782</v>
      </c>
      <c r="G109" s="240">
        <v>7.4338881163594568</v>
      </c>
    </row>
    <row r="110" spans="1:7">
      <c r="A110" s="240">
        <v>0.96</v>
      </c>
      <c r="B110" s="258">
        <v>8.29051378165723E-2</v>
      </c>
      <c r="C110" s="240">
        <v>0.3316205512662892</v>
      </c>
      <c r="D110" s="240">
        <v>0.82905137816572294</v>
      </c>
      <c r="E110" s="240">
        <v>1.6581027563314459</v>
      </c>
      <c r="F110" s="240">
        <v>3.3162055126628918</v>
      </c>
      <c r="G110" s="240">
        <v>8.2905137816572303</v>
      </c>
    </row>
    <row r="111" spans="1:7">
      <c r="A111" s="240">
        <v>0.96799999999999997</v>
      </c>
      <c r="B111" s="258">
        <v>9.3507656553767943E-2</v>
      </c>
      <c r="C111" s="240">
        <v>0.37403062621507177</v>
      </c>
      <c r="D111" s="240">
        <v>0.93507656553767915</v>
      </c>
      <c r="E111" s="240">
        <v>1.8701531310753583</v>
      </c>
      <c r="F111" s="240">
        <v>3.7403062621507166</v>
      </c>
      <c r="G111" s="240">
        <v>9.3507656553767919</v>
      </c>
    </row>
    <row r="112" spans="1:7">
      <c r="A112" s="240">
        <v>0.97599999999999998</v>
      </c>
      <c r="B112" s="258">
        <v>0.10732179379296315</v>
      </c>
      <c r="C112" s="240">
        <v>0.42928717517185261</v>
      </c>
      <c r="D112" s="240">
        <v>1.0732179379296314</v>
      </c>
      <c r="E112" s="240">
        <v>2.1464358758592628</v>
      </c>
      <c r="F112" s="240">
        <v>4.2928717517185255</v>
      </c>
      <c r="G112" s="240">
        <v>10.732179379296316</v>
      </c>
    </row>
    <row r="113" spans="1:7">
      <c r="A113" s="240">
        <v>0.98399999999999999</v>
      </c>
      <c r="B113" s="258">
        <v>0.12697866294943366</v>
      </c>
      <c r="C113" s="240">
        <v>0.50791465179773465</v>
      </c>
      <c r="D113" s="240">
        <v>1.2697866294943365</v>
      </c>
      <c r="E113" s="240">
        <v>2.539573258988673</v>
      </c>
      <c r="F113" s="240">
        <v>5.0791465179773461</v>
      </c>
      <c r="G113" s="240">
        <v>12.697866294943367</v>
      </c>
    </row>
    <row r="114" spans="1:7">
      <c r="A114" s="240">
        <v>0.99199999999999999</v>
      </c>
      <c r="B114" s="258">
        <v>0.16081886930336714</v>
      </c>
      <c r="C114" s="240">
        <v>0.64327547721346856</v>
      </c>
      <c r="D114" s="240">
        <v>1.6081886930336713</v>
      </c>
      <c r="E114" s="240">
        <v>3.2163773860673426</v>
      </c>
      <c r="F114" s="240">
        <v>6.4327547721346852</v>
      </c>
      <c r="G114" s="240">
        <v>16.081886930336715</v>
      </c>
    </row>
    <row r="115" spans="1:7">
      <c r="A115" s="240">
        <v>1</v>
      </c>
      <c r="B115" s="258">
        <v>0.38003887336772429</v>
      </c>
      <c r="C115" s="240">
        <v>1.5201554934708972</v>
      </c>
      <c r="D115" s="240">
        <v>3.8003887336772428</v>
      </c>
      <c r="E115" s="240">
        <v>7.6007774673544857</v>
      </c>
      <c r="F115" s="240">
        <v>15.201554934708971</v>
      </c>
      <c r="G115" s="240">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16"/>
  <sheetViews>
    <sheetView topLeftCell="A3" workbookViewId="0">
      <selection activeCell="C3" sqref="C3"/>
    </sheetView>
  </sheetViews>
  <sheetFormatPr defaultRowHeight="13.2"/>
  <cols>
    <col min="1" max="3" width="9.109375" style="30"/>
    <col min="4" max="5" width="12.44140625" style="30" bestFit="1" customWidth="1"/>
    <col min="6" max="7" width="12.33203125" style="30" bestFit="1" customWidth="1"/>
    <col min="8" max="259" width="9.109375" style="30"/>
    <col min="260" max="261" width="12.44140625" style="30" bestFit="1" customWidth="1"/>
    <col min="262" max="263" width="12.33203125" style="30" bestFit="1" customWidth="1"/>
    <col min="264" max="515" width="9.109375" style="30"/>
    <col min="516" max="517" width="12.44140625" style="30" bestFit="1" customWidth="1"/>
    <col min="518" max="519" width="12.33203125" style="30" bestFit="1" customWidth="1"/>
    <col min="520" max="771" width="9.109375" style="30"/>
    <col min="772" max="773" width="12.44140625" style="30" bestFit="1" customWidth="1"/>
    <col min="774" max="775" width="12.33203125" style="30" bestFit="1" customWidth="1"/>
    <col min="776" max="1027" width="9.109375" style="30"/>
    <col min="1028" max="1029" width="12.44140625" style="30" bestFit="1" customWidth="1"/>
    <col min="1030" max="1031" width="12.33203125" style="30" bestFit="1" customWidth="1"/>
    <col min="1032" max="1283" width="9.109375" style="30"/>
    <col min="1284" max="1285" width="12.44140625" style="30" bestFit="1" customWidth="1"/>
    <col min="1286" max="1287" width="12.33203125" style="30" bestFit="1" customWidth="1"/>
    <col min="1288" max="1539" width="9.109375" style="30"/>
    <col min="1540" max="1541" width="12.44140625" style="30" bestFit="1" customWidth="1"/>
    <col min="1542" max="1543" width="12.33203125" style="30" bestFit="1" customWidth="1"/>
    <col min="1544" max="1795" width="9.109375" style="30"/>
    <col min="1796" max="1797" width="12.44140625" style="30" bestFit="1" customWidth="1"/>
    <col min="1798" max="1799" width="12.33203125" style="30" bestFit="1" customWidth="1"/>
    <col min="1800" max="2051" width="9.109375" style="30"/>
    <col min="2052" max="2053" width="12.44140625" style="30" bestFit="1" customWidth="1"/>
    <col min="2054" max="2055" width="12.33203125" style="30" bestFit="1" customWidth="1"/>
    <col min="2056" max="2307" width="9.109375" style="30"/>
    <col min="2308" max="2309" width="12.44140625" style="30" bestFit="1" customWidth="1"/>
    <col min="2310" max="2311" width="12.33203125" style="30" bestFit="1" customWidth="1"/>
    <col min="2312" max="2563" width="9.109375" style="30"/>
    <col min="2564" max="2565" width="12.44140625" style="30" bestFit="1" customWidth="1"/>
    <col min="2566" max="2567" width="12.33203125" style="30" bestFit="1" customWidth="1"/>
    <col min="2568" max="2819" width="9.109375" style="30"/>
    <col min="2820" max="2821" width="12.44140625" style="30" bestFit="1" customWidth="1"/>
    <col min="2822" max="2823" width="12.33203125" style="30" bestFit="1" customWidth="1"/>
    <col min="2824" max="3075" width="9.109375" style="30"/>
    <col min="3076" max="3077" width="12.44140625" style="30" bestFit="1" customWidth="1"/>
    <col min="3078" max="3079" width="12.33203125" style="30" bestFit="1" customWidth="1"/>
    <col min="3080" max="3331" width="9.109375" style="30"/>
    <col min="3332" max="3333" width="12.44140625" style="30" bestFit="1" customWidth="1"/>
    <col min="3334" max="3335" width="12.33203125" style="30" bestFit="1" customWidth="1"/>
    <col min="3336" max="3587" width="9.109375" style="30"/>
    <col min="3588" max="3589" width="12.44140625" style="30" bestFit="1" customWidth="1"/>
    <col min="3590" max="3591" width="12.33203125" style="30" bestFit="1" customWidth="1"/>
    <col min="3592" max="3843" width="9.109375" style="30"/>
    <col min="3844" max="3845" width="12.44140625" style="30" bestFit="1" customWidth="1"/>
    <col min="3846" max="3847" width="12.33203125" style="30" bestFit="1" customWidth="1"/>
    <col min="3848" max="4099" width="9.109375" style="30"/>
    <col min="4100" max="4101" width="12.44140625" style="30" bestFit="1" customWidth="1"/>
    <col min="4102" max="4103" width="12.33203125" style="30" bestFit="1" customWidth="1"/>
    <col min="4104" max="4355" width="9.109375" style="30"/>
    <col min="4356" max="4357" width="12.44140625" style="30" bestFit="1" customWidth="1"/>
    <col min="4358" max="4359" width="12.33203125" style="30" bestFit="1" customWidth="1"/>
    <col min="4360" max="4611" width="9.109375" style="30"/>
    <col min="4612" max="4613" width="12.44140625" style="30" bestFit="1" customWidth="1"/>
    <col min="4614" max="4615" width="12.33203125" style="30" bestFit="1" customWidth="1"/>
    <col min="4616" max="4867" width="9.109375" style="30"/>
    <col min="4868" max="4869" width="12.44140625" style="30" bestFit="1" customWidth="1"/>
    <col min="4870" max="4871" width="12.33203125" style="30" bestFit="1" customWidth="1"/>
    <col min="4872" max="5123" width="9.109375" style="30"/>
    <col min="5124" max="5125" width="12.44140625" style="30" bestFit="1" customWidth="1"/>
    <col min="5126" max="5127" width="12.33203125" style="30" bestFit="1" customWidth="1"/>
    <col min="5128" max="5379" width="9.109375" style="30"/>
    <col min="5380" max="5381" width="12.44140625" style="30" bestFit="1" customWidth="1"/>
    <col min="5382" max="5383" width="12.33203125" style="30" bestFit="1" customWidth="1"/>
    <col min="5384" max="5635" width="9.109375" style="30"/>
    <col min="5636" max="5637" width="12.44140625" style="30" bestFit="1" customWidth="1"/>
    <col min="5638" max="5639" width="12.33203125" style="30" bestFit="1" customWidth="1"/>
    <col min="5640" max="5891" width="9.109375" style="30"/>
    <col min="5892" max="5893" width="12.44140625" style="30" bestFit="1" customWidth="1"/>
    <col min="5894" max="5895" width="12.33203125" style="30" bestFit="1" customWidth="1"/>
    <col min="5896" max="6147" width="9.109375" style="30"/>
    <col min="6148" max="6149" width="12.44140625" style="30" bestFit="1" customWidth="1"/>
    <col min="6150" max="6151" width="12.33203125" style="30" bestFit="1" customWidth="1"/>
    <col min="6152" max="6403" width="9.109375" style="30"/>
    <col min="6404" max="6405" width="12.44140625" style="30" bestFit="1" customWidth="1"/>
    <col min="6406" max="6407" width="12.33203125" style="30" bestFit="1" customWidth="1"/>
    <col min="6408" max="6659" width="9.109375" style="30"/>
    <col min="6660" max="6661" width="12.44140625" style="30" bestFit="1" customWidth="1"/>
    <col min="6662" max="6663" width="12.33203125" style="30" bestFit="1" customWidth="1"/>
    <col min="6664" max="6915" width="9.109375" style="30"/>
    <col min="6916" max="6917" width="12.44140625" style="30" bestFit="1" customWidth="1"/>
    <col min="6918" max="6919" width="12.33203125" style="30" bestFit="1" customWidth="1"/>
    <col min="6920" max="7171" width="9.109375" style="30"/>
    <col min="7172" max="7173" width="12.44140625" style="30" bestFit="1" customWidth="1"/>
    <col min="7174" max="7175" width="12.33203125" style="30" bestFit="1" customWidth="1"/>
    <col min="7176" max="7427" width="9.109375" style="30"/>
    <col min="7428" max="7429" width="12.44140625" style="30" bestFit="1" customWidth="1"/>
    <col min="7430" max="7431" width="12.33203125" style="30" bestFit="1" customWidth="1"/>
    <col min="7432" max="7683" width="9.109375" style="30"/>
    <col min="7684" max="7685" width="12.44140625" style="30" bestFit="1" customWidth="1"/>
    <col min="7686" max="7687" width="12.33203125" style="30" bestFit="1" customWidth="1"/>
    <col min="7688" max="7939" width="9.109375" style="30"/>
    <col min="7940" max="7941" width="12.44140625" style="30" bestFit="1" customWidth="1"/>
    <col min="7942" max="7943" width="12.33203125" style="30" bestFit="1" customWidth="1"/>
    <col min="7944" max="8195" width="9.109375" style="30"/>
    <col min="8196" max="8197" width="12.44140625" style="30" bestFit="1" customWidth="1"/>
    <col min="8198" max="8199" width="12.33203125" style="30" bestFit="1" customWidth="1"/>
    <col min="8200" max="8451" width="9.109375" style="30"/>
    <col min="8452" max="8453" width="12.44140625" style="30" bestFit="1" customWidth="1"/>
    <col min="8454" max="8455" width="12.33203125" style="30" bestFit="1" customWidth="1"/>
    <col min="8456" max="8707" width="9.109375" style="30"/>
    <col min="8708" max="8709" width="12.44140625" style="30" bestFit="1" customWidth="1"/>
    <col min="8710" max="8711" width="12.33203125" style="30" bestFit="1" customWidth="1"/>
    <col min="8712" max="8963" width="9.109375" style="30"/>
    <col min="8964" max="8965" width="12.44140625" style="30" bestFit="1" customWidth="1"/>
    <col min="8966" max="8967" width="12.33203125" style="30" bestFit="1" customWidth="1"/>
    <col min="8968" max="9219" width="9.109375" style="30"/>
    <col min="9220" max="9221" width="12.44140625" style="30" bestFit="1" customWidth="1"/>
    <col min="9222" max="9223" width="12.33203125" style="30" bestFit="1" customWidth="1"/>
    <col min="9224" max="9475" width="9.109375" style="30"/>
    <col min="9476" max="9477" width="12.44140625" style="30" bestFit="1" customWidth="1"/>
    <col min="9478" max="9479" width="12.33203125" style="30" bestFit="1" customWidth="1"/>
    <col min="9480" max="9731" width="9.109375" style="30"/>
    <col min="9732" max="9733" width="12.44140625" style="30" bestFit="1" customWidth="1"/>
    <col min="9734" max="9735" width="12.33203125" style="30" bestFit="1" customWidth="1"/>
    <col min="9736" max="9987" width="9.109375" style="30"/>
    <col min="9988" max="9989" width="12.44140625" style="30" bestFit="1" customWidth="1"/>
    <col min="9990" max="9991" width="12.33203125" style="30" bestFit="1" customWidth="1"/>
    <col min="9992" max="10243" width="9.109375" style="30"/>
    <col min="10244" max="10245" width="12.44140625" style="30" bestFit="1" customWidth="1"/>
    <col min="10246" max="10247" width="12.33203125" style="30" bestFit="1" customWidth="1"/>
    <col min="10248" max="10499" width="9.109375" style="30"/>
    <col min="10500" max="10501" width="12.44140625" style="30" bestFit="1" customWidth="1"/>
    <col min="10502" max="10503" width="12.33203125" style="30" bestFit="1" customWidth="1"/>
    <col min="10504" max="10755" width="9.109375" style="30"/>
    <col min="10756" max="10757" width="12.44140625" style="30" bestFit="1" customWidth="1"/>
    <col min="10758" max="10759" width="12.33203125" style="30" bestFit="1" customWidth="1"/>
    <col min="10760" max="11011" width="9.109375" style="30"/>
    <col min="11012" max="11013" width="12.44140625" style="30" bestFit="1" customWidth="1"/>
    <col min="11014" max="11015" width="12.33203125" style="30" bestFit="1" customWidth="1"/>
    <col min="11016" max="11267" width="9.109375" style="30"/>
    <col min="11268" max="11269" width="12.44140625" style="30" bestFit="1" customWidth="1"/>
    <col min="11270" max="11271" width="12.33203125" style="30" bestFit="1" customWidth="1"/>
    <col min="11272" max="11523" width="9.109375" style="30"/>
    <col min="11524" max="11525" width="12.44140625" style="30" bestFit="1" customWidth="1"/>
    <col min="11526" max="11527" width="12.33203125" style="30" bestFit="1" customWidth="1"/>
    <col min="11528" max="11779" width="9.109375" style="30"/>
    <col min="11780" max="11781" width="12.44140625" style="30" bestFit="1" customWidth="1"/>
    <col min="11782" max="11783" width="12.33203125" style="30" bestFit="1" customWidth="1"/>
    <col min="11784" max="12035" width="9.109375" style="30"/>
    <col min="12036" max="12037" width="12.44140625" style="30" bestFit="1" customWidth="1"/>
    <col min="12038" max="12039" width="12.33203125" style="30" bestFit="1" customWidth="1"/>
    <col min="12040" max="12291" width="9.109375" style="30"/>
    <col min="12292" max="12293" width="12.44140625" style="30" bestFit="1" customWidth="1"/>
    <col min="12294" max="12295" width="12.33203125" style="30" bestFit="1" customWidth="1"/>
    <col min="12296" max="12547" width="9.109375" style="30"/>
    <col min="12548" max="12549" width="12.44140625" style="30" bestFit="1" customWidth="1"/>
    <col min="12550" max="12551" width="12.33203125" style="30" bestFit="1" customWidth="1"/>
    <col min="12552" max="12803" width="9.109375" style="30"/>
    <col min="12804" max="12805" width="12.44140625" style="30" bestFit="1" customWidth="1"/>
    <col min="12806" max="12807" width="12.33203125" style="30" bestFit="1" customWidth="1"/>
    <col min="12808" max="13059" width="9.109375" style="30"/>
    <col min="13060" max="13061" width="12.44140625" style="30" bestFit="1" customWidth="1"/>
    <col min="13062" max="13063" width="12.33203125" style="30" bestFit="1" customWidth="1"/>
    <col min="13064" max="13315" width="9.109375" style="30"/>
    <col min="13316" max="13317" width="12.44140625" style="30" bestFit="1" customWidth="1"/>
    <col min="13318" max="13319" width="12.33203125" style="30" bestFit="1" customWidth="1"/>
    <col min="13320" max="13571" width="9.109375" style="30"/>
    <col min="13572" max="13573" width="12.44140625" style="30" bestFit="1" customWidth="1"/>
    <col min="13574" max="13575" width="12.33203125" style="30" bestFit="1" customWidth="1"/>
    <col min="13576" max="13827" width="9.109375" style="30"/>
    <col min="13828" max="13829" width="12.44140625" style="30" bestFit="1" customWidth="1"/>
    <col min="13830" max="13831" width="12.33203125" style="30" bestFit="1" customWidth="1"/>
    <col min="13832" max="14083" width="9.109375" style="30"/>
    <col min="14084" max="14085" width="12.44140625" style="30" bestFit="1" customWidth="1"/>
    <col min="14086" max="14087" width="12.33203125" style="30" bestFit="1" customWidth="1"/>
    <col min="14088" max="14339" width="9.109375" style="30"/>
    <col min="14340" max="14341" width="12.44140625" style="30" bestFit="1" customWidth="1"/>
    <col min="14342" max="14343" width="12.33203125" style="30" bestFit="1" customWidth="1"/>
    <col min="14344" max="14595" width="9.109375" style="30"/>
    <col min="14596" max="14597" width="12.44140625" style="30" bestFit="1" customWidth="1"/>
    <col min="14598" max="14599" width="12.33203125" style="30" bestFit="1" customWidth="1"/>
    <col min="14600" max="14851" width="9.109375" style="30"/>
    <col min="14852" max="14853" width="12.44140625" style="30" bestFit="1" customWidth="1"/>
    <col min="14854" max="14855" width="12.33203125" style="30" bestFit="1" customWidth="1"/>
    <col min="14856" max="15107" width="9.109375" style="30"/>
    <col min="15108" max="15109" width="12.44140625" style="30" bestFit="1" customWidth="1"/>
    <col min="15110" max="15111" width="12.33203125" style="30" bestFit="1" customWidth="1"/>
    <col min="15112" max="15363" width="9.109375" style="30"/>
    <col min="15364" max="15365" width="12.44140625" style="30" bestFit="1" customWidth="1"/>
    <col min="15366" max="15367" width="12.33203125" style="30" bestFit="1" customWidth="1"/>
    <col min="15368" max="15619" width="9.109375" style="30"/>
    <col min="15620" max="15621" width="12.44140625" style="30" bestFit="1" customWidth="1"/>
    <col min="15622" max="15623" width="12.33203125" style="30" bestFit="1" customWidth="1"/>
    <col min="15624" max="15875" width="9.109375" style="30"/>
    <col min="15876" max="15877" width="12.44140625" style="30" bestFit="1" customWidth="1"/>
    <col min="15878" max="15879" width="12.33203125" style="30" bestFit="1" customWidth="1"/>
    <col min="15880" max="16131" width="9.109375" style="30"/>
    <col min="16132" max="16133" width="12.44140625" style="30" bestFit="1" customWidth="1"/>
    <col min="16134" max="16135" width="12.33203125" style="30" bestFit="1" customWidth="1"/>
    <col min="16136" max="16384" width="9.109375" style="30"/>
  </cols>
  <sheetData>
    <row r="1" spans="1:14">
      <c r="A1" s="30" t="s">
        <v>883</v>
      </c>
    </row>
    <row r="2" spans="1:14" ht="13.8" thickBot="1">
      <c r="A2" s="198" t="s">
        <v>884</v>
      </c>
    </row>
    <row r="3" spans="1:14">
      <c r="A3" s="37" t="s">
        <v>370</v>
      </c>
      <c r="B3" s="37" t="s">
        <v>371</v>
      </c>
      <c r="C3" s="31">
        <v>0.2</v>
      </c>
      <c r="H3" s="269" t="s">
        <v>1176</v>
      </c>
      <c r="I3" s="260"/>
      <c r="J3" s="260"/>
      <c r="K3" s="260"/>
      <c r="L3" s="260"/>
      <c r="M3" s="260"/>
      <c r="N3" s="261"/>
    </row>
    <row r="4" spans="1:14">
      <c r="A4" s="37" t="s">
        <v>372</v>
      </c>
      <c r="B4" s="37" t="s">
        <v>373</v>
      </c>
      <c r="C4" s="31">
        <v>1</v>
      </c>
      <c r="F4" s="30" t="s">
        <v>382</v>
      </c>
      <c r="H4" s="262" t="s">
        <v>387</v>
      </c>
      <c r="I4" s="263"/>
      <c r="J4" s="263"/>
      <c r="K4" s="263"/>
      <c r="L4" s="263"/>
      <c r="M4" s="263"/>
      <c r="N4" s="264"/>
    </row>
    <row r="5" spans="1:14">
      <c r="A5" s="37" t="s">
        <v>374</v>
      </c>
      <c r="B5" s="37" t="s">
        <v>363</v>
      </c>
      <c r="C5" s="31">
        <v>0.52293133327833408</v>
      </c>
      <c r="F5" s="33">
        <f>SUM(I16:I116)</f>
        <v>4.198150986021363E-2</v>
      </c>
      <c r="H5" s="262" t="s">
        <v>388</v>
      </c>
      <c r="I5" s="263"/>
      <c r="J5" s="263"/>
      <c r="K5" s="263"/>
      <c r="L5" s="268"/>
      <c r="M5" s="263"/>
      <c r="N5" s="264"/>
    </row>
    <row r="6" spans="1:14" ht="13.8" thickBot="1">
      <c r="A6" s="37" t="s">
        <v>375</v>
      </c>
      <c r="B6" s="37" t="s">
        <v>375</v>
      </c>
      <c r="C6" s="31">
        <v>0.2097406194142635</v>
      </c>
      <c r="H6" s="265" t="s">
        <v>1177</v>
      </c>
      <c r="I6" s="266"/>
      <c r="J6" s="266"/>
      <c r="K6" s="266"/>
      <c r="L6" s="266"/>
      <c r="M6" s="266"/>
      <c r="N6" s="267"/>
    </row>
    <row r="7" spans="1:14">
      <c r="A7" s="37"/>
      <c r="B7" s="37" t="s">
        <v>376</v>
      </c>
      <c r="C7" s="32">
        <f>(mu-A)/(B-A)</f>
        <v>0.40366416659791754</v>
      </c>
      <c r="D7" s="37" t="s">
        <v>363</v>
      </c>
      <c r="K7" s="240"/>
    </row>
    <row r="8" spans="1:14">
      <c r="A8" s="37"/>
      <c r="B8" s="37" t="s">
        <v>377</v>
      </c>
      <c r="C8" s="32">
        <f>(mu-A)*(B-mu)/(s*s) - 1</f>
        <v>2.5020793874153227</v>
      </c>
      <c r="D8" s="37" t="s">
        <v>369</v>
      </c>
      <c r="H8" s="239" t="s">
        <v>383</v>
      </c>
      <c r="I8" s="239"/>
      <c r="J8" s="241"/>
      <c r="K8" s="241"/>
    </row>
    <row r="9" spans="1:14">
      <c r="A9" s="37"/>
      <c r="B9" s="37" t="s">
        <v>367</v>
      </c>
      <c r="C9" s="32">
        <f>t*v</f>
        <v>1.0099997906828342</v>
      </c>
      <c r="D9" s="37" t="s">
        <v>364</v>
      </c>
      <c r="H9" s="35"/>
      <c r="I9" s="240" t="s">
        <v>384</v>
      </c>
      <c r="J9" s="240"/>
      <c r="K9" s="240"/>
    </row>
    <row r="10" spans="1:14">
      <c r="A10" s="37"/>
      <c r="B10" s="37" t="s">
        <v>368</v>
      </c>
      <c r="C10" s="32">
        <f>t*(1-v)</f>
        <v>1.4920795967324885</v>
      </c>
      <c r="D10" s="37" t="s">
        <v>365</v>
      </c>
      <c r="H10" s="34"/>
      <c r="I10" s="240" t="s">
        <v>385</v>
      </c>
      <c r="J10" s="240"/>
      <c r="K10" s="240"/>
    </row>
    <row r="11" spans="1:14">
      <c r="H11" s="33"/>
      <c r="I11" s="240" t="s">
        <v>386</v>
      </c>
      <c r="J11" s="240"/>
      <c r="K11" s="240"/>
    </row>
    <row r="12" spans="1:14">
      <c r="C12" s="32">
        <v>0.37538225923911561</v>
      </c>
    </row>
    <row r="13" spans="1:14">
      <c r="E13" s="32">
        <f>SUM(E16:E1016)</f>
        <v>86.693851192373401</v>
      </c>
      <c r="F13" s="30" t="s">
        <v>391</v>
      </c>
    </row>
    <row r="14" spans="1:14">
      <c r="F14" s="30" t="s">
        <v>390</v>
      </c>
    </row>
    <row r="15" spans="1:14">
      <c r="B15" s="253" t="s">
        <v>362</v>
      </c>
      <c r="C15" s="253" t="s">
        <v>378</v>
      </c>
      <c r="D15" s="253" t="s">
        <v>366</v>
      </c>
      <c r="E15" s="253" t="s">
        <v>389</v>
      </c>
      <c r="F15" s="253">
        <v>0</v>
      </c>
      <c r="G15" s="253" t="s">
        <v>379</v>
      </c>
      <c r="H15" s="253" t="s">
        <v>380</v>
      </c>
      <c r="I15" s="253" t="s">
        <v>381</v>
      </c>
    </row>
    <row r="16" spans="1:14">
      <c r="B16" s="30">
        <f>A</f>
        <v>0.2</v>
      </c>
      <c r="C16" s="30">
        <v>0.20184435847603172</v>
      </c>
      <c r="D16" s="30">
        <f>(C16-$C$12)</f>
        <v>-0.1735379007630839</v>
      </c>
      <c r="E16" s="30">
        <f>EXP(-D16)</f>
        <v>1.1895057690916171</v>
      </c>
      <c r="F16" s="30">
        <f t="shared" ref="F16:F79" si="0">E16+F15</f>
        <v>1.1895057690916171</v>
      </c>
      <c r="G16" s="30">
        <f t="shared" ref="G16:G79" si="1">F16/$E$13</f>
        <v>1.3720762807642577E-2</v>
      </c>
      <c r="H16" s="31"/>
      <c r="I16" s="30">
        <f>IF(H16&lt;&gt;"",(G16-H16)^2,0)</f>
        <v>0</v>
      </c>
    </row>
    <row r="17" spans="2:9">
      <c r="B17" s="30">
        <f t="shared" ref="B17:B48" si="2">B16+(B-A)/100</f>
        <v>0.20800000000000002</v>
      </c>
      <c r="C17" s="30">
        <v>0.16284573074219003</v>
      </c>
      <c r="D17" s="30">
        <f>(C17-$C$12)</f>
        <v>-0.21253652849692559</v>
      </c>
      <c r="E17" s="30">
        <f t="shared" ref="E17:E80" si="3">EXP(-D17)</f>
        <v>1.2368112915975995</v>
      </c>
      <c r="F17" s="30">
        <f>E17+F16</f>
        <v>2.4263170606892164</v>
      </c>
      <c r="G17" s="30">
        <f>F17/$E$13</f>
        <v>2.7987187410849081E-2</v>
      </c>
      <c r="H17" s="31"/>
      <c r="I17" s="30">
        <f t="shared" ref="I17:I80" si="4">IF(H17&lt;&gt;"",(G17-H17)^2,0)</f>
        <v>0</v>
      </c>
    </row>
    <row r="18" spans="2:9">
      <c r="B18" s="30">
        <f t="shared" si="2"/>
        <v>0.21600000000000003</v>
      </c>
      <c r="C18" s="30">
        <v>0.16097146337445606</v>
      </c>
      <c r="D18" s="30">
        <f t="shared" ref="D18:D81" si="5">(C18-$C$12)</f>
        <v>-0.21441079586465955</v>
      </c>
      <c r="E18" s="30">
        <f t="shared" si="3"/>
        <v>1.2391315803830221</v>
      </c>
      <c r="F18" s="30">
        <f t="shared" si="0"/>
        <v>3.6654486410722384</v>
      </c>
      <c r="G18" s="30">
        <f t="shared" si="1"/>
        <v>4.2280376181911897E-2</v>
      </c>
      <c r="H18" s="31"/>
      <c r="I18" s="30">
        <f t="shared" si="4"/>
        <v>0</v>
      </c>
    </row>
    <row r="19" spans="2:9">
      <c r="B19" s="30">
        <f t="shared" si="2"/>
        <v>0.22400000000000003</v>
      </c>
      <c r="C19" s="30">
        <v>0.16198398961100763</v>
      </c>
      <c r="D19" s="30">
        <f t="shared" si="5"/>
        <v>-0.21339826962810798</v>
      </c>
      <c r="E19" s="30">
        <f t="shared" si="3"/>
        <v>1.2378775621176779</v>
      </c>
      <c r="F19" s="30">
        <f t="shared" si="0"/>
        <v>4.9033262031899163</v>
      </c>
      <c r="G19" s="30">
        <f t="shared" si="1"/>
        <v>5.6559100048623398E-2</v>
      </c>
      <c r="H19" s="31">
        <v>0.2</v>
      </c>
      <c r="I19" s="30">
        <f t="shared" si="4"/>
        <v>2.0575291778860832E-2</v>
      </c>
    </row>
    <row r="20" spans="2:9">
      <c r="B20" s="30">
        <f t="shared" si="2"/>
        <v>0.23200000000000004</v>
      </c>
      <c r="C20" s="30">
        <v>0.16421626332020256</v>
      </c>
      <c r="D20" s="30">
        <f t="shared" si="5"/>
        <v>-0.21116599591891305</v>
      </c>
      <c r="E20" s="30">
        <f t="shared" si="3"/>
        <v>1.2351173624872771</v>
      </c>
      <c r="F20" s="30">
        <f t="shared" si="0"/>
        <v>6.1384435656771936</v>
      </c>
      <c r="G20" s="30">
        <f t="shared" si="1"/>
        <v>7.0805985444757844E-2</v>
      </c>
      <c r="H20" s="31"/>
      <c r="I20" s="30">
        <f t="shared" si="4"/>
        <v>0</v>
      </c>
    </row>
    <row r="21" spans="2:9">
      <c r="B21" s="30">
        <f t="shared" si="2"/>
        <v>0.24000000000000005</v>
      </c>
      <c r="C21" s="30">
        <v>0.16714314550878828</v>
      </c>
      <c r="D21" s="30">
        <f t="shared" si="5"/>
        <v>-0.20823911373032733</v>
      </c>
      <c r="E21" s="30">
        <f t="shared" si="3"/>
        <v>1.2315076047230102</v>
      </c>
      <c r="F21" s="30">
        <f t="shared" si="0"/>
        <v>7.3699511704002036</v>
      </c>
      <c r="G21" s="30">
        <f t="shared" si="1"/>
        <v>8.50112328502549E-2</v>
      </c>
      <c r="H21" s="31"/>
      <c r="I21" s="30">
        <f t="shared" si="4"/>
        <v>0</v>
      </c>
    </row>
    <row r="22" spans="2:9">
      <c r="B22" s="30">
        <f t="shared" si="2"/>
        <v>0.24800000000000005</v>
      </c>
      <c r="C22" s="30">
        <v>0.17053067653863604</v>
      </c>
      <c r="D22" s="30">
        <f t="shared" si="5"/>
        <v>-0.20485158270047957</v>
      </c>
      <c r="E22" s="30">
        <f t="shared" si="3"/>
        <v>1.2273428925270471</v>
      </c>
      <c r="F22" s="30">
        <f t="shared" si="0"/>
        <v>8.5972940629272507</v>
      </c>
      <c r="G22" s="30">
        <f t="shared" si="1"/>
        <v>9.9168440952633191E-2</v>
      </c>
      <c r="H22" s="31"/>
      <c r="I22" s="30">
        <f t="shared" si="4"/>
        <v>0</v>
      </c>
    </row>
    <row r="23" spans="2:9">
      <c r="B23" s="30">
        <f t="shared" si="2"/>
        <v>0.25600000000000006</v>
      </c>
      <c r="C23" s="30">
        <v>0.17425440242407966</v>
      </c>
      <c r="D23" s="30">
        <f t="shared" si="5"/>
        <v>-0.20112785681503595</v>
      </c>
      <c r="E23" s="30">
        <f t="shared" si="3"/>
        <v>1.2227811027264093</v>
      </c>
      <c r="F23" s="30">
        <f t="shared" si="0"/>
        <v>9.8200751656536607</v>
      </c>
      <c r="G23" s="30">
        <f t="shared" si="1"/>
        <v>0.11327302952389257</v>
      </c>
      <c r="H23" s="31"/>
      <c r="I23" s="30">
        <f t="shared" si="4"/>
        <v>0</v>
      </c>
    </row>
    <row r="24" spans="2:9">
      <c r="B24" s="30">
        <f t="shared" si="2"/>
        <v>0.26400000000000007</v>
      </c>
      <c r="C24" s="30">
        <v>0.17824045723776222</v>
      </c>
      <c r="D24" s="30">
        <f t="shared" si="5"/>
        <v>-0.19714180200135339</v>
      </c>
      <c r="E24" s="30">
        <f t="shared" si="3"/>
        <v>1.2179167314916768</v>
      </c>
      <c r="F24" s="30">
        <f t="shared" si="0"/>
        <v>11.037991897145337</v>
      </c>
      <c r="G24" s="30">
        <f t="shared" si="1"/>
        <v>0.12732150833456535</v>
      </c>
      <c r="H24" s="31"/>
      <c r="I24" s="30">
        <f t="shared" si="4"/>
        <v>0</v>
      </c>
    </row>
    <row r="25" spans="2:9">
      <c r="B25" s="30">
        <f t="shared" si="2"/>
        <v>0.27200000000000008</v>
      </c>
      <c r="C25" s="30">
        <v>0.18244162306200595</v>
      </c>
      <c r="D25" s="30">
        <f t="shared" si="5"/>
        <v>-0.19294063617710966</v>
      </c>
      <c r="E25" s="30">
        <f t="shared" si="3"/>
        <v>1.212810794296874</v>
      </c>
      <c r="F25" s="30">
        <f t="shared" si="0"/>
        <v>12.250802691442212</v>
      </c>
      <c r="G25" s="30">
        <f t="shared" si="1"/>
        <v>0.1413110909591237</v>
      </c>
      <c r="H25" s="31"/>
      <c r="I25" s="30">
        <f t="shared" si="4"/>
        <v>0</v>
      </c>
    </row>
    <row r="26" spans="2:9">
      <c r="B26" s="30">
        <f t="shared" si="2"/>
        <v>0.28000000000000008</v>
      </c>
      <c r="C26" s="30">
        <v>0.18682607499004539</v>
      </c>
      <c r="D26" s="30">
        <f t="shared" si="5"/>
        <v>-0.18855618424907022</v>
      </c>
      <c r="E26" s="30">
        <f t="shared" si="3"/>
        <v>1.2075049238381981</v>
      </c>
      <c r="F26" s="30">
        <f t="shared" si="0"/>
        <v>13.458307615280411</v>
      </c>
      <c r="G26" s="30">
        <f t="shared" si="1"/>
        <v>0.15523947119867204</v>
      </c>
      <c r="H26" s="31"/>
      <c r="I26" s="30">
        <f t="shared" si="4"/>
        <v>0</v>
      </c>
    </row>
    <row r="27" spans="2:9">
      <c r="B27" s="30">
        <f t="shared" si="2"/>
        <v>0.28800000000000009</v>
      </c>
      <c r="C27" s="30">
        <v>0.1913715135729247</v>
      </c>
      <c r="D27" s="30">
        <f t="shared" si="5"/>
        <v>-0.18401074566619091</v>
      </c>
      <c r="E27" s="30">
        <f t="shared" si="3"/>
        <v>1.2020287396264908</v>
      </c>
      <c r="F27" s="30">
        <f t="shared" si="0"/>
        <v>14.660336354906901</v>
      </c>
      <c r="G27" s="30">
        <f t="shared" si="1"/>
        <v>0.16910468451073488</v>
      </c>
      <c r="H27" s="31"/>
      <c r="I27" s="30">
        <f t="shared" si="4"/>
        <v>0</v>
      </c>
    </row>
    <row r="28" spans="2:9">
      <c r="B28" s="30">
        <f t="shared" si="2"/>
        <v>0.2960000000000001</v>
      </c>
      <c r="C28" s="30">
        <v>0.19606185927220715</v>
      </c>
      <c r="D28" s="30">
        <f t="shared" si="5"/>
        <v>-0.17932039996690846</v>
      </c>
      <c r="E28" s="30">
        <f t="shared" si="3"/>
        <v>1.1964040105707294</v>
      </c>
      <c r="F28" s="30">
        <f t="shared" si="0"/>
        <v>15.856740365477631</v>
      </c>
      <c r="G28" s="30">
        <f t="shared" si="1"/>
        <v>0.18290501745379348</v>
      </c>
      <c r="H28" s="31"/>
      <c r="I28" s="30">
        <f t="shared" si="4"/>
        <v>0</v>
      </c>
    </row>
    <row r="29" spans="2:9">
      <c r="B29" s="30">
        <f t="shared" si="2"/>
        <v>0.3040000000000001</v>
      </c>
      <c r="C29" s="30">
        <v>0.20088527413865195</v>
      </c>
      <c r="D29" s="30">
        <f t="shared" si="5"/>
        <v>-0.17449698510046366</v>
      </c>
      <c r="E29" s="30">
        <f t="shared" si="3"/>
        <v>1.1906471526980547</v>
      </c>
      <c r="F29" s="30">
        <f t="shared" si="0"/>
        <v>17.047387518175686</v>
      </c>
      <c r="G29" s="30">
        <f t="shared" si="1"/>
        <v>0.19663894594263187</v>
      </c>
      <c r="H29" s="31">
        <v>0.2</v>
      </c>
      <c r="I29" s="30">
        <f t="shared" si="4"/>
        <v>1.1296684376550837E-5</v>
      </c>
    </row>
    <row r="30" spans="2:9">
      <c r="B30" s="30">
        <f t="shared" si="2"/>
        <v>0.31200000000000011</v>
      </c>
      <c r="C30" s="30">
        <v>0.20583291892987854</v>
      </c>
      <c r="D30" s="30">
        <f t="shared" si="5"/>
        <v>-0.16954934030923707</v>
      </c>
      <c r="E30" s="30">
        <f t="shared" si="3"/>
        <v>1.1847708025487753</v>
      </c>
      <c r="F30" s="30">
        <f t="shared" si="0"/>
        <v>18.232158320724462</v>
      </c>
      <c r="G30" s="30">
        <f t="shared" si="1"/>
        <v>0.21030509165254818</v>
      </c>
      <c r="H30" s="31"/>
      <c r="I30" s="30">
        <f t="shared" si="4"/>
        <v>0</v>
      </c>
    </row>
    <row r="31" spans="2:9">
      <c r="B31" s="30">
        <f t="shared" si="2"/>
        <v>0.32000000000000012</v>
      </c>
      <c r="C31" s="30">
        <v>0.21089814057240866</v>
      </c>
      <c r="D31" s="30">
        <f t="shared" si="5"/>
        <v>-0.16448411866670695</v>
      </c>
      <c r="E31" s="30">
        <f t="shared" si="3"/>
        <v>1.1787848487278882</v>
      </c>
      <c r="F31" s="30">
        <f t="shared" si="0"/>
        <v>19.410943169452352</v>
      </c>
      <c r="G31" s="30">
        <f t="shared" si="1"/>
        <v>0.22390219032235084</v>
      </c>
      <c r="H31" s="31"/>
      <c r="I31" s="30">
        <f t="shared" si="4"/>
        <v>0</v>
      </c>
    </row>
    <row r="32" spans="2:9">
      <c r="B32" s="30">
        <f t="shared" si="2"/>
        <v>0.32800000000000012</v>
      </c>
      <c r="C32" s="30">
        <v>0.21607592306238946</v>
      </c>
      <c r="D32" s="30">
        <f t="shared" si="5"/>
        <v>-0.15930633617672615</v>
      </c>
      <c r="E32" s="30">
        <f t="shared" si="3"/>
        <v>1.1726971312179348</v>
      </c>
      <c r="F32" s="30">
        <f t="shared" si="0"/>
        <v>20.583640300670286</v>
      </c>
      <c r="G32" s="30">
        <f t="shared" si="1"/>
        <v>0.23742906812381939</v>
      </c>
      <c r="H32" s="31"/>
      <c r="I32" s="30">
        <f t="shared" si="4"/>
        <v>0</v>
      </c>
    </row>
    <row r="33" spans="2:9">
      <c r="B33" s="30">
        <f t="shared" si="2"/>
        <v>0.33600000000000013</v>
      </c>
      <c r="C33" s="30">
        <v>0.22136250588518464</v>
      </c>
      <c r="D33" s="30">
        <f t="shared" si="5"/>
        <v>-0.15401975335393098</v>
      </c>
      <c r="E33" s="30">
        <f t="shared" si="3"/>
        <v>1.1665139291133642</v>
      </c>
      <c r="F33" s="30">
        <f t="shared" si="0"/>
        <v>21.75015422978365</v>
      </c>
      <c r="G33" s="30">
        <f t="shared" si="1"/>
        <v>0.25088462365710484</v>
      </c>
      <c r="H33" s="31"/>
      <c r="I33" s="30">
        <f t="shared" si="4"/>
        <v>0</v>
      </c>
    </row>
    <row r="34" spans="2:9">
      <c r="B34" s="30">
        <f t="shared" si="2"/>
        <v>0.34400000000000014</v>
      </c>
      <c r="C34" s="30">
        <v>0.22675511248627353</v>
      </c>
      <c r="D34" s="30">
        <f t="shared" si="5"/>
        <v>-0.14862714675284208</v>
      </c>
      <c r="E34" s="30">
        <f t="shared" si="3"/>
        <v>1.1602403091842592</v>
      </c>
      <c r="F34" s="30">
        <f t="shared" si="0"/>
        <v>22.91039453896791</v>
      </c>
      <c r="G34" s="30">
        <f t="shared" si="1"/>
        <v>0.26426781396675769</v>
      </c>
      <c r="H34" s="31"/>
      <c r="I34" s="30">
        <f t="shared" si="4"/>
        <v>0</v>
      </c>
    </row>
    <row r="35" spans="2:9">
      <c r="B35" s="30">
        <f t="shared" si="2"/>
        <v>0.35200000000000015</v>
      </c>
      <c r="C35" s="30">
        <v>0.232251753113974</v>
      </c>
      <c r="D35" s="30">
        <f t="shared" si="5"/>
        <v>-0.14313050612514161</v>
      </c>
      <c r="E35" s="30">
        <f t="shared" si="3"/>
        <v>1.1538803802973894</v>
      </c>
      <c r="F35" s="30">
        <f t="shared" si="0"/>
        <v>24.064274919265301</v>
      </c>
      <c r="G35" s="30">
        <f t="shared" si="1"/>
        <v>0.27757764349246344</v>
      </c>
      <c r="H35" s="31"/>
      <c r="I35" s="30">
        <f t="shared" si="4"/>
        <v>0</v>
      </c>
    </row>
    <row r="36" spans="2:9">
      <c r="B36" s="30">
        <f t="shared" si="2"/>
        <v>0.36000000000000015</v>
      </c>
      <c r="C36" s="30">
        <v>0.2378510791873383</v>
      </c>
      <c r="D36" s="30">
        <f t="shared" si="5"/>
        <v>-0.13753118005177731</v>
      </c>
      <c r="E36" s="30">
        <f t="shared" si="3"/>
        <v>1.1474374825744291</v>
      </c>
      <c r="F36" s="30">
        <f t="shared" si="0"/>
        <v>25.21171240183973</v>
      </c>
      <c r="G36" s="30">
        <f t="shared" si="1"/>
        <v>0.29081315520168799</v>
      </c>
      <c r="H36" s="31"/>
      <c r="I36" s="30">
        <f t="shared" si="4"/>
        <v>0</v>
      </c>
    </row>
    <row r="37" spans="2:9">
      <c r="B37" s="30">
        <f t="shared" si="2"/>
        <v>0.36800000000000016</v>
      </c>
      <c r="C37" s="30">
        <v>0.24355227415966385</v>
      </c>
      <c r="D37" s="30">
        <f t="shared" si="5"/>
        <v>-0.13182998507945176</v>
      </c>
      <c r="E37" s="30">
        <f t="shared" si="3"/>
        <v>1.1409143303179732</v>
      </c>
      <c r="F37" s="30">
        <f t="shared" si="0"/>
        <v>26.352626732157702</v>
      </c>
      <c r="G37" s="30">
        <f t="shared" si="1"/>
        <v>0.30397342337095279</v>
      </c>
      <c r="H37" s="31">
        <v>0.3</v>
      </c>
      <c r="I37" s="30">
        <f t="shared" si="4"/>
        <v>1.5788093284833914E-5</v>
      </c>
    </row>
    <row r="38" spans="2:9">
      <c r="B38" s="30">
        <f t="shared" si="2"/>
        <v>0.37600000000000017</v>
      </c>
      <c r="C38" s="30">
        <v>0.2493549707527733</v>
      </c>
      <c r="D38" s="30">
        <f t="shared" si="5"/>
        <v>-0.12602728848634231</v>
      </c>
      <c r="E38" s="30">
        <f t="shared" si="3"/>
        <v>1.1343131215488145</v>
      </c>
      <c r="F38" s="30">
        <f t="shared" si="0"/>
        <v>27.486939853706517</v>
      </c>
      <c r="G38" s="30">
        <f t="shared" si="1"/>
        <v>0.31705754763060506</v>
      </c>
      <c r="H38" s="31"/>
      <c r="I38" s="30">
        <f t="shared" si="4"/>
        <v>0</v>
      </c>
    </row>
    <row r="39" spans="2:9">
      <c r="B39" s="30">
        <f t="shared" si="2"/>
        <v>0.38400000000000017</v>
      </c>
      <c r="C39" s="30">
        <v>0.25525918759636268</v>
      </c>
      <c r="D39" s="30">
        <f t="shared" si="5"/>
        <v>-0.12012307164275293</v>
      </c>
      <c r="E39" s="30">
        <f t="shared" si="3"/>
        <v>1.1276356230083371</v>
      </c>
      <c r="F39" s="30">
        <f t="shared" si="0"/>
        <v>28.614575476714855</v>
      </c>
      <c r="G39" s="30">
        <f t="shared" si="1"/>
        <v>0.33006464799007712</v>
      </c>
      <c r="H39" s="31"/>
      <c r="I39" s="30">
        <f t="shared" si="4"/>
        <v>0</v>
      </c>
    </row>
    <row r="40" spans="2:9">
      <c r="B40" s="30">
        <f t="shared" si="2"/>
        <v>0.39200000000000018</v>
      </c>
      <c r="C40" s="30">
        <v>0.26126528038979008</v>
      </c>
      <c r="D40" s="30">
        <f t="shared" si="5"/>
        <v>-0.11411697884932553</v>
      </c>
      <c r="E40" s="30">
        <f t="shared" si="3"/>
        <v>1.1208832368466148</v>
      </c>
      <c r="F40" s="30">
        <f t="shared" si="0"/>
        <v>29.735458713561471</v>
      </c>
      <c r="G40" s="30">
        <f t="shared" si="1"/>
        <v>0.34299386063238296</v>
      </c>
      <c r="H40" s="31"/>
      <c r="I40" s="30">
        <f t="shared" si="4"/>
        <v>0</v>
      </c>
    </row>
    <row r="41" spans="2:9">
      <c r="B41" s="30">
        <f t="shared" si="2"/>
        <v>0.40000000000000019</v>
      </c>
      <c r="C41" s="30">
        <v>0.26737390410652268</v>
      </c>
      <c r="D41" s="30">
        <f t="shared" si="5"/>
        <v>-0.10800835513259294</v>
      </c>
      <c r="E41" s="30">
        <f t="shared" si="3"/>
        <v>1.11405705344198</v>
      </c>
      <c r="F41" s="30">
        <f t="shared" si="0"/>
        <v>30.849515767003449</v>
      </c>
      <c r="G41" s="30">
        <f t="shared" si="1"/>
        <v>0.35584433431787987</v>
      </c>
      <c r="H41" s="31"/>
      <c r="I41" s="30">
        <f t="shared" si="4"/>
        <v>0</v>
      </c>
    </row>
    <row r="42" spans="2:9">
      <c r="B42" s="30">
        <f t="shared" si="2"/>
        <v>0.4080000000000002</v>
      </c>
      <c r="C42" s="30">
        <v>0.273585983724492</v>
      </c>
      <c r="D42" s="30">
        <f t="shared" si="5"/>
        <v>-0.10179627551462361</v>
      </c>
      <c r="E42" s="30">
        <f t="shared" si="3"/>
        <v>1.1071578935787176</v>
      </c>
      <c r="F42" s="30">
        <f t="shared" si="0"/>
        <v>31.956673660582169</v>
      </c>
      <c r="G42" s="30">
        <f t="shared" si="1"/>
        <v>0.36861522727454343</v>
      </c>
      <c r="H42" s="31"/>
      <c r="I42" s="30">
        <f t="shared" si="4"/>
        <v>0</v>
      </c>
    </row>
    <row r="43" spans="2:9">
      <c r="B43" s="30">
        <f t="shared" si="2"/>
        <v>0.4160000000000002</v>
      </c>
      <c r="C43" s="30">
        <v>0.27990269163842912</v>
      </c>
      <c r="D43" s="30">
        <f t="shared" si="5"/>
        <v>-9.5479567600686488E-2</v>
      </c>
      <c r="E43" s="30">
        <f t="shared" si="3"/>
        <v>1.1001863423576128</v>
      </c>
      <c r="F43" s="30">
        <f t="shared" si="0"/>
        <v>33.056860002939779</v>
      </c>
      <c r="G43" s="30">
        <f t="shared" si="1"/>
        <v>0.38130570447939499</v>
      </c>
      <c r="H43" s="31"/>
      <c r="I43" s="30">
        <f t="shared" si="4"/>
        <v>0</v>
      </c>
    </row>
    <row r="44" spans="2:9">
      <c r="B44" s="30">
        <f t="shared" si="2"/>
        <v>0.42400000000000021</v>
      </c>
      <c r="C44" s="30">
        <v>0.28632543038800612</v>
      </c>
      <c r="D44" s="30">
        <f t="shared" si="5"/>
        <v>-8.9056828851109493E-2</v>
      </c>
      <c r="E44" s="30">
        <f t="shared" si="3"/>
        <v>1.0931427766092947</v>
      </c>
      <c r="F44" s="30">
        <f t="shared" si="0"/>
        <v>34.150002779549077</v>
      </c>
      <c r="G44" s="30">
        <f t="shared" si="1"/>
        <v>0.39391493525613852</v>
      </c>
      <c r="H44" s="31"/>
      <c r="I44" s="30">
        <f t="shared" si="4"/>
        <v>0</v>
      </c>
    </row>
    <row r="45" spans="2:9">
      <c r="B45" s="30">
        <f t="shared" si="2"/>
        <v>0.43200000000000022</v>
      </c>
      <c r="C45" s="30">
        <v>0.29285581968005481</v>
      </c>
      <c r="D45" s="30">
        <f t="shared" si="5"/>
        <v>-8.2526439559060805E-2</v>
      </c>
      <c r="E45" s="30">
        <f t="shared" si="3"/>
        <v>1.0860273871447101</v>
      </c>
      <c r="F45" s="30">
        <f t="shared" si="0"/>
        <v>35.236030166693787</v>
      </c>
      <c r="G45" s="30">
        <f t="shared" si="1"/>
        <v>0.40644209112945207</v>
      </c>
      <c r="H45" s="31"/>
      <c r="I45" s="30">
        <f t="shared" si="4"/>
        <v>0</v>
      </c>
    </row>
    <row r="46" spans="2:9">
      <c r="B46" s="30">
        <f t="shared" si="2"/>
        <v>0.44000000000000022</v>
      </c>
      <c r="C46" s="30">
        <v>0.29949568693506556</v>
      </c>
      <c r="D46" s="30">
        <f t="shared" si="5"/>
        <v>-7.5886572304050048E-2</v>
      </c>
      <c r="E46" s="30">
        <f t="shared" si="3"/>
        <v>1.0788401968590997</v>
      </c>
      <c r="F46" s="30">
        <f t="shared" si="0"/>
        <v>36.314870363552885</v>
      </c>
      <c r="G46" s="30">
        <f t="shared" si="1"/>
        <v>0.4188863438881068</v>
      </c>
      <c r="H46" s="31"/>
      <c r="I46" s="30">
        <f t="shared" si="4"/>
        <v>0</v>
      </c>
    </row>
    <row r="47" spans="2:9">
      <c r="B47" s="30">
        <f t="shared" si="2"/>
        <v>0.44800000000000023</v>
      </c>
      <c r="C47" s="30">
        <v>0.30624706077503533</v>
      </c>
      <c r="D47" s="30">
        <f t="shared" si="5"/>
        <v>-6.9135198464080283E-2</v>
      </c>
      <c r="E47" s="30">
        <f t="shared" si="3"/>
        <v>1.0715810754708146</v>
      </c>
      <c r="F47" s="30">
        <f t="shared" si="0"/>
        <v>37.386451439023702</v>
      </c>
      <c r="G47" s="30">
        <f t="shared" si="1"/>
        <v>0.43124686381809568</v>
      </c>
      <c r="H47" s="31"/>
      <c r="I47" s="30">
        <f t="shared" si="4"/>
        <v>0</v>
      </c>
    </row>
    <row r="48" spans="2:9">
      <c r="B48" s="30">
        <f t="shared" si="2"/>
        <v>0.45600000000000024</v>
      </c>
      <c r="C48" s="30">
        <v>0.31311216701026034</v>
      </c>
      <c r="D48" s="30">
        <f t="shared" si="5"/>
        <v>-6.2270092228855267E-2</v>
      </c>
      <c r="E48" s="30">
        <f t="shared" si="3"/>
        <v>1.06424975150056</v>
      </c>
      <c r="F48" s="30">
        <f t="shared" si="0"/>
        <v>38.450701190524263</v>
      </c>
      <c r="G48" s="30">
        <f t="shared" si="1"/>
        <v>0.44352281807394012</v>
      </c>
      <c r="H48" s="31"/>
      <c r="I48" s="30">
        <f t="shared" si="4"/>
        <v>0</v>
      </c>
    </row>
    <row r="49" spans="2:9">
      <c r="B49" s="30">
        <f t="shared" ref="B49:B80" si="6">B48+(B-A)/100</f>
        <v>0.46400000000000025</v>
      </c>
      <c r="C49" s="30">
        <v>0.3200934267898467</v>
      </c>
      <c r="D49" s="30">
        <f t="shared" si="5"/>
        <v>-5.528883244926891E-2</v>
      </c>
      <c r="E49" s="30">
        <f t="shared" si="3"/>
        <v>1.0568458219637455</v>
      </c>
      <c r="F49" s="30">
        <f t="shared" si="0"/>
        <v>39.507547012488011</v>
      </c>
      <c r="G49" s="30">
        <f t="shared" si="1"/>
        <v>0.45571336916179767</v>
      </c>
      <c r="H49" s="31">
        <v>0.4</v>
      </c>
      <c r="I49" s="30">
        <f t="shared" si="4"/>
        <v>3.1039795033587446E-3</v>
      </c>
    </row>
    <row r="50" spans="2:9">
      <c r="B50" s="30">
        <f t="shared" si="6"/>
        <v>0.47200000000000025</v>
      </c>
      <c r="C50" s="30">
        <v>0.3271934566636715</v>
      </c>
      <c r="D50" s="30">
        <f t="shared" si="5"/>
        <v>-4.8188802575444112E-2</v>
      </c>
      <c r="E50" s="30">
        <f t="shared" si="3"/>
        <v>1.0493687601470381</v>
      </c>
      <c r="F50" s="30">
        <f t="shared" si="0"/>
        <v>40.556915772635051</v>
      </c>
      <c r="G50" s="30">
        <f t="shared" si="1"/>
        <v>0.46781767351226988</v>
      </c>
      <c r="H50" s="31"/>
      <c r="I50" s="30">
        <f t="shared" si="4"/>
        <v>0</v>
      </c>
    </row>
    <row r="51" spans="2:9">
      <c r="B51" s="30">
        <f t="shared" si="6"/>
        <v>0.48000000000000026</v>
      </c>
      <c r="C51" s="30">
        <v>0.3344150703687675</v>
      </c>
      <c r="D51" s="30">
        <f t="shared" si="5"/>
        <v>-4.0967188870348115E-2</v>
      </c>
      <c r="E51" s="30">
        <f t="shared" si="3"/>
        <v>1.0418179217617738</v>
      </c>
      <c r="F51" s="30">
        <f t="shared" si="0"/>
        <v>41.598733694396827</v>
      </c>
      <c r="G51" s="30">
        <f t="shared" si="1"/>
        <v>0.47983488012418968</v>
      </c>
      <c r="H51" s="31"/>
      <c r="I51" s="30">
        <f t="shared" si="4"/>
        <v>0</v>
      </c>
    </row>
    <row r="52" spans="2:9">
      <c r="B52" s="30">
        <f t="shared" si="6"/>
        <v>0.48800000000000027</v>
      </c>
      <c r="C52" s="30">
        <v>0.34176128220533414</v>
      </c>
      <c r="D52" s="30">
        <f t="shared" si="5"/>
        <v>-3.3620977033781474E-2</v>
      </c>
      <c r="E52" s="30">
        <f t="shared" si="3"/>
        <v>1.034192549705673</v>
      </c>
      <c r="F52" s="30">
        <f t="shared" si="0"/>
        <v>42.632926244102499</v>
      </c>
      <c r="G52" s="30">
        <f t="shared" si="1"/>
        <v>0.49176412926333335</v>
      </c>
      <c r="H52" s="31"/>
      <c r="I52" s="30">
        <f t="shared" si="4"/>
        <v>0</v>
      </c>
    </row>
    <row r="53" spans="2:9">
      <c r="B53" s="30">
        <f t="shared" si="6"/>
        <v>0.49600000000000027</v>
      </c>
      <c r="C53" s="30">
        <v>0.34923531191023555</v>
      </c>
      <c r="D53" s="30">
        <f t="shared" si="5"/>
        <v>-2.6146947328880066E-2</v>
      </c>
      <c r="E53" s="30">
        <f t="shared" si="3"/>
        <v>1.0264917776160389</v>
      </c>
      <c r="F53" s="30">
        <f t="shared" si="0"/>
        <v>43.659418021718537</v>
      </c>
      <c r="G53" s="30">
        <f t="shared" si="1"/>
        <v>0.50360455120211944</v>
      </c>
      <c r="H53" s="31"/>
      <c r="I53" s="30">
        <f t="shared" si="4"/>
        <v>0</v>
      </c>
    </row>
    <row r="54" spans="2:9">
      <c r="B54" s="30">
        <f t="shared" si="6"/>
        <v>0.50400000000000023</v>
      </c>
      <c r="C54" s="30">
        <v>0.35684059097149268</v>
      </c>
      <c r="D54" s="30">
        <f t="shared" si="5"/>
        <v>-1.8541668267622935E-2</v>
      </c>
      <c r="E54" s="30">
        <f t="shared" si="3"/>
        <v>1.0187146323591512</v>
      </c>
      <c r="F54" s="30">
        <f t="shared" si="0"/>
        <v>44.678132654077686</v>
      </c>
      <c r="G54" s="30">
        <f t="shared" si="1"/>
        <v>0.51535526498802131</v>
      </c>
      <c r="H54" s="31"/>
      <c r="I54" s="30">
        <f t="shared" si="4"/>
        <v>0</v>
      </c>
    </row>
    <row r="55" spans="2:9">
      <c r="B55" s="30">
        <f t="shared" si="6"/>
        <v>0.51200000000000023</v>
      </c>
      <c r="C55" s="30">
        <v>0.36458077035785419</v>
      </c>
      <c r="D55" s="30">
        <f t="shared" si="5"/>
        <v>-1.0801488881261423E-2</v>
      </c>
      <c r="E55" s="30">
        <f t="shared" si="3"/>
        <v>1.0108600355695414</v>
      </c>
      <c r="F55" s="30">
        <f t="shared" si="0"/>
        <v>45.688992689647229</v>
      </c>
      <c r="G55" s="30">
        <f t="shared" si="1"/>
        <v>0.52701537722973557</v>
      </c>
      <c r="H55" s="31"/>
      <c r="I55" s="30">
        <f t="shared" si="4"/>
        <v>0</v>
      </c>
    </row>
    <row r="56" spans="2:9">
      <c r="B56" s="30">
        <f t="shared" si="6"/>
        <v>0.52000000000000024</v>
      </c>
      <c r="C56" s="30">
        <v>0.37245972966452751</v>
      </c>
      <c r="D56" s="30">
        <f t="shared" si="5"/>
        <v>-2.9225295745881064E-3</v>
      </c>
      <c r="E56" s="30">
        <f t="shared" si="3"/>
        <v>1.0029268043274948</v>
      </c>
      <c r="F56" s="30">
        <f t="shared" si="0"/>
        <v>46.691919493974723</v>
      </c>
      <c r="G56" s="30">
        <f t="shared" si="1"/>
        <v>0.53858398089116477</v>
      </c>
      <c r="H56" s="31"/>
      <c r="I56" s="30">
        <f t="shared" si="4"/>
        <v>0</v>
      </c>
    </row>
    <row r="57" spans="2:9">
      <c r="B57" s="30">
        <f t="shared" si="6"/>
        <v>0.52800000000000025</v>
      </c>
      <c r="C57" s="30">
        <v>0.38048158770075508</v>
      </c>
      <c r="D57" s="30">
        <f t="shared" si="5"/>
        <v>5.099328461639463E-3</v>
      </c>
      <c r="E57" s="30">
        <f t="shared" si="3"/>
        <v>0.99491365104211738</v>
      </c>
      <c r="F57" s="30">
        <f t="shared" si="0"/>
        <v>47.686833145016841</v>
      </c>
      <c r="G57" s="30">
        <f t="shared" si="1"/>
        <v>0.55006015408405262</v>
      </c>
      <c r="H57" s="31"/>
      <c r="I57" s="30">
        <f t="shared" si="4"/>
        <v>0</v>
      </c>
    </row>
    <row r="58" spans="2:9">
      <c r="B58" s="30">
        <f t="shared" si="6"/>
        <v>0.53600000000000025</v>
      </c>
      <c r="C58" s="30">
        <v>0.38865071456808942</v>
      </c>
      <c r="D58" s="30">
        <f t="shared" si="5"/>
        <v>1.3268455328973805E-2</v>
      </c>
      <c r="E58" s="30">
        <f t="shared" si="3"/>
        <v>0.98681918258963308</v>
      </c>
      <c r="F58" s="30">
        <f t="shared" si="0"/>
        <v>48.673652327606476</v>
      </c>
      <c r="G58" s="30">
        <f t="shared" si="1"/>
        <v>0.56144295885067774</v>
      </c>
      <c r="H58" s="31"/>
      <c r="I58" s="30">
        <f t="shared" si="4"/>
        <v>0</v>
      </c>
    </row>
    <row r="59" spans="2:9">
      <c r="B59" s="30">
        <f t="shared" si="6"/>
        <v>0.54400000000000026</v>
      </c>
      <c r="C59" s="30">
        <v>0.39697174530075824</v>
      </c>
      <c r="D59" s="30">
        <f t="shared" si="5"/>
        <v>2.1589486061642627E-2</v>
      </c>
      <c r="E59" s="30">
        <f t="shared" si="3"/>
        <v>0.97864189874139151</v>
      </c>
      <c r="F59" s="30">
        <f t="shared" si="0"/>
        <v>49.65229422634787</v>
      </c>
      <c r="G59" s="30">
        <f t="shared" si="1"/>
        <v>0.57273143992841635</v>
      </c>
      <c r="H59" s="31">
        <v>0.5</v>
      </c>
      <c r="I59" s="30">
        <f t="shared" si="4"/>
        <v>5.2898623540608364E-3</v>
      </c>
    </row>
    <row r="60" spans="2:9">
      <c r="B60" s="30">
        <f t="shared" si="6"/>
        <v>0.55200000000000027</v>
      </c>
      <c r="C60" s="30">
        <v>0.40544959516214357</v>
      </c>
      <c r="D60" s="30">
        <f t="shared" si="5"/>
        <v>3.006733592302796E-2</v>
      </c>
      <c r="E60" s="30">
        <f t="shared" si="3"/>
        <v>0.97038018990277042</v>
      </c>
      <c r="F60" s="30">
        <f t="shared" si="0"/>
        <v>50.622674416250639</v>
      </c>
      <c r="G60" s="30">
        <f t="shared" si="1"/>
        <v>0.5839246234882226</v>
      </c>
      <c r="H60" s="31"/>
      <c r="I60" s="30">
        <f t="shared" si="4"/>
        <v>0</v>
      </c>
    </row>
    <row r="61" spans="2:9">
      <c r="B61" s="30">
        <f t="shared" si="6"/>
        <v>0.56000000000000028</v>
      </c>
      <c r="C61" s="30">
        <v>0.41408947671476054</v>
      </c>
      <c r="D61" s="30">
        <f t="shared" si="5"/>
        <v>3.8707217475644928E-2</v>
      </c>
      <c r="E61" s="30">
        <f t="shared" si="3"/>
        <v>0.96203233417222211</v>
      </c>
      <c r="F61" s="30">
        <f t="shared" si="0"/>
        <v>51.58470675042286</v>
      </c>
      <c r="G61" s="30">
        <f t="shared" si="1"/>
        <v>0.59502151583918617</v>
      </c>
      <c r="H61" s="31"/>
      <c r="I61" s="30">
        <f t="shared" si="4"/>
        <v>0</v>
      </c>
    </row>
    <row r="62" spans="2:9">
      <c r="B62" s="30">
        <f t="shared" si="6"/>
        <v>0.56800000000000028</v>
      </c>
      <c r="C62" s="30">
        <v>0.4228969188058595</v>
      </c>
      <c r="D62" s="30">
        <f t="shared" si="5"/>
        <v>4.7514659566743889E-2</v>
      </c>
      <c r="E62" s="30">
        <f t="shared" si="3"/>
        <v>0.95359649371871413</v>
      </c>
      <c r="F62" s="30">
        <f t="shared" si="0"/>
        <v>52.538303244141574</v>
      </c>
      <c r="G62" s="30">
        <f t="shared" si="1"/>
        <v>0.60602110209130322</v>
      </c>
      <c r="H62" s="31"/>
      <c r="I62" s="30">
        <f t="shared" si="4"/>
        <v>0</v>
      </c>
    </row>
    <row r="63" spans="2:9">
      <c r="B63" s="30">
        <f t="shared" si="6"/>
        <v>0.57600000000000029</v>
      </c>
      <c r="C63" s="30">
        <v>0.43187778763751444</v>
      </c>
      <c r="D63" s="30">
        <f t="shared" si="5"/>
        <v>5.6495528398398831E-2</v>
      </c>
      <c r="E63" s="30">
        <f t="shared" si="3"/>
        <v>0.94507071046540048</v>
      </c>
      <c r="F63" s="30">
        <f t="shared" si="0"/>
        <v>53.483373954606975</v>
      </c>
      <c r="G63" s="30">
        <f t="shared" si="1"/>
        <v>0.61692234476846031</v>
      </c>
      <c r="H63" s="31"/>
      <c r="I63" s="30">
        <f t="shared" si="4"/>
        <v>0</v>
      </c>
    </row>
    <row r="64" spans="2:9">
      <c r="B64" s="30">
        <f t="shared" si="6"/>
        <v>0.5840000000000003</v>
      </c>
      <c r="C64" s="30">
        <v>0.44103831011948047</v>
      </c>
      <c r="D64" s="30">
        <f t="shared" si="5"/>
        <v>6.5656050880364858E-2</v>
      </c>
      <c r="E64" s="30">
        <f t="shared" si="3"/>
        <v>0.93645290105721146</v>
      </c>
      <c r="F64" s="30">
        <f t="shared" si="0"/>
        <v>54.419826855664184</v>
      </c>
      <c r="G64" s="30">
        <f t="shared" si="1"/>
        <v>0.62772418236336913</v>
      </c>
      <c r="H64" s="31"/>
      <c r="I64" s="30">
        <f t="shared" si="4"/>
        <v>0</v>
      </c>
    </row>
    <row r="65" spans="2:11">
      <c r="B65" s="30">
        <f t="shared" si="6"/>
        <v>0.5920000000000003</v>
      </c>
      <c r="C65" s="30">
        <v>0.45038509973592888</v>
      </c>
      <c r="D65" s="30">
        <f t="shared" si="5"/>
        <v>7.5002840496813272E-2</v>
      </c>
      <c r="E65" s="30">
        <f t="shared" si="3"/>
        <v>0.92774085107987914</v>
      </c>
      <c r="F65" s="30">
        <f t="shared" si="0"/>
        <v>55.347567706744066</v>
      </c>
      <c r="G65" s="30">
        <f t="shared" si="1"/>
        <v>0.63842552782581985</v>
      </c>
      <c r="H65" s="31"/>
      <c r="I65" s="30">
        <f t="shared" si="4"/>
        <v>0</v>
      </c>
    </row>
    <row r="66" spans="2:11">
      <c r="B66" s="30">
        <f t="shared" si="6"/>
        <v>0.60000000000000031</v>
      </c>
      <c r="C66" s="30">
        <v>0.45992518519422637</v>
      </c>
      <c r="D66" s="30">
        <f t="shared" si="5"/>
        <v>8.4542925955110759E-2</v>
      </c>
      <c r="E66" s="30">
        <f t="shared" si="3"/>
        <v>0.91893220848745871</v>
      </c>
      <c r="F66" s="30">
        <f t="shared" si="0"/>
        <v>56.266499915231527</v>
      </c>
      <c r="G66" s="30">
        <f t="shared" si="1"/>
        <v>0.64902526697512064</v>
      </c>
      <c r="H66" s="31"/>
      <c r="I66" s="30">
        <f t="shared" si="4"/>
        <v>0</v>
      </c>
    </row>
    <row r="67" spans="2:11">
      <c r="B67" s="30">
        <f t="shared" si="6"/>
        <v>0.60800000000000032</v>
      </c>
      <c r="C67" s="30">
        <v>0.46966604216616381</v>
      </c>
      <c r="D67" s="30">
        <f t="shared" si="5"/>
        <v>9.4283782927048199E-2</v>
      </c>
      <c r="E67" s="30">
        <f t="shared" si="3"/>
        <v>0.91002447618437665</v>
      </c>
      <c r="F67" s="30">
        <f t="shared" si="0"/>
        <v>57.176524391415903</v>
      </c>
      <c r="G67" s="30">
        <f t="shared" si="1"/>
        <v>0.65952225682697341</v>
      </c>
      <c r="H67" s="31"/>
      <c r="I67" s="30">
        <f t="shared" si="4"/>
        <v>0</v>
      </c>
    </row>
    <row r="68" spans="2:11">
      <c r="B68" s="30">
        <f t="shared" si="6"/>
        <v>0.61600000000000033</v>
      </c>
      <c r="C68" s="30">
        <v>0.4796156284805565</v>
      </c>
      <c r="D68" s="30">
        <f t="shared" si="5"/>
        <v>0.10423336924144089</v>
      </c>
      <c r="E68" s="30">
        <f t="shared" si="3"/>
        <v>0.90101500369617615</v>
      </c>
      <c r="F68" s="30">
        <f t="shared" si="0"/>
        <v>58.077539395112076</v>
      </c>
      <c r="G68" s="30">
        <f t="shared" si="1"/>
        <v>0.66991532382427199</v>
      </c>
      <c r="H68" s="31"/>
      <c r="I68" s="30">
        <f t="shared" si="4"/>
        <v>0</v>
      </c>
    </row>
    <row r="69" spans="2:11">
      <c r="B69" s="30">
        <f t="shared" si="6"/>
        <v>0.62400000000000033</v>
      </c>
      <c r="C69" s="30">
        <v>0.48978242318225262</v>
      </c>
      <c r="D69" s="30">
        <f t="shared" si="5"/>
        <v>0.11440016394313701</v>
      </c>
      <c r="E69" s="30">
        <f t="shared" si="3"/>
        <v>0.89190097785011913</v>
      </c>
      <c r="F69" s="30">
        <f t="shared" si="0"/>
        <v>58.969440372962197</v>
      </c>
      <c r="G69" s="30">
        <f t="shared" si="1"/>
        <v>0.68020326196040337</v>
      </c>
      <c r="H69" s="31"/>
      <c r="I69" s="30">
        <f t="shared" si="4"/>
        <v>0</v>
      </c>
    </row>
    <row r="70" spans="2:11">
      <c r="B70" s="30">
        <f t="shared" si="6"/>
        <v>0.63200000000000034</v>
      </c>
      <c r="C70" s="30">
        <v>0.50017546993786111</v>
      </c>
      <c r="D70" s="30">
        <f t="shared" si="5"/>
        <v>0.12479321069874549</v>
      </c>
      <c r="E70" s="30">
        <f t="shared" si="3"/>
        <v>0.8826794123723255</v>
      </c>
      <c r="F70" s="30">
        <f t="shared" si="0"/>
        <v>59.852119785334523</v>
      </c>
      <c r="G70" s="30">
        <f t="shared" si="1"/>
        <v>0.69038483078255275</v>
      </c>
      <c r="H70" s="31"/>
      <c r="I70" s="30">
        <f t="shared" si="4"/>
        <v>0</v>
      </c>
    </row>
    <row r="71" spans="2:11">
      <c r="B71" s="30">
        <f t="shared" si="6"/>
        <v>0.64000000000000035</v>
      </c>
      <c r="C71" s="30">
        <v>0.51080442534484416</v>
      </c>
      <c r="D71" s="30">
        <f t="shared" si="5"/>
        <v>0.13542216610572855</v>
      </c>
      <c r="E71" s="30">
        <f t="shared" si="3"/>
        <v>0.8733471362917975</v>
      </c>
      <c r="F71" s="30">
        <f t="shared" si="0"/>
        <v>60.725466921626321</v>
      </c>
      <c r="G71" s="30">
        <f t="shared" si="1"/>
        <v>0.7004587532612514</v>
      </c>
      <c r="H71" s="31">
        <v>0.7</v>
      </c>
      <c r="I71" s="30">
        <f t="shared" si="4"/>
        <v>2.1045455470883503E-7</v>
      </c>
    </row>
    <row r="72" spans="2:11">
      <c r="B72" s="30">
        <f t="shared" si="6"/>
        <v>0.64800000000000035</v>
      </c>
      <c r="C72" s="30">
        <v>0.52167961279031971</v>
      </c>
      <c r="D72" s="30">
        <f t="shared" si="5"/>
        <v>0.1462973535512041</v>
      </c>
      <c r="E72" s="30">
        <f t="shared" si="3"/>
        <v>0.86390078102305201</v>
      </c>
      <c r="F72" s="30">
        <f t="shared" si="0"/>
        <v>61.589367702649376</v>
      </c>
      <c r="G72" s="30">
        <f t="shared" si="1"/>
        <v>0.71042371351092426</v>
      </c>
      <c r="H72" s="31"/>
      <c r="I72" s="30">
        <f t="shared" si="4"/>
        <v>0</v>
      </c>
    </row>
    <row r="73" spans="2:11">
      <c r="B73" s="30">
        <f t="shared" si="6"/>
        <v>0.65600000000000036</v>
      </c>
      <c r="C73" s="30">
        <v>0.53281208261180169</v>
      </c>
      <c r="D73" s="30">
        <f t="shared" si="5"/>
        <v>0.15742982337268607</v>
      </c>
      <c r="E73" s="30">
        <f t="shared" si="3"/>
        <v>0.85433676597765396</v>
      </c>
      <c r="F73" s="30">
        <f t="shared" si="0"/>
        <v>62.443704468627033</v>
      </c>
      <c r="G73" s="30">
        <f t="shared" si="1"/>
        <v>0.72027835434446941</v>
      </c>
      <c r="H73" s="31"/>
      <c r="I73" s="30">
        <f t="shared" si="4"/>
        <v>0</v>
      </c>
    </row>
    <row r="74" spans="2:11">
      <c r="B74" s="30">
        <f t="shared" si="6"/>
        <v>0.66400000000000037</v>
      </c>
      <c r="C74" s="30">
        <v>0.54421367943766541</v>
      </c>
      <c r="D74" s="30">
        <f t="shared" si="5"/>
        <v>0.1688314201985498</v>
      </c>
      <c r="E74" s="30">
        <f t="shared" si="3"/>
        <v>0.84465128253007682</v>
      </c>
      <c r="F74" s="30">
        <f t="shared" si="0"/>
        <v>63.288355751157113</v>
      </c>
      <c r="G74" s="30">
        <f t="shared" si="1"/>
        <v>0.73002127464288602</v>
      </c>
      <c r="H74" s="31"/>
      <c r="I74" s="30">
        <f t="shared" si="4"/>
        <v>0</v>
      </c>
    </row>
    <row r="75" spans="2:11">
      <c r="B75" s="30">
        <f t="shared" si="6"/>
        <v>0.67200000000000037</v>
      </c>
      <c r="C75" s="30">
        <v>0.55589711773464601</v>
      </c>
      <c r="D75" s="30">
        <f t="shared" si="5"/>
        <v>0.18051485849553039</v>
      </c>
      <c r="E75" s="30">
        <f t="shared" si="3"/>
        <v>0.83484027613427569</v>
      </c>
      <c r="F75" s="30">
        <f t="shared" si="0"/>
        <v>64.123196027291385</v>
      </c>
      <c r="G75" s="30">
        <f t="shared" si="1"/>
        <v>0.73965102651861891</v>
      </c>
      <c r="H75" s="31"/>
      <c r="I75" s="30">
        <f t="shared" si="4"/>
        <v>0</v>
      </c>
    </row>
    <row r="76" spans="2:11">
      <c r="B76" s="30">
        <f t="shared" si="6"/>
        <v>0.68000000000000038</v>
      </c>
      <c r="C76" s="30">
        <v>0.56787606676855196</v>
      </c>
      <c r="D76" s="30">
        <f t="shared" si="5"/>
        <v>0.19249380752943634</v>
      </c>
      <c r="E76" s="30">
        <f t="shared" si="3"/>
        <v>0.82489942635320301</v>
      </c>
      <c r="F76" s="30">
        <f t="shared" si="0"/>
        <v>64.948095453644584</v>
      </c>
      <c r="G76" s="30">
        <f t="shared" si="1"/>
        <v>0.74916611224854868</v>
      </c>
      <c r="H76" s="31"/>
      <c r="I76" s="30">
        <f t="shared" si="4"/>
        <v>0</v>
      </c>
    </row>
    <row r="77" spans="2:11">
      <c r="B77" s="30">
        <f t="shared" si="6"/>
        <v>0.68800000000000039</v>
      </c>
      <c r="C77" s="30">
        <v>0.58016524639928768</v>
      </c>
      <c r="D77" s="30">
        <f t="shared" si="5"/>
        <v>0.20478298716017207</v>
      </c>
      <c r="E77" s="30">
        <f t="shared" si="3"/>
        <v>0.81482412452312847</v>
      </c>
      <c r="F77" s="30">
        <f t="shared" si="0"/>
        <v>65.762919578167711</v>
      </c>
      <c r="G77" s="30">
        <f t="shared" si="1"/>
        <v>0.75856498094934077</v>
      </c>
      <c r="H77" s="31"/>
      <c r="I77" s="30">
        <f t="shared" si="4"/>
        <v>0</v>
      </c>
    </row>
    <row r="78" spans="2:11">
      <c r="B78" s="30">
        <f t="shared" si="6"/>
        <v>0.6960000000000004</v>
      </c>
      <c r="C78" s="30">
        <v>0.59278053539072129</v>
      </c>
      <c r="D78" s="30">
        <f t="shared" si="5"/>
        <v>0.21739827615160567</v>
      </c>
      <c r="E78" s="30">
        <f t="shared" si="3"/>
        <v>0.80460944872660267</v>
      </c>
      <c r="F78" s="30">
        <f t="shared" si="0"/>
        <v>66.56752902689432</v>
      </c>
      <c r="G78" s="30">
        <f t="shared" si="1"/>
        <v>0.76784602496411392</v>
      </c>
      <c r="H78" s="31"/>
      <c r="I78" s="30">
        <f t="shared" si="4"/>
        <v>0</v>
      </c>
    </row>
    <row r="79" spans="2:11">
      <c r="B79" s="30">
        <f t="shared" si="6"/>
        <v>0.7040000000000004</v>
      </c>
      <c r="C79" s="30">
        <v>0.60573909423057481</v>
      </c>
      <c r="D79" s="30">
        <f t="shared" si="5"/>
        <v>0.2303568349914592</v>
      </c>
      <c r="E79" s="30">
        <f t="shared" si="3"/>
        <v>0.79425013569051739</v>
      </c>
      <c r="F79" s="30">
        <f t="shared" si="0"/>
        <v>67.361779162584838</v>
      </c>
      <c r="G79" s="30">
        <f t="shared" si="1"/>
        <v>0.77700757592495517</v>
      </c>
      <c r="H79" s="31"/>
      <c r="I79" s="30">
        <f t="shared" si="4"/>
        <v>0</v>
      </c>
    </row>
    <row r="80" spans="2:11">
      <c r="B80" s="30">
        <f t="shared" si="6"/>
        <v>0.71200000000000041</v>
      </c>
      <c r="C80" s="30">
        <v>0.61905950483903149</v>
      </c>
      <c r="D80" s="30">
        <f t="shared" si="5"/>
        <v>0.24367724559991588</v>
      </c>
      <c r="E80" s="30">
        <f t="shared" si="3"/>
        <v>0.7837405491567343</v>
      </c>
      <c r="F80" s="30">
        <f t="shared" ref="F80:F111" si="7">E80+F79</f>
        <v>68.145519711741571</v>
      </c>
      <c r="G80" s="30">
        <f t="shared" ref="G80:G111" si="8">F80/$E$13</f>
        <v>0.78604790045059669</v>
      </c>
      <c r="H80" s="31">
        <v>0.9</v>
      </c>
      <c r="I80" s="30">
        <f t="shared" si="4"/>
        <v>1.2985080991717126E-2</v>
      </c>
      <c r="K80" s="30">
        <v>0.2</v>
      </c>
    </row>
    <row r="81" spans="2:11">
      <c r="B81" s="30">
        <f t="shared" ref="B81:B115" si="9">B80+(B-A)/100</f>
        <v>0.72000000000000042</v>
      </c>
      <c r="C81" s="30">
        <v>0.63276193001459036</v>
      </c>
      <c r="D81" s="30">
        <f t="shared" si="5"/>
        <v>0.25737967077547474</v>
      </c>
      <c r="E81" s="30">
        <f t="shared" ref="E81:E111" si="10">EXP(-D81)</f>
        <v>0.77307464418942207</v>
      </c>
      <c r="F81" s="30">
        <f t="shared" si="7"/>
        <v>68.918594355930992</v>
      </c>
      <c r="G81" s="30">
        <f t="shared" si="8"/>
        <v>0.79496519543238231</v>
      </c>
      <c r="H81" s="31"/>
      <c r="I81" s="30">
        <f t="shared" ref="I81:I111" si="11">IF(H81&lt;&gt;"",(G81-H81)^2,0)</f>
        <v>0</v>
      </c>
    </row>
    <row r="82" spans="2:11">
      <c r="B82" s="30">
        <f t="shared" si="9"/>
        <v>0.72800000000000042</v>
      </c>
      <c r="C82" s="30">
        <v>0.64686829604442286</v>
      </c>
      <c r="D82" s="30">
        <f t="shared" ref="D82:D111" si="12">(C82-$C$12)</f>
        <v>0.27148603680530725</v>
      </c>
      <c r="E82" s="30">
        <f t="shared" si="10"/>
        <v>0.76224592678201097</v>
      </c>
      <c r="F82" s="30">
        <f t="shared" si="7"/>
        <v>69.680840282713007</v>
      </c>
      <c r="G82" s="30">
        <f t="shared" si="8"/>
        <v>0.80375758285430676</v>
      </c>
      <c r="H82" s="31"/>
      <c r="I82" s="30">
        <f t="shared" si="11"/>
        <v>0</v>
      </c>
    </row>
    <row r="83" spans="2:11">
      <c r="B83" s="30">
        <f t="shared" si="9"/>
        <v>0.73600000000000043</v>
      </c>
      <c r="C83" s="30">
        <v>0.6614025026233592</v>
      </c>
      <c r="D83" s="30">
        <f t="shared" si="12"/>
        <v>0.28602024338424359</v>
      </c>
      <c r="E83" s="30">
        <f t="shared" si="10"/>
        <v>0.75124740800301426</v>
      </c>
      <c r="F83" s="30">
        <f t="shared" si="7"/>
        <v>70.432087690716017</v>
      </c>
      <c r="G83" s="30">
        <f t="shared" si="8"/>
        <v>0.81242310408413421</v>
      </c>
      <c r="H83" s="31"/>
      <c r="I83" s="30">
        <f t="shared" si="11"/>
        <v>0</v>
      </c>
    </row>
    <row r="84" spans="2:11">
      <c r="B84" s="30">
        <f t="shared" si="9"/>
        <v>0.74400000000000044</v>
      </c>
      <c r="C84" s="30">
        <v>0.67639066511892476</v>
      </c>
      <c r="D84" s="30">
        <f t="shared" si="12"/>
        <v>0.30100840587980915</v>
      </c>
      <c r="E84" s="30">
        <f t="shared" si="10"/>
        <v>0.74007155176804695</v>
      </c>
      <c r="F84" s="30">
        <f t="shared" si="7"/>
        <v>71.172159242484071</v>
      </c>
      <c r="G84" s="30">
        <f t="shared" si="8"/>
        <v>0.82095971356207553</v>
      </c>
      <c r="H84" s="31"/>
      <c r="I84" s="30">
        <f t="shared" si="11"/>
        <v>0</v>
      </c>
    </row>
    <row r="85" spans="2:11">
      <c r="B85" s="30">
        <f t="shared" si="9"/>
        <v>0.75200000000000045</v>
      </c>
      <c r="C85" s="30">
        <v>0.69186139534002722</v>
      </c>
      <c r="D85" s="30">
        <f t="shared" si="12"/>
        <v>0.31647913610091161</v>
      </c>
      <c r="E85" s="30">
        <f t="shared" si="10"/>
        <v>0.72871021513757417</v>
      </c>
      <c r="F85" s="30">
        <f t="shared" si="7"/>
        <v>71.900869457621639</v>
      </c>
      <c r="G85" s="30">
        <f t="shared" si="8"/>
        <v>0.82936527180080877</v>
      </c>
      <c r="H85" s="31"/>
      <c r="I85" s="30">
        <f t="shared" si="11"/>
        <v>0</v>
      </c>
    </row>
    <row r="86" spans="2:11">
      <c r="B86" s="30">
        <f t="shared" si="9"/>
        <v>0.76000000000000045</v>
      </c>
      <c r="C86" s="30">
        <v>0.70784612838089245</v>
      </c>
      <c r="D86" s="30">
        <f t="shared" si="12"/>
        <v>0.33246386914177684</v>
      </c>
      <c r="E86" s="30">
        <f t="shared" si="10"/>
        <v>0.71715457980633757</v>
      </c>
      <c r="F86" s="30">
        <f t="shared" si="7"/>
        <v>72.618024037427972</v>
      </c>
      <c r="G86" s="30">
        <f t="shared" si="8"/>
        <v>0.83763753759524184</v>
      </c>
      <c r="H86" s="31"/>
      <c r="I86" s="30">
        <f t="shared" si="11"/>
        <v>0</v>
      </c>
    </row>
    <row r="87" spans="2:11">
      <c r="B87" s="30">
        <f t="shared" si="9"/>
        <v>0.76800000000000046</v>
      </c>
      <c r="C87" s="30">
        <v>0.72437950490940728</v>
      </c>
      <c r="D87" s="30">
        <f t="shared" si="12"/>
        <v>0.34899724567029167</v>
      </c>
      <c r="E87" s="30">
        <f t="shared" si="10"/>
        <v>0.70539507315788486</v>
      </c>
      <c r="F87" s="30">
        <f t="shared" si="7"/>
        <v>73.32341911058586</v>
      </c>
      <c r="G87" s="30">
        <f t="shared" si="8"/>
        <v>0.84577415932165023</v>
      </c>
      <c r="H87" s="31"/>
      <c r="I87" s="30">
        <f t="shared" si="11"/>
        <v>0</v>
      </c>
    </row>
    <row r="88" spans="2:11">
      <c r="B88" s="30">
        <f t="shared" si="9"/>
        <v>0.77600000000000047</v>
      </c>
      <c r="C88" s="30">
        <v>0.74149982057128438</v>
      </c>
      <c r="D88" s="30">
        <f t="shared" si="12"/>
        <v>0.36611756133216877</v>
      </c>
      <c r="E88" s="30">
        <f t="shared" si="10"/>
        <v>0.69342127688873056</v>
      </c>
      <c r="F88" s="30">
        <f t="shared" si="7"/>
        <v>74.016840387474588</v>
      </c>
      <c r="G88" s="30">
        <f t="shared" si="8"/>
        <v>0.85377266518281025</v>
      </c>
      <c r="H88" s="31"/>
      <c r="I88" s="30">
        <f t="shared" si="11"/>
        <v>0</v>
      </c>
    </row>
    <row r="89" spans="2:11">
      <c r="B89" s="30">
        <f t="shared" si="9"/>
        <v>0.78400000000000047</v>
      </c>
      <c r="C89" s="30">
        <v>0.75924955715371367</v>
      </c>
      <c r="D89" s="30">
        <f t="shared" si="12"/>
        <v>0.38386729791459806</v>
      </c>
      <c r="E89" s="30">
        <f t="shared" si="10"/>
        <v>0.6812218207379408</v>
      </c>
      <c r="F89" s="30">
        <f t="shared" si="7"/>
        <v>74.698062208212534</v>
      </c>
      <c r="G89" s="30">
        <f t="shared" si="8"/>
        <v>0.86163045222731838</v>
      </c>
      <c r="H89" s="31"/>
      <c r="I89" s="30">
        <f t="shared" si="11"/>
        <v>0</v>
      </c>
    </row>
    <row r="90" spans="2:11">
      <c r="B90" s="30">
        <f t="shared" si="9"/>
        <v>0.79200000000000048</v>
      </c>
      <c r="C90" s="30">
        <v>0.77767601402206932</v>
      </c>
      <c r="D90" s="30">
        <f t="shared" si="12"/>
        <v>0.40229375478295371</v>
      </c>
      <c r="E90" s="30">
        <f t="shared" si="10"/>
        <v>0.66878425825757082</v>
      </c>
      <c r="F90" s="30">
        <f t="shared" si="7"/>
        <v>75.366846466470108</v>
      </c>
      <c r="G90" s="30">
        <f t="shared" si="8"/>
        <v>0.86934477393594267</v>
      </c>
      <c r="H90" s="31"/>
      <c r="I90" s="30">
        <f t="shared" si="11"/>
        <v>0</v>
      </c>
    </row>
    <row r="91" spans="2:11">
      <c r="B91" s="30">
        <f t="shared" si="9"/>
        <v>0.80000000000000049</v>
      </c>
      <c r="C91" s="30">
        <v>0.79683206342781732</v>
      </c>
      <c r="D91" s="30">
        <f t="shared" si="12"/>
        <v>0.4214498041887017</v>
      </c>
      <c r="E91" s="30">
        <f t="shared" si="10"/>
        <v>0.65609492078385268</v>
      </c>
      <c r="F91" s="30">
        <f t="shared" si="7"/>
        <v>76.022941387253965</v>
      </c>
      <c r="G91" s="30">
        <f t="shared" si="8"/>
        <v>0.87691272612355498</v>
      </c>
      <c r="H91" s="31"/>
      <c r="I91" s="30">
        <f t="shared" si="11"/>
        <v>0</v>
      </c>
      <c r="K91" s="30">
        <v>0.5</v>
      </c>
    </row>
    <row r="92" spans="2:11">
      <c r="B92" s="30">
        <f t="shared" si="9"/>
        <v>0.8080000000000005</v>
      </c>
      <c r="C92" s="30">
        <v>0.81677706003153094</v>
      </c>
      <c r="D92" s="30">
        <f t="shared" si="12"/>
        <v>0.44139480079241533</v>
      </c>
      <c r="E92" s="30">
        <f t="shared" si="10"/>
        <v>0.64313874475802857</v>
      </c>
      <c r="F92" s="30">
        <f t="shared" si="7"/>
        <v>76.666080132011999</v>
      </c>
      <c r="G92" s="30">
        <f t="shared" si="8"/>
        <v>0.88433123084923515</v>
      </c>
      <c r="H92" s="31"/>
      <c r="I92" s="30">
        <f t="shared" si="11"/>
        <v>0</v>
      </c>
    </row>
    <row r="93" spans="2:11">
      <c r="B93" s="30">
        <f t="shared" si="9"/>
        <v>0.8160000000000005</v>
      </c>
      <c r="C93" s="30">
        <v>0.83757794402854613</v>
      </c>
      <c r="D93" s="30">
        <f t="shared" si="12"/>
        <v>0.46219568478943052</v>
      </c>
      <c r="E93" s="30">
        <f t="shared" si="10"/>
        <v>0.62989906621477432</v>
      </c>
      <c r="F93" s="30">
        <f t="shared" si="7"/>
        <v>77.295979198226775</v>
      </c>
      <c r="G93" s="30">
        <f t="shared" si="8"/>
        <v>0.89159701795583202</v>
      </c>
      <c r="H93" s="31"/>
      <c r="I93" s="30">
        <f t="shared" si="11"/>
        <v>0</v>
      </c>
    </row>
    <row r="94" spans="2:11">
      <c r="B94" s="30">
        <f t="shared" si="9"/>
        <v>0.82400000000000051</v>
      </c>
      <c r="C94" s="30">
        <v>0.85931058952618489</v>
      </c>
      <c r="D94" s="30">
        <f t="shared" si="12"/>
        <v>0.48392833028706927</v>
      </c>
      <c r="E94" s="30">
        <f t="shared" si="10"/>
        <v>0.61635737448544503</v>
      </c>
      <c r="F94" s="30">
        <f t="shared" si="7"/>
        <v>77.912336572712221</v>
      </c>
      <c r="G94" s="30">
        <f t="shared" si="8"/>
        <v>0.89870660376852995</v>
      </c>
      <c r="H94" s="31"/>
      <c r="I94" s="30">
        <f t="shared" si="11"/>
        <v>0</v>
      </c>
    </row>
    <row r="95" spans="2:11">
      <c r="B95" s="30">
        <f t="shared" si="9"/>
        <v>0.83200000000000052</v>
      </c>
      <c r="C95" s="30">
        <v>0.88206146664886975</v>
      </c>
      <c r="D95" s="30">
        <f t="shared" si="12"/>
        <v>0.50667920740975414</v>
      </c>
      <c r="E95" s="30">
        <f t="shared" si="10"/>
        <v>0.60249301478055528</v>
      </c>
      <c r="F95" s="30">
        <f t="shared" si="7"/>
        <v>78.51482958749277</v>
      </c>
      <c r="G95" s="30">
        <f t="shared" si="8"/>
        <v>0.90565626636275043</v>
      </c>
      <c r="H95" s="31"/>
      <c r="I95" s="30">
        <f t="shared" si="11"/>
        <v>0</v>
      </c>
    </row>
    <row r="96" spans="2:11">
      <c r="B96" s="30">
        <f t="shared" si="9"/>
        <v>0.84000000000000052</v>
      </c>
      <c r="C96" s="30">
        <v>0.90592970924750871</v>
      </c>
      <c r="D96" s="30">
        <f t="shared" si="12"/>
        <v>0.5305474500083931</v>
      </c>
      <c r="E96" s="30">
        <f t="shared" si="10"/>
        <v>0.58828282606957083</v>
      </c>
      <c r="F96" s="30">
        <f t="shared" si="7"/>
        <v>79.103112413562343</v>
      </c>
      <c r="G96" s="30">
        <f t="shared" si="8"/>
        <v>0.91244201665505398</v>
      </c>
      <c r="H96" s="31"/>
      <c r="I96" s="30">
        <f t="shared" si="11"/>
        <v>0</v>
      </c>
      <c r="K96" s="30">
        <v>0.8</v>
      </c>
    </row>
    <row r="97" spans="2:9">
      <c r="B97" s="30">
        <f t="shared" si="9"/>
        <v>0.84800000000000053</v>
      </c>
      <c r="C97" s="30">
        <v>0.93102971309930294</v>
      </c>
      <c r="D97" s="30">
        <f t="shared" si="12"/>
        <v>0.55564745386018732</v>
      </c>
      <c r="E97" s="30">
        <f t="shared" si="10"/>
        <v>0.57370069619347552</v>
      </c>
      <c r="F97" s="30">
        <f t="shared" si="7"/>
        <v>79.676813109755813</v>
      </c>
      <c r="G97" s="30">
        <f t="shared" si="8"/>
        <v>0.91905956436233516</v>
      </c>
      <c r="H97" s="31"/>
      <c r="I97" s="30">
        <f t="shared" si="11"/>
        <v>0</v>
      </c>
    </row>
    <row r="98" spans="2:9">
      <c r="B98" s="30">
        <f t="shared" si="9"/>
        <v>0.85600000000000054</v>
      </c>
      <c r="C98" s="30">
        <v>0.95749443678476209</v>
      </c>
      <c r="D98" s="30">
        <f t="shared" si="12"/>
        <v>0.58211217754564648</v>
      </c>
      <c r="E98" s="30">
        <f t="shared" si="10"/>
        <v>0.55871700986444528</v>
      </c>
      <c r="F98" s="30">
        <f t="shared" si="7"/>
        <v>80.235530119620265</v>
      </c>
      <c r="G98" s="30">
        <f t="shared" si="8"/>
        <v>0.92550427759378062</v>
      </c>
      <c r="H98" s="31"/>
      <c r="I98" s="30">
        <f t="shared" si="11"/>
        <v>0</v>
      </c>
    </row>
    <row r="99" spans="2:9">
      <c r="B99" s="30">
        <f t="shared" si="9"/>
        <v>0.86400000000000055</v>
      </c>
      <c r="C99" s="30">
        <v>0.98547964638066998</v>
      </c>
      <c r="D99" s="30">
        <f t="shared" si="12"/>
        <v>0.61009738714155437</v>
      </c>
      <c r="E99" s="30">
        <f t="shared" si="10"/>
        <v>0.5432979562630551</v>
      </c>
      <c r="F99" s="30">
        <f t="shared" si="7"/>
        <v>80.778828075883325</v>
      </c>
      <c r="G99" s="30">
        <f t="shared" si="8"/>
        <v>0.93177113445606818</v>
      </c>
      <c r="H99" s="31"/>
      <c r="I99" s="30">
        <f t="shared" si="11"/>
        <v>0</v>
      </c>
    </row>
    <row r="100" spans="2:9">
      <c r="B100" s="30">
        <f t="shared" si="9"/>
        <v>0.87200000000000055</v>
      </c>
      <c r="C100" s="30">
        <v>1.0151694475407913</v>
      </c>
      <c r="D100" s="30">
        <f t="shared" si="12"/>
        <v>0.63978718830167569</v>
      </c>
      <c r="E100" s="30">
        <f t="shared" si="10"/>
        <v>0.52740464998039527</v>
      </c>
      <c r="F100" s="30">
        <f t="shared" si="7"/>
        <v>81.306232725863723</v>
      </c>
      <c r="G100" s="30">
        <f t="shared" si="8"/>
        <v>0.93785466451877231</v>
      </c>
      <c r="H100" s="31"/>
      <c r="I100" s="30">
        <f t="shared" si="11"/>
        <v>0</v>
      </c>
    </row>
    <row r="101" spans="2:9">
      <c r="B101" s="30">
        <f t="shared" si="9"/>
        <v>0.88000000000000056</v>
      </c>
      <c r="C101" s="30">
        <v>1.0467836039284479</v>
      </c>
      <c r="D101" s="30">
        <f t="shared" si="12"/>
        <v>0.67140134468933232</v>
      </c>
      <c r="E101" s="30">
        <f t="shared" si="10"/>
        <v>0.51099199989215494</v>
      </c>
      <c r="F101" s="30">
        <f t="shared" si="7"/>
        <v>81.817224725755878</v>
      </c>
      <c r="G101" s="30">
        <f t="shared" si="8"/>
        <v>0.9437488772324083</v>
      </c>
      <c r="H101" s="31"/>
      <c r="I101" s="30">
        <f t="shared" si="11"/>
        <v>0</v>
      </c>
    </row>
    <row r="102" spans="2:9">
      <c r="B102" s="30">
        <f t="shared" si="9"/>
        <v>0.88800000000000057</v>
      </c>
      <c r="C102" s="30">
        <v>1.0805873822611733</v>
      </c>
      <c r="D102" s="30">
        <f t="shared" si="12"/>
        <v>0.70520512302205773</v>
      </c>
      <c r="E102" s="30">
        <f t="shared" si="10"/>
        <v>0.49400723160637627</v>
      </c>
      <c r="F102" s="30">
        <f t="shared" si="7"/>
        <v>82.311231957362253</v>
      </c>
      <c r="G102" s="30">
        <f t="shared" si="8"/>
        <v>0.94944717330314321</v>
      </c>
      <c r="H102" s="31"/>
      <c r="I102" s="30">
        <f t="shared" si="11"/>
        <v>0</v>
      </c>
    </row>
    <row r="103" spans="2:9">
      <c r="B103" s="30">
        <f t="shared" si="9"/>
        <v>0.89600000000000057</v>
      </c>
      <c r="C103" s="30">
        <v>1.116905048844669</v>
      </c>
      <c r="D103" s="30">
        <f t="shared" si="12"/>
        <v>0.7415227896055534</v>
      </c>
      <c r="E103" s="30">
        <f t="shared" si="10"/>
        <v>0.47638792431603544</v>
      </c>
      <c r="F103" s="30">
        <f t="shared" si="7"/>
        <v>82.787619881678282</v>
      </c>
      <c r="G103" s="30">
        <f t="shared" si="8"/>
        <v>0.95494223342290785</v>
      </c>
      <c r="H103" s="31"/>
      <c r="I103" s="30">
        <f t="shared" si="11"/>
        <v>0</v>
      </c>
    </row>
    <row r="104" spans="2:9">
      <c r="B104" s="30">
        <f t="shared" si="9"/>
        <v>0.90400000000000058</v>
      </c>
      <c r="C104" s="30">
        <v>1.1561387739146547</v>
      </c>
      <c r="D104" s="30">
        <f t="shared" si="12"/>
        <v>0.78075651467553908</v>
      </c>
      <c r="E104" s="30">
        <f t="shared" si="10"/>
        <v>0.45805935157343625</v>
      </c>
      <c r="F104" s="30">
        <f t="shared" si="7"/>
        <v>83.245679233251721</v>
      </c>
      <c r="G104" s="30">
        <f t="shared" si="8"/>
        <v>0.96022587632575929</v>
      </c>
      <c r="H104" s="31"/>
      <c r="I104" s="30">
        <f t="shared" si="11"/>
        <v>0</v>
      </c>
    </row>
    <row r="105" spans="2:9">
      <c r="B105" s="30">
        <f t="shared" si="9"/>
        <v>0.91200000000000059</v>
      </c>
      <c r="C105" s="30">
        <v>1.1987957722295934</v>
      </c>
      <c r="D105" s="30">
        <f t="shared" si="12"/>
        <v>0.82341351299047782</v>
      </c>
      <c r="E105" s="30">
        <f t="shared" si="10"/>
        <v>0.43893079838519788</v>
      </c>
      <c r="F105" s="30">
        <f t="shared" si="7"/>
        <v>83.684610031636922</v>
      </c>
      <c r="G105" s="30">
        <f t="shared" si="8"/>
        <v>0.96528887436250832</v>
      </c>
      <c r="H105" s="31"/>
      <c r="I105" s="30">
        <f t="shared" si="11"/>
        <v>0</v>
      </c>
    </row>
    <row r="106" spans="2:9">
      <c r="B106" s="30">
        <f t="shared" si="9"/>
        <v>0.9200000000000006</v>
      </c>
      <c r="C106" s="30">
        <v>1.2455284005129126</v>
      </c>
      <c r="D106" s="30">
        <f t="shared" si="12"/>
        <v>0.87014614127379697</v>
      </c>
      <c r="E106" s="30">
        <f t="shared" si="10"/>
        <v>0.41889032760818584</v>
      </c>
      <c r="F106" s="30">
        <f t="shared" si="7"/>
        <v>84.103500359245103</v>
      </c>
      <c r="G106" s="30">
        <f t="shared" si="8"/>
        <v>0.97012070870654576</v>
      </c>
      <c r="H106" s="31"/>
      <c r="I106" s="30">
        <f t="shared" si="11"/>
        <v>0</v>
      </c>
    </row>
    <row r="107" spans="2:9">
      <c r="B107" s="30">
        <f t="shared" si="9"/>
        <v>0.9280000000000006</v>
      </c>
      <c r="C107" s="30">
        <v>1.2971954254497386</v>
      </c>
      <c r="D107" s="30">
        <f t="shared" si="12"/>
        <v>0.92181316621062304</v>
      </c>
      <c r="E107" s="30">
        <f t="shared" si="10"/>
        <v>0.39779711450914845</v>
      </c>
      <c r="F107" s="30">
        <f t="shared" si="7"/>
        <v>84.501297473754249</v>
      </c>
      <c r="G107" s="30">
        <f t="shared" si="8"/>
        <v>0.97470923614001315</v>
      </c>
      <c r="H107" s="31"/>
      <c r="I107" s="30">
        <f t="shared" si="11"/>
        <v>0</v>
      </c>
    </row>
    <row r="108" spans="2:9">
      <c r="B108" s="30">
        <f t="shared" si="9"/>
        <v>0.93600000000000061</v>
      </c>
      <c r="C108" s="30">
        <v>1.35495947604592</v>
      </c>
      <c r="D108" s="30">
        <f t="shared" si="12"/>
        <v>0.97957721680680443</v>
      </c>
      <c r="E108" s="30">
        <f t="shared" si="10"/>
        <v>0.37546980762355037</v>
      </c>
      <c r="F108" s="30">
        <f t="shared" si="7"/>
        <v>84.876767281377795</v>
      </c>
      <c r="G108" s="30">
        <f t="shared" si="8"/>
        <v>0.97904022158430237</v>
      </c>
      <c r="H108" s="31"/>
      <c r="I108" s="30">
        <f t="shared" si="11"/>
        <v>0</v>
      </c>
    </row>
    <row r="109" spans="2:9">
      <c r="B109" s="30">
        <f t="shared" si="9"/>
        <v>0.94400000000000062</v>
      </c>
      <c r="C109" s="30">
        <v>1.4204498019680469</v>
      </c>
      <c r="D109" s="30">
        <f t="shared" si="12"/>
        <v>1.0450675427289313</v>
      </c>
      <c r="E109" s="30">
        <f t="shared" si="10"/>
        <v>0.3516680659550378</v>
      </c>
      <c r="F109" s="30">
        <f t="shared" si="7"/>
        <v>85.228435347332834</v>
      </c>
      <c r="G109" s="30">
        <f t="shared" si="8"/>
        <v>0.98309665766504228</v>
      </c>
      <c r="H109" s="31"/>
      <c r="I109" s="30">
        <f t="shared" si="11"/>
        <v>0</v>
      </c>
    </row>
    <row r="110" spans="2:9">
      <c r="B110" s="30">
        <f t="shared" si="9"/>
        <v>0.95200000000000062</v>
      </c>
      <c r="C110" s="30">
        <v>1.4960511004839576</v>
      </c>
      <c r="D110" s="30">
        <f t="shared" si="12"/>
        <v>1.120668841244842</v>
      </c>
      <c r="E110" s="30">
        <f t="shared" si="10"/>
        <v>0.32606163820317541</v>
      </c>
      <c r="F110" s="30">
        <f t="shared" si="7"/>
        <v>85.554496985536005</v>
      </c>
      <c r="G110" s="30">
        <f t="shared" si="8"/>
        <v>0.9868577276108178</v>
      </c>
      <c r="H110" s="31"/>
      <c r="I110" s="30">
        <f t="shared" si="11"/>
        <v>0</v>
      </c>
    </row>
    <row r="111" spans="2:9">
      <c r="B111" s="30">
        <f t="shared" si="9"/>
        <v>0.96000000000000063</v>
      </c>
      <c r="C111" s="30">
        <v>1.5854574493691966</v>
      </c>
      <c r="D111" s="30">
        <f t="shared" si="12"/>
        <v>1.210075190130081</v>
      </c>
      <c r="E111" s="30">
        <f t="shared" si="10"/>
        <v>0.29817485878057359</v>
      </c>
      <c r="F111" s="30">
        <f t="shared" si="7"/>
        <v>85.852671844316575</v>
      </c>
      <c r="G111" s="30">
        <f t="shared" si="8"/>
        <v>0.99029712792213775</v>
      </c>
      <c r="H111" s="31"/>
      <c r="I111" s="30">
        <f t="shared" si="11"/>
        <v>0</v>
      </c>
    </row>
    <row r="112" spans="2:9">
      <c r="B112" s="30">
        <f t="shared" si="9"/>
        <v>0.96800000000000064</v>
      </c>
      <c r="C112" s="30">
        <v>1.6948504538103972</v>
      </c>
      <c r="D112" s="30">
        <f>(C112-$C$12)</f>
        <v>1.3194681945712816</v>
      </c>
      <c r="E112" s="30">
        <f>EXP(-D112)</f>
        <v>0.26727740375153958</v>
      </c>
      <c r="F112" s="30">
        <f>E112+F111</f>
        <v>86.11994924806811</v>
      </c>
      <c r="G112" s="30">
        <f>F112/$E$13</f>
        <v>0.99338013092725796</v>
      </c>
      <c r="H112" s="31"/>
      <c r="I112" s="30">
        <f>IF(H112&lt;&gt;"",(G112-H112)^2,0)</f>
        <v>0</v>
      </c>
    </row>
    <row r="113" spans="2:9">
      <c r="B113" s="30">
        <f t="shared" si="9"/>
        <v>0.97600000000000064</v>
      </c>
      <c r="C113" s="30">
        <v>1.8357985987741223</v>
      </c>
      <c r="D113" s="30">
        <f>(C113-$C$12)</f>
        <v>1.4604163395350067</v>
      </c>
      <c r="E113" s="30">
        <f>EXP(-D113)</f>
        <v>0.23213960571208944</v>
      </c>
      <c r="F113" s="30">
        <f>E113+F112</f>
        <v>86.352088853780202</v>
      </c>
      <c r="G113" s="30">
        <f>F113/$E$13</f>
        <v>0.99605782493345663</v>
      </c>
      <c r="H113" s="31"/>
      <c r="I113" s="30">
        <f>IF(H113&lt;&gt;"",(G113-H113)^2,0)</f>
        <v>0</v>
      </c>
    </row>
    <row r="114" spans="2:9">
      <c r="B114" s="30">
        <f t="shared" si="9"/>
        <v>0.98400000000000065</v>
      </c>
      <c r="C114" s="30">
        <v>2.0341973015023576</v>
      </c>
      <c r="D114" s="30">
        <f>(C114-$C$12)</f>
        <v>1.6588150422632419</v>
      </c>
      <c r="E114" s="30">
        <f>EXP(-D114)</f>
        <v>0.19036442029922548</v>
      </c>
      <c r="F114" s="30">
        <f>E114+F113</f>
        <v>86.542453274079435</v>
      </c>
      <c r="G114" s="30">
        <f>F114/$E$13</f>
        <v>0.99825364871658528</v>
      </c>
      <c r="H114" s="31"/>
      <c r="I114" s="30">
        <f>IF(H114&lt;&gt;"",(G114-H114)^2,0)</f>
        <v>0</v>
      </c>
    </row>
    <row r="115" spans="2:9">
      <c r="B115" s="30">
        <f t="shared" si="9"/>
        <v>0.99200000000000066</v>
      </c>
      <c r="C115" s="30">
        <v>2.3721324356584628</v>
      </c>
      <c r="D115" s="30">
        <f>(C115-$C$12)</f>
        <v>1.9967501764193472</v>
      </c>
      <c r="E115" s="30">
        <f>EXP(-D115)</f>
        <v>0.13577581446804424</v>
      </c>
      <c r="F115" s="30">
        <f>E115+F114</f>
        <v>86.678229088547482</v>
      </c>
      <c r="G115" s="30">
        <f>F115/$E$13</f>
        <v>0.99981980147829341</v>
      </c>
      <c r="H115" s="31"/>
      <c r="I115" s="30">
        <f>IF(H115&lt;&gt;"",(G115-H115)^2,0)</f>
        <v>0</v>
      </c>
    </row>
    <row r="116" spans="2:9">
      <c r="B116" s="30">
        <f>B</f>
        <v>1</v>
      </c>
      <c r="C116" s="30">
        <v>4.534450714920701</v>
      </c>
      <c r="D116" s="30">
        <f>(C116-$C$12)</f>
        <v>4.1590684556815853</v>
      </c>
      <c r="E116" s="30">
        <f>EXP(-D116)</f>
        <v>1.5622103825913653E-2</v>
      </c>
      <c r="F116" s="30">
        <f>E116+F115</f>
        <v>86.693851192373401</v>
      </c>
      <c r="G116" s="30">
        <f>F116/$E$13</f>
        <v>1</v>
      </c>
      <c r="H116" s="31"/>
      <c r="I116" s="30">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12"/>
  <sheetViews>
    <sheetView workbookViewId="0">
      <selection activeCell="N52" sqref="N52"/>
    </sheetView>
  </sheetViews>
  <sheetFormatPr defaultRowHeight="13.2"/>
  <cols>
    <col min="8" max="8" width="10" customWidth="1"/>
    <col min="11" max="11" width="11" customWidth="1"/>
    <col min="12" max="12" width="9.88671875" customWidth="1"/>
    <col min="13" max="13" width="10.33203125" customWidth="1"/>
    <col min="21" max="21" width="11" customWidth="1"/>
  </cols>
  <sheetData>
    <row r="1" spans="1:21">
      <c r="A1" s="27" t="s">
        <v>859</v>
      </c>
      <c r="F1" s="26"/>
      <c r="G1" s="29" t="s">
        <v>847</v>
      </c>
      <c r="L1" s="26"/>
    </row>
    <row r="2" spans="1:21">
      <c r="A2" s="27"/>
      <c r="F2" s="26"/>
      <c r="G2" s="29"/>
      <c r="L2" s="26"/>
    </row>
    <row r="3" spans="1:21">
      <c r="A3" s="135"/>
      <c r="B3" s="2" t="s">
        <v>913</v>
      </c>
      <c r="F3" s="26"/>
      <c r="G3" s="29"/>
      <c r="L3" s="26"/>
    </row>
    <row r="4" spans="1:21">
      <c r="B4" s="2"/>
      <c r="F4" s="26"/>
      <c r="G4" s="29"/>
      <c r="L4" s="26"/>
    </row>
    <row r="5" spans="1:21">
      <c r="A5" s="27" t="s">
        <v>944</v>
      </c>
      <c r="F5" s="26"/>
      <c r="G5" s="29"/>
      <c r="L5" s="26"/>
    </row>
    <row r="6" spans="1:21" ht="13.8" thickBot="1">
      <c r="A6" s="15" t="s">
        <v>13</v>
      </c>
      <c r="B6" s="15" t="s">
        <v>0</v>
      </c>
      <c r="C6" s="15" t="s">
        <v>1</v>
      </c>
      <c r="D6" s="15" t="s">
        <v>2</v>
      </c>
      <c r="E6" s="14" t="s">
        <v>4</v>
      </c>
      <c r="F6" s="14" t="s">
        <v>3</v>
      </c>
      <c r="G6" s="15" t="s">
        <v>5</v>
      </c>
      <c r="H6" s="15" t="s">
        <v>6</v>
      </c>
      <c r="I6" s="15" t="s">
        <v>7</v>
      </c>
      <c r="J6" s="15" t="s">
        <v>8</v>
      </c>
      <c r="K6" s="15" t="s">
        <v>9</v>
      </c>
      <c r="L6" s="15" t="s">
        <v>10</v>
      </c>
      <c r="M6" s="15" t="s">
        <v>14</v>
      </c>
      <c r="N6" s="15" t="s">
        <v>15</v>
      </c>
    </row>
    <row r="7" spans="1:21" ht="40.200000000000003" thickBot="1">
      <c r="A7" s="437" t="s">
        <v>943</v>
      </c>
      <c r="B7" s="438"/>
      <c r="C7" s="438"/>
      <c r="D7" s="438"/>
      <c r="E7" s="438"/>
      <c r="F7" s="438"/>
      <c r="G7" s="439"/>
      <c r="H7" s="213" t="s">
        <v>942</v>
      </c>
      <c r="I7" s="434" t="s">
        <v>941</v>
      </c>
      <c r="J7" s="435"/>
      <c r="K7" s="435"/>
      <c r="L7" s="436"/>
      <c r="M7" s="440" t="s">
        <v>940</v>
      </c>
      <c r="N7" s="441"/>
    </row>
    <row r="8" spans="1:21">
      <c r="A8" s="209" t="s">
        <v>948</v>
      </c>
      <c r="B8" s="209"/>
      <c r="C8" s="209"/>
      <c r="D8" s="209"/>
      <c r="E8" s="209"/>
      <c r="F8" s="209"/>
      <c r="G8" s="209"/>
      <c r="H8" s="210"/>
      <c r="I8" s="211"/>
      <c r="J8" s="211"/>
      <c r="K8" s="211"/>
      <c r="L8" s="211"/>
      <c r="M8" s="212"/>
    </row>
    <row r="9" spans="1:21">
      <c r="A9" s="68" t="s">
        <v>858</v>
      </c>
    </row>
    <row r="10" spans="1:21">
      <c r="A10" s="27" t="s">
        <v>806</v>
      </c>
    </row>
    <row r="11" spans="1:21">
      <c r="A11" s="18">
        <v>0</v>
      </c>
      <c r="B11" s="15" t="s">
        <v>16</v>
      </c>
      <c r="C11" s="15"/>
      <c r="D11" s="15"/>
      <c r="E11" s="15"/>
      <c r="F11" s="15"/>
      <c r="G11" s="15"/>
      <c r="H11" s="15"/>
      <c r="I11" s="15"/>
      <c r="J11" s="15"/>
      <c r="K11" s="15"/>
      <c r="L11" s="15"/>
      <c r="M11" s="207"/>
      <c r="N11" s="15"/>
      <c r="O11" s="15"/>
      <c r="P11" s="15"/>
      <c r="Q11" s="15"/>
      <c r="R11" s="15"/>
      <c r="S11" s="15"/>
      <c r="T11" s="15"/>
      <c r="U11" s="15"/>
    </row>
    <row r="12" spans="1:21">
      <c r="A12" s="43" t="s">
        <v>805</v>
      </c>
      <c r="B12" s="43"/>
      <c r="C12" s="43"/>
      <c r="D12" s="43"/>
      <c r="E12" s="43"/>
      <c r="F12" s="43"/>
      <c r="G12" s="43"/>
      <c r="H12" s="43"/>
      <c r="I12" s="43"/>
      <c r="J12" s="43"/>
      <c r="K12" s="43"/>
      <c r="L12" s="15"/>
      <c r="M12" s="45"/>
      <c r="N12" s="45"/>
      <c r="O12" s="15"/>
      <c r="P12" s="15"/>
      <c r="Q12" s="15"/>
      <c r="R12" s="15"/>
      <c r="S12" s="15"/>
      <c r="T12" s="15"/>
      <c r="U12" s="15"/>
    </row>
    <row r="13" spans="1:21">
      <c r="M13" s="205"/>
      <c r="N13" s="2"/>
    </row>
    <row r="14" spans="1:21">
      <c r="A14" s="27" t="s">
        <v>19</v>
      </c>
      <c r="M14" s="205"/>
      <c r="N14" s="206"/>
    </row>
    <row r="15" spans="1:21">
      <c r="A15" s="18">
        <v>1</v>
      </c>
      <c r="B15" s="15" t="s">
        <v>16</v>
      </c>
      <c r="C15" s="15"/>
      <c r="D15" s="15"/>
      <c r="E15" s="15"/>
      <c r="F15" s="15"/>
      <c r="G15" s="15"/>
      <c r="H15" s="15"/>
      <c r="I15" s="15"/>
      <c r="J15" s="15"/>
      <c r="K15" s="15"/>
      <c r="L15" s="15"/>
      <c r="M15" s="199"/>
      <c r="N15" s="14"/>
      <c r="O15" s="15"/>
      <c r="P15" s="15"/>
      <c r="Q15" s="15"/>
      <c r="R15" s="15"/>
      <c r="S15" s="15"/>
      <c r="T15" s="15"/>
      <c r="U15" s="15"/>
    </row>
    <row r="16" spans="1:21">
      <c r="A16" s="18">
        <v>1</v>
      </c>
      <c r="B16" s="15" t="s">
        <v>17</v>
      </c>
      <c r="C16" s="15"/>
      <c r="D16" s="15"/>
      <c r="E16" s="15"/>
      <c r="F16" s="15"/>
      <c r="G16" s="15"/>
      <c r="H16" s="15"/>
      <c r="I16" s="15"/>
      <c r="J16" s="15"/>
      <c r="K16" s="15"/>
      <c r="L16" s="15"/>
      <c r="M16" s="15"/>
      <c r="N16" s="15"/>
      <c r="O16" s="15"/>
      <c r="P16" s="15"/>
      <c r="Q16" s="15"/>
      <c r="R16" s="15"/>
      <c r="S16" s="15"/>
      <c r="T16" s="15"/>
      <c r="U16" s="15"/>
    </row>
    <row r="17" spans="1:21">
      <c r="A17" s="18">
        <v>1975</v>
      </c>
      <c r="B17" s="18">
        <v>1985</v>
      </c>
      <c r="C17" s="15" t="s">
        <v>18</v>
      </c>
      <c r="D17" s="15"/>
      <c r="E17" s="15"/>
      <c r="F17" s="15"/>
      <c r="G17" s="15"/>
      <c r="H17" s="15"/>
      <c r="I17" s="15"/>
      <c r="J17" s="15"/>
      <c r="K17" s="15"/>
      <c r="L17" s="15"/>
      <c r="M17" s="15"/>
      <c r="N17" s="15"/>
      <c r="O17" s="15"/>
      <c r="P17" s="15"/>
      <c r="Q17" s="15"/>
      <c r="R17" s="15"/>
      <c r="S17" s="15"/>
      <c r="T17" s="15"/>
      <c r="U17" s="15"/>
    </row>
    <row r="19" spans="1:21" ht="13.8" thickBot="1">
      <c r="A19" s="27" t="s">
        <v>20</v>
      </c>
    </row>
    <row r="20" spans="1:21">
      <c r="A20" s="18">
        <v>2</v>
      </c>
      <c r="B20" s="15" t="s">
        <v>16</v>
      </c>
      <c r="C20" s="15"/>
      <c r="D20" s="15"/>
      <c r="E20" s="15"/>
      <c r="F20" s="15"/>
      <c r="G20" s="15"/>
      <c r="H20" s="15"/>
      <c r="I20" s="15"/>
      <c r="J20" s="15"/>
      <c r="K20" s="15"/>
      <c r="L20" s="425" t="s">
        <v>845</v>
      </c>
      <c r="M20" s="426"/>
      <c r="N20" s="426"/>
      <c r="O20" s="427"/>
      <c r="P20" s="15"/>
      <c r="Q20" s="15"/>
      <c r="R20" s="15"/>
      <c r="S20" s="15"/>
      <c r="T20" s="15"/>
      <c r="U20" s="15"/>
    </row>
    <row r="21" spans="1:21">
      <c r="A21" s="18">
        <v>3</v>
      </c>
      <c r="B21" s="18">
        <v>2</v>
      </c>
      <c r="C21" s="15" t="s">
        <v>17</v>
      </c>
      <c r="D21" s="15"/>
      <c r="E21" s="15"/>
      <c r="F21" s="15"/>
      <c r="G21" s="15"/>
      <c r="H21" s="15"/>
      <c r="I21" s="15"/>
      <c r="J21" s="15"/>
      <c r="K21" s="15"/>
      <c r="L21" s="428"/>
      <c r="M21" s="429"/>
      <c r="N21" s="429"/>
      <c r="O21" s="430"/>
      <c r="P21" s="15"/>
      <c r="Q21" s="15"/>
      <c r="R21" s="15"/>
      <c r="S21" s="15"/>
      <c r="T21" s="15"/>
      <c r="U21" s="15"/>
    </row>
    <row r="22" spans="1:21">
      <c r="A22" s="18">
        <v>1987</v>
      </c>
      <c r="B22" s="18">
        <v>1988</v>
      </c>
      <c r="C22" s="18">
        <v>1989</v>
      </c>
      <c r="D22" s="18">
        <v>1996</v>
      </c>
      <c r="E22" s="18">
        <v>1997</v>
      </c>
      <c r="F22" s="18">
        <v>2001</v>
      </c>
      <c r="G22" s="15" t="s">
        <v>21</v>
      </c>
      <c r="H22" s="15"/>
      <c r="I22" s="15"/>
      <c r="J22" s="15"/>
      <c r="K22" s="15"/>
      <c r="L22" s="428"/>
      <c r="M22" s="429"/>
      <c r="N22" s="429"/>
      <c r="O22" s="430"/>
      <c r="P22" s="15"/>
      <c r="Q22" s="15"/>
      <c r="R22" s="15"/>
      <c r="S22" s="15"/>
      <c r="T22" s="15"/>
      <c r="U22" s="15"/>
    </row>
    <row r="23" spans="1:21" ht="13.8" thickBot="1">
      <c r="A23" s="18">
        <v>1987</v>
      </c>
      <c r="B23" s="18">
        <v>1988</v>
      </c>
      <c r="C23" s="18">
        <v>1997</v>
      </c>
      <c r="D23" s="18">
        <v>2001</v>
      </c>
      <c r="E23" s="15"/>
      <c r="F23" s="15"/>
      <c r="G23" s="15" t="s">
        <v>22</v>
      </c>
      <c r="H23" s="15"/>
      <c r="I23" s="15"/>
      <c r="J23" s="15"/>
      <c r="K23" s="15"/>
      <c r="L23" s="431"/>
      <c r="M23" s="432"/>
      <c r="N23" s="432"/>
      <c r="O23" s="433"/>
      <c r="P23" s="15"/>
      <c r="Q23" s="15"/>
      <c r="R23" s="15"/>
      <c r="S23" s="15"/>
      <c r="T23" s="15"/>
      <c r="U23" s="15"/>
    </row>
    <row r="25" spans="1:21">
      <c r="A25" s="68" t="s">
        <v>925</v>
      </c>
      <c r="L25" s="216" t="s">
        <v>973</v>
      </c>
      <c r="M25" s="66"/>
      <c r="N25" s="66"/>
      <c r="O25" s="66"/>
      <c r="P25" s="66"/>
      <c r="R25" s="64" t="s">
        <v>963</v>
      </c>
      <c r="S25" s="9"/>
      <c r="T25" s="9"/>
      <c r="U25" s="9"/>
    </row>
    <row r="26" spans="1:21">
      <c r="A26" s="68"/>
      <c r="L26" s="67" t="s">
        <v>965</v>
      </c>
      <c r="M26" s="9" t="s">
        <v>974</v>
      </c>
      <c r="N26" s="9"/>
      <c r="O26" s="9"/>
      <c r="P26" s="9"/>
      <c r="R26" s="65" t="s">
        <v>502</v>
      </c>
      <c r="S26" s="65" t="s">
        <v>438</v>
      </c>
      <c r="T26" s="66"/>
      <c r="U26" s="9"/>
    </row>
    <row r="27" spans="1:21">
      <c r="A27" s="27" t="s">
        <v>45</v>
      </c>
      <c r="L27" s="67">
        <v>-1</v>
      </c>
      <c r="M27" s="9" t="s">
        <v>975</v>
      </c>
      <c r="N27" s="9"/>
      <c r="O27" s="9"/>
      <c r="P27" s="9"/>
      <c r="R27" s="67">
        <v>0</v>
      </c>
      <c r="S27" s="12" t="s">
        <v>842</v>
      </c>
      <c r="T27" s="9"/>
      <c r="U27" s="9"/>
    </row>
    <row r="28" spans="1:21">
      <c r="A28" t="s">
        <v>924</v>
      </c>
      <c r="L28" s="67">
        <v>-2</v>
      </c>
      <c r="M28" s="12" t="s">
        <v>977</v>
      </c>
      <c r="N28" s="9"/>
      <c r="O28" s="9"/>
      <c r="P28" s="9"/>
      <c r="R28" s="67">
        <v>1</v>
      </c>
      <c r="S28" s="182" t="s">
        <v>843</v>
      </c>
      <c r="T28" s="9"/>
      <c r="U28" s="9"/>
    </row>
    <row r="29" spans="1:21">
      <c r="A29" t="s">
        <v>47</v>
      </c>
      <c r="L29" s="67">
        <v>-3</v>
      </c>
      <c r="M29" s="9" t="s">
        <v>976</v>
      </c>
      <c r="N29" s="9"/>
      <c r="O29" s="9"/>
      <c r="P29" s="9"/>
      <c r="R29" s="67">
        <v>2</v>
      </c>
      <c r="S29" s="12" t="s">
        <v>844</v>
      </c>
      <c r="T29" s="9"/>
      <c r="U29" s="9"/>
    </row>
    <row r="30" spans="1:21">
      <c r="A30" t="s">
        <v>48</v>
      </c>
      <c r="R30" s="67">
        <v>3</v>
      </c>
      <c r="S30" s="12" t="s">
        <v>946</v>
      </c>
      <c r="T30" s="9"/>
      <c r="U30" s="9"/>
    </row>
    <row r="31" spans="1:21">
      <c r="R31" s="67">
        <v>4</v>
      </c>
      <c r="S31" s="12" t="s">
        <v>947</v>
      </c>
      <c r="T31" s="9"/>
      <c r="U31" s="9"/>
    </row>
    <row r="32" spans="1:21" ht="13.8" thickBot="1">
      <c r="A32" s="15" t="s">
        <v>13</v>
      </c>
      <c r="B32" s="15" t="s">
        <v>0</v>
      </c>
      <c r="C32" s="15" t="s">
        <v>1</v>
      </c>
      <c r="D32" s="15" t="s">
        <v>2</v>
      </c>
      <c r="E32" s="14" t="s">
        <v>4</v>
      </c>
      <c r="F32" s="14" t="s">
        <v>3</v>
      </c>
      <c r="G32" s="15" t="s">
        <v>5</v>
      </c>
      <c r="H32" s="15" t="s">
        <v>6</v>
      </c>
      <c r="I32" s="15" t="s">
        <v>7</v>
      </c>
      <c r="J32" s="15" t="s">
        <v>8</v>
      </c>
      <c r="K32" s="15" t="s">
        <v>9</v>
      </c>
      <c r="L32" s="15" t="s">
        <v>10</v>
      </c>
      <c r="M32" s="15" t="s">
        <v>14</v>
      </c>
      <c r="N32" s="15" t="s">
        <v>15</v>
      </c>
      <c r="O32" s="15"/>
      <c r="P32" s="15"/>
      <c r="Q32" s="15"/>
      <c r="R32" s="15"/>
      <c r="S32" s="15"/>
      <c r="T32" s="15"/>
      <c r="U32" s="15"/>
    </row>
    <row r="33" spans="1:21" ht="13.8" thickBot="1">
      <c r="A33" s="18">
        <v>-10</v>
      </c>
      <c r="B33" s="18">
        <v>5</v>
      </c>
      <c r="C33" s="18">
        <v>0</v>
      </c>
      <c r="D33" s="18">
        <v>0</v>
      </c>
      <c r="E33" s="18">
        <v>99</v>
      </c>
      <c r="F33" s="18">
        <v>0</v>
      </c>
      <c r="G33" s="135">
        <v>2</v>
      </c>
      <c r="H33" s="18">
        <v>0</v>
      </c>
      <c r="I33" s="18">
        <v>0</v>
      </c>
      <c r="J33" s="18">
        <v>0</v>
      </c>
      <c r="K33" s="18">
        <v>0</v>
      </c>
      <c r="L33" s="18">
        <v>0.5</v>
      </c>
      <c r="M33" s="135">
        <v>1</v>
      </c>
      <c r="N33" s="135">
        <v>0</v>
      </c>
      <c r="O33" s="15" t="s">
        <v>916</v>
      </c>
      <c r="P33" s="24"/>
      <c r="Q33" s="139" t="s">
        <v>926</v>
      </c>
      <c r="R33" s="74"/>
      <c r="S33" s="74"/>
      <c r="T33" s="74"/>
      <c r="U33" s="75"/>
    </row>
    <row r="34" spans="1:21">
      <c r="A34" t="s">
        <v>914</v>
      </c>
    </row>
    <row r="35" spans="1:21" ht="13.8" thickBot="1">
      <c r="A35" s="15" t="s">
        <v>13</v>
      </c>
      <c r="B35" s="15" t="s">
        <v>0</v>
      </c>
      <c r="C35" s="15" t="s">
        <v>1</v>
      </c>
      <c r="D35" s="15" t="s">
        <v>2</v>
      </c>
      <c r="E35" s="15" t="s">
        <v>272</v>
      </c>
      <c r="F35" s="15" t="s">
        <v>3</v>
      </c>
      <c r="G35" s="15" t="s">
        <v>5</v>
      </c>
      <c r="H35" s="15" t="s">
        <v>915</v>
      </c>
      <c r="I35" s="15"/>
      <c r="J35" s="15"/>
      <c r="K35" s="15"/>
      <c r="L35" s="15"/>
      <c r="M35" s="15"/>
      <c r="N35" s="15"/>
      <c r="O35" s="15"/>
      <c r="P35" s="15"/>
      <c r="Q35" s="15"/>
      <c r="R35" s="15"/>
      <c r="S35" s="15"/>
      <c r="T35" s="15"/>
      <c r="U35" s="15"/>
    </row>
    <row r="36" spans="1:21" ht="13.8" thickBot="1">
      <c r="A36" s="18">
        <v>-10</v>
      </c>
      <c r="B36" s="18">
        <v>5</v>
      </c>
      <c r="C36" s="18">
        <v>0</v>
      </c>
      <c r="D36" s="18">
        <v>0</v>
      </c>
      <c r="E36" s="18">
        <v>99</v>
      </c>
      <c r="F36" s="18">
        <v>0</v>
      </c>
      <c r="G36" s="18">
        <v>2</v>
      </c>
      <c r="H36" s="15" t="s">
        <v>918</v>
      </c>
      <c r="I36" s="15"/>
      <c r="J36" s="15"/>
      <c r="K36" s="15"/>
      <c r="L36" s="15"/>
      <c r="M36" s="139" t="s">
        <v>923</v>
      </c>
      <c r="N36" s="74"/>
      <c r="O36" s="74"/>
      <c r="P36" s="74"/>
      <c r="Q36" s="74"/>
      <c r="R36" s="74"/>
      <c r="S36" s="75"/>
      <c r="T36" s="74"/>
      <c r="U36" s="75"/>
    </row>
    <row r="37" spans="1:21">
      <c r="A37" s="18">
        <v>-10</v>
      </c>
      <c r="B37" s="18">
        <v>5</v>
      </c>
      <c r="C37" s="18">
        <v>1</v>
      </c>
      <c r="D37" s="18">
        <v>0</v>
      </c>
      <c r="E37" s="18">
        <v>99</v>
      </c>
      <c r="F37" s="18">
        <v>0</v>
      </c>
      <c r="G37" s="18">
        <v>-2</v>
      </c>
      <c r="H37" s="15" t="s">
        <v>919</v>
      </c>
      <c r="I37" s="15"/>
      <c r="J37" s="15"/>
      <c r="K37" s="15"/>
      <c r="L37" s="15"/>
      <c r="M37" s="15"/>
      <c r="N37" s="15"/>
      <c r="O37" s="15"/>
      <c r="P37" s="15"/>
      <c r="Q37" s="15"/>
      <c r="R37" s="15"/>
      <c r="S37" s="15"/>
      <c r="T37" s="15"/>
      <c r="U37" s="15"/>
    </row>
    <row r="38" spans="1:21">
      <c r="A38" s="18">
        <v>-10</v>
      </c>
      <c r="B38" s="18">
        <v>5</v>
      </c>
      <c r="C38" s="18">
        <v>2</v>
      </c>
      <c r="D38" s="18">
        <v>0</v>
      </c>
      <c r="E38" s="18">
        <v>99</v>
      </c>
      <c r="F38" s="18">
        <v>0</v>
      </c>
      <c r="G38" s="18">
        <v>-2</v>
      </c>
      <c r="H38" s="15" t="s">
        <v>920</v>
      </c>
      <c r="I38" s="15"/>
      <c r="J38" s="15"/>
      <c r="K38" s="15"/>
      <c r="L38" s="15"/>
      <c r="M38" s="15"/>
      <c r="N38" s="15"/>
      <c r="O38" s="15"/>
      <c r="P38" s="15"/>
      <c r="Q38" s="15"/>
      <c r="R38" s="15"/>
      <c r="S38" s="15"/>
      <c r="T38" s="15"/>
      <c r="U38" s="15"/>
    </row>
    <row r="40" spans="1:21">
      <c r="A40" s="27" t="s">
        <v>49</v>
      </c>
    </row>
    <row r="41" spans="1:21">
      <c r="A41" t="s">
        <v>46</v>
      </c>
    </row>
    <row r="42" spans="1:21">
      <c r="A42" t="s">
        <v>50</v>
      </c>
    </row>
    <row r="43" spans="1:21">
      <c r="A43" t="s">
        <v>51</v>
      </c>
    </row>
    <row r="44" spans="1:21">
      <c r="A44" s="15" t="s">
        <v>13</v>
      </c>
      <c r="B44" s="15" t="s">
        <v>0</v>
      </c>
      <c r="C44" s="15" t="s">
        <v>1</v>
      </c>
      <c r="D44" s="15" t="s">
        <v>2</v>
      </c>
      <c r="E44" s="14" t="s">
        <v>4</v>
      </c>
      <c r="F44" s="14" t="s">
        <v>3</v>
      </c>
      <c r="G44" s="15" t="s">
        <v>5</v>
      </c>
      <c r="H44" s="15" t="s">
        <v>6</v>
      </c>
      <c r="I44" s="15" t="s">
        <v>7</v>
      </c>
      <c r="J44" s="15" t="s">
        <v>8</v>
      </c>
      <c r="K44" s="15" t="s">
        <v>9</v>
      </c>
      <c r="L44" s="15" t="s">
        <v>10</v>
      </c>
      <c r="M44" s="15" t="s">
        <v>14</v>
      </c>
      <c r="N44" s="15" t="s">
        <v>15</v>
      </c>
      <c r="O44" s="15"/>
      <c r="P44" s="15"/>
      <c r="Q44" s="15"/>
      <c r="R44" s="15"/>
      <c r="S44" s="15"/>
      <c r="T44" s="15"/>
      <c r="U44" s="15"/>
    </row>
    <row r="45" spans="1:21">
      <c r="A45" s="18">
        <v>-10</v>
      </c>
      <c r="B45" s="18">
        <v>5</v>
      </c>
      <c r="C45" s="18">
        <v>0</v>
      </c>
      <c r="D45" s="18">
        <v>0</v>
      </c>
      <c r="E45" s="18">
        <v>99</v>
      </c>
      <c r="F45" s="18">
        <v>0</v>
      </c>
      <c r="G45" s="135">
        <v>2</v>
      </c>
      <c r="H45" s="18">
        <v>0</v>
      </c>
      <c r="I45" s="18">
        <v>0</v>
      </c>
      <c r="J45" s="18">
        <v>0</v>
      </c>
      <c r="K45" s="18">
        <v>0</v>
      </c>
      <c r="L45" s="18">
        <v>0.5</v>
      </c>
      <c r="M45" s="135">
        <v>2</v>
      </c>
      <c r="N45" s="135">
        <v>0</v>
      </c>
      <c r="O45" s="15" t="s">
        <v>917</v>
      </c>
      <c r="P45" s="15"/>
      <c r="Q45" s="15"/>
      <c r="R45" s="15"/>
      <c r="S45" s="15"/>
      <c r="T45" s="15"/>
      <c r="U45" s="15"/>
    </row>
    <row r="46" spans="1:21">
      <c r="A46" t="s">
        <v>914</v>
      </c>
    </row>
    <row r="47" spans="1:21">
      <c r="A47" s="15" t="s">
        <v>13</v>
      </c>
      <c r="B47" s="15" t="s">
        <v>0</v>
      </c>
      <c r="C47" s="15" t="s">
        <v>1</v>
      </c>
      <c r="D47" s="15" t="s">
        <v>2</v>
      </c>
      <c r="E47" s="15" t="s">
        <v>272</v>
      </c>
      <c r="F47" s="15" t="s">
        <v>3</v>
      </c>
      <c r="G47" s="15" t="s">
        <v>5</v>
      </c>
      <c r="H47" s="15" t="s">
        <v>915</v>
      </c>
      <c r="I47" s="15"/>
      <c r="J47" s="15"/>
      <c r="K47" s="15"/>
      <c r="L47" s="15"/>
      <c r="M47" s="15"/>
      <c r="N47" s="15"/>
      <c r="O47" s="15"/>
      <c r="P47" s="15"/>
      <c r="Q47" s="15"/>
      <c r="R47" s="15"/>
      <c r="S47" s="15"/>
      <c r="T47" s="15"/>
      <c r="U47" s="15"/>
    </row>
    <row r="48" spans="1:21">
      <c r="A48" s="18">
        <v>-10</v>
      </c>
      <c r="B48" s="18">
        <v>5</v>
      </c>
      <c r="C48" s="18">
        <v>0</v>
      </c>
      <c r="D48" s="18">
        <v>0</v>
      </c>
      <c r="E48" s="18">
        <v>99</v>
      </c>
      <c r="F48" s="18">
        <v>0</v>
      </c>
      <c r="G48" s="18">
        <v>2</v>
      </c>
      <c r="H48" s="15" t="s">
        <v>921</v>
      </c>
      <c r="I48" s="15"/>
      <c r="J48" s="15"/>
      <c r="K48" s="15"/>
      <c r="L48" s="15"/>
      <c r="M48" s="15"/>
      <c r="N48" s="15"/>
      <c r="O48" s="15"/>
      <c r="P48" s="15"/>
      <c r="Q48" s="15"/>
      <c r="R48" s="15"/>
      <c r="S48" s="15"/>
      <c r="T48" s="15"/>
      <c r="U48" s="15"/>
    </row>
    <row r="49" spans="1:25">
      <c r="A49" s="18">
        <v>-10</v>
      </c>
      <c r="B49" s="18">
        <v>5</v>
      </c>
      <c r="C49" s="18">
        <v>0</v>
      </c>
      <c r="D49" s="18">
        <v>0</v>
      </c>
      <c r="E49" s="18">
        <v>99</v>
      </c>
      <c r="F49" s="18">
        <v>0</v>
      </c>
      <c r="G49" s="18">
        <v>2</v>
      </c>
      <c r="H49" s="15" t="s">
        <v>922</v>
      </c>
      <c r="I49" s="15"/>
      <c r="J49" s="15"/>
      <c r="K49" s="15"/>
      <c r="L49" s="15"/>
      <c r="M49" s="15"/>
      <c r="N49" s="15"/>
      <c r="O49" s="15"/>
      <c r="P49" s="15"/>
      <c r="Q49" s="15"/>
      <c r="R49" s="15"/>
      <c r="S49" s="15"/>
      <c r="T49" s="15"/>
      <c r="U49" s="15"/>
    </row>
    <row r="51" spans="1:25">
      <c r="A51" s="27" t="s">
        <v>52</v>
      </c>
    </row>
    <row r="52" spans="1:25">
      <c r="A52" t="s">
        <v>53</v>
      </c>
    </row>
    <row r="53" spans="1:25">
      <c r="A53" t="s">
        <v>54</v>
      </c>
    </row>
    <row r="54" spans="1:25">
      <c r="A54" t="s">
        <v>51</v>
      </c>
    </row>
    <row r="55" spans="1:25">
      <c r="A55" s="15" t="s">
        <v>13</v>
      </c>
      <c r="B55" s="15" t="s">
        <v>0</v>
      </c>
      <c r="C55" s="15" t="s">
        <v>1</v>
      </c>
      <c r="D55" s="15" t="s">
        <v>2</v>
      </c>
      <c r="E55" s="14" t="s">
        <v>4</v>
      </c>
      <c r="F55" s="14" t="s">
        <v>3</v>
      </c>
      <c r="G55" s="15" t="s">
        <v>5</v>
      </c>
      <c r="H55" s="15" t="s">
        <v>6</v>
      </c>
      <c r="I55" s="15" t="s">
        <v>7</v>
      </c>
      <c r="J55" s="15" t="s">
        <v>8</v>
      </c>
      <c r="K55" s="15" t="s">
        <v>9</v>
      </c>
      <c r="L55" s="15" t="s">
        <v>10</v>
      </c>
      <c r="M55" s="15" t="s">
        <v>14</v>
      </c>
      <c r="N55" s="15" t="s">
        <v>15</v>
      </c>
      <c r="O55" s="15"/>
      <c r="P55" s="15"/>
      <c r="Q55" s="15"/>
      <c r="R55" s="15"/>
      <c r="S55" s="15"/>
      <c r="T55" s="15"/>
      <c r="U55" s="15"/>
    </row>
    <row r="56" spans="1:25">
      <c r="A56" s="18">
        <v>-10</v>
      </c>
      <c r="B56" s="18">
        <v>5</v>
      </c>
      <c r="C56" s="18">
        <v>0</v>
      </c>
      <c r="D56" s="18">
        <v>0</v>
      </c>
      <c r="E56" s="18">
        <v>99</v>
      </c>
      <c r="F56" s="18">
        <v>0</v>
      </c>
      <c r="G56" s="135">
        <v>-2</v>
      </c>
      <c r="H56" s="18">
        <v>0</v>
      </c>
      <c r="I56" s="18">
        <v>0</v>
      </c>
      <c r="J56" s="18">
        <v>0</v>
      </c>
      <c r="K56" s="18">
        <v>0</v>
      </c>
      <c r="L56" s="18">
        <v>0.5</v>
      </c>
      <c r="M56" s="135">
        <v>1</v>
      </c>
      <c r="N56" s="135">
        <v>2</v>
      </c>
      <c r="O56" s="15"/>
      <c r="P56" s="15"/>
      <c r="Q56" s="15"/>
      <c r="R56" s="15"/>
      <c r="S56" s="15"/>
      <c r="T56" s="15"/>
      <c r="U56" s="15"/>
    </row>
    <row r="57" spans="1:25">
      <c r="A57" t="s">
        <v>914</v>
      </c>
    </row>
    <row r="58" spans="1:25">
      <c r="A58" s="15" t="s">
        <v>13</v>
      </c>
      <c r="B58" s="15" t="s">
        <v>0</v>
      </c>
      <c r="C58" s="15" t="s">
        <v>1</v>
      </c>
      <c r="D58" s="15" t="s">
        <v>2</v>
      </c>
      <c r="E58" s="15" t="s">
        <v>272</v>
      </c>
      <c r="F58" s="15" t="s">
        <v>3</v>
      </c>
      <c r="G58" s="15" t="s">
        <v>5</v>
      </c>
      <c r="H58" s="15" t="s">
        <v>915</v>
      </c>
      <c r="I58" s="15"/>
      <c r="J58" s="15"/>
      <c r="K58" s="15"/>
      <c r="L58" s="15"/>
      <c r="M58" s="15"/>
      <c r="N58" s="15"/>
      <c r="O58" s="15"/>
      <c r="P58" s="15"/>
      <c r="Q58" s="15"/>
      <c r="R58" s="15"/>
      <c r="S58" s="15"/>
      <c r="T58" s="15"/>
      <c r="U58" s="15"/>
    </row>
    <row r="59" spans="1:25">
      <c r="A59" s="18">
        <v>-10</v>
      </c>
      <c r="B59" s="18">
        <v>5</v>
      </c>
      <c r="C59" s="18">
        <v>0</v>
      </c>
      <c r="D59" s="18">
        <v>0</v>
      </c>
      <c r="E59" s="18">
        <v>99</v>
      </c>
      <c r="F59" s="18">
        <v>0</v>
      </c>
      <c r="G59" s="18">
        <v>2</v>
      </c>
      <c r="H59" s="15" t="s">
        <v>918</v>
      </c>
      <c r="I59" s="15"/>
      <c r="J59" s="15"/>
      <c r="K59" s="15"/>
      <c r="L59" s="15"/>
      <c r="M59" s="15"/>
      <c r="N59" s="15"/>
      <c r="O59" s="15"/>
      <c r="P59" s="15"/>
      <c r="Q59" s="15"/>
      <c r="R59" s="15"/>
      <c r="S59" s="15"/>
      <c r="T59" s="15"/>
      <c r="U59" s="15"/>
    </row>
    <row r="60" spans="1:25">
      <c r="A60" s="18">
        <v>-10</v>
      </c>
      <c r="B60" s="18">
        <v>5</v>
      </c>
      <c r="C60" s="18">
        <v>1</v>
      </c>
      <c r="D60" s="18">
        <v>0</v>
      </c>
      <c r="E60" s="18">
        <v>99</v>
      </c>
      <c r="F60" s="18">
        <v>0</v>
      </c>
      <c r="G60" s="18">
        <v>-2</v>
      </c>
      <c r="H60" s="15" t="s">
        <v>919</v>
      </c>
      <c r="I60" s="15"/>
      <c r="J60" s="15"/>
      <c r="K60" s="15"/>
      <c r="L60" s="15"/>
      <c r="M60" s="15"/>
      <c r="N60" s="15"/>
      <c r="O60" s="15"/>
      <c r="P60" s="15"/>
      <c r="Q60" s="15"/>
      <c r="R60" s="15"/>
      <c r="S60" s="15"/>
      <c r="T60" s="15"/>
      <c r="U60" s="15"/>
    </row>
    <row r="61" spans="1:25">
      <c r="A61" s="18">
        <v>-10</v>
      </c>
      <c r="B61" s="18">
        <v>5</v>
      </c>
      <c r="C61" s="18">
        <v>2</v>
      </c>
      <c r="D61" s="18">
        <v>0</v>
      </c>
      <c r="E61" s="18">
        <v>99</v>
      </c>
      <c r="F61" s="18">
        <v>0</v>
      </c>
      <c r="G61" s="18">
        <v>-2</v>
      </c>
      <c r="H61" s="15" t="s">
        <v>920</v>
      </c>
      <c r="I61" s="15"/>
      <c r="J61" s="15"/>
      <c r="K61" s="15"/>
      <c r="L61" s="15"/>
      <c r="M61" s="15"/>
      <c r="N61" s="15"/>
      <c r="O61" s="15"/>
      <c r="P61" s="15"/>
      <c r="Q61" s="15"/>
      <c r="R61" s="15"/>
      <c r="S61" s="15"/>
      <c r="T61" s="15"/>
      <c r="U61" s="15"/>
    </row>
    <row r="62" spans="1:25" ht="13.8" thickBot="1">
      <c r="U62" s="64" t="s">
        <v>964</v>
      </c>
      <c r="V62" s="9"/>
      <c r="W62" s="9"/>
      <c r="X62" s="9"/>
      <c r="Y62" s="9"/>
    </row>
    <row r="63" spans="1:25" ht="13.8" thickBot="1">
      <c r="A63" s="27" t="s">
        <v>930</v>
      </c>
      <c r="E63" s="73" t="s">
        <v>933</v>
      </c>
      <c r="F63" s="74"/>
      <c r="G63" s="74"/>
      <c r="H63" s="74"/>
      <c r="I63" s="74"/>
      <c r="J63" s="74"/>
      <c r="K63" s="74"/>
      <c r="L63" s="74"/>
      <c r="M63" s="74"/>
      <c r="N63" s="74"/>
      <c r="O63" s="74"/>
      <c r="P63" s="75"/>
      <c r="U63" s="208" t="s">
        <v>972</v>
      </c>
      <c r="V63" s="208" t="s">
        <v>934</v>
      </c>
      <c r="W63" s="66"/>
      <c r="X63" s="66"/>
      <c r="Y63" s="66"/>
    </row>
    <row r="64" spans="1:25">
      <c r="A64" s="15" t="s">
        <v>13</v>
      </c>
      <c r="B64" s="15" t="s">
        <v>0</v>
      </c>
      <c r="C64" s="15" t="s">
        <v>1</v>
      </c>
      <c r="D64" s="15" t="s">
        <v>2</v>
      </c>
      <c r="E64" s="14" t="s">
        <v>4</v>
      </c>
      <c r="F64" s="14" t="s">
        <v>3</v>
      </c>
      <c r="G64" s="15" t="s">
        <v>5</v>
      </c>
      <c r="H64" s="15" t="s">
        <v>6</v>
      </c>
      <c r="I64" s="15" t="s">
        <v>7</v>
      </c>
      <c r="J64" s="15" t="s">
        <v>8</v>
      </c>
      <c r="K64" s="15" t="s">
        <v>9</v>
      </c>
      <c r="L64" s="15" t="s">
        <v>10</v>
      </c>
      <c r="M64" s="15" t="s">
        <v>14</v>
      </c>
      <c r="N64" s="15" t="s">
        <v>15</v>
      </c>
      <c r="U64" s="215" t="s">
        <v>965</v>
      </c>
      <c r="V64" s="12" t="s">
        <v>966</v>
      </c>
      <c r="W64" s="9"/>
      <c r="X64" s="9"/>
      <c r="Y64" s="9"/>
    </row>
    <row r="65" spans="1:25">
      <c r="A65" s="18">
        <v>-20</v>
      </c>
      <c r="B65" s="18">
        <v>5</v>
      </c>
      <c r="C65" s="18">
        <v>-9</v>
      </c>
      <c r="D65" s="18">
        <v>0</v>
      </c>
      <c r="E65" s="18">
        <v>99</v>
      </c>
      <c r="F65" s="18">
        <v>0</v>
      </c>
      <c r="G65" s="18">
        <v>1</v>
      </c>
      <c r="H65" s="135">
        <v>103</v>
      </c>
      <c r="I65" s="18">
        <v>0</v>
      </c>
      <c r="J65" s="18">
        <v>0</v>
      </c>
      <c r="K65" s="18">
        <v>0</v>
      </c>
      <c r="L65" s="18">
        <v>0</v>
      </c>
      <c r="M65" s="18">
        <v>0</v>
      </c>
      <c r="N65" s="18">
        <v>0</v>
      </c>
      <c r="O65" s="2" t="s">
        <v>927</v>
      </c>
      <c r="Q65" s="2" t="s">
        <v>928</v>
      </c>
      <c r="U65" s="9">
        <v>0</v>
      </c>
      <c r="V65" s="12" t="s">
        <v>967</v>
      </c>
      <c r="W65" s="9"/>
      <c r="X65" s="9"/>
      <c r="Y65" s="9"/>
    </row>
    <row r="66" spans="1:25">
      <c r="U66" s="9">
        <v>-1</v>
      </c>
      <c r="V66" s="12" t="s">
        <v>968</v>
      </c>
      <c r="W66" s="9"/>
      <c r="X66" s="9"/>
      <c r="Y66" s="9"/>
    </row>
    <row r="67" spans="1:25">
      <c r="A67" s="2" t="s">
        <v>929</v>
      </c>
      <c r="U67" s="9">
        <v>-2</v>
      </c>
      <c r="V67" s="12" t="s">
        <v>969</v>
      </c>
      <c r="W67" s="9"/>
      <c r="X67" s="9"/>
      <c r="Y67" s="9"/>
    </row>
    <row r="68" spans="1:25">
      <c r="A68" s="15" t="s">
        <v>13</v>
      </c>
      <c r="B68" s="15" t="s">
        <v>0</v>
      </c>
      <c r="C68" s="15" t="s">
        <v>1</v>
      </c>
      <c r="D68" s="15" t="s">
        <v>2</v>
      </c>
      <c r="E68" s="14" t="s">
        <v>4</v>
      </c>
      <c r="F68" s="14" t="s">
        <v>3</v>
      </c>
      <c r="G68" s="15" t="s">
        <v>5</v>
      </c>
      <c r="H68" s="15"/>
      <c r="I68" s="15"/>
      <c r="J68" s="15"/>
      <c r="K68" s="15"/>
      <c r="L68" s="15"/>
      <c r="M68" s="15"/>
      <c r="N68" s="15"/>
      <c r="O68" s="15"/>
      <c r="P68" s="15"/>
      <c r="Q68" s="15"/>
      <c r="R68" s="15"/>
      <c r="S68" s="15"/>
      <c r="T68" s="15"/>
      <c r="U68" s="9">
        <v>-3</v>
      </c>
      <c r="V68" s="12" t="s">
        <v>970</v>
      </c>
      <c r="W68" s="9"/>
      <c r="X68" s="9"/>
      <c r="Y68" s="9"/>
    </row>
    <row r="69" spans="1:25">
      <c r="A69" s="18">
        <v>-20</v>
      </c>
      <c r="B69" s="18">
        <v>5</v>
      </c>
      <c r="C69" s="18">
        <v>-9</v>
      </c>
      <c r="D69" s="18">
        <v>0</v>
      </c>
      <c r="E69" s="18">
        <v>99</v>
      </c>
      <c r="F69" s="18">
        <v>0</v>
      </c>
      <c r="G69" s="18">
        <v>1</v>
      </c>
      <c r="H69" s="14" t="s">
        <v>932</v>
      </c>
      <c r="I69" s="15"/>
      <c r="J69" s="15"/>
      <c r="K69" s="15"/>
      <c r="L69" s="15"/>
      <c r="M69" s="15"/>
      <c r="N69" s="15"/>
      <c r="O69" s="15"/>
      <c r="P69" s="15"/>
      <c r="Q69" s="15"/>
      <c r="R69" s="15"/>
      <c r="S69" s="15"/>
      <c r="T69" s="15"/>
      <c r="U69" s="9">
        <v>-4</v>
      </c>
      <c r="V69" s="12" t="s">
        <v>971</v>
      </c>
      <c r="W69" s="9"/>
      <c r="X69" s="9"/>
      <c r="Y69" s="9"/>
    </row>
    <row r="71" spans="1:25">
      <c r="A71" s="27" t="s">
        <v>962</v>
      </c>
    </row>
    <row r="72" spans="1:25" ht="13.8" thickBot="1">
      <c r="A72" s="15" t="s">
        <v>13</v>
      </c>
      <c r="B72" s="15" t="s">
        <v>0</v>
      </c>
      <c r="C72" s="15" t="s">
        <v>1</v>
      </c>
      <c r="D72" s="15" t="s">
        <v>2</v>
      </c>
      <c r="E72" s="14" t="s">
        <v>4</v>
      </c>
      <c r="F72" s="14" t="s">
        <v>3</v>
      </c>
      <c r="G72" s="15" t="s">
        <v>5</v>
      </c>
      <c r="H72" s="15" t="s">
        <v>6</v>
      </c>
      <c r="I72" s="15" t="s">
        <v>7</v>
      </c>
      <c r="J72" s="15" t="s">
        <v>8</v>
      </c>
      <c r="K72" s="15" t="s">
        <v>9</v>
      </c>
      <c r="L72" s="15" t="s">
        <v>10</v>
      </c>
      <c r="M72" s="15" t="s">
        <v>14</v>
      </c>
      <c r="N72" s="15" t="s">
        <v>15</v>
      </c>
    </row>
    <row r="73" spans="1:25" ht="13.8" thickBot="1">
      <c r="A73" s="18">
        <v>-20</v>
      </c>
      <c r="B73" s="18">
        <v>5</v>
      </c>
      <c r="C73" s="18">
        <v>-9</v>
      </c>
      <c r="D73" s="18">
        <v>0</v>
      </c>
      <c r="E73" s="18">
        <v>99</v>
      </c>
      <c r="F73" s="18">
        <v>0</v>
      </c>
      <c r="G73" s="18">
        <v>1</v>
      </c>
      <c r="H73" s="18">
        <v>0</v>
      </c>
      <c r="I73" s="135">
        <v>1</v>
      </c>
      <c r="J73" s="135">
        <v>1987</v>
      </c>
      <c r="K73" s="135">
        <v>2009</v>
      </c>
      <c r="L73" s="135">
        <v>5</v>
      </c>
      <c r="M73" s="18">
        <v>0</v>
      </c>
      <c r="N73" s="18">
        <v>0</v>
      </c>
      <c r="O73" s="2" t="s">
        <v>927</v>
      </c>
      <c r="Q73" s="73" t="s">
        <v>928</v>
      </c>
      <c r="R73" s="74"/>
      <c r="S73" s="74"/>
      <c r="T73" s="75"/>
      <c r="U73" s="64" t="s">
        <v>1076</v>
      </c>
      <c r="V73" s="9"/>
      <c r="W73" s="9"/>
      <c r="X73" s="9"/>
    </row>
    <row r="74" spans="1:25">
      <c r="U74" s="208" t="s">
        <v>100</v>
      </c>
      <c r="V74" s="208" t="s">
        <v>934</v>
      </c>
      <c r="W74" s="66"/>
      <c r="X74" s="66"/>
    </row>
    <row r="75" spans="1:25">
      <c r="A75" s="2" t="s">
        <v>929</v>
      </c>
      <c r="U75" s="9">
        <v>0</v>
      </c>
      <c r="V75" s="12" t="s">
        <v>935</v>
      </c>
      <c r="W75" s="9"/>
      <c r="X75" s="9"/>
    </row>
    <row r="76" spans="1:25" ht="13.8" thickBot="1">
      <c r="A76" s="15" t="s">
        <v>13</v>
      </c>
      <c r="B76" s="15" t="s">
        <v>0</v>
      </c>
      <c r="C76" s="15" t="s">
        <v>1</v>
      </c>
      <c r="D76" s="15" t="s">
        <v>2</v>
      </c>
      <c r="E76" s="14" t="s">
        <v>4</v>
      </c>
      <c r="F76" s="14" t="s">
        <v>3</v>
      </c>
      <c r="G76" s="15" t="s">
        <v>5</v>
      </c>
      <c r="H76" s="15"/>
      <c r="I76" s="15"/>
      <c r="J76" s="15"/>
      <c r="K76" s="15"/>
      <c r="L76" s="15"/>
      <c r="M76" s="15"/>
      <c r="N76" s="15"/>
      <c r="O76" s="15"/>
      <c r="P76" s="15"/>
      <c r="Q76" s="15"/>
      <c r="R76" s="15"/>
      <c r="S76" s="15"/>
      <c r="T76" s="15"/>
      <c r="U76" s="9">
        <v>1</v>
      </c>
      <c r="V76" s="12" t="s">
        <v>936</v>
      </c>
      <c r="W76" s="9"/>
      <c r="X76" s="9"/>
    </row>
    <row r="77" spans="1:25" ht="13.8" thickBot="1">
      <c r="A77" s="18">
        <v>1E-4</v>
      </c>
      <c r="B77" s="18">
        <v>2</v>
      </c>
      <c r="C77" s="18">
        <v>99</v>
      </c>
      <c r="D77" s="18">
        <v>99</v>
      </c>
      <c r="E77" s="18">
        <v>0.5</v>
      </c>
      <c r="F77" s="18">
        <v>6</v>
      </c>
      <c r="G77" s="18">
        <v>-5</v>
      </c>
      <c r="H77" s="15" t="s">
        <v>931</v>
      </c>
      <c r="I77" s="15"/>
      <c r="J77" s="15"/>
      <c r="K77" s="58" t="s">
        <v>961</v>
      </c>
      <c r="L77" s="59"/>
      <c r="M77" s="59"/>
      <c r="N77" s="59"/>
      <c r="O77" s="59"/>
      <c r="P77" s="60"/>
      <c r="Q77" s="15"/>
      <c r="R77" s="15"/>
      <c r="S77" s="15"/>
      <c r="T77" s="15"/>
      <c r="U77" s="9">
        <v>2</v>
      </c>
      <c r="V77" s="12" t="s">
        <v>937</v>
      </c>
      <c r="W77" s="9"/>
      <c r="X77" s="9"/>
    </row>
    <row r="78" spans="1:25">
      <c r="A78" s="18">
        <v>-0.99</v>
      </c>
      <c r="B78" s="18">
        <v>0.99</v>
      </c>
      <c r="C78" s="18">
        <v>0</v>
      </c>
      <c r="D78" s="18">
        <v>0</v>
      </c>
      <c r="E78" s="18">
        <v>0.5</v>
      </c>
      <c r="F78" s="18">
        <v>6</v>
      </c>
      <c r="G78" s="18">
        <v>-5</v>
      </c>
      <c r="H78" s="14" t="s">
        <v>949</v>
      </c>
      <c r="I78" s="15"/>
      <c r="J78" s="15"/>
      <c r="K78" s="15"/>
      <c r="L78" s="15"/>
      <c r="M78" s="15"/>
      <c r="N78" s="15"/>
      <c r="O78" s="15"/>
      <c r="P78" s="15"/>
      <c r="Q78" s="15"/>
      <c r="R78" s="15"/>
      <c r="S78" s="15"/>
      <c r="T78" s="15"/>
      <c r="U78" s="9">
        <v>3</v>
      </c>
      <c r="V78" s="12" t="s">
        <v>938</v>
      </c>
      <c r="W78" s="9"/>
      <c r="X78" s="9"/>
    </row>
    <row r="79" spans="1:25">
      <c r="U79" s="9">
        <v>4</v>
      </c>
      <c r="V79" s="12" t="s">
        <v>939</v>
      </c>
      <c r="W79" s="9"/>
      <c r="X79" s="9"/>
    </row>
    <row r="80" spans="1:25" ht="12.75" customHeight="1">
      <c r="A80" s="27" t="s">
        <v>950</v>
      </c>
      <c r="U80" s="9">
        <v>5</v>
      </c>
      <c r="V80" s="323" t="s">
        <v>1273</v>
      </c>
      <c r="W80" s="323"/>
      <c r="X80" s="323"/>
    </row>
    <row r="81" spans="1:24" ht="15.75" customHeight="1">
      <c r="A81" s="29" t="s">
        <v>959</v>
      </c>
      <c r="E81" s="29"/>
      <c r="U81" s="9"/>
      <c r="V81" s="323"/>
      <c r="W81" s="323"/>
      <c r="X81" s="323"/>
    </row>
    <row r="82" spans="1:24" ht="11.25" customHeight="1">
      <c r="A82" s="2" t="s">
        <v>951</v>
      </c>
      <c r="U82" s="9"/>
      <c r="V82" s="323"/>
      <c r="W82" s="323"/>
      <c r="X82" s="323"/>
    </row>
    <row r="83" spans="1:24" ht="14.25" customHeight="1">
      <c r="A83" s="2" t="s">
        <v>952</v>
      </c>
      <c r="U83" s="12" t="s">
        <v>945</v>
      </c>
      <c r="V83" s="323" t="s">
        <v>1077</v>
      </c>
      <c r="W83" s="323"/>
      <c r="X83" s="323"/>
    </row>
    <row r="84" spans="1:24">
      <c r="A84" s="2" t="s">
        <v>953</v>
      </c>
      <c r="U84" s="9"/>
      <c r="V84" s="323"/>
      <c r="W84" s="323"/>
      <c r="X84" s="323"/>
    </row>
    <row r="85" spans="1:24">
      <c r="A85" s="2" t="s">
        <v>954</v>
      </c>
      <c r="U85" s="9"/>
      <c r="V85" s="323"/>
      <c r="W85" s="323"/>
      <c r="X85" s="323"/>
    </row>
    <row r="86" spans="1:24">
      <c r="A86" s="2" t="s">
        <v>955</v>
      </c>
    </row>
    <row r="87" spans="1:24">
      <c r="A87" s="2" t="s">
        <v>956</v>
      </c>
    </row>
    <row r="88" spans="1:24">
      <c r="A88" s="2" t="s">
        <v>957</v>
      </c>
    </row>
    <row r="89" spans="1:24">
      <c r="A89" s="2" t="s">
        <v>958</v>
      </c>
    </row>
    <row r="90" spans="1:24">
      <c r="A90" s="29" t="s">
        <v>960</v>
      </c>
    </row>
    <row r="91" spans="1:24">
      <c r="A91" s="2"/>
    </row>
    <row r="92" spans="1:24">
      <c r="A92" s="27" t="s">
        <v>857</v>
      </c>
      <c r="D92" s="29" t="s">
        <v>846</v>
      </c>
    </row>
    <row r="93" spans="1:24">
      <c r="A93" s="27"/>
      <c r="D93" s="29"/>
    </row>
    <row r="94" spans="1:24">
      <c r="A94" s="185" t="s">
        <v>849</v>
      </c>
      <c r="B94" s="186"/>
      <c r="C94" s="186"/>
      <c r="D94" s="186"/>
      <c r="E94" s="186"/>
      <c r="F94" s="186"/>
      <c r="G94" s="186"/>
      <c r="H94" s="186"/>
    </row>
    <row r="95" spans="1:24" ht="13.8" thickBot="1">
      <c r="A95" s="187" t="s">
        <v>850</v>
      </c>
      <c r="B95" s="187" t="s">
        <v>438</v>
      </c>
      <c r="C95" s="187"/>
      <c r="D95" s="188"/>
      <c r="E95" s="188"/>
      <c r="F95" s="188"/>
      <c r="G95" s="188"/>
      <c r="H95" s="188"/>
    </row>
    <row r="96" spans="1:24" ht="12.75" customHeight="1">
      <c r="A96" s="189">
        <v>0</v>
      </c>
      <c r="B96" s="186" t="s">
        <v>1109</v>
      </c>
      <c r="C96" s="186"/>
      <c r="D96" s="186"/>
      <c r="E96" s="186"/>
      <c r="F96" s="186"/>
      <c r="G96" s="186"/>
      <c r="H96" s="186"/>
      <c r="J96" s="416" t="s">
        <v>1110</v>
      </c>
      <c r="K96" s="417"/>
      <c r="L96" s="417"/>
      <c r="M96" s="417"/>
      <c r="N96" s="417"/>
      <c r="O96" s="417"/>
      <c r="P96" s="417"/>
      <c r="Q96" s="418"/>
    </row>
    <row r="97" spans="1:25">
      <c r="A97" s="189">
        <v>1</v>
      </c>
      <c r="B97" s="186" t="s">
        <v>851</v>
      </c>
      <c r="C97" s="186"/>
      <c r="D97" s="186"/>
      <c r="E97" s="186"/>
      <c r="F97" s="186"/>
      <c r="G97" s="186"/>
      <c r="H97" s="186"/>
      <c r="J97" s="419"/>
      <c r="K97" s="420"/>
      <c r="L97" s="420"/>
      <c r="M97" s="420"/>
      <c r="N97" s="420"/>
      <c r="O97" s="420"/>
      <c r="P97" s="420"/>
      <c r="Q97" s="421"/>
    </row>
    <row r="98" spans="1:25">
      <c r="A98" s="189">
        <v>2</v>
      </c>
      <c r="B98" s="186" t="s">
        <v>852</v>
      </c>
      <c r="C98" s="186"/>
      <c r="D98" s="186"/>
      <c r="E98" s="186"/>
      <c r="F98" s="186"/>
      <c r="G98" s="186"/>
      <c r="H98" s="186"/>
      <c r="J98" s="419"/>
      <c r="K98" s="420"/>
      <c r="L98" s="420"/>
      <c r="M98" s="420"/>
      <c r="N98" s="420"/>
      <c r="O98" s="420"/>
      <c r="P98" s="420"/>
      <c r="Q98" s="421"/>
    </row>
    <row r="99" spans="1:25" ht="13.8" thickBot="1">
      <c r="J99" s="422"/>
      <c r="K99" s="423"/>
      <c r="L99" s="423"/>
      <c r="M99" s="423"/>
      <c r="N99" s="423"/>
      <c r="O99" s="423"/>
      <c r="P99" s="423"/>
      <c r="Q99" s="424"/>
      <c r="R99" s="203"/>
      <c r="S99" s="23"/>
      <c r="T99" s="23"/>
      <c r="U99" s="23"/>
      <c r="V99" s="23"/>
      <c r="W99" s="23"/>
      <c r="X99" s="23"/>
      <c r="Y99" s="23"/>
    </row>
    <row r="100" spans="1:25" ht="13.8" thickBot="1">
      <c r="A100" s="45" t="s">
        <v>486</v>
      </c>
      <c r="B100" s="15"/>
      <c r="C100" s="15"/>
      <c r="D100" s="15"/>
      <c r="E100" s="15"/>
      <c r="F100" s="15"/>
      <c r="G100" s="15"/>
      <c r="H100" s="15"/>
      <c r="I100" s="15"/>
      <c r="J100" s="15"/>
      <c r="K100" s="15"/>
      <c r="L100" s="15"/>
      <c r="M100" s="15"/>
      <c r="N100" s="15"/>
      <c r="O100" s="15"/>
      <c r="P100" s="15"/>
      <c r="Q100" s="15"/>
      <c r="R100" s="165"/>
      <c r="S100" s="165"/>
      <c r="T100" s="165"/>
      <c r="U100" s="23"/>
      <c r="V100" s="23"/>
      <c r="W100" s="23"/>
      <c r="X100" s="23"/>
      <c r="Y100" s="23"/>
    </row>
    <row r="101" spans="1:25" ht="13.8" thickBot="1">
      <c r="A101" s="1">
        <v>1</v>
      </c>
      <c r="B101" s="15" t="s">
        <v>252</v>
      </c>
      <c r="C101" s="15"/>
      <c r="D101" s="15"/>
      <c r="E101" s="15"/>
      <c r="F101" s="15"/>
      <c r="G101" s="15"/>
      <c r="H101" s="15"/>
      <c r="I101" s="15"/>
      <c r="J101" s="15"/>
      <c r="K101" s="15"/>
      <c r="L101" s="15"/>
      <c r="M101" s="183" t="s">
        <v>848</v>
      </c>
      <c r="N101" s="184"/>
      <c r="O101" s="15"/>
      <c r="P101" s="15"/>
      <c r="Q101" s="15"/>
      <c r="R101" s="204"/>
      <c r="S101" s="23"/>
      <c r="T101" s="23"/>
      <c r="U101" s="23"/>
      <c r="V101" s="23"/>
      <c r="W101" s="23"/>
      <c r="X101" s="23"/>
      <c r="Y101" s="23"/>
    </row>
    <row r="102" spans="1:25" ht="13.8" thickBot="1">
      <c r="A102" s="15" t="s">
        <v>322</v>
      </c>
      <c r="B102" s="14"/>
      <c r="C102" s="14"/>
      <c r="D102" s="14"/>
      <c r="E102" s="14"/>
      <c r="F102" s="183" t="s">
        <v>862</v>
      </c>
      <c r="G102" s="190"/>
      <c r="H102" s="191"/>
      <c r="I102" s="191"/>
      <c r="J102" s="14"/>
      <c r="K102" s="14"/>
      <c r="L102" s="15"/>
      <c r="M102" s="15"/>
      <c r="N102" s="15"/>
      <c r="O102" s="15"/>
      <c r="P102" s="15"/>
      <c r="Q102" s="15"/>
      <c r="R102" s="204"/>
      <c r="S102" s="23"/>
      <c r="T102" s="23"/>
      <c r="U102" s="23"/>
      <c r="V102" s="23"/>
      <c r="W102" s="23"/>
      <c r="X102" s="23"/>
      <c r="Y102" s="23"/>
    </row>
    <row r="103" spans="1:25" ht="13.8" thickBot="1">
      <c r="A103" s="14" t="s">
        <v>853</v>
      </c>
      <c r="B103" s="14" t="s">
        <v>854</v>
      </c>
      <c r="C103" s="14" t="s">
        <v>855</v>
      </c>
      <c r="D103" s="14" t="s">
        <v>856</v>
      </c>
      <c r="E103" s="14" t="s">
        <v>530</v>
      </c>
      <c r="F103" s="14"/>
      <c r="G103" s="14"/>
      <c r="H103" s="14"/>
      <c r="I103" s="14"/>
      <c r="J103" s="14"/>
      <c r="K103" s="14"/>
      <c r="L103" s="15"/>
      <c r="M103" s="15"/>
      <c r="N103" s="15"/>
      <c r="O103" s="15"/>
      <c r="P103" s="15"/>
      <c r="Q103" s="15"/>
      <c r="R103" s="204"/>
      <c r="S103" s="23"/>
      <c r="T103" s="23"/>
      <c r="U103" s="23"/>
      <c r="V103" s="23"/>
      <c r="W103" s="23"/>
      <c r="X103" s="23"/>
      <c r="Y103" s="23"/>
    </row>
    <row r="104" spans="1:25" ht="13.8" thickBot="1">
      <c r="A104" s="20">
        <v>1</v>
      </c>
      <c r="B104" s="20">
        <v>1</v>
      </c>
      <c r="C104" s="20">
        <v>1</v>
      </c>
      <c r="D104" s="20">
        <v>1</v>
      </c>
      <c r="E104" s="20">
        <v>1</v>
      </c>
      <c r="F104" s="73" t="s">
        <v>1078</v>
      </c>
      <c r="G104" s="60"/>
      <c r="H104" s="59"/>
      <c r="I104" s="59"/>
      <c r="J104" s="59"/>
      <c r="K104" s="60"/>
      <c r="L104" s="15"/>
      <c r="M104" s="15"/>
      <c r="N104" s="15"/>
      <c r="O104" s="15"/>
      <c r="P104" s="15"/>
      <c r="Q104" s="15"/>
    </row>
    <row r="106" spans="1:25">
      <c r="A106" s="27"/>
      <c r="H106" s="26"/>
      <c r="I106" s="26"/>
      <c r="J106" s="26"/>
      <c r="K106" s="26"/>
      <c r="L106" s="26"/>
    </row>
    <row r="107" spans="1:25">
      <c r="H107" s="26"/>
      <c r="I107" s="26"/>
      <c r="J107" s="26"/>
      <c r="K107" s="26"/>
      <c r="L107" s="26"/>
    </row>
    <row r="108" spans="1:25">
      <c r="A108" s="2"/>
      <c r="H108" s="26"/>
      <c r="I108" s="26"/>
      <c r="J108" s="26"/>
      <c r="K108" s="26"/>
      <c r="L108" s="26"/>
      <c r="O108" s="26"/>
    </row>
    <row r="109" spans="1:25">
      <c r="A109" s="2"/>
      <c r="H109" s="26"/>
      <c r="I109" s="26"/>
      <c r="J109" s="26"/>
      <c r="K109" s="26"/>
      <c r="L109" s="26"/>
      <c r="O109" s="26"/>
    </row>
    <row r="110" spans="1:25">
      <c r="A110" s="2"/>
      <c r="H110" s="26"/>
      <c r="I110" s="26"/>
      <c r="J110" s="26"/>
      <c r="K110" s="26"/>
      <c r="L110" s="26"/>
      <c r="O110" s="26"/>
    </row>
    <row r="111" spans="1:25">
      <c r="H111" s="26"/>
      <c r="I111" s="26"/>
      <c r="J111" s="26"/>
      <c r="K111" s="26"/>
      <c r="L111" s="26"/>
      <c r="O111" s="26"/>
    </row>
    <row r="112" spans="1:25">
      <c r="O112" s="26"/>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6"/>
  <sheetViews>
    <sheetView workbookViewId="0">
      <selection activeCell="T58" sqref="T58"/>
    </sheetView>
  </sheetViews>
  <sheetFormatPr defaultRowHeight="13.2"/>
  <cols>
    <col min="22" max="22" width="17" customWidth="1"/>
  </cols>
  <sheetData>
    <row r="1" spans="1:23">
      <c r="A1" s="27" t="s">
        <v>807</v>
      </c>
      <c r="H1" s="26"/>
    </row>
    <row r="2" spans="1:23">
      <c r="A2" s="2"/>
    </row>
    <row r="3" spans="1:23" ht="27" thickBot="1">
      <c r="A3" s="297" t="s">
        <v>814</v>
      </c>
      <c r="B3" s="451" t="s">
        <v>361</v>
      </c>
      <c r="C3" s="451"/>
      <c r="D3" s="451"/>
      <c r="E3" s="451"/>
      <c r="F3" s="451"/>
      <c r="G3" s="451" t="s">
        <v>815</v>
      </c>
      <c r="H3" s="451"/>
      <c r="I3" s="149"/>
      <c r="J3" s="149"/>
      <c r="K3" s="149"/>
      <c r="L3" s="149"/>
      <c r="M3" s="149"/>
    </row>
    <row r="4" spans="1:23">
      <c r="A4" s="298">
        <v>1</v>
      </c>
      <c r="B4" s="452" t="s">
        <v>809</v>
      </c>
      <c r="C4" s="452"/>
      <c r="D4" s="452"/>
      <c r="E4" s="452"/>
      <c r="F4" s="452"/>
      <c r="G4" s="12" t="s">
        <v>816</v>
      </c>
      <c r="H4" s="9"/>
      <c r="I4" s="9"/>
      <c r="J4" s="9"/>
      <c r="K4" s="9"/>
      <c r="L4" s="9"/>
      <c r="M4" s="9"/>
    </row>
    <row r="5" spans="1:23">
      <c r="A5" s="9">
        <v>2</v>
      </c>
      <c r="B5" s="452" t="s">
        <v>811</v>
      </c>
      <c r="C5" s="452"/>
      <c r="D5" s="452"/>
      <c r="E5" s="452"/>
      <c r="F5" s="452"/>
      <c r="G5" s="12" t="s">
        <v>818</v>
      </c>
      <c r="H5" s="9"/>
      <c r="I5" s="9"/>
      <c r="J5" s="9"/>
      <c r="K5" s="9"/>
      <c r="L5" s="9"/>
      <c r="M5" s="9"/>
    </row>
    <row r="6" spans="1:23">
      <c r="A6" s="9">
        <v>3</v>
      </c>
      <c r="B6" s="452" t="s">
        <v>812</v>
      </c>
      <c r="C6" s="452"/>
      <c r="D6" s="452"/>
      <c r="E6" s="452"/>
      <c r="F6" s="452"/>
      <c r="G6" s="12" t="s">
        <v>818</v>
      </c>
      <c r="H6" s="9"/>
      <c r="I6" s="9"/>
      <c r="J6" s="9"/>
      <c r="K6" s="9"/>
      <c r="L6" s="9"/>
      <c r="M6" s="9"/>
    </row>
    <row r="7" spans="1:23">
      <c r="A7" s="9">
        <v>4</v>
      </c>
      <c r="B7" s="452" t="s">
        <v>810</v>
      </c>
      <c r="C7" s="452"/>
      <c r="D7" s="452"/>
      <c r="E7" s="452"/>
      <c r="F7" s="452"/>
      <c r="G7" s="12" t="s">
        <v>817</v>
      </c>
      <c r="H7" s="9"/>
      <c r="I7" s="9"/>
      <c r="J7" s="9"/>
      <c r="K7" s="9"/>
      <c r="L7" s="9"/>
      <c r="M7" s="9"/>
    </row>
    <row r="8" spans="1:23">
      <c r="B8" s="164"/>
      <c r="C8" s="164"/>
      <c r="D8" s="164"/>
      <c r="E8" s="164"/>
      <c r="F8" s="164"/>
      <c r="G8" s="2"/>
    </row>
    <row r="9" spans="1:23">
      <c r="A9" s="27" t="s">
        <v>819</v>
      </c>
    </row>
    <row r="10" spans="1:23" ht="13.8" thickBot="1">
      <c r="A10" s="45" t="s">
        <v>487</v>
      </c>
      <c r="B10" s="15"/>
      <c r="C10" s="15"/>
      <c r="D10" s="15"/>
      <c r="E10" s="15"/>
      <c r="F10" s="15"/>
      <c r="G10" s="15"/>
      <c r="H10" s="15"/>
      <c r="I10" s="15"/>
      <c r="J10" s="15"/>
      <c r="K10" s="15"/>
      <c r="L10" s="15"/>
      <c r="M10" s="15"/>
      <c r="N10" s="15"/>
      <c r="O10" s="15"/>
      <c r="P10" s="15"/>
      <c r="Q10" s="15"/>
      <c r="R10" s="15"/>
      <c r="S10" s="15"/>
      <c r="T10" s="15"/>
      <c r="U10" s="15"/>
      <c r="V10" s="27"/>
      <c r="W10" s="27"/>
    </row>
    <row r="11" spans="1:23" ht="13.8" thickBot="1">
      <c r="A11" s="5">
        <v>4</v>
      </c>
      <c r="B11" s="14" t="s">
        <v>319</v>
      </c>
      <c r="C11" s="15"/>
      <c r="D11" s="15"/>
      <c r="E11" s="15"/>
      <c r="F11" s="15"/>
      <c r="G11" s="15"/>
      <c r="H11" s="15"/>
      <c r="I11" s="15"/>
      <c r="J11" s="15"/>
      <c r="K11" s="15"/>
      <c r="L11" s="15"/>
      <c r="M11" s="15"/>
      <c r="N11" s="15"/>
      <c r="O11" s="143" t="s">
        <v>808</v>
      </c>
      <c r="P11" s="74"/>
      <c r="Q11" s="139"/>
      <c r="R11" s="74"/>
      <c r="S11" s="74"/>
      <c r="T11" s="74"/>
      <c r="U11" s="75"/>
      <c r="V11" s="179"/>
      <c r="W11" s="2"/>
    </row>
    <row r="12" spans="1:23" ht="13.8" thickBot="1">
      <c r="A12" s="5">
        <v>1</v>
      </c>
      <c r="B12" s="14" t="s">
        <v>247</v>
      </c>
      <c r="C12" s="15"/>
      <c r="D12" s="15"/>
      <c r="E12" s="15"/>
      <c r="F12" s="15"/>
      <c r="G12" s="15"/>
      <c r="H12" s="15"/>
      <c r="I12" s="58" t="s">
        <v>484</v>
      </c>
      <c r="J12" s="59"/>
      <c r="K12" s="59"/>
      <c r="L12" s="60"/>
      <c r="M12" s="60"/>
      <c r="N12" s="15"/>
      <c r="O12" s="15"/>
      <c r="P12" s="15"/>
      <c r="Q12" s="15"/>
      <c r="R12" s="15"/>
      <c r="S12" s="15"/>
      <c r="T12" s="15"/>
      <c r="U12" s="15"/>
      <c r="W12" s="2"/>
    </row>
    <row r="13" spans="1:23" ht="13.8" thickBot="1">
      <c r="A13" s="5">
        <v>1</v>
      </c>
      <c r="B13" s="15" t="s">
        <v>240</v>
      </c>
      <c r="C13" s="15"/>
      <c r="D13" s="15"/>
      <c r="E13" s="15"/>
      <c r="F13" s="15"/>
      <c r="G13" s="15"/>
      <c r="H13" s="15"/>
      <c r="I13" s="58" t="s">
        <v>821</v>
      </c>
      <c r="J13" s="59"/>
      <c r="K13" s="59"/>
      <c r="L13" s="59"/>
      <c r="M13" s="59"/>
      <c r="N13" s="59"/>
      <c r="O13" s="59"/>
      <c r="P13" s="59"/>
      <c r="Q13" s="60"/>
      <c r="R13" s="15"/>
      <c r="S13" s="15"/>
      <c r="T13" s="15"/>
      <c r="U13" s="15"/>
      <c r="W13" s="2"/>
    </row>
    <row r="14" spans="1:23" ht="13.8" thickBot="1">
      <c r="A14" s="5">
        <v>0</v>
      </c>
      <c r="B14" s="14" t="s">
        <v>320</v>
      </c>
      <c r="C14" s="15"/>
      <c r="D14" s="15"/>
      <c r="E14" s="15"/>
      <c r="F14" s="15"/>
      <c r="G14" s="15"/>
      <c r="H14" s="15"/>
      <c r="I14" s="142" t="s">
        <v>820</v>
      </c>
      <c r="J14" s="59"/>
      <c r="K14" s="60"/>
      <c r="L14" s="15"/>
      <c r="M14" s="15"/>
      <c r="N14" s="15"/>
      <c r="O14" s="15"/>
      <c r="P14" s="15"/>
      <c r="Q14" s="15"/>
      <c r="R14" s="15"/>
      <c r="S14" s="15"/>
      <c r="T14" s="15"/>
      <c r="U14" s="15"/>
      <c r="W14" s="2"/>
    </row>
    <row r="15" spans="1:23">
      <c r="A15" s="14" t="s">
        <v>249</v>
      </c>
      <c r="B15" s="15"/>
      <c r="C15" s="15"/>
      <c r="D15" s="15"/>
      <c r="E15" s="15"/>
      <c r="F15" s="15"/>
      <c r="G15" s="15"/>
      <c r="H15" s="15"/>
      <c r="I15" s="15"/>
      <c r="J15" s="15"/>
      <c r="K15" s="15"/>
      <c r="L15" s="15"/>
      <c r="M15" s="15"/>
      <c r="N15" s="15"/>
      <c r="O15" s="15"/>
      <c r="P15" s="15"/>
      <c r="Q15" s="15"/>
      <c r="R15" s="15"/>
      <c r="S15" s="15"/>
      <c r="T15" s="15"/>
      <c r="U15" s="15"/>
    </row>
    <row r="16" spans="1:23" ht="12.75" customHeight="1">
      <c r="A16" s="5" t="s">
        <v>248</v>
      </c>
      <c r="B16" s="15"/>
      <c r="C16" s="177"/>
      <c r="D16" s="177"/>
      <c r="E16" s="177"/>
      <c r="F16" s="177"/>
      <c r="G16" s="177"/>
      <c r="H16" s="177"/>
      <c r="I16" s="177"/>
      <c r="J16" s="177"/>
      <c r="K16" s="15"/>
      <c r="L16" s="15"/>
      <c r="M16" s="15"/>
      <c r="N16" s="15"/>
      <c r="O16" s="15"/>
      <c r="P16" s="15"/>
      <c r="Q16" s="15"/>
      <c r="R16" s="15"/>
      <c r="S16" s="15"/>
      <c r="T16" s="15"/>
      <c r="U16" s="15"/>
    </row>
    <row r="17" spans="1:21">
      <c r="A17" s="14" t="s">
        <v>69</v>
      </c>
      <c r="B17" s="15"/>
      <c r="C17" s="177"/>
      <c r="D17" s="177"/>
      <c r="E17" s="177"/>
      <c r="F17" s="177"/>
      <c r="G17" s="177"/>
      <c r="H17" s="177"/>
      <c r="I17" s="177"/>
      <c r="J17" s="177"/>
      <c r="K17" s="15"/>
      <c r="L17" s="15"/>
      <c r="M17" s="15"/>
      <c r="N17" s="15"/>
      <c r="O17" s="15"/>
      <c r="P17" s="15"/>
      <c r="Q17" s="15"/>
      <c r="R17" s="15"/>
      <c r="S17" s="15"/>
      <c r="T17" s="15"/>
      <c r="U17" s="15"/>
    </row>
    <row r="18" spans="1:21">
      <c r="A18" s="29" t="s">
        <v>839</v>
      </c>
    </row>
    <row r="20" spans="1:21">
      <c r="A20" s="27" t="s">
        <v>827</v>
      </c>
    </row>
    <row r="21" spans="1:21" ht="13.8" thickBot="1">
      <c r="A21" s="45" t="s">
        <v>487</v>
      </c>
      <c r="B21" s="15"/>
      <c r="C21" s="15"/>
      <c r="D21" s="15"/>
      <c r="E21" s="15"/>
      <c r="F21" s="15"/>
      <c r="G21" s="15"/>
      <c r="H21" s="15"/>
      <c r="I21" s="15"/>
      <c r="J21" s="15"/>
      <c r="K21" s="15"/>
      <c r="L21" s="15"/>
      <c r="M21" s="15"/>
      <c r="N21" s="15"/>
      <c r="O21" s="15"/>
      <c r="P21" s="15"/>
      <c r="Q21" s="15"/>
      <c r="R21" s="15"/>
      <c r="S21" s="15"/>
      <c r="T21" s="15"/>
      <c r="U21" s="15"/>
    </row>
    <row r="22" spans="1:21" ht="13.8" thickBot="1">
      <c r="A22" s="5">
        <v>3</v>
      </c>
      <c r="B22" s="14" t="s">
        <v>319</v>
      </c>
      <c r="C22" s="15"/>
      <c r="D22" s="15"/>
      <c r="E22" s="15"/>
      <c r="F22" s="15"/>
      <c r="G22" s="15"/>
      <c r="H22" s="15"/>
      <c r="I22" s="15"/>
      <c r="J22" s="15"/>
      <c r="K22" s="15"/>
      <c r="L22" s="15"/>
      <c r="M22" s="15"/>
      <c r="N22" s="15"/>
      <c r="O22" s="143" t="s">
        <v>808</v>
      </c>
      <c r="P22" s="74"/>
      <c r="Q22" s="74"/>
      <c r="R22" s="74"/>
      <c r="S22" s="74"/>
      <c r="T22" s="74"/>
      <c r="U22" s="75"/>
    </row>
    <row r="23" spans="1:21" ht="13.8" thickBot="1">
      <c r="A23" s="5">
        <v>1</v>
      </c>
      <c r="B23" s="14" t="s">
        <v>247</v>
      </c>
      <c r="C23" s="15"/>
      <c r="D23" s="15"/>
      <c r="E23" s="15"/>
      <c r="F23" s="15"/>
      <c r="G23" s="15"/>
      <c r="H23" s="15"/>
      <c r="I23" s="58" t="s">
        <v>484</v>
      </c>
      <c r="J23" s="59"/>
      <c r="K23" s="59"/>
      <c r="L23" s="60"/>
      <c r="M23" s="60"/>
      <c r="N23" s="15"/>
      <c r="O23" s="15"/>
      <c r="P23" s="15"/>
      <c r="Q23" s="15"/>
      <c r="R23" s="15"/>
      <c r="S23" s="15"/>
      <c r="T23" s="15"/>
      <c r="U23" s="15"/>
    </row>
    <row r="24" spans="1:21" ht="13.8" thickBot="1">
      <c r="A24" s="5">
        <v>3</v>
      </c>
      <c r="B24" s="15" t="s">
        <v>240</v>
      </c>
      <c r="C24" s="15"/>
      <c r="D24" s="15"/>
      <c r="E24" s="15"/>
      <c r="F24" s="15"/>
      <c r="G24" s="15"/>
      <c r="H24" s="15"/>
      <c r="I24" s="58" t="s">
        <v>821</v>
      </c>
      <c r="J24" s="59"/>
      <c r="K24" s="59"/>
      <c r="L24" s="59"/>
      <c r="M24" s="59"/>
      <c r="N24" s="59"/>
      <c r="O24" s="59"/>
      <c r="P24" s="59"/>
      <c r="Q24" s="60"/>
      <c r="R24" s="15"/>
      <c r="S24" s="15"/>
      <c r="T24" s="15"/>
      <c r="U24" s="15"/>
    </row>
    <row r="25" spans="1:21" ht="13.8" thickBot="1">
      <c r="A25" s="5">
        <v>0</v>
      </c>
      <c r="B25" s="14" t="s">
        <v>320</v>
      </c>
      <c r="C25" s="15"/>
      <c r="D25" s="15"/>
      <c r="E25" s="15"/>
      <c r="F25" s="15"/>
      <c r="G25" s="15"/>
      <c r="H25" s="15"/>
      <c r="I25" s="142" t="s">
        <v>820</v>
      </c>
      <c r="J25" s="59"/>
      <c r="K25" s="60"/>
      <c r="L25" s="15"/>
      <c r="M25" s="15"/>
      <c r="N25" s="15"/>
      <c r="O25" s="15"/>
      <c r="P25" s="15"/>
      <c r="Q25" s="15"/>
      <c r="R25" s="15"/>
      <c r="S25" s="15"/>
      <c r="T25" s="15"/>
      <c r="U25" s="15"/>
    </row>
    <row r="26" spans="1:21">
      <c r="A26" s="14" t="s">
        <v>822</v>
      </c>
      <c r="B26" s="15" t="s">
        <v>823</v>
      </c>
      <c r="C26" s="15" t="s">
        <v>824</v>
      </c>
      <c r="D26" s="15" t="s">
        <v>825</v>
      </c>
      <c r="E26" s="15"/>
      <c r="F26" s="15"/>
      <c r="G26" s="15"/>
      <c r="H26" s="15"/>
      <c r="I26" s="15"/>
      <c r="J26" s="15"/>
      <c r="K26" s="15"/>
      <c r="L26" s="15"/>
      <c r="M26" s="15"/>
      <c r="N26" s="15"/>
      <c r="O26" s="15"/>
      <c r="P26" s="15"/>
      <c r="Q26" s="15"/>
      <c r="R26" s="15"/>
      <c r="S26" s="15"/>
      <c r="T26" s="15"/>
      <c r="U26" s="15"/>
    </row>
    <row r="27" spans="1:21" ht="12.75" customHeight="1">
      <c r="A27" s="5">
        <v>1</v>
      </c>
      <c r="B27" s="5">
        <v>6</v>
      </c>
      <c r="C27" s="5">
        <v>1</v>
      </c>
      <c r="D27" s="5">
        <v>0</v>
      </c>
      <c r="E27" s="177"/>
      <c r="F27" s="177"/>
      <c r="G27" s="177"/>
      <c r="H27" s="177"/>
      <c r="I27" s="177"/>
      <c r="J27" s="177"/>
      <c r="K27" s="15"/>
      <c r="L27" s="15"/>
      <c r="M27" s="15"/>
      <c r="N27" s="15"/>
      <c r="O27" s="15"/>
      <c r="P27" s="15"/>
      <c r="Q27" s="15"/>
      <c r="R27" s="15"/>
      <c r="S27" s="15"/>
      <c r="T27" s="15"/>
      <c r="U27" s="15"/>
    </row>
    <row r="28" spans="1:21">
      <c r="A28" s="5">
        <v>2</v>
      </c>
      <c r="B28" s="5">
        <v>6</v>
      </c>
      <c r="C28" s="5">
        <v>1</v>
      </c>
      <c r="D28" s="5">
        <v>0</v>
      </c>
      <c r="E28" s="177"/>
      <c r="F28" s="177"/>
      <c r="G28" s="177"/>
      <c r="H28" s="177"/>
      <c r="I28" s="177"/>
      <c r="J28" s="177"/>
      <c r="K28" s="15"/>
      <c r="L28" s="15"/>
      <c r="M28" s="15"/>
      <c r="N28" s="15"/>
      <c r="O28" s="15"/>
      <c r="P28" s="15"/>
      <c r="Q28" s="15"/>
      <c r="R28" s="15"/>
      <c r="S28" s="15"/>
      <c r="T28" s="15"/>
      <c r="U28" s="15"/>
    </row>
    <row r="29" spans="1:21" ht="13.8" thickBot="1">
      <c r="A29" s="5">
        <v>1</v>
      </c>
      <c r="B29" s="5">
        <v>6</v>
      </c>
      <c r="C29" s="5">
        <v>2</v>
      </c>
      <c r="D29" s="5">
        <v>0</v>
      </c>
      <c r="E29" s="15"/>
      <c r="F29" s="15"/>
      <c r="G29" s="15"/>
      <c r="H29" s="15"/>
      <c r="I29" s="15"/>
      <c r="J29" s="15"/>
      <c r="K29" s="15"/>
      <c r="L29" s="15"/>
      <c r="M29" s="15"/>
      <c r="N29" s="15"/>
      <c r="O29" s="15"/>
      <c r="P29" s="15"/>
      <c r="Q29" s="15"/>
      <c r="R29" s="15"/>
      <c r="S29" s="15"/>
      <c r="T29" s="15"/>
      <c r="U29" s="15"/>
    </row>
    <row r="30" spans="1:21" ht="13.8" thickBot="1">
      <c r="A30" s="73" t="s">
        <v>841</v>
      </c>
      <c r="B30" s="181"/>
      <c r="C30" s="181"/>
      <c r="D30" s="181"/>
      <c r="E30" s="74"/>
      <c r="F30" s="74"/>
      <c r="G30" s="75"/>
      <c r="H30" s="15"/>
      <c r="I30" s="15"/>
      <c r="J30" s="15"/>
      <c r="K30" s="15"/>
      <c r="L30" s="15"/>
      <c r="M30" s="15"/>
      <c r="N30" s="15"/>
      <c r="O30" s="15"/>
      <c r="P30" s="15"/>
      <c r="Q30" s="15"/>
      <c r="R30" s="15"/>
      <c r="S30" s="15"/>
      <c r="T30" s="15"/>
      <c r="U30" s="15"/>
    </row>
    <row r="31" spans="1:21">
      <c r="A31" s="29" t="s">
        <v>840</v>
      </c>
      <c r="B31" s="2"/>
      <c r="C31" s="2"/>
      <c r="D31" s="2"/>
    </row>
    <row r="32" spans="1:21">
      <c r="A32" s="43" t="s">
        <v>334</v>
      </c>
      <c r="B32" s="43"/>
      <c r="C32" s="43"/>
      <c r="D32" s="43"/>
      <c r="E32" s="43"/>
      <c r="F32" s="43"/>
      <c r="G32" s="43"/>
      <c r="H32" s="43"/>
      <c r="I32" s="43"/>
      <c r="J32" s="43"/>
      <c r="K32" s="43"/>
      <c r="L32" s="43"/>
      <c r="M32" s="43"/>
      <c r="N32" s="43"/>
      <c r="O32" s="43"/>
      <c r="P32" s="43"/>
      <c r="Q32" s="15"/>
      <c r="R32" s="15"/>
      <c r="S32" s="15"/>
      <c r="T32" s="15"/>
      <c r="U32" s="15"/>
    </row>
    <row r="33" spans="1:21" ht="13.8" thickBot="1">
      <c r="A33" s="16" t="s">
        <v>13</v>
      </c>
      <c r="B33" s="16" t="s">
        <v>0</v>
      </c>
      <c r="C33" s="16" t="s">
        <v>1</v>
      </c>
      <c r="D33" s="16" t="s">
        <v>2</v>
      </c>
      <c r="E33" s="19" t="s">
        <v>272</v>
      </c>
      <c r="F33" s="19" t="s">
        <v>3</v>
      </c>
      <c r="G33" s="16" t="s">
        <v>5</v>
      </c>
      <c r="H33" s="19" t="s">
        <v>331</v>
      </c>
      <c r="I33" s="19" t="s">
        <v>332</v>
      </c>
      <c r="J33" s="16" t="s">
        <v>8</v>
      </c>
      <c r="K33" s="16" t="s">
        <v>9</v>
      </c>
      <c r="L33" s="19" t="s">
        <v>268</v>
      </c>
      <c r="M33" s="16" t="s">
        <v>97</v>
      </c>
      <c r="N33" s="16" t="s">
        <v>98</v>
      </c>
      <c r="O33" s="16" t="s">
        <v>185</v>
      </c>
      <c r="P33" s="15"/>
      <c r="Q33" s="15"/>
      <c r="R33" s="15"/>
      <c r="S33" s="15"/>
      <c r="T33" s="15"/>
      <c r="U33" s="15"/>
    </row>
    <row r="34" spans="1:21" ht="12.75" customHeight="1">
      <c r="A34" s="5">
        <v>0</v>
      </c>
      <c r="B34" s="5">
        <v>2</v>
      </c>
      <c r="C34" s="5">
        <v>1</v>
      </c>
      <c r="D34" s="5">
        <v>1</v>
      </c>
      <c r="E34" s="5">
        <v>99</v>
      </c>
      <c r="F34" s="5">
        <v>0</v>
      </c>
      <c r="G34" s="5">
        <v>-3</v>
      </c>
      <c r="H34" s="5">
        <v>0</v>
      </c>
      <c r="I34" s="5">
        <v>0</v>
      </c>
      <c r="J34" s="5">
        <v>0</v>
      </c>
      <c r="K34" s="5">
        <v>0</v>
      </c>
      <c r="L34" s="5">
        <v>0</v>
      </c>
      <c r="M34" s="5">
        <v>0</v>
      </c>
      <c r="N34" s="5">
        <v>0</v>
      </c>
      <c r="O34" s="14" t="s">
        <v>836</v>
      </c>
      <c r="P34" s="15"/>
      <c r="Q34" s="15"/>
      <c r="R34" s="15"/>
      <c r="S34" s="425" t="s">
        <v>835</v>
      </c>
      <c r="T34" s="426"/>
      <c r="U34" s="427"/>
    </row>
    <row r="35" spans="1:21">
      <c r="A35" s="5">
        <v>-4</v>
      </c>
      <c r="B35" s="5">
        <v>4</v>
      </c>
      <c r="C35" s="5">
        <v>0</v>
      </c>
      <c r="D35" s="5">
        <v>0</v>
      </c>
      <c r="E35" s="5">
        <v>99</v>
      </c>
      <c r="F35" s="5">
        <v>0</v>
      </c>
      <c r="G35" s="5">
        <v>3</v>
      </c>
      <c r="H35" s="5">
        <v>0</v>
      </c>
      <c r="I35" s="5">
        <v>0</v>
      </c>
      <c r="J35" s="5">
        <v>0</v>
      </c>
      <c r="K35" s="5">
        <v>0</v>
      </c>
      <c r="L35" s="5">
        <v>0</v>
      </c>
      <c r="M35" s="5">
        <v>0</v>
      </c>
      <c r="N35" s="5">
        <v>0</v>
      </c>
      <c r="O35" s="14" t="s">
        <v>837</v>
      </c>
      <c r="P35" s="15"/>
      <c r="Q35" s="15"/>
      <c r="R35" s="15"/>
      <c r="S35" s="428"/>
      <c r="T35" s="429"/>
      <c r="U35" s="430"/>
    </row>
    <row r="36" spans="1:21" ht="13.8" thickBot="1">
      <c r="A36" s="5">
        <v>-4</v>
      </c>
      <c r="B36" s="5">
        <v>4</v>
      </c>
      <c r="C36" s="5">
        <v>-0.1</v>
      </c>
      <c r="D36" s="5">
        <v>0</v>
      </c>
      <c r="E36" s="5">
        <v>99</v>
      </c>
      <c r="F36" s="5">
        <v>0</v>
      </c>
      <c r="G36" s="5">
        <v>-3</v>
      </c>
      <c r="H36" s="5">
        <v>0</v>
      </c>
      <c r="I36" s="5">
        <v>0</v>
      </c>
      <c r="J36" s="5">
        <v>0</v>
      </c>
      <c r="K36" s="5">
        <v>0</v>
      </c>
      <c r="L36" s="5">
        <v>0</v>
      </c>
      <c r="M36" s="5">
        <v>0</v>
      </c>
      <c r="N36" s="5">
        <v>0</v>
      </c>
      <c r="O36" s="25" t="s">
        <v>838</v>
      </c>
      <c r="P36" s="15"/>
      <c r="Q36" s="15"/>
      <c r="R36" s="15"/>
      <c r="S36" s="431"/>
      <c r="T36" s="432"/>
      <c r="U36" s="433"/>
    </row>
    <row r="37" spans="1:21">
      <c r="A37" s="2"/>
      <c r="B37" s="2"/>
      <c r="C37" s="2"/>
      <c r="D37" s="2"/>
      <c r="E37" s="2"/>
      <c r="F37" s="2"/>
      <c r="G37" s="2"/>
      <c r="H37" s="2"/>
      <c r="I37" s="2"/>
      <c r="J37" s="2"/>
      <c r="K37" s="2"/>
      <c r="L37" s="2"/>
      <c r="M37" s="2"/>
      <c r="N37" s="2"/>
      <c r="O37" s="164"/>
      <c r="S37" s="180"/>
      <c r="T37" s="180"/>
      <c r="U37" s="180"/>
    </row>
    <row r="38" spans="1:21">
      <c r="A38" s="27" t="s">
        <v>826</v>
      </c>
    </row>
    <row r="39" spans="1:21" ht="13.8" thickBot="1">
      <c r="A39" s="45" t="s">
        <v>487</v>
      </c>
      <c r="B39" s="15"/>
      <c r="C39" s="15"/>
      <c r="D39" s="15"/>
      <c r="E39" s="15"/>
      <c r="F39" s="15"/>
      <c r="G39" s="15"/>
      <c r="H39" s="15"/>
      <c r="I39" s="15"/>
      <c r="J39" s="15"/>
      <c r="K39" s="15"/>
      <c r="L39" s="15"/>
      <c r="M39" s="15"/>
      <c r="N39" s="15"/>
      <c r="O39" s="15"/>
      <c r="P39" s="15"/>
      <c r="Q39" s="15"/>
      <c r="R39" s="15"/>
      <c r="S39" s="15"/>
      <c r="T39" s="15"/>
      <c r="U39" s="15"/>
    </row>
    <row r="40" spans="1:21" ht="13.8" thickBot="1">
      <c r="A40" s="5">
        <v>3</v>
      </c>
      <c r="B40" s="14" t="s">
        <v>319</v>
      </c>
      <c r="C40" s="15"/>
      <c r="D40" s="15"/>
      <c r="E40" s="15"/>
      <c r="F40" s="15"/>
      <c r="G40" s="15"/>
      <c r="H40" s="15"/>
      <c r="I40" s="15"/>
      <c r="J40" s="15"/>
      <c r="K40" s="15"/>
      <c r="L40" s="15"/>
      <c r="M40" s="15"/>
      <c r="N40" s="15"/>
      <c r="O40" s="143" t="s">
        <v>808</v>
      </c>
      <c r="P40" s="74"/>
      <c r="Q40" s="74"/>
      <c r="R40" s="74"/>
      <c r="S40" s="74"/>
      <c r="T40" s="74"/>
      <c r="U40" s="75"/>
    </row>
    <row r="41" spans="1:21" ht="13.8" thickBot="1">
      <c r="A41" s="5">
        <v>1</v>
      </c>
      <c r="B41" s="14" t="s">
        <v>247</v>
      </c>
      <c r="C41" s="15"/>
      <c r="D41" s="15"/>
      <c r="E41" s="15"/>
      <c r="F41" s="15"/>
      <c r="G41" s="15"/>
      <c r="H41" s="15"/>
      <c r="I41" s="58" t="s">
        <v>484</v>
      </c>
      <c r="J41" s="59"/>
      <c r="K41" s="59"/>
      <c r="L41" s="60"/>
      <c r="M41" s="60"/>
      <c r="N41" s="15"/>
      <c r="O41" s="15"/>
      <c r="P41" s="15"/>
      <c r="Q41" s="15"/>
      <c r="R41" s="15"/>
      <c r="S41" s="15"/>
      <c r="T41" s="15"/>
      <c r="U41" s="15"/>
    </row>
    <row r="42" spans="1:21" ht="13.8" thickBot="1">
      <c r="A42" s="5">
        <v>4</v>
      </c>
      <c r="B42" s="15" t="s">
        <v>240</v>
      </c>
      <c r="C42" s="15"/>
      <c r="D42" s="15"/>
      <c r="E42" s="15"/>
      <c r="F42" s="15"/>
      <c r="G42" s="15"/>
      <c r="H42" s="15"/>
      <c r="I42" s="58" t="s">
        <v>821</v>
      </c>
      <c r="J42" s="59"/>
      <c r="K42" s="59"/>
      <c r="L42" s="59"/>
      <c r="M42" s="59"/>
      <c r="N42" s="59"/>
      <c r="O42" s="59"/>
      <c r="P42" s="59"/>
      <c r="Q42" s="60"/>
      <c r="R42" s="15"/>
      <c r="S42" s="15"/>
      <c r="T42" s="15"/>
      <c r="U42" s="15"/>
    </row>
    <row r="43" spans="1:21" ht="13.8" thickBot="1">
      <c r="A43" s="5">
        <v>0</v>
      </c>
      <c r="B43" s="14" t="s">
        <v>320</v>
      </c>
      <c r="C43" s="15"/>
      <c r="D43" s="15"/>
      <c r="E43" s="15"/>
      <c r="F43" s="15"/>
      <c r="G43" s="15"/>
      <c r="H43" s="15"/>
      <c r="I43" s="142" t="s">
        <v>820</v>
      </c>
      <c r="J43" s="59"/>
      <c r="K43" s="60"/>
      <c r="L43" s="15"/>
      <c r="M43" s="15"/>
      <c r="N43" s="15"/>
      <c r="O43" s="15"/>
      <c r="P43" s="15"/>
      <c r="Q43" s="15"/>
      <c r="R43" s="15"/>
      <c r="S43" s="15"/>
      <c r="T43" s="15"/>
      <c r="U43" s="15"/>
    </row>
    <row r="44" spans="1:21">
      <c r="A44" s="14" t="s">
        <v>822</v>
      </c>
      <c r="B44" s="15" t="s">
        <v>823</v>
      </c>
      <c r="C44" s="15" t="s">
        <v>824</v>
      </c>
      <c r="D44" s="15" t="s">
        <v>825</v>
      </c>
      <c r="E44" s="15"/>
      <c r="F44" s="15"/>
      <c r="G44" s="15"/>
      <c r="H44" s="15"/>
      <c r="I44" s="15"/>
      <c r="J44" s="15"/>
      <c r="K44" s="15"/>
      <c r="L44" s="15"/>
      <c r="M44" s="15"/>
      <c r="N44" s="15"/>
      <c r="O44" s="15"/>
      <c r="P44" s="15"/>
      <c r="Q44" s="15"/>
      <c r="R44" s="15"/>
      <c r="S44" s="15"/>
      <c r="T44" s="15"/>
      <c r="U44" s="15"/>
    </row>
    <row r="45" spans="1:21">
      <c r="A45" s="5">
        <v>1</v>
      </c>
      <c r="B45" s="5">
        <v>6</v>
      </c>
      <c r="C45" s="5">
        <v>1</v>
      </c>
      <c r="D45" s="5">
        <v>0</v>
      </c>
      <c r="E45" s="177"/>
      <c r="F45" s="177"/>
      <c r="G45" s="177"/>
      <c r="H45" s="177"/>
      <c r="I45" s="177"/>
      <c r="J45" s="177"/>
      <c r="K45" s="15"/>
      <c r="L45" s="15"/>
      <c r="M45" s="15"/>
      <c r="N45" s="15"/>
      <c r="O45" s="15"/>
      <c r="P45" s="15"/>
      <c r="Q45" s="15"/>
      <c r="R45" s="15"/>
      <c r="S45" s="15"/>
      <c r="T45" s="15"/>
      <c r="U45" s="15"/>
    </row>
    <row r="46" spans="1:21">
      <c r="A46" s="5">
        <v>2</v>
      </c>
      <c r="B46" s="5">
        <v>6</v>
      </c>
      <c r="C46" s="5">
        <v>1</v>
      </c>
      <c r="D46" s="5">
        <v>0</v>
      </c>
      <c r="E46" s="177"/>
      <c r="F46" s="177"/>
      <c r="G46" s="177"/>
      <c r="H46" s="177"/>
      <c r="I46" s="177"/>
      <c r="J46" s="177"/>
      <c r="K46" s="15"/>
      <c r="L46" s="15"/>
      <c r="M46" s="15"/>
      <c r="N46" s="15"/>
      <c r="O46" s="15"/>
      <c r="P46" s="15"/>
      <c r="Q46" s="15"/>
      <c r="R46" s="15"/>
      <c r="S46" s="15"/>
      <c r="T46" s="15"/>
      <c r="U46" s="15"/>
    </row>
    <row r="47" spans="1:21">
      <c r="A47" s="5">
        <v>1</v>
      </c>
      <c r="B47" s="5">
        <v>6</v>
      </c>
      <c r="C47" s="5">
        <v>2</v>
      </c>
      <c r="D47" s="5">
        <v>0</v>
      </c>
      <c r="E47" s="15"/>
      <c r="F47" s="15"/>
      <c r="G47" s="15"/>
      <c r="H47" s="15"/>
      <c r="I47" s="15"/>
      <c r="J47" s="15"/>
      <c r="K47" s="15"/>
      <c r="L47" s="15"/>
      <c r="M47" s="15"/>
      <c r="N47" s="15"/>
      <c r="O47" s="15"/>
      <c r="P47" s="15"/>
      <c r="Q47" s="15"/>
      <c r="R47" s="15"/>
      <c r="S47" s="15"/>
      <c r="T47" s="15"/>
      <c r="U47" s="15"/>
    </row>
    <row r="48" spans="1:21">
      <c r="A48" s="5">
        <v>2</v>
      </c>
      <c r="B48" s="5">
        <v>6</v>
      </c>
      <c r="C48" s="5">
        <v>2</v>
      </c>
      <c r="D48" s="5">
        <v>0</v>
      </c>
      <c r="E48" s="15"/>
      <c r="F48" s="14"/>
      <c r="G48" s="15"/>
      <c r="H48" s="15"/>
      <c r="I48" s="15"/>
      <c r="J48" s="15"/>
      <c r="K48" s="15"/>
      <c r="L48" s="15"/>
      <c r="M48" s="15"/>
      <c r="N48" s="15"/>
      <c r="O48" s="15"/>
      <c r="P48" s="15"/>
      <c r="Q48" s="15"/>
      <c r="R48" s="15"/>
      <c r="S48" s="15"/>
      <c r="T48" s="15"/>
      <c r="U48" s="15"/>
    </row>
    <row r="49" spans="1:21">
      <c r="A49" s="29" t="s">
        <v>828</v>
      </c>
    </row>
    <row r="50" spans="1:21">
      <c r="A50" s="43" t="s">
        <v>334</v>
      </c>
      <c r="B50" s="43"/>
      <c r="C50" s="43"/>
      <c r="D50" s="43"/>
      <c r="E50" s="43"/>
      <c r="F50" s="43"/>
      <c r="G50" s="43"/>
      <c r="H50" s="43"/>
      <c r="I50" s="43"/>
      <c r="J50" s="43"/>
      <c r="K50" s="43"/>
      <c r="L50" s="43"/>
      <c r="M50" s="43"/>
      <c r="N50" s="43"/>
      <c r="O50" s="43"/>
      <c r="P50" s="15"/>
      <c r="Q50" s="15"/>
      <c r="R50" s="15"/>
      <c r="S50" s="15"/>
      <c r="T50" s="15"/>
      <c r="U50" s="15"/>
    </row>
    <row r="51" spans="1:21" ht="13.8" thickBot="1">
      <c r="A51" s="16" t="s">
        <v>13</v>
      </c>
      <c r="B51" s="16" t="s">
        <v>0</v>
      </c>
      <c r="C51" s="16" t="s">
        <v>1</v>
      </c>
      <c r="D51" s="16" t="s">
        <v>2</v>
      </c>
      <c r="E51" s="19" t="s">
        <v>272</v>
      </c>
      <c r="F51" s="19" t="s">
        <v>3</v>
      </c>
      <c r="G51" s="16" t="s">
        <v>5</v>
      </c>
      <c r="H51" s="19" t="s">
        <v>331</v>
      </c>
      <c r="I51" s="19" t="s">
        <v>332</v>
      </c>
      <c r="J51" s="16" t="s">
        <v>8</v>
      </c>
      <c r="K51" s="16" t="s">
        <v>9</v>
      </c>
      <c r="L51" s="19" t="s">
        <v>268</v>
      </c>
      <c r="M51" s="16" t="s">
        <v>97</v>
      </c>
      <c r="N51" s="16" t="s">
        <v>98</v>
      </c>
      <c r="O51" s="16" t="s">
        <v>185</v>
      </c>
      <c r="P51" s="15"/>
      <c r="Q51" s="15"/>
      <c r="R51" s="15"/>
      <c r="S51" s="15"/>
      <c r="T51" s="15"/>
      <c r="U51" s="15"/>
    </row>
    <row r="52" spans="1:21" ht="12.75" customHeight="1">
      <c r="A52" s="5">
        <v>0</v>
      </c>
      <c r="B52" s="5">
        <v>2</v>
      </c>
      <c r="C52" s="5">
        <v>1</v>
      </c>
      <c r="D52" s="5">
        <v>1</v>
      </c>
      <c r="E52" s="5">
        <v>99</v>
      </c>
      <c r="F52" s="5">
        <v>0</v>
      </c>
      <c r="G52" s="5">
        <v>-3</v>
      </c>
      <c r="H52" s="5">
        <v>0</v>
      </c>
      <c r="I52" s="5">
        <v>0</v>
      </c>
      <c r="J52" s="5">
        <v>0</v>
      </c>
      <c r="K52" s="5">
        <v>0</v>
      </c>
      <c r="L52" s="5">
        <v>0</v>
      </c>
      <c r="M52" s="5">
        <v>0</v>
      </c>
      <c r="N52" s="5">
        <v>0</v>
      </c>
      <c r="O52" s="14" t="s">
        <v>829</v>
      </c>
      <c r="P52" s="14"/>
      <c r="Q52" s="442" t="s">
        <v>834</v>
      </c>
      <c r="R52" s="443"/>
      <c r="S52" s="444"/>
      <c r="T52" s="15"/>
      <c r="U52" s="15"/>
    </row>
    <row r="53" spans="1:21">
      <c r="A53" s="5">
        <v>0</v>
      </c>
      <c r="B53" s="5">
        <v>2</v>
      </c>
      <c r="C53" s="5">
        <v>1</v>
      </c>
      <c r="D53" s="5">
        <v>1</v>
      </c>
      <c r="E53" s="5">
        <v>99</v>
      </c>
      <c r="F53" s="5">
        <v>0</v>
      </c>
      <c r="G53" s="5">
        <v>-3</v>
      </c>
      <c r="H53" s="5">
        <v>0</v>
      </c>
      <c r="I53" s="5">
        <v>0</v>
      </c>
      <c r="J53" s="5">
        <v>0</v>
      </c>
      <c r="K53" s="5">
        <v>0</v>
      </c>
      <c r="L53" s="5">
        <v>0</v>
      </c>
      <c r="M53" s="5">
        <v>0</v>
      </c>
      <c r="N53" s="5">
        <v>0</v>
      </c>
      <c r="O53" s="14" t="s">
        <v>833</v>
      </c>
      <c r="P53" s="14"/>
      <c r="Q53" s="445"/>
      <c r="R53" s="446"/>
      <c r="S53" s="447"/>
      <c r="T53" s="15"/>
      <c r="U53" s="15"/>
    </row>
    <row r="54" spans="1:21">
      <c r="A54" s="5">
        <v>-4</v>
      </c>
      <c r="B54" s="5">
        <v>4</v>
      </c>
      <c r="C54" s="5">
        <v>0</v>
      </c>
      <c r="D54" s="5">
        <v>0</v>
      </c>
      <c r="E54" s="5">
        <v>99</v>
      </c>
      <c r="F54" s="5">
        <v>0</v>
      </c>
      <c r="G54" s="5">
        <v>3</v>
      </c>
      <c r="H54" s="5">
        <v>0</v>
      </c>
      <c r="I54" s="5">
        <v>0</v>
      </c>
      <c r="J54" s="5">
        <v>0</v>
      </c>
      <c r="K54" s="5">
        <v>0</v>
      </c>
      <c r="L54" s="5">
        <v>0</v>
      </c>
      <c r="M54" s="5">
        <v>0</v>
      </c>
      <c r="N54" s="5">
        <v>0</v>
      </c>
      <c r="O54" s="14" t="s">
        <v>830</v>
      </c>
      <c r="P54" s="14"/>
      <c r="Q54" s="445"/>
      <c r="R54" s="446"/>
      <c r="S54" s="447"/>
      <c r="T54" s="15"/>
      <c r="U54" s="15"/>
    </row>
    <row r="55" spans="1:21">
      <c r="A55" s="5">
        <v>-4</v>
      </c>
      <c r="B55" s="5">
        <v>4</v>
      </c>
      <c r="C55" s="5">
        <v>-0.1</v>
      </c>
      <c r="D55" s="5">
        <v>0</v>
      </c>
      <c r="E55" s="5">
        <v>99</v>
      </c>
      <c r="F55" s="5">
        <v>0</v>
      </c>
      <c r="G55" s="5">
        <v>-3</v>
      </c>
      <c r="H55" s="5">
        <v>0</v>
      </c>
      <c r="I55" s="5">
        <v>0</v>
      </c>
      <c r="J55" s="5">
        <v>0</v>
      </c>
      <c r="K55" s="5">
        <v>0</v>
      </c>
      <c r="L55" s="5">
        <v>0</v>
      </c>
      <c r="M55" s="5">
        <v>0</v>
      </c>
      <c r="N55" s="5">
        <v>0</v>
      </c>
      <c r="O55" s="14" t="s">
        <v>831</v>
      </c>
      <c r="P55" s="14"/>
      <c r="Q55" s="445"/>
      <c r="R55" s="446"/>
      <c r="S55" s="447"/>
      <c r="T55" s="15"/>
      <c r="U55" s="15"/>
    </row>
    <row r="56" spans="1:21" ht="13.8" thickBot="1">
      <c r="A56" s="5">
        <v>0</v>
      </c>
      <c r="B56" s="5">
        <v>2</v>
      </c>
      <c r="C56" s="5">
        <v>1</v>
      </c>
      <c r="D56" s="5">
        <v>1</v>
      </c>
      <c r="E56" s="5">
        <v>99</v>
      </c>
      <c r="F56" s="5">
        <v>0</v>
      </c>
      <c r="G56" s="5">
        <v>-3</v>
      </c>
      <c r="H56" s="5">
        <v>0</v>
      </c>
      <c r="I56" s="5">
        <v>0</v>
      </c>
      <c r="J56" s="5">
        <v>0</v>
      </c>
      <c r="K56" s="5">
        <v>0</v>
      </c>
      <c r="L56" s="5">
        <v>0</v>
      </c>
      <c r="M56" s="5">
        <v>0</v>
      </c>
      <c r="N56" s="5">
        <v>0</v>
      </c>
      <c r="O56" s="14" t="s">
        <v>832</v>
      </c>
      <c r="P56" s="15"/>
      <c r="Q56" s="448"/>
      <c r="R56" s="449"/>
      <c r="S56" s="450"/>
      <c r="T56" s="15"/>
      <c r="U56" s="15"/>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7"/>
  <sheetViews>
    <sheetView workbookViewId="0">
      <selection activeCell="C58" sqref="C58"/>
    </sheetView>
  </sheetViews>
  <sheetFormatPr defaultRowHeight="13.2"/>
  <sheetData>
    <row r="1" spans="1:19">
      <c r="A1" s="27" t="s">
        <v>885</v>
      </c>
    </row>
    <row r="2" spans="1:19">
      <c r="A2" s="29" t="s">
        <v>600</v>
      </c>
    </row>
    <row r="3" spans="1:19">
      <c r="A3" s="133"/>
      <c r="J3" s="26"/>
    </row>
    <row r="4" spans="1:19">
      <c r="A4" s="64" t="s">
        <v>436</v>
      </c>
      <c r="B4" s="9"/>
      <c r="C4" s="9"/>
      <c r="D4" s="9"/>
      <c r="E4" s="9"/>
      <c r="F4" s="9"/>
      <c r="G4" s="9"/>
      <c r="J4" s="26"/>
    </row>
    <row r="5" spans="1:19">
      <c r="A5" s="65" t="s">
        <v>437</v>
      </c>
      <c r="B5" s="65" t="s">
        <v>438</v>
      </c>
      <c r="C5" s="66"/>
      <c r="D5" s="66"/>
      <c r="E5" s="66"/>
      <c r="F5" s="66"/>
      <c r="G5" s="66"/>
      <c r="J5" s="26"/>
    </row>
    <row r="6" spans="1:19">
      <c r="A6" s="67">
        <v>0</v>
      </c>
      <c r="B6" s="12" t="s">
        <v>439</v>
      </c>
      <c r="C6" s="9"/>
      <c r="D6" s="9"/>
      <c r="E6" s="9"/>
      <c r="F6" s="9"/>
      <c r="G6" s="9"/>
      <c r="J6" s="26"/>
    </row>
    <row r="7" spans="1:19">
      <c r="A7" s="67">
        <v>1</v>
      </c>
      <c r="B7" s="12" t="s">
        <v>440</v>
      </c>
      <c r="C7" s="9"/>
      <c r="D7" s="9"/>
      <c r="E7" s="9"/>
      <c r="F7" s="9"/>
      <c r="G7" s="9"/>
      <c r="J7" s="26"/>
    </row>
    <row r="8" spans="1:19">
      <c r="A8" s="67">
        <v>2</v>
      </c>
      <c r="B8" s="12" t="s">
        <v>441</v>
      </c>
      <c r="C8" s="9"/>
      <c r="D8" s="9"/>
      <c r="E8" s="9"/>
      <c r="F8" s="9"/>
      <c r="G8" s="9"/>
      <c r="J8" s="26"/>
    </row>
    <row r="9" spans="1:19">
      <c r="A9" s="67">
        <v>3</v>
      </c>
      <c r="B9" s="12" t="s">
        <v>442</v>
      </c>
      <c r="C9" s="9"/>
      <c r="D9" s="9"/>
      <c r="E9" s="9"/>
      <c r="F9" s="9"/>
      <c r="G9" s="9"/>
      <c r="J9" s="26"/>
    </row>
    <row r="10" spans="1:19">
      <c r="A10" s="67">
        <v>4</v>
      </c>
      <c r="B10" s="12" t="s">
        <v>443</v>
      </c>
      <c r="C10" s="9"/>
      <c r="D10" s="9"/>
      <c r="E10" s="9"/>
      <c r="F10" s="9"/>
      <c r="G10" s="9"/>
      <c r="J10" s="26"/>
    </row>
    <row r="11" spans="1:19">
      <c r="J11" s="26"/>
    </row>
    <row r="12" spans="1:19">
      <c r="A12" s="29" t="s">
        <v>448</v>
      </c>
    </row>
    <row r="13" spans="1:19">
      <c r="A13" s="29"/>
    </row>
    <row r="14" spans="1:19">
      <c r="A14" s="27" t="s">
        <v>434</v>
      </c>
    </row>
    <row r="15" spans="1:19">
      <c r="A15" s="18">
        <v>0</v>
      </c>
      <c r="B15" s="14" t="s">
        <v>326</v>
      </c>
      <c r="C15" s="15"/>
      <c r="D15" s="15"/>
      <c r="E15" s="15"/>
      <c r="F15" s="15"/>
      <c r="G15" s="15"/>
      <c r="H15" s="15"/>
      <c r="I15" s="15"/>
      <c r="J15" s="15"/>
      <c r="K15" s="15"/>
      <c r="L15" s="15"/>
      <c r="M15" s="15"/>
      <c r="N15" s="15"/>
      <c r="O15" s="15"/>
      <c r="P15" s="15"/>
      <c r="Q15" s="15"/>
      <c r="R15" s="15"/>
      <c r="S15" s="15"/>
    </row>
    <row r="16" spans="1:19">
      <c r="A16" s="29" t="s">
        <v>603</v>
      </c>
      <c r="B16" s="2"/>
    </row>
    <row r="17" spans="1:19">
      <c r="A17" s="16" t="s">
        <v>13</v>
      </c>
      <c r="B17" s="16" t="s">
        <v>0</v>
      </c>
      <c r="C17" s="16" t="s">
        <v>1</v>
      </c>
      <c r="D17" s="16" t="s">
        <v>2</v>
      </c>
      <c r="E17" s="19" t="s">
        <v>272</v>
      </c>
      <c r="F17" s="19" t="s">
        <v>3</v>
      </c>
      <c r="G17" s="16" t="s">
        <v>5</v>
      </c>
      <c r="H17" s="19" t="s">
        <v>331</v>
      </c>
      <c r="I17" s="19" t="s">
        <v>332</v>
      </c>
      <c r="J17" s="16" t="s">
        <v>8</v>
      </c>
      <c r="K17" s="16" t="s">
        <v>9</v>
      </c>
      <c r="L17" s="19" t="s">
        <v>268</v>
      </c>
      <c r="M17" s="16" t="s">
        <v>97</v>
      </c>
      <c r="N17" s="16" t="s">
        <v>98</v>
      </c>
      <c r="O17" s="16" t="s">
        <v>185</v>
      </c>
      <c r="P17" s="15"/>
      <c r="Q17" s="15"/>
      <c r="R17" s="15"/>
      <c r="S17" s="15"/>
    </row>
    <row r="18" spans="1:19">
      <c r="A18" s="24" t="s">
        <v>413</v>
      </c>
      <c r="B18" s="16"/>
      <c r="C18" s="16"/>
      <c r="D18" s="16"/>
      <c r="E18" s="19"/>
      <c r="F18" s="19"/>
      <c r="G18" s="16"/>
      <c r="H18" s="19"/>
      <c r="I18" s="19"/>
      <c r="J18" s="16"/>
      <c r="K18" s="16"/>
      <c r="L18" s="19"/>
      <c r="M18" s="16"/>
      <c r="N18" s="16"/>
      <c r="O18" s="16"/>
      <c r="P18" s="15"/>
      <c r="Q18" s="15"/>
      <c r="R18" s="15"/>
      <c r="S18" s="15"/>
    </row>
    <row r="19" spans="1:19">
      <c r="A19" s="18">
        <v>1E-3</v>
      </c>
      <c r="B19" s="20">
        <v>2</v>
      </c>
      <c r="C19" s="20">
        <v>0.18409500000000001</v>
      </c>
      <c r="D19" s="20">
        <v>0.2</v>
      </c>
      <c r="E19" s="18">
        <v>0.4</v>
      </c>
      <c r="F19" s="20">
        <v>3</v>
      </c>
      <c r="G19" s="20">
        <v>2</v>
      </c>
      <c r="H19" s="20">
        <v>0</v>
      </c>
      <c r="I19" s="18">
        <v>0</v>
      </c>
      <c r="J19" s="20">
        <v>0</v>
      </c>
      <c r="K19" s="20">
        <v>0</v>
      </c>
      <c r="L19" s="20">
        <v>0</v>
      </c>
      <c r="M19" s="18">
        <v>0</v>
      </c>
      <c r="N19" s="20">
        <v>0</v>
      </c>
      <c r="O19" s="43" t="s">
        <v>116</v>
      </c>
      <c r="P19" s="15"/>
      <c r="Q19" s="15"/>
      <c r="R19" s="15"/>
      <c r="S19" s="15"/>
    </row>
    <row r="21" spans="1:19">
      <c r="A21" s="27" t="s">
        <v>433</v>
      </c>
    </row>
    <row r="22" spans="1:19">
      <c r="A22" s="18">
        <v>1</v>
      </c>
      <c r="B22" s="14" t="s">
        <v>326</v>
      </c>
      <c r="C22" s="15"/>
      <c r="D22" s="15"/>
      <c r="E22" s="15"/>
      <c r="F22" s="15"/>
      <c r="G22" s="15"/>
      <c r="H22" s="15"/>
      <c r="I22" s="15"/>
      <c r="J22" s="15"/>
      <c r="K22" s="15"/>
      <c r="L22" s="15"/>
      <c r="M22" s="15"/>
      <c r="N22" s="15"/>
      <c r="O22" s="15"/>
      <c r="P22" s="15"/>
      <c r="Q22" s="15"/>
      <c r="R22" s="15"/>
      <c r="S22" s="15"/>
    </row>
    <row r="23" spans="1:19">
      <c r="A23" s="18">
        <v>2</v>
      </c>
      <c r="B23" s="14" t="s">
        <v>431</v>
      </c>
      <c r="C23" s="15"/>
      <c r="D23" s="15"/>
      <c r="E23" s="15"/>
      <c r="F23" s="15"/>
      <c r="G23" s="15"/>
      <c r="H23" s="15"/>
      <c r="I23" s="15"/>
      <c r="J23" s="15"/>
      <c r="K23" s="15"/>
      <c r="L23" s="15"/>
      <c r="M23" s="15"/>
      <c r="N23" s="15"/>
      <c r="O23" s="15"/>
      <c r="P23" s="15"/>
      <c r="Q23" s="15"/>
      <c r="R23" s="15"/>
      <c r="S23" s="15"/>
    </row>
    <row r="24" spans="1:19">
      <c r="A24" s="18">
        <v>4</v>
      </c>
      <c r="B24" s="18">
        <v>15</v>
      </c>
      <c r="C24" s="14" t="s">
        <v>432</v>
      </c>
      <c r="D24" s="15"/>
      <c r="E24" s="15"/>
      <c r="F24" s="15"/>
      <c r="G24" s="15"/>
      <c r="H24" s="15"/>
      <c r="I24" s="15"/>
      <c r="J24" s="15"/>
      <c r="K24" s="15"/>
      <c r="L24" s="15"/>
      <c r="M24" s="15"/>
      <c r="N24" s="15"/>
      <c r="O24" s="15"/>
      <c r="P24" s="15"/>
      <c r="Q24" s="15"/>
      <c r="R24" s="15"/>
      <c r="S24" s="15"/>
    </row>
    <row r="25" spans="1:19">
      <c r="A25" s="29" t="s">
        <v>602</v>
      </c>
    </row>
    <row r="26" spans="1:19">
      <c r="A26" s="16" t="s">
        <v>13</v>
      </c>
      <c r="B26" s="16" t="s">
        <v>0</v>
      </c>
      <c r="C26" s="16" t="s">
        <v>1</v>
      </c>
      <c r="D26" s="16" t="s">
        <v>2</v>
      </c>
      <c r="E26" s="19" t="s">
        <v>272</v>
      </c>
      <c r="F26" s="19" t="s">
        <v>3</v>
      </c>
      <c r="G26" s="16" t="s">
        <v>5</v>
      </c>
      <c r="H26" s="19" t="s">
        <v>331</v>
      </c>
      <c r="I26" s="19" t="s">
        <v>332</v>
      </c>
      <c r="J26" s="16" t="s">
        <v>8</v>
      </c>
      <c r="K26" s="16" t="s">
        <v>9</v>
      </c>
      <c r="L26" s="19" t="s">
        <v>268</v>
      </c>
      <c r="M26" s="16" t="s">
        <v>97</v>
      </c>
      <c r="N26" s="16" t="s">
        <v>98</v>
      </c>
      <c r="O26" s="16" t="s">
        <v>185</v>
      </c>
      <c r="P26" s="15"/>
      <c r="Q26" s="15"/>
      <c r="R26" s="15"/>
      <c r="S26" s="15"/>
    </row>
    <row r="27" spans="1:19">
      <c r="A27" s="24" t="s">
        <v>413</v>
      </c>
      <c r="B27" s="16"/>
      <c r="C27" s="16"/>
      <c r="D27" s="16"/>
      <c r="E27" s="19"/>
      <c r="F27" s="19"/>
      <c r="G27" s="16"/>
      <c r="H27" s="19"/>
      <c r="I27" s="19"/>
      <c r="J27" s="16"/>
      <c r="K27" s="16"/>
      <c r="L27" s="19"/>
      <c r="M27" s="16"/>
      <c r="N27" s="16"/>
      <c r="O27" s="16"/>
      <c r="P27" s="15"/>
      <c r="Q27" s="15"/>
      <c r="R27" s="15"/>
      <c r="S27" s="15"/>
    </row>
    <row r="28" spans="1:19">
      <c r="A28" s="20">
        <v>1E-3</v>
      </c>
      <c r="B28" s="20">
        <v>2</v>
      </c>
      <c r="C28" s="20">
        <v>0.18409500000000001</v>
      </c>
      <c r="D28" s="20">
        <v>0.2</v>
      </c>
      <c r="E28" s="20">
        <v>0.4</v>
      </c>
      <c r="F28" s="20">
        <v>3</v>
      </c>
      <c r="G28" s="20">
        <v>2</v>
      </c>
      <c r="H28" s="20">
        <v>0</v>
      </c>
      <c r="I28" s="20">
        <v>0</v>
      </c>
      <c r="J28" s="20">
        <v>0</v>
      </c>
      <c r="K28" s="20">
        <v>0</v>
      </c>
      <c r="L28" s="20">
        <v>0</v>
      </c>
      <c r="M28" s="20">
        <v>0</v>
      </c>
      <c r="N28" s="20">
        <v>0</v>
      </c>
      <c r="O28" s="14" t="s">
        <v>11</v>
      </c>
      <c r="P28" s="14"/>
      <c r="Q28" s="15"/>
      <c r="R28" s="15"/>
      <c r="S28" s="15"/>
    </row>
    <row r="29" spans="1:19">
      <c r="A29" s="18">
        <v>1E-3</v>
      </c>
      <c r="B29" s="20">
        <v>2</v>
      </c>
      <c r="C29" s="20">
        <v>0.18409500000000001</v>
      </c>
      <c r="D29" s="20">
        <v>0.2</v>
      </c>
      <c r="E29" s="18">
        <v>0.4</v>
      </c>
      <c r="F29" s="20">
        <v>3</v>
      </c>
      <c r="G29" s="20">
        <v>2</v>
      </c>
      <c r="H29" s="20">
        <v>0</v>
      </c>
      <c r="I29" s="18">
        <v>0</v>
      </c>
      <c r="J29" s="20">
        <v>0</v>
      </c>
      <c r="K29" s="20">
        <v>0</v>
      </c>
      <c r="L29" s="20">
        <v>0</v>
      </c>
      <c r="M29" s="18">
        <v>0</v>
      </c>
      <c r="N29" s="20">
        <v>0</v>
      </c>
      <c r="O29" s="14" t="s">
        <v>12</v>
      </c>
      <c r="P29" s="14"/>
      <c r="Q29" s="15"/>
      <c r="R29" s="15"/>
      <c r="S29" s="15"/>
    </row>
    <row r="30" spans="1:19" ht="13.8" thickBot="1">
      <c r="A30" s="29"/>
    </row>
    <row r="31" spans="1:19" ht="13.8" thickBot="1">
      <c r="A31" s="27" t="s">
        <v>435</v>
      </c>
      <c r="E31" s="58" t="s">
        <v>1072</v>
      </c>
      <c r="F31" s="59"/>
      <c r="G31" s="59"/>
      <c r="H31" s="59"/>
      <c r="I31" s="59"/>
      <c r="J31" s="59"/>
      <c r="K31" s="59"/>
      <c r="L31" s="59"/>
      <c r="M31" s="60"/>
      <c r="N31" s="74"/>
      <c r="O31" s="75"/>
    </row>
    <row r="32" spans="1:19">
      <c r="A32" s="18">
        <v>2</v>
      </c>
      <c r="B32" s="14" t="s">
        <v>326</v>
      </c>
      <c r="C32" s="15"/>
      <c r="D32" s="15"/>
      <c r="E32" s="15"/>
      <c r="F32" s="15"/>
      <c r="G32" s="15"/>
      <c r="H32" s="15"/>
      <c r="I32" s="15"/>
      <c r="J32" s="15"/>
      <c r="K32" s="15"/>
      <c r="L32" s="15"/>
      <c r="M32" s="15"/>
      <c r="N32" s="15"/>
      <c r="O32" s="15"/>
      <c r="P32" s="15"/>
      <c r="Q32" s="15"/>
      <c r="R32" s="15"/>
      <c r="S32" s="15"/>
    </row>
    <row r="33" spans="1:19">
      <c r="A33" s="18">
        <v>5</v>
      </c>
      <c r="B33" s="14" t="s">
        <v>444</v>
      </c>
      <c r="C33" s="15"/>
      <c r="D33" s="15"/>
      <c r="E33" s="15"/>
      <c r="F33" s="15"/>
      <c r="G33" s="15"/>
      <c r="H33" s="15"/>
      <c r="I33" s="15"/>
      <c r="J33" s="15"/>
      <c r="K33" s="15"/>
      <c r="L33" s="15"/>
      <c r="M33" s="15"/>
      <c r="N33" s="15"/>
      <c r="O33" s="15"/>
      <c r="P33" s="15"/>
      <c r="Q33" s="15"/>
      <c r="R33" s="15"/>
      <c r="S33" s="15"/>
    </row>
    <row r="34" spans="1:19">
      <c r="A34" s="29" t="s">
        <v>601</v>
      </c>
      <c r="B34" s="2"/>
    </row>
    <row r="35" spans="1:19">
      <c r="A35" s="16" t="s">
        <v>13</v>
      </c>
      <c r="B35" s="16" t="s">
        <v>0</v>
      </c>
      <c r="C35" s="16" t="s">
        <v>1</v>
      </c>
      <c r="D35" s="16" t="s">
        <v>2</v>
      </c>
      <c r="E35" s="19" t="s">
        <v>272</v>
      </c>
      <c r="F35" s="19" t="s">
        <v>3</v>
      </c>
      <c r="G35" s="16" t="s">
        <v>5</v>
      </c>
      <c r="H35" s="19" t="s">
        <v>331</v>
      </c>
      <c r="I35" s="19" t="s">
        <v>332</v>
      </c>
      <c r="J35" s="16" t="s">
        <v>8</v>
      </c>
      <c r="K35" s="16" t="s">
        <v>9</v>
      </c>
      <c r="L35" s="19" t="s">
        <v>268</v>
      </c>
      <c r="M35" s="16" t="s">
        <v>97</v>
      </c>
      <c r="N35" s="16" t="s">
        <v>98</v>
      </c>
      <c r="O35" s="16" t="s">
        <v>185</v>
      </c>
      <c r="P35" s="15"/>
      <c r="Q35" s="15"/>
      <c r="R35" s="15"/>
      <c r="S35" s="15"/>
    </row>
    <row r="36" spans="1:19">
      <c r="A36" s="24" t="s">
        <v>413</v>
      </c>
      <c r="B36" s="16"/>
      <c r="C36" s="16"/>
      <c r="D36" s="16"/>
      <c r="E36" s="19"/>
      <c r="F36" s="19"/>
      <c r="G36" s="16"/>
      <c r="H36" s="19"/>
      <c r="I36" s="19"/>
      <c r="J36" s="16"/>
      <c r="K36" s="16"/>
      <c r="L36" s="19"/>
      <c r="M36" s="16"/>
      <c r="N36" s="16"/>
      <c r="O36" s="16"/>
      <c r="P36" s="15"/>
      <c r="Q36" s="15"/>
      <c r="R36" s="15"/>
      <c r="S36" s="15"/>
    </row>
    <row r="37" spans="1:19">
      <c r="A37" s="18">
        <v>1E-3</v>
      </c>
      <c r="B37" s="20">
        <v>2</v>
      </c>
      <c r="C37" s="20">
        <v>0.18409500000000001</v>
      </c>
      <c r="D37" s="20">
        <v>0.2</v>
      </c>
      <c r="E37" s="18">
        <v>0.4</v>
      </c>
      <c r="F37" s="20">
        <v>3</v>
      </c>
      <c r="G37" s="20">
        <v>2</v>
      </c>
      <c r="H37" s="20">
        <v>0</v>
      </c>
      <c r="I37" s="18">
        <v>0</v>
      </c>
      <c r="J37" s="20">
        <v>0</v>
      </c>
      <c r="K37" s="20">
        <v>0</v>
      </c>
      <c r="L37" s="20">
        <v>0</v>
      </c>
      <c r="M37" s="18">
        <v>0</v>
      </c>
      <c r="N37" s="20">
        <v>0</v>
      </c>
      <c r="O37" s="43" t="s">
        <v>116</v>
      </c>
      <c r="P37" s="15"/>
      <c r="Q37" s="15"/>
      <c r="R37" s="15"/>
      <c r="S37" s="15"/>
    </row>
    <row r="38" spans="1:19">
      <c r="E38" s="2"/>
    </row>
    <row r="39" spans="1:19">
      <c r="A39" s="27" t="s">
        <v>445</v>
      </c>
    </row>
    <row r="40" spans="1:19">
      <c r="A40" s="20">
        <v>3</v>
      </c>
      <c r="B40" s="14" t="s">
        <v>326</v>
      </c>
      <c r="C40" s="15"/>
      <c r="D40" s="15"/>
      <c r="E40" s="15"/>
      <c r="F40" s="15"/>
      <c r="G40" s="15"/>
      <c r="H40" s="15"/>
      <c r="I40" s="15"/>
      <c r="J40" s="15"/>
      <c r="K40" s="15"/>
      <c r="L40" s="15"/>
      <c r="M40" s="15"/>
      <c r="N40" s="15"/>
      <c r="O40" s="15"/>
      <c r="P40" s="15"/>
      <c r="Q40" s="15"/>
      <c r="R40" s="15"/>
      <c r="S40" s="15"/>
    </row>
    <row r="41" spans="1:19">
      <c r="A41" s="14" t="s">
        <v>596</v>
      </c>
      <c r="B41" s="14"/>
      <c r="C41" s="15"/>
      <c r="D41" s="15"/>
      <c r="E41" s="15"/>
      <c r="F41" s="15"/>
      <c r="G41" s="15"/>
      <c r="H41" s="15"/>
      <c r="I41" s="15"/>
      <c r="J41" s="15"/>
      <c r="K41" s="15"/>
      <c r="L41" s="15"/>
      <c r="M41" s="15"/>
      <c r="N41" s="15"/>
      <c r="O41" s="15"/>
      <c r="P41" s="15"/>
      <c r="Q41" s="15"/>
      <c r="R41" s="15"/>
      <c r="S41" s="15"/>
    </row>
    <row r="42" spans="1:19">
      <c r="A42" s="14" t="s">
        <v>588</v>
      </c>
      <c r="B42" s="14" t="s">
        <v>597</v>
      </c>
      <c r="C42" s="15" t="s">
        <v>447</v>
      </c>
      <c r="D42" s="15" t="s">
        <v>598</v>
      </c>
      <c r="E42" s="15"/>
      <c r="F42" s="15"/>
      <c r="G42" s="15"/>
      <c r="H42" s="15"/>
      <c r="I42" s="15"/>
      <c r="J42" s="15"/>
      <c r="K42" s="15"/>
      <c r="L42" s="15"/>
      <c r="M42" s="15"/>
      <c r="N42" s="15"/>
      <c r="O42" s="15"/>
      <c r="P42" s="15"/>
      <c r="Q42" s="15"/>
      <c r="R42" s="15"/>
      <c r="S42" s="15"/>
    </row>
    <row r="43" spans="1:19">
      <c r="A43" s="20">
        <v>0.2</v>
      </c>
      <c r="B43" s="20">
        <v>0.25</v>
      </c>
      <c r="C43" s="20" t="s">
        <v>447</v>
      </c>
      <c r="D43" s="20">
        <v>0.1</v>
      </c>
      <c r="E43" s="14" t="s">
        <v>584</v>
      </c>
      <c r="F43" s="15"/>
      <c r="G43" s="15"/>
      <c r="H43" s="15"/>
      <c r="I43" s="15"/>
      <c r="J43" s="15"/>
      <c r="K43" s="15"/>
      <c r="L43" s="15"/>
      <c r="M43" s="15"/>
      <c r="N43" s="15"/>
      <c r="O43" s="15"/>
      <c r="P43" s="15"/>
      <c r="Q43" s="15"/>
      <c r="R43" s="15"/>
      <c r="S43" s="15"/>
    </row>
    <row r="44" spans="1:19">
      <c r="A44" s="18">
        <v>0.2</v>
      </c>
      <c r="B44" s="20">
        <v>0.25</v>
      </c>
      <c r="C44" s="20" t="s">
        <v>447</v>
      </c>
      <c r="D44" s="20">
        <v>0.15</v>
      </c>
      <c r="E44" s="14" t="s">
        <v>585</v>
      </c>
      <c r="F44" s="15"/>
      <c r="G44" s="15"/>
      <c r="H44" s="15"/>
      <c r="I44" s="15"/>
      <c r="J44" s="15"/>
      <c r="K44" s="15"/>
      <c r="L44" s="15"/>
      <c r="M44" s="15"/>
      <c r="N44" s="15"/>
      <c r="O44" s="15"/>
      <c r="P44" s="15"/>
      <c r="Q44" s="15"/>
      <c r="R44" s="15"/>
      <c r="S44" s="15"/>
    </row>
    <row r="45" spans="1:19">
      <c r="A45" s="20">
        <v>0.2</v>
      </c>
      <c r="B45" s="20">
        <v>0.25</v>
      </c>
      <c r="C45" s="20" t="s">
        <v>447</v>
      </c>
      <c r="D45" s="20">
        <v>0.1</v>
      </c>
      <c r="E45" s="14" t="s">
        <v>586</v>
      </c>
      <c r="F45" s="15"/>
      <c r="G45" s="15"/>
      <c r="H45" s="15"/>
      <c r="I45" s="15"/>
      <c r="J45" s="15"/>
      <c r="K45" s="15"/>
      <c r="L45" s="15"/>
      <c r="M45" s="15"/>
      <c r="N45" s="15"/>
      <c r="O45" s="15"/>
      <c r="P45" s="15"/>
      <c r="Q45" s="15"/>
      <c r="R45" s="15"/>
      <c r="S45" s="15"/>
    </row>
    <row r="46" spans="1:19">
      <c r="A46" s="18">
        <v>0.2</v>
      </c>
      <c r="B46" s="20">
        <v>0.25</v>
      </c>
      <c r="C46" s="20" t="s">
        <v>447</v>
      </c>
      <c r="D46" s="20">
        <v>0.13</v>
      </c>
      <c r="E46" s="14" t="s">
        <v>587</v>
      </c>
      <c r="F46" s="15"/>
      <c r="G46" s="15"/>
      <c r="H46" s="15"/>
      <c r="I46" s="15"/>
      <c r="J46" s="15"/>
      <c r="K46" s="15"/>
      <c r="L46" s="15"/>
      <c r="M46" s="15"/>
      <c r="N46" s="15"/>
      <c r="O46" s="15"/>
      <c r="P46" s="15"/>
      <c r="Q46" s="15"/>
      <c r="R46" s="15"/>
      <c r="S46" s="15"/>
    </row>
    <row r="47" spans="1:19">
      <c r="A47" s="29" t="s">
        <v>599</v>
      </c>
    </row>
    <row r="48" spans="1:19">
      <c r="A48" s="29"/>
    </row>
    <row r="49" spans="1:19">
      <c r="A49" s="27" t="s">
        <v>446</v>
      </c>
    </row>
    <row r="50" spans="1:19">
      <c r="A50" s="20">
        <v>4</v>
      </c>
      <c r="B50" s="14" t="s">
        <v>326</v>
      </c>
      <c r="C50" s="15"/>
      <c r="D50" s="15"/>
      <c r="E50" s="15"/>
      <c r="F50" s="15"/>
      <c r="G50" s="15"/>
      <c r="H50" s="15"/>
      <c r="I50" s="15"/>
      <c r="J50" s="15"/>
      <c r="K50" s="15"/>
      <c r="L50" s="15"/>
      <c r="M50" s="15"/>
      <c r="N50" s="15"/>
      <c r="O50" s="15"/>
      <c r="P50" s="15"/>
      <c r="Q50" s="15"/>
      <c r="R50" s="15"/>
      <c r="S50" s="15"/>
    </row>
    <row r="51" spans="1:19">
      <c r="A51" s="14" t="s">
        <v>596</v>
      </c>
      <c r="B51" s="14"/>
      <c r="C51" s="15"/>
      <c r="D51" s="15"/>
      <c r="E51" s="15"/>
      <c r="F51" s="15"/>
      <c r="G51" s="15"/>
      <c r="H51" s="15"/>
      <c r="I51" s="15"/>
      <c r="J51" s="15"/>
      <c r="K51" s="15"/>
      <c r="L51" s="15"/>
      <c r="M51" s="15"/>
      <c r="N51" s="15"/>
      <c r="O51" s="15"/>
      <c r="P51" s="15"/>
      <c r="Q51" s="15"/>
      <c r="R51" s="15"/>
      <c r="S51" s="15"/>
    </row>
    <row r="52" spans="1:19">
      <c r="A52" s="14" t="s">
        <v>588</v>
      </c>
      <c r="B52" s="14" t="s">
        <v>597</v>
      </c>
      <c r="C52" s="15" t="s">
        <v>447</v>
      </c>
      <c r="D52" s="15" t="s">
        <v>598</v>
      </c>
      <c r="E52" s="15"/>
      <c r="F52" s="15"/>
      <c r="G52" s="15"/>
      <c r="H52" s="15"/>
      <c r="I52" s="15"/>
      <c r="J52" s="15"/>
      <c r="K52" s="15"/>
      <c r="L52" s="15"/>
      <c r="M52" s="15"/>
      <c r="N52" s="15"/>
      <c r="O52" s="15"/>
      <c r="P52" s="15"/>
      <c r="Q52" s="15"/>
      <c r="R52" s="15"/>
      <c r="S52" s="15"/>
    </row>
    <row r="53" spans="1:19">
      <c r="A53" s="20">
        <v>0.2</v>
      </c>
      <c r="B53" s="20">
        <v>0.25</v>
      </c>
      <c r="C53" s="20" t="s">
        <v>447</v>
      </c>
      <c r="D53" s="20">
        <v>0.1</v>
      </c>
      <c r="E53" s="14" t="s">
        <v>584</v>
      </c>
      <c r="F53" s="15"/>
      <c r="G53" s="15"/>
      <c r="H53" s="15"/>
      <c r="I53" s="15"/>
      <c r="J53" s="15"/>
      <c r="K53" s="15"/>
      <c r="L53" s="15"/>
      <c r="M53" s="15"/>
      <c r="N53" s="15"/>
      <c r="O53" s="15"/>
      <c r="P53" s="15"/>
      <c r="Q53" s="15"/>
      <c r="R53" s="15"/>
      <c r="S53" s="15"/>
    </row>
    <row r="54" spans="1:19">
      <c r="A54" s="18">
        <v>0.2</v>
      </c>
      <c r="B54" s="20">
        <v>0.25</v>
      </c>
      <c r="C54" s="20" t="s">
        <v>447</v>
      </c>
      <c r="D54" s="20">
        <v>0.15</v>
      </c>
      <c r="E54" s="14" t="s">
        <v>585</v>
      </c>
      <c r="F54" s="15"/>
      <c r="G54" s="15"/>
      <c r="H54" s="15"/>
      <c r="I54" s="15"/>
      <c r="J54" s="15"/>
      <c r="K54" s="15"/>
      <c r="L54" s="15"/>
      <c r="M54" s="15"/>
      <c r="N54" s="15"/>
      <c r="O54" s="15"/>
      <c r="P54" s="15"/>
      <c r="Q54" s="15"/>
      <c r="R54" s="15"/>
      <c r="S54" s="15"/>
    </row>
    <row r="55" spans="1:19">
      <c r="A55" s="20">
        <v>0.2</v>
      </c>
      <c r="B55" s="20">
        <v>0.25</v>
      </c>
      <c r="C55" s="20" t="s">
        <v>447</v>
      </c>
      <c r="D55" s="20">
        <v>0.1</v>
      </c>
      <c r="E55" s="14" t="s">
        <v>586</v>
      </c>
      <c r="F55" s="15"/>
      <c r="G55" s="15"/>
      <c r="H55" s="15"/>
      <c r="I55" s="15"/>
      <c r="J55" s="15"/>
      <c r="K55" s="15"/>
      <c r="L55" s="15"/>
      <c r="M55" s="15"/>
      <c r="N55" s="15"/>
      <c r="O55" s="15"/>
      <c r="P55" s="15"/>
      <c r="Q55" s="15"/>
      <c r="R55" s="15"/>
      <c r="S55" s="15"/>
    </row>
    <row r="56" spans="1:19">
      <c r="A56" s="18">
        <v>0.2</v>
      </c>
      <c r="B56" s="20">
        <v>0.25</v>
      </c>
      <c r="C56" s="20" t="s">
        <v>447</v>
      </c>
      <c r="D56" s="20">
        <v>0.13</v>
      </c>
      <c r="E56" s="14" t="s">
        <v>587</v>
      </c>
      <c r="F56" s="15"/>
      <c r="G56" s="15"/>
      <c r="H56" s="15"/>
      <c r="I56" s="15"/>
      <c r="J56" s="15"/>
      <c r="K56" s="15"/>
      <c r="L56" s="15"/>
      <c r="M56" s="15"/>
      <c r="N56" s="15"/>
      <c r="O56" s="15"/>
      <c r="P56" s="15"/>
      <c r="Q56" s="15"/>
      <c r="R56" s="15"/>
      <c r="S56" s="15"/>
    </row>
    <row r="57" spans="1:19">
      <c r="A57" s="29" t="s">
        <v>599</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V137"/>
  <sheetViews>
    <sheetView topLeftCell="A106" workbookViewId="0">
      <selection activeCell="H137" sqref="H137"/>
    </sheetView>
  </sheetViews>
  <sheetFormatPr defaultRowHeight="13.2"/>
  <sheetData>
    <row r="1" spans="1:18">
      <c r="A1" s="27" t="s">
        <v>1219</v>
      </c>
    </row>
    <row r="2" spans="1:18">
      <c r="A2" s="27"/>
    </row>
    <row r="3" spans="1:18">
      <c r="A3" s="64" t="s">
        <v>461</v>
      </c>
      <c r="B3" s="9"/>
      <c r="C3" s="9"/>
      <c r="D3" s="9"/>
      <c r="E3" s="9"/>
      <c r="F3" s="9"/>
      <c r="G3" s="9"/>
      <c r="H3" s="9"/>
      <c r="I3" s="9"/>
      <c r="J3" s="9"/>
      <c r="K3" s="9"/>
      <c r="L3" s="9"/>
      <c r="M3" s="9"/>
    </row>
    <row r="4" spans="1:18">
      <c r="A4" s="65" t="s">
        <v>437</v>
      </c>
      <c r="B4" s="65" t="s">
        <v>438</v>
      </c>
      <c r="C4" s="66"/>
      <c r="D4" s="66"/>
      <c r="E4" s="66"/>
      <c r="F4" s="66"/>
      <c r="G4" s="66"/>
      <c r="H4" s="66"/>
      <c r="I4" s="66"/>
      <c r="J4" s="66"/>
      <c r="K4" s="66"/>
      <c r="L4" s="66"/>
      <c r="M4" s="66"/>
    </row>
    <row r="5" spans="1:18">
      <c r="A5" s="67">
        <v>1</v>
      </c>
      <c r="B5" s="12" t="s">
        <v>455</v>
      </c>
      <c r="C5" s="9"/>
      <c r="D5" s="9"/>
      <c r="E5" s="9"/>
      <c r="F5" s="9"/>
      <c r="G5" s="9"/>
      <c r="H5" s="9"/>
      <c r="I5" s="9"/>
      <c r="J5" s="9"/>
      <c r="K5" s="9"/>
      <c r="L5" s="9"/>
      <c r="M5" s="9"/>
    </row>
    <row r="6" spans="1:18">
      <c r="A6" s="67">
        <v>2</v>
      </c>
      <c r="B6" s="12" t="s">
        <v>456</v>
      </c>
      <c r="C6" s="9"/>
      <c r="D6" s="9"/>
      <c r="E6" s="9"/>
      <c r="F6" s="9"/>
      <c r="G6" s="9"/>
      <c r="H6" s="9"/>
      <c r="I6" s="9"/>
      <c r="J6" s="9"/>
      <c r="K6" s="9"/>
      <c r="L6" s="9"/>
      <c r="M6" s="9"/>
    </row>
    <row r="7" spans="1:18">
      <c r="A7" s="67">
        <v>3</v>
      </c>
      <c r="B7" s="12" t="s">
        <v>457</v>
      </c>
      <c r="C7" s="9"/>
      <c r="D7" s="9"/>
      <c r="E7" s="9"/>
      <c r="F7" s="9"/>
      <c r="G7" s="9"/>
      <c r="H7" s="9"/>
      <c r="I7" s="9"/>
      <c r="J7" s="9"/>
      <c r="K7" s="9"/>
      <c r="L7" s="9"/>
      <c r="M7" s="9"/>
    </row>
    <row r="8" spans="1:18">
      <c r="A8" s="67">
        <v>4</v>
      </c>
      <c r="B8" s="12" t="s">
        <v>458</v>
      </c>
      <c r="C8" s="9"/>
      <c r="D8" s="9"/>
      <c r="E8" s="9"/>
      <c r="F8" s="9"/>
      <c r="G8" s="9"/>
      <c r="H8" s="9"/>
      <c r="I8" s="9"/>
      <c r="J8" s="9"/>
      <c r="K8" s="9"/>
      <c r="L8" s="9"/>
      <c r="M8" s="9"/>
    </row>
    <row r="9" spans="1:18">
      <c r="A9" s="67">
        <v>5</v>
      </c>
      <c r="B9" s="12" t="s">
        <v>459</v>
      </c>
      <c r="C9" s="9"/>
      <c r="D9" s="9"/>
      <c r="E9" s="9"/>
      <c r="F9" s="9"/>
      <c r="G9" s="9"/>
      <c r="H9" s="9"/>
      <c r="I9" s="9"/>
      <c r="J9" s="9"/>
      <c r="K9" s="9"/>
      <c r="L9" s="9"/>
      <c r="M9" s="9"/>
    </row>
    <row r="10" spans="1:18">
      <c r="A10" s="67">
        <v>8</v>
      </c>
      <c r="B10" s="12" t="s">
        <v>460</v>
      </c>
      <c r="C10" s="9"/>
      <c r="D10" s="9"/>
      <c r="E10" s="9"/>
      <c r="F10" s="9"/>
      <c r="G10" s="9"/>
      <c r="H10" s="9"/>
      <c r="I10" s="9"/>
      <c r="J10" s="9"/>
      <c r="K10" s="9"/>
      <c r="L10" s="9"/>
      <c r="M10" s="9"/>
    </row>
    <row r="11" spans="1:18">
      <c r="A11" s="9"/>
      <c r="B11" s="9"/>
      <c r="C11" s="9"/>
      <c r="D11" s="9"/>
      <c r="E11" s="9"/>
      <c r="F11" s="9"/>
      <c r="G11" s="9"/>
      <c r="H11" s="9"/>
      <c r="I11" s="9"/>
      <c r="J11" s="9"/>
      <c r="K11" s="9"/>
      <c r="L11" s="9"/>
      <c r="M11" s="9"/>
    </row>
    <row r="12" spans="1:18">
      <c r="A12" s="64" t="s">
        <v>462</v>
      </c>
      <c r="B12" s="9"/>
      <c r="C12" s="9"/>
      <c r="D12" s="9"/>
      <c r="E12" s="9"/>
      <c r="F12" s="9"/>
      <c r="G12" s="9"/>
      <c r="H12" s="9"/>
      <c r="I12" s="9"/>
      <c r="J12" s="9"/>
      <c r="K12" s="9"/>
      <c r="L12" s="9"/>
      <c r="M12" s="9"/>
    </row>
    <row r="13" spans="1:18">
      <c r="A13" s="9"/>
      <c r="B13" s="9"/>
      <c r="C13" s="9"/>
      <c r="D13" s="9"/>
      <c r="E13" s="9"/>
      <c r="F13" s="9"/>
      <c r="G13" s="9"/>
      <c r="H13" s="9"/>
      <c r="I13" s="9"/>
      <c r="J13" s="9"/>
      <c r="K13" s="9"/>
      <c r="L13" s="9"/>
      <c r="M13" s="9"/>
    </row>
    <row r="14" spans="1:18">
      <c r="A14" s="68" t="s">
        <v>453</v>
      </c>
    </row>
    <row r="15" spans="1:18">
      <c r="A15" s="27" t="s">
        <v>449</v>
      </c>
      <c r="K15" s="2"/>
    </row>
    <row r="16" spans="1:18">
      <c r="A16" s="18">
        <v>1</v>
      </c>
      <c r="B16" s="14" t="s">
        <v>328</v>
      </c>
      <c r="C16" s="15"/>
      <c r="D16" s="15"/>
      <c r="E16" s="15"/>
      <c r="F16" s="15"/>
      <c r="G16" s="15"/>
      <c r="H16" s="15"/>
      <c r="I16" s="15"/>
      <c r="J16" s="15"/>
      <c r="K16" s="15"/>
      <c r="L16" s="15"/>
      <c r="M16" s="15"/>
      <c r="N16" s="15"/>
      <c r="O16" s="15"/>
      <c r="P16" s="15"/>
      <c r="Q16" s="15"/>
      <c r="R16" s="15"/>
    </row>
    <row r="17" spans="1:18">
      <c r="A17" s="18">
        <v>1</v>
      </c>
      <c r="B17" s="14" t="s">
        <v>256</v>
      </c>
      <c r="C17" s="15"/>
      <c r="D17" s="15"/>
      <c r="E17" s="15"/>
      <c r="F17" s="15"/>
      <c r="G17" s="15"/>
      <c r="H17" s="15"/>
      <c r="I17" s="15"/>
      <c r="J17" s="15"/>
      <c r="K17" s="15"/>
      <c r="L17" s="15"/>
      <c r="M17" s="15"/>
      <c r="N17" s="15"/>
      <c r="O17" s="15"/>
      <c r="P17" s="15"/>
      <c r="Q17" s="15"/>
      <c r="R17" s="15"/>
    </row>
    <row r="18" spans="1:18">
      <c r="A18" s="18">
        <v>20</v>
      </c>
      <c r="B18" s="14" t="s">
        <v>329</v>
      </c>
      <c r="C18" s="15"/>
      <c r="D18" s="15"/>
      <c r="E18" s="15"/>
      <c r="F18" s="15"/>
      <c r="G18" s="15"/>
      <c r="H18" s="15"/>
      <c r="I18" s="15"/>
      <c r="J18" s="15"/>
      <c r="K18" s="15"/>
      <c r="L18" s="15"/>
      <c r="M18" s="15"/>
      <c r="N18" s="15"/>
      <c r="O18" s="15"/>
      <c r="P18" s="15"/>
      <c r="Q18" s="15"/>
      <c r="R18" s="15"/>
    </row>
    <row r="19" spans="1:18">
      <c r="A19" s="18">
        <v>5.5E-2</v>
      </c>
      <c r="B19" s="14" t="s">
        <v>330</v>
      </c>
      <c r="C19" s="15"/>
      <c r="D19" s="15"/>
      <c r="E19" s="15"/>
      <c r="F19" s="15"/>
      <c r="G19" s="15"/>
      <c r="H19" s="15"/>
      <c r="I19" s="15"/>
      <c r="J19" s="15"/>
      <c r="K19" s="15"/>
      <c r="L19" s="15"/>
      <c r="M19" s="15"/>
      <c r="N19" s="15"/>
      <c r="O19" s="15"/>
      <c r="P19" s="15"/>
      <c r="Q19" s="15"/>
      <c r="R19" s="15"/>
    </row>
    <row r="20" spans="1:18">
      <c r="A20" s="18">
        <v>0</v>
      </c>
      <c r="B20" s="14" t="s">
        <v>257</v>
      </c>
      <c r="C20" s="15"/>
      <c r="D20" s="15"/>
      <c r="E20" s="15"/>
      <c r="F20" s="15"/>
      <c r="G20" s="15"/>
      <c r="H20" s="15"/>
      <c r="I20" s="15"/>
      <c r="J20" s="15"/>
      <c r="K20" s="15"/>
      <c r="L20" s="15"/>
      <c r="M20" s="15"/>
      <c r="N20" s="15"/>
      <c r="O20" s="15"/>
      <c r="P20" s="15"/>
      <c r="Q20" s="15"/>
      <c r="R20" s="15"/>
    </row>
    <row r="21" spans="1:18">
      <c r="A21" s="14" t="s">
        <v>69</v>
      </c>
      <c r="B21" s="14"/>
      <c r="C21" s="15"/>
      <c r="D21" s="15"/>
      <c r="E21" s="15"/>
      <c r="F21" s="15"/>
      <c r="G21" s="15"/>
      <c r="H21" s="15"/>
      <c r="I21" s="15"/>
      <c r="J21" s="15"/>
      <c r="K21" s="15"/>
      <c r="L21" s="15"/>
      <c r="M21" s="15"/>
      <c r="N21" s="15"/>
      <c r="O21" s="15"/>
      <c r="P21" s="15"/>
      <c r="Q21" s="15"/>
      <c r="R21" s="15"/>
    </row>
    <row r="22" spans="1:18">
      <c r="A22" s="18">
        <v>0</v>
      </c>
      <c r="B22" s="14" t="s">
        <v>186</v>
      </c>
      <c r="C22" s="15"/>
      <c r="D22" s="15"/>
      <c r="E22" s="15"/>
      <c r="F22" s="15"/>
      <c r="G22" s="15"/>
      <c r="H22" s="15"/>
      <c r="I22" s="15"/>
      <c r="J22" s="15"/>
      <c r="K22" s="15"/>
      <c r="L22" s="15"/>
      <c r="M22" s="15"/>
      <c r="N22" s="15"/>
      <c r="O22" s="15"/>
      <c r="P22" s="15"/>
      <c r="Q22" s="15"/>
      <c r="R22" s="15"/>
    </row>
    <row r="23" spans="1:18">
      <c r="A23" s="18">
        <v>0</v>
      </c>
      <c r="B23" s="14" t="s">
        <v>187</v>
      </c>
      <c r="C23" s="15"/>
      <c r="D23" s="15"/>
      <c r="E23" s="15"/>
      <c r="F23" s="15"/>
      <c r="G23" s="15"/>
      <c r="H23" s="15"/>
      <c r="I23" s="15"/>
      <c r="J23" s="15"/>
      <c r="K23" s="15"/>
      <c r="L23" s="15"/>
      <c r="M23" s="15"/>
      <c r="N23" s="15"/>
      <c r="O23" s="15"/>
      <c r="P23" s="15"/>
      <c r="Q23" s="15"/>
      <c r="R23" s="15"/>
    </row>
    <row r="24" spans="1:18">
      <c r="A24" t="s">
        <v>656</v>
      </c>
      <c r="B24" s="2"/>
    </row>
    <row r="25" spans="1:18">
      <c r="A25" s="16" t="s">
        <v>13</v>
      </c>
      <c r="B25" s="16" t="s">
        <v>0</v>
      </c>
      <c r="C25" s="16" t="s">
        <v>1</v>
      </c>
      <c r="D25" s="16" t="s">
        <v>2</v>
      </c>
      <c r="E25" s="19" t="s">
        <v>272</v>
      </c>
      <c r="F25" s="19" t="s">
        <v>3</v>
      </c>
      <c r="G25" s="16" t="s">
        <v>5</v>
      </c>
      <c r="H25" s="19" t="s">
        <v>331</v>
      </c>
      <c r="I25" s="19" t="s">
        <v>332</v>
      </c>
      <c r="J25" s="16" t="s">
        <v>8</v>
      </c>
      <c r="K25" s="16" t="s">
        <v>9</v>
      </c>
      <c r="L25" s="19" t="s">
        <v>268</v>
      </c>
      <c r="M25" s="16" t="s">
        <v>97</v>
      </c>
      <c r="N25" s="16" t="s">
        <v>98</v>
      </c>
      <c r="O25" s="16" t="s">
        <v>185</v>
      </c>
      <c r="P25" s="15"/>
      <c r="Q25" s="15"/>
      <c r="R25" s="15"/>
    </row>
    <row r="26" spans="1:18">
      <c r="A26" s="15" t="s">
        <v>414</v>
      </c>
      <c r="B26" s="15"/>
      <c r="C26" s="15"/>
      <c r="D26" s="15"/>
      <c r="E26" s="15"/>
      <c r="F26" s="15"/>
      <c r="G26" s="15"/>
      <c r="H26" s="15"/>
      <c r="I26" s="15"/>
      <c r="J26" s="15"/>
      <c r="K26" s="15"/>
      <c r="L26" s="15"/>
      <c r="M26" s="15"/>
      <c r="N26" s="15"/>
      <c r="O26" s="43"/>
      <c r="P26" s="43"/>
      <c r="Q26" s="43"/>
      <c r="R26" s="15"/>
    </row>
    <row r="27" spans="1:18">
      <c r="A27" s="18">
        <v>1</v>
      </c>
      <c r="B27" s="18">
        <v>40</v>
      </c>
      <c r="C27" s="18">
        <v>30</v>
      </c>
      <c r="D27" s="18">
        <v>6</v>
      </c>
      <c r="E27" s="18">
        <v>10</v>
      </c>
      <c r="F27" s="18">
        <v>0</v>
      </c>
      <c r="G27" s="18">
        <v>-2</v>
      </c>
      <c r="H27" s="18">
        <v>0</v>
      </c>
      <c r="I27" s="18">
        <v>0</v>
      </c>
      <c r="J27" s="18">
        <v>0</v>
      </c>
      <c r="K27" s="18">
        <v>0</v>
      </c>
      <c r="L27" s="18">
        <v>0</v>
      </c>
      <c r="M27" s="18">
        <v>0</v>
      </c>
      <c r="N27" s="18">
        <v>0</v>
      </c>
      <c r="O27" s="43" t="s">
        <v>117</v>
      </c>
      <c r="P27" s="43"/>
      <c r="Q27" s="43"/>
      <c r="R27" s="15"/>
    </row>
    <row r="28" spans="1:18">
      <c r="A28" s="18">
        <v>1</v>
      </c>
      <c r="B28" s="18">
        <v>140</v>
      </c>
      <c r="C28" s="18">
        <v>118</v>
      </c>
      <c r="D28" s="18">
        <v>70</v>
      </c>
      <c r="E28" s="18">
        <v>10</v>
      </c>
      <c r="F28" s="18">
        <v>0</v>
      </c>
      <c r="G28" s="18">
        <v>-4</v>
      </c>
      <c r="H28" s="18">
        <v>0</v>
      </c>
      <c r="I28" s="18">
        <v>0</v>
      </c>
      <c r="J28" s="18">
        <v>0</v>
      </c>
      <c r="K28" s="18">
        <v>0</v>
      </c>
      <c r="L28" s="18">
        <v>0</v>
      </c>
      <c r="M28" s="18">
        <v>0</v>
      </c>
      <c r="N28" s="18">
        <v>0</v>
      </c>
      <c r="O28" s="43" t="s">
        <v>118</v>
      </c>
      <c r="P28" s="43"/>
      <c r="Q28" s="43"/>
      <c r="R28" s="15"/>
    </row>
    <row r="29" spans="1:18">
      <c r="A29" s="18">
        <v>0.05</v>
      </c>
      <c r="B29" s="18">
        <v>0.12</v>
      </c>
      <c r="C29" s="18">
        <v>0.1041</v>
      </c>
      <c r="D29" s="18">
        <v>0.15</v>
      </c>
      <c r="E29" s="18">
        <v>0.8</v>
      </c>
      <c r="F29" s="18">
        <v>0</v>
      </c>
      <c r="G29" s="18">
        <v>-4</v>
      </c>
      <c r="H29" s="18">
        <v>0</v>
      </c>
      <c r="I29" s="18">
        <v>0</v>
      </c>
      <c r="J29" s="18">
        <v>0</v>
      </c>
      <c r="K29" s="18">
        <v>0</v>
      </c>
      <c r="L29" s="18">
        <v>0</v>
      </c>
      <c r="M29" s="18">
        <v>0</v>
      </c>
      <c r="N29" s="18">
        <v>0</v>
      </c>
      <c r="O29" s="43" t="s">
        <v>119</v>
      </c>
      <c r="P29" s="43"/>
      <c r="Q29" s="43"/>
      <c r="R29" s="15"/>
    </row>
    <row r="30" spans="1:18">
      <c r="A30" s="18">
        <v>0.05</v>
      </c>
      <c r="B30" s="18">
        <v>0.2</v>
      </c>
      <c r="C30" s="18">
        <v>6.3E-2</v>
      </c>
      <c r="D30" s="18">
        <v>0.1</v>
      </c>
      <c r="E30" s="18">
        <v>0.8</v>
      </c>
      <c r="F30" s="18">
        <v>0</v>
      </c>
      <c r="G30" s="18">
        <v>-3</v>
      </c>
      <c r="H30" s="18">
        <v>0</v>
      </c>
      <c r="I30" s="18">
        <v>0</v>
      </c>
      <c r="J30" s="18">
        <v>0</v>
      </c>
      <c r="K30" s="18">
        <v>0</v>
      </c>
      <c r="L30" s="18">
        <v>0</v>
      </c>
      <c r="M30" s="18">
        <v>0</v>
      </c>
      <c r="N30" s="18">
        <v>0</v>
      </c>
      <c r="O30" s="43" t="s">
        <v>120</v>
      </c>
      <c r="P30" s="43"/>
      <c r="Q30" s="43"/>
      <c r="R30" s="15"/>
    </row>
    <row r="31" spans="1:18">
      <c r="A31" s="18">
        <v>0.05</v>
      </c>
      <c r="B31" s="18">
        <v>0.2</v>
      </c>
      <c r="C31" s="18">
        <v>8.5000000000000006E-2</v>
      </c>
      <c r="D31" s="18">
        <v>0.1</v>
      </c>
      <c r="E31" s="18">
        <v>0.8</v>
      </c>
      <c r="F31" s="18">
        <v>0</v>
      </c>
      <c r="G31" s="18">
        <v>-3</v>
      </c>
      <c r="H31" s="18">
        <v>0</v>
      </c>
      <c r="I31" s="18">
        <v>0</v>
      </c>
      <c r="J31" s="18">
        <v>0</v>
      </c>
      <c r="K31" s="18">
        <v>0</v>
      </c>
      <c r="L31" s="18">
        <v>0</v>
      </c>
      <c r="M31" s="18">
        <v>0</v>
      </c>
      <c r="N31" s="18">
        <v>0</v>
      </c>
      <c r="O31" s="43" t="s">
        <v>121</v>
      </c>
      <c r="P31" s="43"/>
      <c r="Q31" s="43"/>
      <c r="R31" s="15"/>
    </row>
    <row r="32" spans="1:18">
      <c r="O32" s="23"/>
      <c r="P32" s="23"/>
      <c r="Q32" s="23"/>
    </row>
    <row r="33" spans="1:22">
      <c r="A33" s="27" t="s">
        <v>450</v>
      </c>
      <c r="K33" s="2"/>
    </row>
    <row r="34" spans="1:22">
      <c r="A34" s="18">
        <v>2</v>
      </c>
      <c r="B34" s="14" t="s">
        <v>328</v>
      </c>
      <c r="C34" s="15"/>
      <c r="D34" s="15"/>
      <c r="E34" s="15"/>
      <c r="F34" s="15"/>
      <c r="G34" s="15"/>
      <c r="H34" s="15"/>
      <c r="I34" s="15"/>
      <c r="J34" s="15"/>
      <c r="K34" s="15"/>
      <c r="L34" s="15"/>
      <c r="M34" s="15"/>
      <c r="N34" s="15"/>
      <c r="O34" s="15"/>
      <c r="P34" s="15"/>
      <c r="Q34" s="15"/>
      <c r="R34" s="15"/>
    </row>
    <row r="35" spans="1:22">
      <c r="A35" s="18">
        <v>1</v>
      </c>
      <c r="B35" s="14" t="s">
        <v>256</v>
      </c>
      <c r="C35" s="15"/>
      <c r="D35" s="15"/>
      <c r="E35" s="15"/>
      <c r="F35" s="15"/>
      <c r="G35" s="15"/>
      <c r="H35" s="15"/>
      <c r="I35" s="15"/>
      <c r="J35" s="15"/>
      <c r="K35" s="15"/>
      <c r="L35" s="15"/>
      <c r="M35" s="15"/>
      <c r="N35" s="15"/>
      <c r="O35" s="15"/>
      <c r="P35" s="15"/>
      <c r="Q35" s="15"/>
      <c r="R35" s="15"/>
    </row>
    <row r="36" spans="1:22">
      <c r="A36" s="18">
        <v>20</v>
      </c>
      <c r="B36" s="14" t="s">
        <v>329</v>
      </c>
      <c r="C36" s="15"/>
      <c r="D36" s="15"/>
      <c r="E36" s="15"/>
      <c r="F36" s="15"/>
      <c r="G36" s="15"/>
      <c r="H36" s="15"/>
      <c r="I36" s="15"/>
      <c r="J36" s="15"/>
      <c r="K36" s="15"/>
      <c r="L36" s="15"/>
      <c r="M36" s="15"/>
      <c r="N36" s="15"/>
      <c r="O36" s="15"/>
      <c r="P36" s="15"/>
      <c r="Q36" s="15"/>
      <c r="R36" s="15"/>
    </row>
    <row r="37" spans="1:22">
      <c r="A37" s="18">
        <v>5.5E-2</v>
      </c>
      <c r="B37" s="14" t="s">
        <v>330</v>
      </c>
      <c r="C37" s="15"/>
      <c r="D37" s="15"/>
      <c r="E37" s="15"/>
      <c r="F37" s="15"/>
      <c r="G37" s="15"/>
      <c r="H37" s="15"/>
      <c r="I37" s="15"/>
      <c r="J37" s="15"/>
      <c r="K37" s="15"/>
      <c r="L37" s="15"/>
      <c r="M37" s="15"/>
      <c r="N37" s="15"/>
      <c r="O37" s="15"/>
      <c r="P37" s="15"/>
      <c r="Q37" s="15"/>
      <c r="R37" s="15"/>
    </row>
    <row r="38" spans="1:22">
      <c r="A38" s="18">
        <v>0</v>
      </c>
      <c r="B38" s="14" t="s">
        <v>257</v>
      </c>
      <c r="C38" s="15"/>
      <c r="D38" s="15"/>
      <c r="E38" s="15"/>
      <c r="F38" s="15"/>
      <c r="G38" s="15"/>
      <c r="H38" s="15"/>
      <c r="I38" s="15"/>
      <c r="J38" s="15"/>
      <c r="K38" s="15"/>
      <c r="L38" s="15"/>
      <c r="M38" s="15"/>
      <c r="N38" s="15"/>
      <c r="O38" s="15"/>
      <c r="P38" s="15"/>
      <c r="Q38" s="15"/>
      <c r="R38" s="15"/>
    </row>
    <row r="39" spans="1:22">
      <c r="A39" s="14" t="s">
        <v>69</v>
      </c>
      <c r="B39" s="14"/>
      <c r="C39" s="15"/>
      <c r="D39" s="15"/>
      <c r="E39" s="15"/>
      <c r="F39" s="15"/>
      <c r="G39" s="15"/>
      <c r="H39" s="15"/>
      <c r="I39" s="15"/>
      <c r="J39" s="15"/>
      <c r="K39" s="15"/>
      <c r="L39" s="15"/>
      <c r="M39" s="15"/>
      <c r="N39" s="15"/>
      <c r="O39" s="15"/>
      <c r="P39" s="15"/>
      <c r="Q39" s="15"/>
      <c r="R39" s="15"/>
    </row>
    <row r="40" spans="1:22">
      <c r="A40" s="18">
        <v>0</v>
      </c>
      <c r="B40" s="14" t="s">
        <v>186</v>
      </c>
      <c r="C40" s="15"/>
      <c r="D40" s="15"/>
      <c r="E40" s="15"/>
      <c r="F40" s="15"/>
      <c r="G40" s="15"/>
      <c r="H40" s="15"/>
      <c r="I40" s="15"/>
      <c r="J40" s="15"/>
      <c r="K40" s="15"/>
      <c r="L40" s="15"/>
      <c r="M40" s="15"/>
      <c r="N40" s="15"/>
      <c r="O40" s="15"/>
      <c r="P40" s="15"/>
      <c r="Q40" s="15"/>
      <c r="R40" s="15"/>
    </row>
    <row r="41" spans="1:22">
      <c r="A41" s="18">
        <v>0</v>
      </c>
      <c r="B41" s="14" t="s">
        <v>187</v>
      </c>
      <c r="C41" s="15"/>
      <c r="D41" s="15"/>
      <c r="E41" s="15"/>
      <c r="F41" s="15"/>
      <c r="G41" s="15"/>
      <c r="H41" s="15"/>
      <c r="I41" s="15"/>
      <c r="J41" s="15"/>
      <c r="K41" s="15"/>
      <c r="L41" s="15"/>
      <c r="M41" s="15"/>
      <c r="N41" s="15"/>
      <c r="O41" s="15"/>
      <c r="P41" s="15"/>
      <c r="Q41" s="15"/>
      <c r="R41" s="15"/>
    </row>
    <row r="42" spans="1:22">
      <c r="A42" t="s">
        <v>656</v>
      </c>
      <c r="B42" s="2"/>
    </row>
    <row r="43" spans="1:22">
      <c r="A43" s="16" t="s">
        <v>13</v>
      </c>
      <c r="B43" s="16" t="s">
        <v>0</v>
      </c>
      <c r="C43" s="16" t="s">
        <v>1</v>
      </c>
      <c r="D43" s="16" t="s">
        <v>2</v>
      </c>
      <c r="E43" s="19" t="s">
        <v>272</v>
      </c>
      <c r="F43" s="19" t="s">
        <v>3</v>
      </c>
      <c r="G43" s="16" t="s">
        <v>5</v>
      </c>
      <c r="H43" s="19" t="s">
        <v>331</v>
      </c>
      <c r="I43" s="19" t="s">
        <v>332</v>
      </c>
      <c r="J43" s="16" t="s">
        <v>8</v>
      </c>
      <c r="K43" s="16" t="s">
        <v>9</v>
      </c>
      <c r="L43" s="19" t="s">
        <v>268</v>
      </c>
      <c r="M43" s="16" t="s">
        <v>97</v>
      </c>
      <c r="N43" s="16" t="s">
        <v>98</v>
      </c>
      <c r="O43" s="16" t="s">
        <v>185</v>
      </c>
      <c r="P43" s="15"/>
      <c r="Q43" s="15"/>
      <c r="R43" s="15"/>
    </row>
    <row r="44" spans="1:22">
      <c r="A44" s="15" t="s">
        <v>414</v>
      </c>
      <c r="B44" s="15"/>
      <c r="C44" s="15"/>
      <c r="D44" s="15"/>
      <c r="E44" s="15"/>
      <c r="F44" s="15"/>
      <c r="G44" s="15"/>
      <c r="H44" s="15"/>
      <c r="I44" s="15"/>
      <c r="J44" s="15"/>
      <c r="K44" s="15"/>
      <c r="L44" s="15"/>
      <c r="M44" s="15"/>
      <c r="N44" s="15"/>
      <c r="O44" s="43"/>
      <c r="P44" s="43"/>
      <c r="Q44" s="43"/>
      <c r="R44" s="15"/>
    </row>
    <row r="45" spans="1:22">
      <c r="A45" s="18">
        <v>1</v>
      </c>
      <c r="B45" s="18">
        <v>40</v>
      </c>
      <c r="C45" s="18">
        <v>30</v>
      </c>
      <c r="D45" s="18">
        <v>6</v>
      </c>
      <c r="E45" s="18">
        <v>10</v>
      </c>
      <c r="F45" s="18">
        <v>0</v>
      </c>
      <c r="G45" s="18">
        <v>-2</v>
      </c>
      <c r="H45" s="18">
        <v>0</v>
      </c>
      <c r="I45" s="18">
        <v>0</v>
      </c>
      <c r="J45" s="18">
        <v>0</v>
      </c>
      <c r="K45" s="18">
        <v>0</v>
      </c>
      <c r="L45" s="18">
        <v>0</v>
      </c>
      <c r="M45" s="18">
        <v>0</v>
      </c>
      <c r="N45" s="18">
        <v>0</v>
      </c>
      <c r="O45" s="43" t="s">
        <v>117</v>
      </c>
      <c r="P45" s="43"/>
      <c r="Q45" s="43"/>
      <c r="R45" s="15"/>
    </row>
    <row r="46" spans="1:22">
      <c r="A46" s="18">
        <v>1</v>
      </c>
      <c r="B46" s="18">
        <v>140</v>
      </c>
      <c r="C46" s="18">
        <v>118</v>
      </c>
      <c r="D46" s="18">
        <v>70</v>
      </c>
      <c r="E46" s="18">
        <v>10</v>
      </c>
      <c r="F46" s="18">
        <v>0</v>
      </c>
      <c r="G46" s="18">
        <v>-4</v>
      </c>
      <c r="H46" s="18">
        <v>0</v>
      </c>
      <c r="I46" s="18">
        <v>0</v>
      </c>
      <c r="J46" s="18">
        <v>0</v>
      </c>
      <c r="K46" s="18">
        <v>0</v>
      </c>
      <c r="L46" s="18">
        <v>0</v>
      </c>
      <c r="M46" s="18">
        <v>0</v>
      </c>
      <c r="N46" s="18">
        <v>0</v>
      </c>
      <c r="O46" s="43" t="s">
        <v>118</v>
      </c>
      <c r="P46" s="43"/>
      <c r="Q46" s="43"/>
      <c r="R46" s="15"/>
    </row>
    <row r="47" spans="1:22" ht="13.8" thickBot="1">
      <c r="A47" s="18">
        <v>0.05</v>
      </c>
      <c r="B47" s="18">
        <v>0.12</v>
      </c>
      <c r="C47" s="18">
        <v>0.1041</v>
      </c>
      <c r="D47" s="18">
        <v>0.15</v>
      </c>
      <c r="E47" s="18">
        <v>0.8</v>
      </c>
      <c r="F47" s="18">
        <v>0</v>
      </c>
      <c r="G47" s="18">
        <v>-4</v>
      </c>
      <c r="H47" s="18">
        <v>0</v>
      </c>
      <c r="I47" s="18">
        <v>0</v>
      </c>
      <c r="J47" s="18">
        <v>0</v>
      </c>
      <c r="K47" s="18">
        <v>0</v>
      </c>
      <c r="L47" s="18">
        <v>0</v>
      </c>
      <c r="M47" s="18">
        <v>0</v>
      </c>
      <c r="N47" s="18">
        <v>0</v>
      </c>
      <c r="O47" s="43" t="s">
        <v>119</v>
      </c>
      <c r="P47" s="43"/>
      <c r="Q47" s="43"/>
      <c r="R47" s="15"/>
    </row>
    <row r="48" spans="1:22" ht="13.8" thickBot="1">
      <c r="A48" s="18">
        <v>0.05</v>
      </c>
      <c r="B48" s="18">
        <v>2</v>
      </c>
      <c r="C48" s="18">
        <v>1</v>
      </c>
      <c r="D48" s="18">
        <v>1</v>
      </c>
      <c r="E48" s="18">
        <v>0</v>
      </c>
      <c r="F48" s="18">
        <v>0</v>
      </c>
      <c r="G48" s="18">
        <v>-4</v>
      </c>
      <c r="H48" s="18">
        <v>0</v>
      </c>
      <c r="I48" s="18">
        <v>0</v>
      </c>
      <c r="J48" s="18">
        <v>0</v>
      </c>
      <c r="K48" s="18">
        <v>0</v>
      </c>
      <c r="L48" s="18">
        <v>0</v>
      </c>
      <c r="M48" s="18">
        <v>0</v>
      </c>
      <c r="N48" s="18">
        <v>0</v>
      </c>
      <c r="O48" s="43" t="s">
        <v>657</v>
      </c>
      <c r="P48" s="43"/>
      <c r="Q48" s="43"/>
      <c r="R48" s="73" t="s">
        <v>661</v>
      </c>
      <c r="S48" s="74"/>
      <c r="T48" s="74"/>
      <c r="U48" s="74"/>
      <c r="V48" s="75"/>
    </row>
    <row r="49" spans="1:18">
      <c r="A49" s="18">
        <v>0.05</v>
      </c>
      <c r="B49" s="18">
        <v>0.2</v>
      </c>
      <c r="C49" s="18">
        <v>6.3E-2</v>
      </c>
      <c r="D49" s="18">
        <v>0.1</v>
      </c>
      <c r="E49" s="18">
        <v>0.8</v>
      </c>
      <c r="F49" s="18">
        <v>0</v>
      </c>
      <c r="G49" s="18">
        <v>-3</v>
      </c>
      <c r="H49" s="18">
        <v>0</v>
      </c>
      <c r="I49" s="18">
        <v>0</v>
      </c>
      <c r="J49" s="18">
        <v>0</v>
      </c>
      <c r="K49" s="18">
        <v>0</v>
      </c>
      <c r="L49" s="18">
        <v>0</v>
      </c>
      <c r="M49" s="18">
        <v>0</v>
      </c>
      <c r="N49" s="18">
        <v>0</v>
      </c>
      <c r="O49" s="43" t="s">
        <v>120</v>
      </c>
      <c r="P49" s="43"/>
      <c r="Q49" s="43"/>
      <c r="R49" s="15"/>
    </row>
    <row r="50" spans="1:18">
      <c r="A50" s="18">
        <v>0.05</v>
      </c>
      <c r="B50" s="18">
        <v>0.2</v>
      </c>
      <c r="C50" s="18">
        <v>8.5000000000000006E-2</v>
      </c>
      <c r="D50" s="18">
        <v>0.1</v>
      </c>
      <c r="E50" s="18">
        <v>0.8</v>
      </c>
      <c r="F50" s="18">
        <v>0</v>
      </c>
      <c r="G50" s="18">
        <v>-3</v>
      </c>
      <c r="H50" s="18">
        <v>0</v>
      </c>
      <c r="I50" s="18">
        <v>0</v>
      </c>
      <c r="J50" s="18">
        <v>0</v>
      </c>
      <c r="K50" s="18">
        <v>0</v>
      </c>
      <c r="L50" s="18">
        <v>0</v>
      </c>
      <c r="M50" s="18">
        <v>0</v>
      </c>
      <c r="N50" s="18">
        <v>0</v>
      </c>
      <c r="O50" s="43" t="s">
        <v>121</v>
      </c>
      <c r="P50" s="43"/>
      <c r="Q50" s="43"/>
      <c r="R50" s="15"/>
    </row>
    <row r="51" spans="1:18">
      <c r="B51" s="2"/>
    </row>
    <row r="52" spans="1:18">
      <c r="A52" s="27" t="s">
        <v>658</v>
      </c>
      <c r="K52" s="2"/>
    </row>
    <row r="53" spans="1:18">
      <c r="A53" s="18">
        <v>3</v>
      </c>
      <c r="B53" s="14" t="s">
        <v>328</v>
      </c>
      <c r="C53" s="15"/>
      <c r="D53" s="15"/>
      <c r="E53" s="15"/>
      <c r="F53" s="15"/>
      <c r="G53" s="15"/>
      <c r="H53" s="15"/>
      <c r="I53" s="15"/>
      <c r="J53" s="15"/>
      <c r="K53" s="15"/>
      <c r="L53" s="15"/>
      <c r="M53" s="15"/>
      <c r="N53" s="15"/>
      <c r="O53" s="15"/>
      <c r="P53" s="15"/>
      <c r="Q53" s="15"/>
      <c r="R53" s="15"/>
    </row>
    <row r="54" spans="1:18">
      <c r="A54" s="18">
        <v>1</v>
      </c>
      <c r="B54" s="14" t="s">
        <v>256</v>
      </c>
      <c r="C54" s="15"/>
      <c r="D54" s="15"/>
      <c r="E54" s="15"/>
      <c r="F54" s="15"/>
      <c r="G54" s="15"/>
      <c r="H54" s="15"/>
      <c r="I54" s="15"/>
      <c r="J54" s="15"/>
      <c r="K54" s="15"/>
      <c r="L54" s="15"/>
      <c r="M54" s="15"/>
      <c r="N54" s="15"/>
      <c r="O54" s="15"/>
      <c r="P54" s="15"/>
      <c r="Q54" s="15"/>
      <c r="R54" s="15"/>
    </row>
    <row r="55" spans="1:18">
      <c r="A55" s="18">
        <v>20</v>
      </c>
      <c r="B55" s="14" t="s">
        <v>329</v>
      </c>
      <c r="C55" s="15"/>
      <c r="D55" s="15"/>
      <c r="E55" s="15"/>
      <c r="F55" s="15"/>
      <c r="G55" s="15"/>
      <c r="H55" s="15"/>
      <c r="I55" s="15"/>
      <c r="J55" s="15"/>
      <c r="K55" s="15"/>
      <c r="L55" s="15"/>
      <c r="M55" s="15"/>
      <c r="N55" s="15"/>
      <c r="O55" s="15"/>
      <c r="P55" s="15"/>
      <c r="Q55" s="15"/>
      <c r="R55" s="15"/>
    </row>
    <row r="56" spans="1:18">
      <c r="A56" s="18">
        <v>5.5E-2</v>
      </c>
      <c r="B56" s="14" t="s">
        <v>330</v>
      </c>
      <c r="C56" s="15"/>
      <c r="D56" s="15"/>
      <c r="E56" s="15"/>
      <c r="F56" s="15"/>
      <c r="G56" s="15"/>
      <c r="H56" s="15"/>
      <c r="I56" s="15"/>
      <c r="J56" s="15"/>
      <c r="K56" s="15"/>
      <c r="L56" s="15"/>
      <c r="M56" s="15"/>
      <c r="N56" s="15"/>
      <c r="O56" s="15"/>
      <c r="P56" s="15"/>
      <c r="Q56" s="15"/>
      <c r="R56" s="15"/>
    </row>
    <row r="57" spans="1:18">
      <c r="A57" s="18">
        <v>0</v>
      </c>
      <c r="B57" s="14" t="s">
        <v>257</v>
      </c>
      <c r="C57" s="15"/>
      <c r="D57" s="15"/>
      <c r="E57" s="15"/>
      <c r="F57" s="15"/>
      <c r="G57" s="15"/>
      <c r="H57" s="15"/>
      <c r="I57" s="15"/>
      <c r="J57" s="15"/>
      <c r="K57" s="15"/>
      <c r="L57" s="15"/>
      <c r="M57" s="15"/>
      <c r="N57" s="15"/>
      <c r="O57" s="15"/>
      <c r="P57" s="15"/>
      <c r="Q57" s="15"/>
      <c r="R57" s="15"/>
    </row>
    <row r="58" spans="1:18">
      <c r="A58" s="14" t="s">
        <v>69</v>
      </c>
      <c r="B58" s="14"/>
      <c r="C58" s="15"/>
      <c r="D58" s="15"/>
      <c r="E58" s="15"/>
      <c r="F58" s="15"/>
      <c r="G58" s="15"/>
      <c r="H58" s="15"/>
      <c r="I58" s="15"/>
      <c r="J58" s="15"/>
      <c r="K58" s="15"/>
      <c r="L58" s="15"/>
      <c r="M58" s="15"/>
      <c r="N58" s="15"/>
      <c r="O58" s="15"/>
      <c r="P58" s="15"/>
      <c r="Q58" s="15"/>
      <c r="R58" s="15"/>
    </row>
    <row r="59" spans="1:18" ht="13.8" thickBot="1">
      <c r="A59" s="18">
        <v>2</v>
      </c>
      <c r="B59" s="14" t="s">
        <v>454</v>
      </c>
      <c r="C59" s="15"/>
      <c r="D59" s="15"/>
      <c r="E59" s="15"/>
      <c r="F59" s="15"/>
      <c r="G59" s="15"/>
      <c r="H59" s="15"/>
      <c r="I59" s="15"/>
      <c r="J59" s="15"/>
      <c r="K59" s="15"/>
      <c r="L59" s="15"/>
      <c r="M59" s="15"/>
      <c r="N59" s="15"/>
      <c r="O59" s="15"/>
      <c r="P59" s="15"/>
      <c r="Q59" s="15"/>
      <c r="R59" s="15"/>
    </row>
    <row r="60" spans="1:18" ht="13.8" thickBot="1">
      <c r="A60" s="18">
        <v>5</v>
      </c>
      <c r="B60" s="141">
        <v>7</v>
      </c>
      <c r="C60" s="15" t="s">
        <v>662</v>
      </c>
      <c r="D60" s="15"/>
      <c r="E60" s="15"/>
      <c r="F60" s="139" t="s">
        <v>664</v>
      </c>
      <c r="G60" s="74"/>
      <c r="H60" s="74"/>
      <c r="I60" s="74"/>
      <c r="J60" s="74"/>
      <c r="K60" s="74"/>
      <c r="L60" s="74"/>
      <c r="M60" s="74"/>
      <c r="N60" s="75"/>
      <c r="O60" s="15"/>
      <c r="P60" s="15"/>
      <c r="Q60" s="15"/>
      <c r="R60" s="15"/>
    </row>
    <row r="61" spans="1:18">
      <c r="A61" s="18">
        <v>0</v>
      </c>
      <c r="B61" s="14" t="s">
        <v>186</v>
      </c>
      <c r="C61" s="15"/>
      <c r="D61" s="15"/>
      <c r="E61" s="15"/>
      <c r="F61" s="15"/>
      <c r="G61" s="15"/>
      <c r="H61" s="15"/>
      <c r="I61" s="15"/>
      <c r="J61" s="15"/>
      <c r="K61" s="15"/>
      <c r="L61" s="15"/>
      <c r="M61" s="15"/>
      <c r="N61" s="15"/>
      <c r="O61" s="15"/>
      <c r="P61" s="15"/>
      <c r="Q61" s="15"/>
      <c r="R61" s="15"/>
    </row>
    <row r="62" spans="1:18">
      <c r="A62" s="18">
        <v>0</v>
      </c>
      <c r="B62" s="14" t="s">
        <v>187</v>
      </c>
      <c r="C62" s="15"/>
      <c r="D62" s="15"/>
      <c r="E62" s="15"/>
      <c r="F62" s="15"/>
      <c r="G62" s="15"/>
      <c r="H62" s="15"/>
      <c r="I62" s="15"/>
      <c r="J62" s="15"/>
      <c r="K62" s="15"/>
      <c r="L62" s="15"/>
      <c r="M62" s="15"/>
      <c r="N62" s="15"/>
      <c r="O62" s="15"/>
      <c r="P62" s="15"/>
      <c r="Q62" s="15"/>
      <c r="R62" s="15"/>
    </row>
    <row r="63" spans="1:18">
      <c r="A63" t="s">
        <v>656</v>
      </c>
      <c r="B63" s="2"/>
    </row>
    <row r="64" spans="1:18">
      <c r="A64" s="16" t="s">
        <v>13</v>
      </c>
      <c r="B64" s="16" t="s">
        <v>0</v>
      </c>
      <c r="C64" s="16" t="s">
        <v>1</v>
      </c>
      <c r="D64" s="16" t="s">
        <v>2</v>
      </c>
      <c r="E64" s="19" t="s">
        <v>272</v>
      </c>
      <c r="F64" s="19" t="s">
        <v>3</v>
      </c>
      <c r="G64" s="16" t="s">
        <v>5</v>
      </c>
      <c r="H64" s="19" t="s">
        <v>331</v>
      </c>
      <c r="I64" s="19" t="s">
        <v>332</v>
      </c>
      <c r="J64" s="16" t="s">
        <v>8</v>
      </c>
      <c r="K64" s="16" t="s">
        <v>9</v>
      </c>
      <c r="L64" s="19" t="s">
        <v>268</v>
      </c>
      <c r="M64" s="16" t="s">
        <v>97</v>
      </c>
      <c r="N64" s="16" t="s">
        <v>98</v>
      </c>
      <c r="O64" s="16" t="s">
        <v>185</v>
      </c>
      <c r="P64" s="15"/>
      <c r="Q64" s="15"/>
      <c r="R64" s="15"/>
    </row>
    <row r="65" spans="1:22">
      <c r="A65" s="15" t="s">
        <v>414</v>
      </c>
      <c r="B65" s="15"/>
      <c r="C65" s="15"/>
      <c r="D65" s="15"/>
      <c r="E65" s="15"/>
      <c r="F65" s="15"/>
      <c r="G65" s="15"/>
      <c r="H65" s="15"/>
      <c r="I65" s="15"/>
      <c r="J65" s="15"/>
      <c r="K65" s="15"/>
      <c r="L65" s="15"/>
      <c r="M65" s="15"/>
      <c r="N65" s="15"/>
      <c r="O65" s="43"/>
      <c r="P65" s="43"/>
      <c r="Q65" s="43"/>
      <c r="R65" s="15"/>
    </row>
    <row r="66" spans="1:22">
      <c r="A66" s="18">
        <v>1</v>
      </c>
      <c r="B66" s="18">
        <v>40</v>
      </c>
      <c r="C66" s="18">
        <v>30</v>
      </c>
      <c r="D66" s="18">
        <v>6</v>
      </c>
      <c r="E66" s="18">
        <v>10</v>
      </c>
      <c r="F66" s="18">
        <v>0</v>
      </c>
      <c r="G66" s="18">
        <v>-2</v>
      </c>
      <c r="H66" s="18">
        <v>0</v>
      </c>
      <c r="I66" s="18">
        <v>0</v>
      </c>
      <c r="J66" s="18">
        <v>0</v>
      </c>
      <c r="K66" s="18">
        <v>0</v>
      </c>
      <c r="L66" s="18">
        <v>0</v>
      </c>
      <c r="M66" s="18">
        <v>0</v>
      </c>
      <c r="N66" s="18">
        <v>0</v>
      </c>
      <c r="O66" s="43" t="s">
        <v>117</v>
      </c>
      <c r="P66" s="43"/>
      <c r="Q66" s="43"/>
      <c r="R66" s="15"/>
    </row>
    <row r="67" spans="1:22">
      <c r="A67" s="18">
        <v>1</v>
      </c>
      <c r="B67" s="18">
        <v>140</v>
      </c>
      <c r="C67" s="18">
        <v>118</v>
      </c>
      <c r="D67" s="18">
        <v>70</v>
      </c>
      <c r="E67" s="18">
        <v>10</v>
      </c>
      <c r="F67" s="18">
        <v>0</v>
      </c>
      <c r="G67" s="18">
        <v>-4</v>
      </c>
      <c r="H67" s="18">
        <v>0</v>
      </c>
      <c r="I67" s="18">
        <v>0</v>
      </c>
      <c r="J67" s="18">
        <v>0</v>
      </c>
      <c r="K67" s="18">
        <v>0</v>
      </c>
      <c r="L67" s="18">
        <v>0</v>
      </c>
      <c r="M67" s="18">
        <v>0</v>
      </c>
      <c r="N67" s="18">
        <v>0</v>
      </c>
      <c r="O67" s="43" t="s">
        <v>118</v>
      </c>
      <c r="P67" s="43"/>
      <c r="Q67" s="43"/>
      <c r="R67" s="15"/>
    </row>
    <row r="68" spans="1:22" ht="13.8" thickBot="1">
      <c r="A68" s="18">
        <v>0.05</v>
      </c>
      <c r="B68" s="18">
        <v>0.12</v>
      </c>
      <c r="C68" s="18">
        <v>0.1041</v>
      </c>
      <c r="D68" s="18">
        <v>0.15</v>
      </c>
      <c r="E68" s="18">
        <v>0.8</v>
      </c>
      <c r="F68" s="18">
        <v>0</v>
      </c>
      <c r="G68" s="18">
        <v>-4</v>
      </c>
      <c r="H68" s="18">
        <v>0</v>
      </c>
      <c r="I68" s="18">
        <v>0</v>
      </c>
      <c r="J68" s="18">
        <v>0</v>
      </c>
      <c r="K68" s="18">
        <v>0</v>
      </c>
      <c r="L68" s="18">
        <v>0</v>
      </c>
      <c r="M68" s="18">
        <v>0</v>
      </c>
      <c r="N68" s="18">
        <v>0</v>
      </c>
      <c r="O68" s="43" t="s">
        <v>119</v>
      </c>
      <c r="P68" s="43"/>
      <c r="Q68" s="43"/>
      <c r="R68" s="15"/>
    </row>
    <row r="69" spans="1:22">
      <c r="A69" s="18">
        <v>0.05</v>
      </c>
      <c r="B69" s="18">
        <v>2</v>
      </c>
      <c r="C69" s="18">
        <v>1</v>
      </c>
      <c r="D69" s="18">
        <v>0</v>
      </c>
      <c r="E69" s="18">
        <v>1</v>
      </c>
      <c r="F69" s="18">
        <v>0</v>
      </c>
      <c r="G69" s="20">
        <v>-4</v>
      </c>
      <c r="H69" s="18">
        <v>0</v>
      </c>
      <c r="I69" s="18">
        <v>0</v>
      </c>
      <c r="J69" s="18">
        <v>0</v>
      </c>
      <c r="K69" s="18">
        <v>0</v>
      </c>
      <c r="L69" s="18">
        <v>0</v>
      </c>
      <c r="M69" s="18">
        <v>0</v>
      </c>
      <c r="N69" s="18">
        <v>0</v>
      </c>
      <c r="O69" s="43" t="s">
        <v>660</v>
      </c>
      <c r="P69" s="43"/>
      <c r="Q69" s="43"/>
      <c r="R69" s="453" t="s">
        <v>661</v>
      </c>
      <c r="S69" s="454"/>
      <c r="T69" s="454"/>
      <c r="U69" s="454"/>
      <c r="V69" s="455"/>
    </row>
    <row r="70" spans="1:22" ht="13.8" thickBot="1">
      <c r="A70" s="18">
        <v>0.05</v>
      </c>
      <c r="B70" s="18">
        <v>2</v>
      </c>
      <c r="C70" s="18">
        <v>1</v>
      </c>
      <c r="D70" s="18">
        <v>0</v>
      </c>
      <c r="E70" s="18">
        <v>1</v>
      </c>
      <c r="F70" s="18">
        <v>0</v>
      </c>
      <c r="G70" s="20">
        <v>-4</v>
      </c>
      <c r="H70" s="18">
        <v>0</v>
      </c>
      <c r="I70" s="18">
        <v>0</v>
      </c>
      <c r="J70" s="18">
        <v>0</v>
      </c>
      <c r="K70" s="18">
        <v>0</v>
      </c>
      <c r="L70" s="18">
        <v>0</v>
      </c>
      <c r="M70" s="18">
        <v>0</v>
      </c>
      <c r="N70" s="18">
        <v>0</v>
      </c>
      <c r="O70" s="43" t="s">
        <v>659</v>
      </c>
      <c r="P70" s="43"/>
      <c r="Q70" s="43"/>
      <c r="R70" s="456"/>
      <c r="S70" s="457"/>
      <c r="T70" s="457"/>
      <c r="U70" s="457"/>
      <c r="V70" s="458"/>
    </row>
    <row r="71" spans="1:22">
      <c r="A71" s="18">
        <v>0.05</v>
      </c>
      <c r="B71" s="18">
        <v>0.2</v>
      </c>
      <c r="C71" s="18">
        <v>6.3E-2</v>
      </c>
      <c r="D71" s="18">
        <v>0.1</v>
      </c>
      <c r="E71" s="18">
        <v>0.8</v>
      </c>
      <c r="F71" s="18">
        <v>0</v>
      </c>
      <c r="G71" s="18">
        <v>-3</v>
      </c>
      <c r="H71" s="18">
        <v>0</v>
      </c>
      <c r="I71" s="18">
        <v>0</v>
      </c>
      <c r="J71" s="18">
        <v>0</v>
      </c>
      <c r="K71" s="18">
        <v>0</v>
      </c>
      <c r="L71" s="18">
        <v>0</v>
      </c>
      <c r="M71" s="18">
        <v>0</v>
      </c>
      <c r="N71" s="18">
        <v>0</v>
      </c>
      <c r="O71" s="43" t="s">
        <v>120</v>
      </c>
      <c r="P71" s="43"/>
      <c r="Q71" s="43"/>
      <c r="R71" s="15"/>
    </row>
    <row r="72" spans="1:22">
      <c r="A72" s="18">
        <v>0.05</v>
      </c>
      <c r="B72" s="18">
        <v>0.2</v>
      </c>
      <c r="C72" s="18">
        <v>8.5000000000000006E-2</v>
      </c>
      <c r="D72" s="18">
        <v>0.1</v>
      </c>
      <c r="E72" s="18">
        <v>0.8</v>
      </c>
      <c r="F72" s="18">
        <v>0</v>
      </c>
      <c r="G72" s="18">
        <v>-3</v>
      </c>
      <c r="H72" s="18">
        <v>0</v>
      </c>
      <c r="I72" s="18">
        <v>0</v>
      </c>
      <c r="J72" s="18">
        <v>0</v>
      </c>
      <c r="K72" s="18">
        <v>0</v>
      </c>
      <c r="L72" s="18">
        <v>0</v>
      </c>
      <c r="M72" s="18">
        <v>0</v>
      </c>
      <c r="N72" s="18">
        <v>0</v>
      </c>
      <c r="O72" s="43" t="s">
        <v>121</v>
      </c>
      <c r="P72" s="43"/>
      <c r="Q72" s="43"/>
      <c r="R72" s="15"/>
    </row>
    <row r="73" spans="1:22">
      <c r="B73" s="2"/>
    </row>
    <row r="74" spans="1:22">
      <c r="A74" s="27" t="s">
        <v>451</v>
      </c>
      <c r="K74" s="2"/>
    </row>
    <row r="75" spans="1:22">
      <c r="A75" s="18">
        <v>4</v>
      </c>
      <c r="B75" s="14" t="s">
        <v>328</v>
      </c>
      <c r="C75" s="15"/>
      <c r="D75" s="15"/>
      <c r="E75" s="15"/>
      <c r="F75" s="15"/>
      <c r="G75" s="15"/>
      <c r="H75" s="15"/>
      <c r="I75" s="15"/>
      <c r="J75" s="15"/>
      <c r="K75" s="15"/>
      <c r="L75" s="15"/>
      <c r="M75" s="15"/>
      <c r="N75" s="15"/>
      <c r="O75" s="15"/>
      <c r="P75" s="15"/>
      <c r="Q75" s="15"/>
      <c r="R75" s="15"/>
    </row>
    <row r="76" spans="1:22">
      <c r="A76" s="18">
        <v>1</v>
      </c>
      <c r="B76" s="14" t="s">
        <v>256</v>
      </c>
      <c r="C76" s="15"/>
      <c r="D76" s="15"/>
      <c r="E76" s="15"/>
      <c r="F76" s="15"/>
      <c r="G76" s="15"/>
      <c r="H76" s="15"/>
      <c r="I76" s="15"/>
      <c r="J76" s="15"/>
      <c r="K76" s="15"/>
      <c r="L76" s="15"/>
      <c r="M76" s="15"/>
      <c r="N76" s="15"/>
      <c r="O76" s="15"/>
      <c r="P76" s="15"/>
      <c r="Q76" s="15"/>
      <c r="R76" s="15"/>
    </row>
    <row r="77" spans="1:22">
      <c r="A77" s="18">
        <v>20</v>
      </c>
      <c r="B77" s="14" t="s">
        <v>329</v>
      </c>
      <c r="C77" s="15"/>
      <c r="D77" s="15"/>
      <c r="E77" s="15"/>
      <c r="F77" s="15"/>
      <c r="G77" s="15"/>
      <c r="H77" s="15"/>
      <c r="I77" s="15"/>
      <c r="J77" s="15"/>
      <c r="K77" s="15"/>
      <c r="L77" s="15"/>
      <c r="M77" s="15"/>
      <c r="N77" s="15"/>
      <c r="O77" s="15"/>
      <c r="P77" s="15"/>
      <c r="Q77" s="15"/>
      <c r="R77" s="15"/>
    </row>
    <row r="78" spans="1:22">
      <c r="A78" s="18">
        <v>5.5E-2</v>
      </c>
      <c r="B78" s="14" t="s">
        <v>330</v>
      </c>
      <c r="C78" s="15"/>
      <c r="D78" s="15"/>
      <c r="E78" s="15"/>
      <c r="F78" s="15"/>
      <c r="G78" s="15"/>
      <c r="H78" s="15"/>
      <c r="I78" s="15"/>
      <c r="J78" s="15"/>
      <c r="K78" s="15"/>
      <c r="L78" s="15"/>
      <c r="M78" s="15"/>
      <c r="N78" s="15"/>
      <c r="O78" s="15"/>
      <c r="P78" s="15"/>
      <c r="Q78" s="15"/>
      <c r="R78" s="15"/>
    </row>
    <row r="79" spans="1:22">
      <c r="A79" s="18">
        <v>0</v>
      </c>
      <c r="B79" s="14" t="s">
        <v>257</v>
      </c>
      <c r="C79" s="15"/>
      <c r="D79" s="15"/>
      <c r="E79" s="15"/>
      <c r="F79" s="15"/>
      <c r="G79" s="15"/>
      <c r="H79" s="15"/>
      <c r="I79" s="15"/>
      <c r="J79" s="15"/>
      <c r="K79" s="15"/>
      <c r="L79" s="15"/>
      <c r="M79" s="15"/>
      <c r="N79" s="15"/>
      <c r="O79" s="15"/>
      <c r="P79" s="15"/>
      <c r="Q79" s="15"/>
      <c r="R79" s="15"/>
    </row>
    <row r="80" spans="1:22">
      <c r="A80" s="14" t="s">
        <v>69</v>
      </c>
      <c r="B80" s="14"/>
      <c r="C80" s="15"/>
      <c r="D80" s="15"/>
      <c r="E80" s="15"/>
      <c r="F80" s="15"/>
      <c r="G80" s="15"/>
      <c r="H80" s="15"/>
      <c r="I80" s="15"/>
      <c r="J80" s="15"/>
      <c r="K80" s="15"/>
      <c r="L80" s="15"/>
      <c r="M80" s="15"/>
      <c r="N80" s="15"/>
      <c r="O80" s="15"/>
      <c r="P80" s="15"/>
      <c r="Q80" s="15"/>
      <c r="R80" s="15"/>
    </row>
    <row r="81" spans="1:18" ht="13.8" thickBot="1">
      <c r="A81" s="18">
        <v>2</v>
      </c>
      <c r="B81" s="14" t="s">
        <v>454</v>
      </c>
      <c r="C81" s="15"/>
      <c r="D81" s="15"/>
      <c r="E81" s="15"/>
      <c r="F81" s="15"/>
      <c r="G81" s="15"/>
      <c r="H81" s="15"/>
      <c r="I81" s="15"/>
      <c r="J81" s="15"/>
      <c r="K81" s="15"/>
      <c r="L81" s="15"/>
      <c r="M81" s="15"/>
      <c r="N81" s="15"/>
      <c r="O81" s="15"/>
      <c r="P81" s="15"/>
      <c r="Q81" s="15"/>
      <c r="R81" s="15"/>
    </row>
    <row r="82" spans="1:18" ht="13.8" thickBot="1">
      <c r="A82" s="20">
        <v>7</v>
      </c>
      <c r="B82" s="20">
        <v>5</v>
      </c>
      <c r="C82" s="15" t="s">
        <v>662</v>
      </c>
      <c r="D82" s="15"/>
      <c r="E82" s="15"/>
      <c r="F82" s="15"/>
      <c r="G82" s="139" t="s">
        <v>663</v>
      </c>
      <c r="H82" s="74"/>
      <c r="I82" s="74"/>
      <c r="J82" s="74"/>
      <c r="K82" s="74"/>
      <c r="L82" s="74"/>
      <c r="M82" s="74"/>
      <c r="N82" s="74"/>
      <c r="O82" s="75"/>
      <c r="P82" s="15"/>
      <c r="Q82" s="15"/>
      <c r="R82" s="15"/>
    </row>
    <row r="83" spans="1:18">
      <c r="A83" s="14" t="s">
        <v>69</v>
      </c>
      <c r="B83" s="14"/>
      <c r="C83" s="15"/>
      <c r="D83" s="15"/>
      <c r="E83" s="15"/>
      <c r="F83" s="15"/>
      <c r="G83" s="15"/>
      <c r="H83" s="15"/>
      <c r="I83" s="15"/>
      <c r="J83" s="15"/>
      <c r="K83" s="15"/>
      <c r="L83" s="15"/>
      <c r="M83" s="15"/>
      <c r="N83" s="15"/>
      <c r="O83" s="15"/>
      <c r="P83" s="15"/>
      <c r="Q83" s="15"/>
      <c r="R83" s="15"/>
    </row>
    <row r="84" spans="1:18">
      <c r="A84" s="18">
        <v>0</v>
      </c>
      <c r="B84" s="14" t="s">
        <v>186</v>
      </c>
      <c r="C84" s="15"/>
      <c r="D84" s="15"/>
      <c r="E84" s="15"/>
      <c r="F84" s="15"/>
      <c r="G84" s="15"/>
      <c r="H84" s="15"/>
      <c r="I84" s="15"/>
      <c r="J84" s="15"/>
      <c r="K84" s="15"/>
      <c r="L84" s="15"/>
      <c r="M84" s="15"/>
      <c r="N84" s="15"/>
      <c r="O84" s="15"/>
      <c r="P84" s="15"/>
      <c r="Q84" s="15"/>
      <c r="R84" s="15"/>
    </row>
    <row r="85" spans="1:18">
      <c r="A85" s="18">
        <v>0</v>
      </c>
      <c r="B85" s="14" t="s">
        <v>187</v>
      </c>
      <c r="C85" s="15"/>
      <c r="D85" s="15"/>
      <c r="E85" s="15"/>
      <c r="F85" s="15"/>
      <c r="G85" s="15"/>
      <c r="H85" s="15"/>
      <c r="I85" s="15"/>
      <c r="J85" s="15"/>
      <c r="K85" s="15"/>
      <c r="L85" s="15"/>
      <c r="M85" s="15"/>
      <c r="N85" s="15"/>
      <c r="O85" s="15"/>
      <c r="P85" s="15"/>
      <c r="Q85" s="15"/>
      <c r="R85" s="15"/>
    </row>
    <row r="86" spans="1:18">
      <c r="A86" t="s">
        <v>656</v>
      </c>
      <c r="B86" s="2"/>
    </row>
    <row r="87" spans="1:18">
      <c r="A87" s="16" t="s">
        <v>13</v>
      </c>
      <c r="B87" s="16" t="s">
        <v>0</v>
      </c>
      <c r="C87" s="16" t="s">
        <v>1</v>
      </c>
      <c r="D87" s="16" t="s">
        <v>2</v>
      </c>
      <c r="E87" s="19" t="s">
        <v>272</v>
      </c>
      <c r="F87" s="19" t="s">
        <v>3</v>
      </c>
      <c r="G87" s="16" t="s">
        <v>5</v>
      </c>
      <c r="H87" s="19" t="s">
        <v>331</v>
      </c>
      <c r="I87" s="19" t="s">
        <v>332</v>
      </c>
      <c r="J87" s="16" t="s">
        <v>8</v>
      </c>
      <c r="K87" s="16" t="s">
        <v>9</v>
      </c>
      <c r="L87" s="19" t="s">
        <v>268</v>
      </c>
      <c r="M87" s="16" t="s">
        <v>97</v>
      </c>
      <c r="N87" s="16" t="s">
        <v>98</v>
      </c>
      <c r="O87" s="16" t="s">
        <v>185</v>
      </c>
      <c r="P87" s="15"/>
      <c r="Q87" s="15"/>
      <c r="R87" s="15"/>
    </row>
    <row r="88" spans="1:18">
      <c r="A88" s="15" t="s">
        <v>414</v>
      </c>
      <c r="B88" s="15"/>
      <c r="C88" s="15"/>
      <c r="D88" s="15"/>
      <c r="E88" s="15"/>
      <c r="F88" s="15"/>
      <c r="G88" s="15"/>
      <c r="H88" s="15"/>
      <c r="I88" s="15"/>
      <c r="J88" s="15"/>
      <c r="K88" s="15"/>
      <c r="L88" s="15"/>
      <c r="M88" s="15"/>
      <c r="N88" s="15"/>
      <c r="O88" s="43"/>
      <c r="P88" s="43"/>
      <c r="Q88" s="43"/>
      <c r="R88" s="15"/>
    </row>
    <row r="89" spans="1:18">
      <c r="A89" s="18">
        <v>1</v>
      </c>
      <c r="B89" s="18">
        <v>40</v>
      </c>
      <c r="C89" s="18">
        <v>30</v>
      </c>
      <c r="D89" s="18">
        <v>6</v>
      </c>
      <c r="E89" s="18">
        <v>10</v>
      </c>
      <c r="F89" s="18">
        <v>0</v>
      </c>
      <c r="G89" s="18">
        <v>-2</v>
      </c>
      <c r="H89" s="18">
        <v>0</v>
      </c>
      <c r="I89" s="18">
        <v>0</v>
      </c>
      <c r="J89" s="18">
        <v>0</v>
      </c>
      <c r="K89" s="18">
        <v>0</v>
      </c>
      <c r="L89" s="18">
        <v>0</v>
      </c>
      <c r="M89" s="18">
        <v>0</v>
      </c>
      <c r="N89" s="18">
        <v>0</v>
      </c>
      <c r="O89" s="43" t="s">
        <v>117</v>
      </c>
      <c r="P89" s="43"/>
      <c r="Q89" s="43"/>
      <c r="R89" s="15"/>
    </row>
    <row r="90" spans="1:18">
      <c r="A90" s="18">
        <v>1</v>
      </c>
      <c r="B90" s="18">
        <v>140</v>
      </c>
      <c r="C90" s="18">
        <v>118</v>
      </c>
      <c r="D90" s="18">
        <v>70</v>
      </c>
      <c r="E90" s="18">
        <v>10</v>
      </c>
      <c r="F90" s="18">
        <v>0</v>
      </c>
      <c r="G90" s="18">
        <v>-4</v>
      </c>
      <c r="H90" s="18">
        <v>0</v>
      </c>
      <c r="I90" s="18">
        <v>0</v>
      </c>
      <c r="J90" s="18">
        <v>0</v>
      </c>
      <c r="K90" s="18">
        <v>0</v>
      </c>
      <c r="L90" s="18">
        <v>0</v>
      </c>
      <c r="M90" s="18">
        <v>0</v>
      </c>
      <c r="N90" s="18">
        <v>0</v>
      </c>
      <c r="O90" s="43" t="s">
        <v>118</v>
      </c>
      <c r="P90" s="43"/>
      <c r="Q90" s="43"/>
      <c r="R90" s="15"/>
    </row>
    <row r="91" spans="1:18">
      <c r="A91" s="18">
        <v>0.05</v>
      </c>
      <c r="B91" s="18">
        <v>0.12</v>
      </c>
      <c r="C91" s="18">
        <v>0.1041</v>
      </c>
      <c r="D91" s="18">
        <v>0.15</v>
      </c>
      <c r="E91" s="18">
        <v>0.8</v>
      </c>
      <c r="F91" s="18">
        <v>0</v>
      </c>
      <c r="G91" s="18">
        <v>-4</v>
      </c>
      <c r="H91" s="18">
        <v>0</v>
      </c>
      <c r="I91" s="18">
        <v>0</v>
      </c>
      <c r="J91" s="18">
        <v>0</v>
      </c>
      <c r="K91" s="18">
        <v>0</v>
      </c>
      <c r="L91" s="18">
        <v>0</v>
      </c>
      <c r="M91" s="18">
        <v>0</v>
      </c>
      <c r="N91" s="18">
        <v>0</v>
      </c>
      <c r="O91" s="43" t="s">
        <v>119</v>
      </c>
      <c r="P91" s="43"/>
      <c r="Q91" s="43"/>
      <c r="R91" s="15"/>
    </row>
    <row r="92" spans="1:18">
      <c r="A92" s="18">
        <v>0.05</v>
      </c>
      <c r="B92" s="18">
        <v>2</v>
      </c>
      <c r="C92" s="18">
        <v>1</v>
      </c>
      <c r="D92" s="18">
        <v>0</v>
      </c>
      <c r="E92" s="18">
        <v>1</v>
      </c>
      <c r="F92" s="18">
        <v>0</v>
      </c>
      <c r="G92" s="20">
        <v>-4</v>
      </c>
      <c r="H92" s="18">
        <v>0</v>
      </c>
      <c r="I92" s="18">
        <v>0</v>
      </c>
      <c r="J92" s="18">
        <v>0</v>
      </c>
      <c r="K92" s="18">
        <v>0</v>
      </c>
      <c r="L92" s="18">
        <v>0</v>
      </c>
      <c r="M92" s="18">
        <v>0</v>
      </c>
      <c r="N92" s="18">
        <v>0</v>
      </c>
      <c r="O92" s="43" t="s">
        <v>659</v>
      </c>
      <c r="P92" s="43"/>
      <c r="Q92" s="43"/>
      <c r="R92" s="15"/>
    </row>
    <row r="93" spans="1:18">
      <c r="A93" s="18">
        <v>0.05</v>
      </c>
      <c r="B93" s="18">
        <v>2</v>
      </c>
      <c r="C93" s="18">
        <v>1</v>
      </c>
      <c r="D93" s="18">
        <v>0</v>
      </c>
      <c r="E93" s="18">
        <v>1</v>
      </c>
      <c r="F93" s="18">
        <v>0</v>
      </c>
      <c r="G93" s="20">
        <v>-4</v>
      </c>
      <c r="H93" s="18">
        <v>0</v>
      </c>
      <c r="I93" s="18">
        <v>0</v>
      </c>
      <c r="J93" s="18">
        <v>0</v>
      </c>
      <c r="K93" s="18">
        <v>0</v>
      </c>
      <c r="L93" s="18">
        <v>0</v>
      </c>
      <c r="M93" s="18">
        <v>0</v>
      </c>
      <c r="N93" s="18">
        <v>0</v>
      </c>
      <c r="O93" s="43" t="s">
        <v>660</v>
      </c>
      <c r="P93" s="43"/>
      <c r="Q93" s="43"/>
      <c r="R93" s="15"/>
    </row>
    <row r="94" spans="1:18">
      <c r="A94" s="18">
        <v>0.05</v>
      </c>
      <c r="B94" s="18">
        <v>0.2</v>
      </c>
      <c r="C94" s="18">
        <v>6.3E-2</v>
      </c>
      <c r="D94" s="18">
        <v>0.1</v>
      </c>
      <c r="E94" s="18">
        <v>0.8</v>
      </c>
      <c r="F94" s="18">
        <v>0</v>
      </c>
      <c r="G94" s="18">
        <v>-3</v>
      </c>
      <c r="H94" s="18">
        <v>0</v>
      </c>
      <c r="I94" s="18">
        <v>0</v>
      </c>
      <c r="J94" s="18">
        <v>0</v>
      </c>
      <c r="K94" s="18">
        <v>0</v>
      </c>
      <c r="L94" s="18">
        <v>0</v>
      </c>
      <c r="M94" s="18">
        <v>0</v>
      </c>
      <c r="N94" s="18">
        <v>0</v>
      </c>
      <c r="O94" s="43" t="s">
        <v>120</v>
      </c>
      <c r="P94" s="43"/>
      <c r="Q94" s="43"/>
      <c r="R94" s="15"/>
    </row>
    <row r="95" spans="1:18">
      <c r="A95" s="18">
        <v>0.05</v>
      </c>
      <c r="B95" s="18">
        <v>0.2</v>
      </c>
      <c r="C95" s="18">
        <v>8.5000000000000006E-2</v>
      </c>
      <c r="D95" s="18">
        <v>0.1</v>
      </c>
      <c r="E95" s="18">
        <v>0.8</v>
      </c>
      <c r="F95" s="18">
        <v>0</v>
      </c>
      <c r="G95" s="18">
        <v>-3</v>
      </c>
      <c r="H95" s="18">
        <v>0</v>
      </c>
      <c r="I95" s="18">
        <v>0</v>
      </c>
      <c r="J95" s="18">
        <v>0</v>
      </c>
      <c r="K95" s="18">
        <v>0</v>
      </c>
      <c r="L95" s="18">
        <v>0</v>
      </c>
      <c r="M95" s="18">
        <v>0</v>
      </c>
      <c r="N95" s="18">
        <v>0</v>
      </c>
      <c r="O95" s="43" t="s">
        <v>121</v>
      </c>
      <c r="P95" s="43"/>
      <c r="Q95" s="43"/>
      <c r="R95" s="15"/>
    </row>
    <row r="96" spans="1:18">
      <c r="B96" s="2"/>
    </row>
    <row r="97" spans="1:18">
      <c r="A97" s="27" t="s">
        <v>452</v>
      </c>
      <c r="K97" s="2"/>
    </row>
    <row r="98" spans="1:18">
      <c r="A98" s="18">
        <v>5</v>
      </c>
      <c r="B98" s="14" t="s">
        <v>328</v>
      </c>
      <c r="C98" s="15"/>
      <c r="D98" s="15"/>
      <c r="E98" s="15"/>
      <c r="F98" s="15"/>
      <c r="G98" s="15"/>
      <c r="H98" s="15"/>
      <c r="I98" s="15"/>
      <c r="J98" s="15"/>
      <c r="K98" s="15"/>
      <c r="L98" s="15"/>
      <c r="M98" s="15"/>
      <c r="N98" s="15"/>
      <c r="O98" s="15"/>
      <c r="P98" s="15"/>
      <c r="Q98" s="15"/>
      <c r="R98" s="15"/>
    </row>
    <row r="99" spans="1:18">
      <c r="A99" s="18">
        <v>1</v>
      </c>
      <c r="B99" s="14" t="s">
        <v>256</v>
      </c>
      <c r="C99" s="15"/>
      <c r="D99" s="15"/>
      <c r="E99" s="15"/>
      <c r="F99" s="15"/>
      <c r="G99" s="15"/>
      <c r="H99" s="15"/>
      <c r="I99" s="15"/>
      <c r="J99" s="15"/>
      <c r="K99" s="15"/>
      <c r="L99" s="15"/>
      <c r="M99" s="15"/>
      <c r="N99" s="15"/>
      <c r="O99" s="15"/>
      <c r="P99" s="15"/>
      <c r="Q99" s="15"/>
      <c r="R99" s="15"/>
    </row>
    <row r="100" spans="1:18">
      <c r="A100" s="18">
        <v>20</v>
      </c>
      <c r="B100" s="14" t="s">
        <v>329</v>
      </c>
      <c r="C100" s="15"/>
      <c r="D100" s="15"/>
      <c r="E100" s="15"/>
      <c r="F100" s="15"/>
      <c r="G100" s="15"/>
      <c r="H100" s="15"/>
      <c r="I100" s="15"/>
      <c r="J100" s="15"/>
      <c r="K100" s="15"/>
      <c r="L100" s="15"/>
      <c r="M100" s="15"/>
      <c r="N100" s="15"/>
      <c r="O100" s="15"/>
      <c r="P100" s="15"/>
      <c r="Q100" s="15"/>
      <c r="R100" s="15"/>
    </row>
    <row r="101" spans="1:18">
      <c r="A101" s="18">
        <v>5.5E-2</v>
      </c>
      <c r="B101" s="14" t="s">
        <v>330</v>
      </c>
      <c r="C101" s="15"/>
      <c r="D101" s="15"/>
      <c r="E101" s="15"/>
      <c r="F101" s="15"/>
      <c r="G101" s="15"/>
      <c r="H101" s="15"/>
      <c r="I101" s="15"/>
      <c r="J101" s="15"/>
      <c r="K101" s="15"/>
      <c r="L101" s="15"/>
      <c r="M101" s="15"/>
      <c r="N101" s="15"/>
      <c r="O101" s="15"/>
      <c r="P101" s="15"/>
      <c r="Q101" s="15"/>
      <c r="R101" s="15"/>
    </row>
    <row r="102" spans="1:18">
      <c r="A102" s="18">
        <v>0</v>
      </c>
      <c r="B102" s="14" t="s">
        <v>257</v>
      </c>
      <c r="C102" s="15"/>
      <c r="D102" s="15"/>
      <c r="E102" s="15"/>
      <c r="F102" s="15"/>
      <c r="G102" s="15"/>
      <c r="H102" s="15"/>
      <c r="I102" s="15"/>
      <c r="J102" s="15"/>
      <c r="K102" s="15"/>
      <c r="L102" s="15"/>
      <c r="M102" s="15"/>
      <c r="N102" s="15"/>
      <c r="O102" s="15"/>
      <c r="P102" s="15"/>
      <c r="Q102" s="15"/>
      <c r="R102" s="15"/>
    </row>
    <row r="103" spans="1:18">
      <c r="A103" s="14" t="s">
        <v>69</v>
      </c>
      <c r="B103" s="14"/>
      <c r="C103" s="15"/>
      <c r="D103" s="15"/>
      <c r="E103" s="15"/>
      <c r="F103" s="15"/>
      <c r="G103" s="15"/>
      <c r="H103" s="15"/>
      <c r="I103" s="15"/>
      <c r="J103" s="15"/>
      <c r="K103" s="15"/>
      <c r="L103" s="15"/>
      <c r="M103" s="15"/>
      <c r="N103" s="15"/>
      <c r="O103" s="15"/>
      <c r="P103" s="15"/>
      <c r="Q103" s="15"/>
      <c r="R103" s="15"/>
    </row>
    <row r="104" spans="1:18" ht="13.8" thickBot="1">
      <c r="A104" s="18">
        <v>2</v>
      </c>
      <c r="B104" s="14" t="s">
        <v>454</v>
      </c>
      <c r="C104" s="15"/>
      <c r="D104" s="15"/>
      <c r="E104" s="15"/>
      <c r="F104" s="15"/>
      <c r="G104" s="15"/>
      <c r="H104" s="15"/>
      <c r="I104" s="15"/>
      <c r="J104" s="15"/>
      <c r="K104" s="15"/>
      <c r="L104" s="15"/>
      <c r="M104" s="15"/>
      <c r="N104" s="15"/>
      <c r="O104" s="15"/>
      <c r="P104" s="15"/>
      <c r="Q104" s="15"/>
      <c r="R104" s="15"/>
    </row>
    <row r="105" spans="1:18" ht="13.8" thickBot="1">
      <c r="A105" s="18">
        <v>7</v>
      </c>
      <c r="B105" s="18">
        <v>5</v>
      </c>
      <c r="C105" s="15" t="s">
        <v>662</v>
      </c>
      <c r="D105" s="15"/>
      <c r="E105" s="15"/>
      <c r="F105" s="139" t="s">
        <v>663</v>
      </c>
      <c r="G105" s="74"/>
      <c r="H105" s="74"/>
      <c r="I105" s="74"/>
      <c r="J105" s="74"/>
      <c r="K105" s="74"/>
      <c r="L105" s="74"/>
      <c r="M105" s="74"/>
      <c r="N105" s="75"/>
      <c r="O105" s="15"/>
      <c r="P105" s="15"/>
      <c r="Q105" s="15"/>
      <c r="R105" s="15"/>
    </row>
    <row r="106" spans="1:18">
      <c r="A106" s="14" t="s">
        <v>69</v>
      </c>
      <c r="B106" s="14"/>
      <c r="C106" s="15"/>
      <c r="D106" s="15"/>
      <c r="E106" s="15"/>
      <c r="F106" s="15"/>
      <c r="G106" s="15"/>
      <c r="H106" s="15"/>
      <c r="I106" s="15"/>
      <c r="J106" s="15"/>
      <c r="K106" s="15"/>
      <c r="L106" s="15"/>
      <c r="M106" s="15"/>
      <c r="N106" s="15"/>
      <c r="O106" s="15"/>
      <c r="P106" s="15"/>
      <c r="Q106" s="15"/>
      <c r="R106" s="15"/>
    </row>
    <row r="107" spans="1:18">
      <c r="A107" s="18">
        <v>0</v>
      </c>
      <c r="B107" s="14" t="s">
        <v>186</v>
      </c>
      <c r="C107" s="15"/>
      <c r="D107" s="15"/>
      <c r="E107" s="15"/>
      <c r="F107" s="15"/>
      <c r="G107" s="15"/>
      <c r="H107" s="15"/>
      <c r="I107" s="15"/>
      <c r="J107" s="15"/>
      <c r="K107" s="15"/>
      <c r="L107" s="15"/>
      <c r="M107" s="15"/>
      <c r="N107" s="15"/>
      <c r="O107" s="15"/>
      <c r="P107" s="15"/>
      <c r="Q107" s="15"/>
      <c r="R107" s="15"/>
    </row>
    <row r="108" spans="1:18">
      <c r="A108" s="18">
        <v>0</v>
      </c>
      <c r="B108" s="14" t="s">
        <v>187</v>
      </c>
      <c r="C108" s="15"/>
      <c r="D108" s="15"/>
      <c r="E108" s="15"/>
      <c r="F108" s="15"/>
      <c r="G108" s="15"/>
      <c r="H108" s="15"/>
      <c r="I108" s="15"/>
      <c r="J108" s="15"/>
      <c r="K108" s="15"/>
      <c r="L108" s="15"/>
      <c r="M108" s="15"/>
      <c r="N108" s="15"/>
      <c r="O108" s="15"/>
      <c r="P108" s="15"/>
      <c r="Q108" s="15"/>
      <c r="R108" s="15"/>
    </row>
    <row r="109" spans="1:18">
      <c r="A109" t="s">
        <v>656</v>
      </c>
      <c r="B109" s="2"/>
    </row>
    <row r="110" spans="1:18">
      <c r="A110" s="16" t="s">
        <v>13</v>
      </c>
      <c r="B110" s="16" t="s">
        <v>0</v>
      </c>
      <c r="C110" s="16" t="s">
        <v>1</v>
      </c>
      <c r="D110" s="16" t="s">
        <v>2</v>
      </c>
      <c r="E110" s="19" t="s">
        <v>272</v>
      </c>
      <c r="F110" s="19" t="s">
        <v>3</v>
      </c>
      <c r="G110" s="16" t="s">
        <v>5</v>
      </c>
      <c r="H110" s="19" t="s">
        <v>331</v>
      </c>
      <c r="I110" s="19" t="s">
        <v>332</v>
      </c>
      <c r="J110" s="16" t="s">
        <v>8</v>
      </c>
      <c r="K110" s="16" t="s">
        <v>9</v>
      </c>
      <c r="L110" s="19" t="s">
        <v>268</v>
      </c>
      <c r="M110" s="16" t="s">
        <v>97</v>
      </c>
      <c r="N110" s="16" t="s">
        <v>98</v>
      </c>
      <c r="O110" s="16" t="s">
        <v>185</v>
      </c>
      <c r="P110" s="15"/>
      <c r="Q110" s="15"/>
      <c r="R110" s="15"/>
    </row>
    <row r="111" spans="1:18">
      <c r="A111" s="15" t="s">
        <v>414</v>
      </c>
      <c r="B111" s="15"/>
      <c r="C111" s="15"/>
      <c r="D111" s="15"/>
      <c r="E111" s="15"/>
      <c r="F111" s="15"/>
      <c r="G111" s="15"/>
      <c r="H111" s="15"/>
      <c r="I111" s="15"/>
      <c r="J111" s="15"/>
      <c r="K111" s="15"/>
      <c r="L111" s="15"/>
      <c r="M111" s="15"/>
      <c r="N111" s="15"/>
      <c r="O111" s="43"/>
      <c r="P111" s="43"/>
      <c r="Q111" s="43"/>
      <c r="R111" s="15"/>
    </row>
    <row r="112" spans="1:18">
      <c r="A112" s="18">
        <v>1</v>
      </c>
      <c r="B112" s="18">
        <v>40</v>
      </c>
      <c r="C112" s="18">
        <v>30</v>
      </c>
      <c r="D112" s="18">
        <v>6</v>
      </c>
      <c r="E112" s="18">
        <v>10</v>
      </c>
      <c r="F112" s="18">
        <v>0</v>
      </c>
      <c r="G112" s="18">
        <v>-2</v>
      </c>
      <c r="H112" s="18">
        <v>0</v>
      </c>
      <c r="I112" s="18">
        <v>0</v>
      </c>
      <c r="J112" s="18">
        <v>0</v>
      </c>
      <c r="K112" s="18">
        <v>0</v>
      </c>
      <c r="L112" s="18">
        <v>0</v>
      </c>
      <c r="M112" s="18">
        <v>0</v>
      </c>
      <c r="N112" s="18">
        <v>0</v>
      </c>
      <c r="O112" s="43" t="s">
        <v>117</v>
      </c>
      <c r="P112" s="43"/>
      <c r="Q112" s="43"/>
      <c r="R112" s="15"/>
    </row>
    <row r="113" spans="1:22">
      <c r="A113" s="18">
        <v>1</v>
      </c>
      <c r="B113" s="18">
        <v>140</v>
      </c>
      <c r="C113" s="18">
        <v>118</v>
      </c>
      <c r="D113" s="18">
        <v>70</v>
      </c>
      <c r="E113" s="18">
        <v>10</v>
      </c>
      <c r="F113" s="18">
        <v>0</v>
      </c>
      <c r="G113" s="18">
        <v>-4</v>
      </c>
      <c r="H113" s="18">
        <v>0</v>
      </c>
      <c r="I113" s="18">
        <v>0</v>
      </c>
      <c r="J113" s="18">
        <v>0</v>
      </c>
      <c r="K113" s="18">
        <v>0</v>
      </c>
      <c r="L113" s="18">
        <v>0</v>
      </c>
      <c r="M113" s="18">
        <v>0</v>
      </c>
      <c r="N113" s="18">
        <v>0</v>
      </c>
      <c r="O113" s="43" t="s">
        <v>118</v>
      </c>
      <c r="P113" s="43"/>
      <c r="Q113" s="43"/>
      <c r="R113" s="15"/>
    </row>
    <row r="114" spans="1:22" ht="13.8" thickBot="1">
      <c r="A114" s="18">
        <v>0.05</v>
      </c>
      <c r="B114" s="18">
        <v>0.12</v>
      </c>
      <c r="C114" s="18">
        <v>0.1041</v>
      </c>
      <c r="D114" s="18">
        <v>0.15</v>
      </c>
      <c r="E114" s="18">
        <v>0.8</v>
      </c>
      <c r="F114" s="18">
        <v>0</v>
      </c>
      <c r="G114" s="18">
        <v>-4</v>
      </c>
      <c r="H114" s="18">
        <v>0</v>
      </c>
      <c r="I114" s="18">
        <v>0</v>
      </c>
      <c r="J114" s="18">
        <v>0</v>
      </c>
      <c r="K114" s="18">
        <v>0</v>
      </c>
      <c r="L114" s="18">
        <v>0</v>
      </c>
      <c r="M114" s="18">
        <v>0</v>
      </c>
      <c r="N114" s="18">
        <v>0</v>
      </c>
      <c r="O114" s="43" t="s">
        <v>119</v>
      </c>
      <c r="P114" s="43"/>
      <c r="Q114" s="43"/>
      <c r="R114" s="15"/>
    </row>
    <row r="115" spans="1:22">
      <c r="A115" s="18">
        <v>0.05</v>
      </c>
      <c r="B115" s="18">
        <v>2</v>
      </c>
      <c r="C115" s="18">
        <v>1</v>
      </c>
      <c r="D115" s="18">
        <v>0</v>
      </c>
      <c r="E115" s="18">
        <v>1</v>
      </c>
      <c r="F115" s="18">
        <v>0</v>
      </c>
      <c r="G115" s="20">
        <v>-4</v>
      </c>
      <c r="H115" s="18">
        <v>0</v>
      </c>
      <c r="I115" s="18">
        <v>0</v>
      </c>
      <c r="J115" s="18">
        <v>0</v>
      </c>
      <c r="K115" s="18">
        <v>0</v>
      </c>
      <c r="L115" s="18">
        <v>0</v>
      </c>
      <c r="M115" s="18">
        <v>0</v>
      </c>
      <c r="N115" s="18">
        <v>0</v>
      </c>
      <c r="O115" s="43" t="s">
        <v>659</v>
      </c>
      <c r="P115" s="43"/>
      <c r="Q115" s="43"/>
      <c r="R115" s="453" t="s">
        <v>661</v>
      </c>
      <c r="S115" s="454"/>
      <c r="T115" s="454"/>
      <c r="U115" s="454"/>
      <c r="V115" s="455"/>
    </row>
    <row r="116" spans="1:22" ht="13.8" thickBot="1">
      <c r="A116" s="18">
        <v>0.05</v>
      </c>
      <c r="B116" s="18">
        <v>2</v>
      </c>
      <c r="C116" s="18">
        <v>1</v>
      </c>
      <c r="D116" s="18">
        <v>0</v>
      </c>
      <c r="E116" s="18">
        <v>1</v>
      </c>
      <c r="F116" s="18">
        <v>0</v>
      </c>
      <c r="G116" s="20">
        <v>-4</v>
      </c>
      <c r="H116" s="18">
        <v>0</v>
      </c>
      <c r="I116" s="18">
        <v>0</v>
      </c>
      <c r="J116" s="18">
        <v>0</v>
      </c>
      <c r="K116" s="18">
        <v>0</v>
      </c>
      <c r="L116" s="18">
        <v>0</v>
      </c>
      <c r="M116" s="18">
        <v>0</v>
      </c>
      <c r="N116" s="18">
        <v>0</v>
      </c>
      <c r="O116" s="43" t="s">
        <v>660</v>
      </c>
      <c r="P116" s="43"/>
      <c r="Q116" s="43"/>
      <c r="R116" s="456"/>
      <c r="S116" s="457"/>
      <c r="T116" s="457"/>
      <c r="U116" s="457"/>
      <c r="V116" s="458"/>
    </row>
    <row r="117" spans="1:22">
      <c r="A117" s="18">
        <v>0.05</v>
      </c>
      <c r="B117" s="18">
        <v>0.2</v>
      </c>
      <c r="C117" s="18">
        <v>6.3E-2</v>
      </c>
      <c r="D117" s="18">
        <v>0.1</v>
      </c>
      <c r="E117" s="18">
        <v>0.8</v>
      </c>
      <c r="F117" s="18">
        <v>0</v>
      </c>
      <c r="G117" s="18">
        <v>-3</v>
      </c>
      <c r="H117" s="18">
        <v>0</v>
      </c>
      <c r="I117" s="18">
        <v>0</v>
      </c>
      <c r="J117" s="18">
        <v>0</v>
      </c>
      <c r="K117" s="18">
        <v>0</v>
      </c>
      <c r="L117" s="18">
        <v>0</v>
      </c>
      <c r="M117" s="18">
        <v>0</v>
      </c>
      <c r="N117" s="18">
        <v>0</v>
      </c>
      <c r="O117" s="43" t="s">
        <v>120</v>
      </c>
      <c r="P117" s="43"/>
      <c r="Q117" s="43"/>
      <c r="R117" s="15"/>
    </row>
    <row r="118" spans="1:22">
      <c r="A118" s="18">
        <v>0.05</v>
      </c>
      <c r="B118" s="18">
        <v>0.2</v>
      </c>
      <c r="C118" s="18">
        <v>8.5000000000000006E-2</v>
      </c>
      <c r="D118" s="18">
        <v>0.1</v>
      </c>
      <c r="E118" s="18">
        <v>0.8</v>
      </c>
      <c r="F118" s="18">
        <v>0</v>
      </c>
      <c r="G118" s="18">
        <v>-3</v>
      </c>
      <c r="H118" s="18">
        <v>0</v>
      </c>
      <c r="I118" s="18">
        <v>0</v>
      </c>
      <c r="J118" s="18">
        <v>0</v>
      </c>
      <c r="K118" s="18">
        <v>0</v>
      </c>
      <c r="L118" s="18">
        <v>0</v>
      </c>
      <c r="M118" s="18">
        <v>0</v>
      </c>
      <c r="N118" s="18">
        <v>0</v>
      </c>
      <c r="O118" s="43" t="s">
        <v>121</v>
      </c>
      <c r="P118" s="43"/>
      <c r="Q118" s="43"/>
      <c r="R118" s="15"/>
    </row>
    <row r="119" spans="1:22">
      <c r="B119" s="2"/>
    </row>
    <row r="120" spans="1:22">
      <c r="A120" s="27" t="s">
        <v>668</v>
      </c>
      <c r="K120" s="2"/>
    </row>
    <row r="121" spans="1:22" ht="13.8" thickBot="1">
      <c r="A121" s="18">
        <v>8</v>
      </c>
      <c r="B121" s="14" t="s">
        <v>328</v>
      </c>
      <c r="C121" s="15"/>
      <c r="D121" s="15"/>
      <c r="E121" s="15"/>
      <c r="F121" s="15"/>
      <c r="G121" s="15"/>
      <c r="H121" s="15"/>
      <c r="I121" s="15"/>
      <c r="J121" s="15"/>
      <c r="K121" s="15"/>
      <c r="L121" s="15"/>
      <c r="M121" s="15"/>
      <c r="N121" s="15"/>
      <c r="O121" s="15"/>
      <c r="P121" s="15"/>
      <c r="Q121" s="15"/>
      <c r="R121" s="15"/>
    </row>
    <row r="122" spans="1:22" ht="13.8" thickBot="1">
      <c r="A122" s="18">
        <v>0</v>
      </c>
      <c r="B122" s="14" t="s">
        <v>256</v>
      </c>
      <c r="C122" s="15"/>
      <c r="D122" s="15"/>
      <c r="E122" s="15"/>
      <c r="F122" s="15"/>
      <c r="G122" s="15"/>
      <c r="H122" s="139" t="s">
        <v>666</v>
      </c>
      <c r="I122" s="74"/>
      <c r="J122" s="74"/>
      <c r="K122" s="75"/>
      <c r="L122" s="15"/>
      <c r="M122" s="15"/>
      <c r="N122" s="15"/>
      <c r="O122" s="15"/>
      <c r="P122" s="15"/>
      <c r="Q122" s="15"/>
      <c r="R122" s="15"/>
    </row>
    <row r="123" spans="1:22" ht="13.8" thickBot="1">
      <c r="A123" s="18">
        <v>999</v>
      </c>
      <c r="B123" s="14" t="s">
        <v>329</v>
      </c>
      <c r="C123" s="15"/>
      <c r="D123" s="15"/>
      <c r="E123" s="15"/>
      <c r="F123" s="15"/>
      <c r="G123" s="15"/>
      <c r="H123" s="139" t="s">
        <v>667</v>
      </c>
      <c r="I123" s="74"/>
      <c r="J123" s="74"/>
      <c r="K123" s="75"/>
      <c r="L123" s="15"/>
      <c r="M123" s="15"/>
      <c r="N123" s="15"/>
      <c r="O123" s="15"/>
      <c r="P123" s="15"/>
      <c r="Q123" s="15"/>
      <c r="R123" s="15"/>
    </row>
    <row r="124" spans="1:22">
      <c r="A124" s="18">
        <v>5.5E-2</v>
      </c>
      <c r="B124" s="14" t="s">
        <v>330</v>
      </c>
      <c r="C124" s="15"/>
      <c r="D124" s="15"/>
      <c r="E124" s="15"/>
      <c r="F124" s="15"/>
      <c r="G124" s="15"/>
      <c r="H124" s="15"/>
      <c r="I124" s="15"/>
      <c r="J124" s="15"/>
      <c r="K124" s="15"/>
      <c r="L124" s="15"/>
      <c r="M124" s="15"/>
      <c r="N124" s="15"/>
      <c r="O124" s="15"/>
      <c r="P124" s="15"/>
      <c r="Q124" s="15"/>
      <c r="R124" s="15"/>
    </row>
    <row r="125" spans="1:22">
      <c r="A125" s="18">
        <v>0</v>
      </c>
      <c r="B125" s="14" t="s">
        <v>257</v>
      </c>
      <c r="C125" s="15"/>
      <c r="D125" s="15"/>
      <c r="E125" s="15"/>
      <c r="F125" s="15"/>
      <c r="G125" s="15"/>
      <c r="H125" s="15"/>
      <c r="I125" s="15"/>
      <c r="J125" s="15"/>
      <c r="K125" s="15"/>
      <c r="L125" s="15"/>
      <c r="M125" s="15"/>
      <c r="N125" s="15"/>
      <c r="O125" s="15"/>
      <c r="P125" s="15"/>
      <c r="Q125" s="15"/>
      <c r="R125" s="15"/>
    </row>
    <row r="126" spans="1:22">
      <c r="A126" s="14" t="s">
        <v>69</v>
      </c>
      <c r="B126" s="14"/>
      <c r="C126" s="15"/>
      <c r="D126" s="15"/>
      <c r="E126" s="15"/>
      <c r="F126" s="15"/>
      <c r="G126" s="15"/>
      <c r="H126" s="15"/>
      <c r="I126" s="15"/>
      <c r="J126" s="15"/>
      <c r="K126" s="15"/>
      <c r="L126" s="15"/>
      <c r="M126" s="15"/>
      <c r="N126" s="15"/>
      <c r="O126" s="15"/>
      <c r="P126" s="15"/>
      <c r="Q126" s="15"/>
      <c r="R126" s="15"/>
    </row>
    <row r="127" spans="1:22">
      <c r="A127" s="18">
        <v>0</v>
      </c>
      <c r="B127" s="14" t="s">
        <v>186</v>
      </c>
      <c r="C127" s="15"/>
      <c r="D127" s="15"/>
      <c r="E127" s="15"/>
      <c r="F127" s="15"/>
      <c r="G127" s="15"/>
      <c r="H127" s="15"/>
      <c r="I127" s="15"/>
      <c r="J127" s="15"/>
      <c r="K127" s="15"/>
      <c r="L127" s="15"/>
      <c r="M127" s="15"/>
      <c r="N127" s="15"/>
      <c r="O127" s="15"/>
      <c r="P127" s="15"/>
      <c r="Q127" s="15"/>
      <c r="R127" s="15"/>
    </row>
    <row r="128" spans="1:22">
      <c r="A128" s="18">
        <v>0</v>
      </c>
      <c r="B128" s="14" t="s">
        <v>187</v>
      </c>
      <c r="C128" s="15"/>
      <c r="D128" s="15"/>
      <c r="E128" s="15"/>
      <c r="F128" s="15"/>
      <c r="G128" s="15"/>
      <c r="H128" s="15"/>
      <c r="I128" s="15"/>
      <c r="J128" s="15"/>
      <c r="K128" s="15"/>
      <c r="L128" s="15"/>
      <c r="M128" s="15"/>
      <c r="N128" s="15"/>
      <c r="O128" s="15"/>
      <c r="P128" s="15"/>
      <c r="Q128" s="15"/>
      <c r="R128" s="15"/>
    </row>
    <row r="129" spans="1:22">
      <c r="A129" t="s">
        <v>656</v>
      </c>
      <c r="B129" s="2"/>
    </row>
    <row r="130" spans="1:22">
      <c r="A130" s="16" t="s">
        <v>13</v>
      </c>
      <c r="B130" s="16" t="s">
        <v>0</v>
      </c>
      <c r="C130" s="16" t="s">
        <v>1</v>
      </c>
      <c r="D130" s="16" t="s">
        <v>2</v>
      </c>
      <c r="E130" s="19" t="s">
        <v>272</v>
      </c>
      <c r="F130" s="19" t="s">
        <v>3</v>
      </c>
      <c r="G130" s="16" t="s">
        <v>5</v>
      </c>
      <c r="H130" s="19" t="s">
        <v>331</v>
      </c>
      <c r="I130" s="19" t="s">
        <v>332</v>
      </c>
      <c r="J130" s="16" t="s">
        <v>8</v>
      </c>
      <c r="K130" s="16" t="s">
        <v>9</v>
      </c>
      <c r="L130" s="19" t="s">
        <v>268</v>
      </c>
      <c r="M130" s="16" t="s">
        <v>97</v>
      </c>
      <c r="N130" s="16" t="s">
        <v>98</v>
      </c>
      <c r="O130" s="16" t="s">
        <v>185</v>
      </c>
      <c r="P130" s="15"/>
      <c r="Q130" s="15"/>
      <c r="R130" s="15"/>
    </row>
    <row r="131" spans="1:22">
      <c r="A131" s="15" t="s">
        <v>414</v>
      </c>
      <c r="B131" s="15"/>
      <c r="C131" s="15"/>
      <c r="D131" s="15"/>
      <c r="E131" s="15"/>
      <c r="F131" s="15"/>
      <c r="G131" s="15"/>
      <c r="H131" s="15"/>
      <c r="I131" s="15"/>
      <c r="J131" s="15"/>
      <c r="K131" s="15"/>
      <c r="L131" s="15"/>
      <c r="M131" s="15"/>
      <c r="N131" s="15"/>
      <c r="O131" s="43"/>
      <c r="P131" s="43"/>
      <c r="Q131" s="43"/>
      <c r="R131" s="15"/>
    </row>
    <row r="132" spans="1:22">
      <c r="A132" s="18">
        <v>1</v>
      </c>
      <c r="B132" s="18">
        <v>40</v>
      </c>
      <c r="C132" s="18">
        <v>30</v>
      </c>
      <c r="D132" s="18">
        <v>6</v>
      </c>
      <c r="E132" s="18">
        <v>10</v>
      </c>
      <c r="F132" s="18">
        <v>0</v>
      </c>
      <c r="G132" s="18">
        <v>-2</v>
      </c>
      <c r="H132" s="18">
        <v>0</v>
      </c>
      <c r="I132" s="18">
        <v>0</v>
      </c>
      <c r="J132" s="18">
        <v>0</v>
      </c>
      <c r="K132" s="18">
        <v>0</v>
      </c>
      <c r="L132" s="18">
        <v>0</v>
      </c>
      <c r="M132" s="18">
        <v>0</v>
      </c>
      <c r="N132" s="18">
        <v>0</v>
      </c>
      <c r="O132" s="43" t="s">
        <v>117</v>
      </c>
      <c r="P132" s="43"/>
      <c r="Q132" s="43"/>
      <c r="R132" s="15"/>
    </row>
    <row r="133" spans="1:22">
      <c r="A133" s="18">
        <v>1</v>
      </c>
      <c r="B133" s="18">
        <v>140</v>
      </c>
      <c r="C133" s="18">
        <v>118</v>
      </c>
      <c r="D133" s="18">
        <v>70</v>
      </c>
      <c r="E133" s="18">
        <v>10</v>
      </c>
      <c r="F133" s="18">
        <v>0</v>
      </c>
      <c r="G133" s="18">
        <v>-4</v>
      </c>
      <c r="H133" s="18">
        <v>0</v>
      </c>
      <c r="I133" s="18">
        <v>0</v>
      </c>
      <c r="J133" s="18">
        <v>0</v>
      </c>
      <c r="K133" s="18">
        <v>0</v>
      </c>
      <c r="L133" s="18">
        <v>0</v>
      </c>
      <c r="M133" s="18">
        <v>0</v>
      </c>
      <c r="N133" s="18">
        <v>0</v>
      </c>
      <c r="O133" s="43" t="s">
        <v>118</v>
      </c>
      <c r="P133" s="43"/>
      <c r="Q133" s="43"/>
      <c r="R133" s="15"/>
    </row>
    <row r="134" spans="1:22" ht="13.8" thickBot="1">
      <c r="A134" s="18">
        <v>0.05</v>
      </c>
      <c r="B134" s="18">
        <v>0.12</v>
      </c>
      <c r="C134" s="18">
        <v>0.1041</v>
      </c>
      <c r="D134" s="18">
        <v>0.15</v>
      </c>
      <c r="E134" s="18">
        <v>0.8</v>
      </c>
      <c r="F134" s="18">
        <v>0</v>
      </c>
      <c r="G134" s="18">
        <v>-4</v>
      </c>
      <c r="H134" s="18">
        <v>0</v>
      </c>
      <c r="I134" s="18">
        <v>0</v>
      </c>
      <c r="J134" s="18">
        <v>0</v>
      </c>
      <c r="K134" s="18">
        <v>0</v>
      </c>
      <c r="L134" s="18">
        <v>0</v>
      </c>
      <c r="M134" s="18">
        <v>0</v>
      </c>
      <c r="N134" s="18">
        <v>0</v>
      </c>
      <c r="O134" s="43" t="s">
        <v>119</v>
      </c>
      <c r="P134" s="43"/>
      <c r="Q134" s="43"/>
      <c r="R134" s="15"/>
    </row>
    <row r="135" spans="1:22" ht="13.8" thickBot="1">
      <c r="A135" s="18">
        <v>0.05</v>
      </c>
      <c r="B135" s="18">
        <v>0.12</v>
      </c>
      <c r="C135" s="18">
        <v>0.1041</v>
      </c>
      <c r="D135" s="18">
        <v>0.15</v>
      </c>
      <c r="E135" s="18">
        <v>0.8</v>
      </c>
      <c r="F135" s="18">
        <v>0</v>
      </c>
      <c r="G135" s="18">
        <v>-4</v>
      </c>
      <c r="H135" s="18">
        <v>0</v>
      </c>
      <c r="I135" s="18">
        <v>0</v>
      </c>
      <c r="J135" s="18">
        <v>0</v>
      </c>
      <c r="K135" s="18">
        <v>0</v>
      </c>
      <c r="L135" s="18">
        <v>0</v>
      </c>
      <c r="M135" s="18">
        <v>0</v>
      </c>
      <c r="N135" s="18">
        <v>0</v>
      </c>
      <c r="O135" s="43" t="s">
        <v>665</v>
      </c>
      <c r="P135" s="43"/>
      <c r="Q135" s="43"/>
      <c r="R135" s="139" t="s">
        <v>661</v>
      </c>
      <c r="S135" s="74"/>
      <c r="T135" s="74"/>
      <c r="U135" s="74"/>
      <c r="V135" s="75"/>
    </row>
    <row r="136" spans="1:22">
      <c r="A136" s="18">
        <v>0.05</v>
      </c>
      <c r="B136" s="18">
        <v>0.2</v>
      </c>
      <c r="C136" s="18">
        <v>6.3E-2</v>
      </c>
      <c r="D136" s="18">
        <v>0.1</v>
      </c>
      <c r="E136" s="18">
        <v>0.8</v>
      </c>
      <c r="F136" s="18">
        <v>0</v>
      </c>
      <c r="G136" s="18">
        <v>-3</v>
      </c>
      <c r="H136" s="18">
        <v>0</v>
      </c>
      <c r="I136" s="18">
        <v>0</v>
      </c>
      <c r="J136" s="18">
        <v>0</v>
      </c>
      <c r="K136" s="18">
        <v>0</v>
      </c>
      <c r="L136" s="18">
        <v>0</v>
      </c>
      <c r="M136" s="18">
        <v>0</v>
      </c>
      <c r="N136" s="18">
        <v>0</v>
      </c>
      <c r="O136" s="43" t="s">
        <v>120</v>
      </c>
      <c r="P136" s="43"/>
      <c r="Q136" s="43"/>
      <c r="R136" s="15"/>
    </row>
    <row r="137" spans="1:22">
      <c r="A137" s="18">
        <v>0.05</v>
      </c>
      <c r="B137" s="18">
        <v>0.2</v>
      </c>
      <c r="C137" s="18">
        <v>8.5000000000000006E-2</v>
      </c>
      <c r="D137" s="18">
        <v>0.1</v>
      </c>
      <c r="E137" s="18">
        <v>0.8</v>
      </c>
      <c r="F137" s="18">
        <v>0</v>
      </c>
      <c r="G137" s="18">
        <v>-3</v>
      </c>
      <c r="H137" s="18">
        <v>0</v>
      </c>
      <c r="I137" s="18">
        <v>0</v>
      </c>
      <c r="J137" s="18">
        <v>0</v>
      </c>
      <c r="K137" s="18">
        <v>0</v>
      </c>
      <c r="L137" s="18">
        <v>0</v>
      </c>
      <c r="M137" s="18">
        <v>0</v>
      </c>
      <c r="N137" s="18">
        <v>0</v>
      </c>
      <c r="O137" s="43" t="s">
        <v>121</v>
      </c>
      <c r="P137" s="43"/>
      <c r="Q137" s="43"/>
      <c r="R137" s="15"/>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0"/>
  <sheetViews>
    <sheetView workbookViewId="0"/>
  </sheetViews>
  <sheetFormatPr defaultRowHeight="13.2"/>
  <cols>
    <col min="1" max="6" width="9.109375" style="30"/>
    <col min="7" max="7" width="7.5546875" style="30" customWidth="1"/>
    <col min="8" max="8" width="17.6640625" style="30" customWidth="1"/>
    <col min="9" max="9" width="17" style="30" customWidth="1"/>
    <col min="10" max="264" width="9.109375" style="30"/>
    <col min="265" max="265" width="11.5546875" style="30" bestFit="1" customWidth="1"/>
    <col min="266" max="520" width="9.109375" style="30"/>
    <col min="521" max="521" width="11.5546875" style="30" bestFit="1" customWidth="1"/>
    <col min="522" max="776" width="9.109375" style="30"/>
    <col min="777" max="777" width="11.5546875" style="30" bestFit="1" customWidth="1"/>
    <col min="778" max="1032" width="9.109375" style="30"/>
    <col min="1033" max="1033" width="11.5546875" style="30" bestFit="1" customWidth="1"/>
    <col min="1034" max="1288" width="9.109375" style="30"/>
    <col min="1289" max="1289" width="11.5546875" style="30" bestFit="1" customWidth="1"/>
    <col min="1290" max="1544" width="9.109375" style="30"/>
    <col min="1545" max="1545" width="11.5546875" style="30" bestFit="1" customWidth="1"/>
    <col min="1546" max="1800" width="9.109375" style="30"/>
    <col min="1801" max="1801" width="11.5546875" style="30" bestFit="1" customWidth="1"/>
    <col min="1802" max="2056" width="9.109375" style="30"/>
    <col min="2057" max="2057" width="11.5546875" style="30" bestFit="1" customWidth="1"/>
    <col min="2058" max="2312" width="9.109375" style="30"/>
    <col min="2313" max="2313" width="11.5546875" style="30" bestFit="1" customWidth="1"/>
    <col min="2314" max="2568" width="9.109375" style="30"/>
    <col min="2569" max="2569" width="11.5546875" style="30" bestFit="1" customWidth="1"/>
    <col min="2570" max="2824" width="9.109375" style="30"/>
    <col min="2825" max="2825" width="11.5546875" style="30" bestFit="1" customWidth="1"/>
    <col min="2826" max="3080" width="9.109375" style="30"/>
    <col min="3081" max="3081" width="11.5546875" style="30" bestFit="1" customWidth="1"/>
    <col min="3082" max="3336" width="9.109375" style="30"/>
    <col min="3337" max="3337" width="11.5546875" style="30" bestFit="1" customWidth="1"/>
    <col min="3338" max="3592" width="9.109375" style="30"/>
    <col min="3593" max="3593" width="11.5546875" style="30" bestFit="1" customWidth="1"/>
    <col min="3594" max="3848" width="9.109375" style="30"/>
    <col min="3849" max="3849" width="11.5546875" style="30" bestFit="1" customWidth="1"/>
    <col min="3850" max="4104" width="9.109375" style="30"/>
    <col min="4105" max="4105" width="11.5546875" style="30" bestFit="1" customWidth="1"/>
    <col min="4106" max="4360" width="9.109375" style="30"/>
    <col min="4361" max="4361" width="11.5546875" style="30" bestFit="1" customWidth="1"/>
    <col min="4362" max="4616" width="9.109375" style="30"/>
    <col min="4617" max="4617" width="11.5546875" style="30" bestFit="1" customWidth="1"/>
    <col min="4618" max="4872" width="9.109375" style="30"/>
    <col min="4873" max="4873" width="11.5546875" style="30" bestFit="1" customWidth="1"/>
    <col min="4874" max="5128" width="9.109375" style="30"/>
    <col min="5129" max="5129" width="11.5546875" style="30" bestFit="1" customWidth="1"/>
    <col min="5130" max="5384" width="9.109375" style="30"/>
    <col min="5385" max="5385" width="11.5546875" style="30" bestFit="1" customWidth="1"/>
    <col min="5386" max="5640" width="9.109375" style="30"/>
    <col min="5641" max="5641" width="11.5546875" style="30" bestFit="1" customWidth="1"/>
    <col min="5642" max="5896" width="9.109375" style="30"/>
    <col min="5897" max="5897" width="11.5546875" style="30" bestFit="1" customWidth="1"/>
    <col min="5898" max="6152" width="9.109375" style="30"/>
    <col min="6153" max="6153" width="11.5546875" style="30" bestFit="1" customWidth="1"/>
    <col min="6154" max="6408" width="9.109375" style="30"/>
    <col min="6409" max="6409" width="11.5546875" style="30" bestFit="1" customWidth="1"/>
    <col min="6410" max="6664" width="9.109375" style="30"/>
    <col min="6665" max="6665" width="11.5546875" style="30" bestFit="1" customWidth="1"/>
    <col min="6666" max="6920" width="9.109375" style="30"/>
    <col min="6921" max="6921" width="11.5546875" style="30" bestFit="1" customWidth="1"/>
    <col min="6922" max="7176" width="9.109375" style="30"/>
    <col min="7177" max="7177" width="11.5546875" style="30" bestFit="1" customWidth="1"/>
    <col min="7178" max="7432" width="9.109375" style="30"/>
    <col min="7433" max="7433" width="11.5546875" style="30" bestFit="1" customWidth="1"/>
    <col min="7434" max="7688" width="9.109375" style="30"/>
    <col min="7689" max="7689" width="11.5546875" style="30" bestFit="1" customWidth="1"/>
    <col min="7690" max="7944" width="9.109375" style="30"/>
    <col min="7945" max="7945" width="11.5546875" style="30" bestFit="1" customWidth="1"/>
    <col min="7946" max="8200" width="9.109375" style="30"/>
    <col min="8201" max="8201" width="11.5546875" style="30" bestFit="1" customWidth="1"/>
    <col min="8202" max="8456" width="9.109375" style="30"/>
    <col min="8457" max="8457" width="11.5546875" style="30" bestFit="1" customWidth="1"/>
    <col min="8458" max="8712" width="9.109375" style="30"/>
    <col min="8713" max="8713" width="11.5546875" style="30" bestFit="1" customWidth="1"/>
    <col min="8714" max="8968" width="9.109375" style="30"/>
    <col min="8969" max="8969" width="11.5546875" style="30" bestFit="1" customWidth="1"/>
    <col min="8970" max="9224" width="9.109375" style="30"/>
    <col min="9225" max="9225" width="11.5546875" style="30" bestFit="1" customWidth="1"/>
    <col min="9226" max="9480" width="9.109375" style="30"/>
    <col min="9481" max="9481" width="11.5546875" style="30" bestFit="1" customWidth="1"/>
    <col min="9482" max="9736" width="9.109375" style="30"/>
    <col min="9737" max="9737" width="11.5546875" style="30" bestFit="1" customWidth="1"/>
    <col min="9738" max="9992" width="9.109375" style="30"/>
    <col min="9993" max="9993" width="11.5546875" style="30" bestFit="1" customWidth="1"/>
    <col min="9994" max="10248" width="9.109375" style="30"/>
    <col min="10249" max="10249" width="11.5546875" style="30" bestFit="1" customWidth="1"/>
    <col min="10250" max="10504" width="9.109375" style="30"/>
    <col min="10505" max="10505" width="11.5546875" style="30" bestFit="1" customWidth="1"/>
    <col min="10506" max="10760" width="9.109375" style="30"/>
    <col min="10761" max="10761" width="11.5546875" style="30" bestFit="1" customWidth="1"/>
    <col min="10762" max="11016" width="9.109375" style="30"/>
    <col min="11017" max="11017" width="11.5546875" style="30" bestFit="1" customWidth="1"/>
    <col min="11018" max="11272" width="9.109375" style="30"/>
    <col min="11273" max="11273" width="11.5546875" style="30" bestFit="1" customWidth="1"/>
    <col min="11274" max="11528" width="9.109375" style="30"/>
    <col min="11529" max="11529" width="11.5546875" style="30" bestFit="1" customWidth="1"/>
    <col min="11530" max="11784" width="9.109375" style="30"/>
    <col min="11785" max="11785" width="11.5546875" style="30" bestFit="1" customWidth="1"/>
    <col min="11786" max="12040" width="9.109375" style="30"/>
    <col min="12041" max="12041" width="11.5546875" style="30" bestFit="1" customWidth="1"/>
    <col min="12042" max="12296" width="9.109375" style="30"/>
    <col min="12297" max="12297" width="11.5546875" style="30" bestFit="1" customWidth="1"/>
    <col min="12298" max="12552" width="9.109375" style="30"/>
    <col min="12553" max="12553" width="11.5546875" style="30" bestFit="1" customWidth="1"/>
    <col min="12554" max="12808" width="9.109375" style="30"/>
    <col min="12809" max="12809" width="11.5546875" style="30" bestFit="1" customWidth="1"/>
    <col min="12810" max="13064" width="9.109375" style="30"/>
    <col min="13065" max="13065" width="11.5546875" style="30" bestFit="1" customWidth="1"/>
    <col min="13066" max="13320" width="9.109375" style="30"/>
    <col min="13321" max="13321" width="11.5546875" style="30" bestFit="1" customWidth="1"/>
    <col min="13322" max="13576" width="9.109375" style="30"/>
    <col min="13577" max="13577" width="11.5546875" style="30" bestFit="1" customWidth="1"/>
    <col min="13578" max="13832" width="9.109375" style="30"/>
    <col min="13833" max="13833" width="11.5546875" style="30" bestFit="1" customWidth="1"/>
    <col min="13834" max="14088" width="9.109375" style="30"/>
    <col min="14089" max="14089" width="11.5546875" style="30" bestFit="1" customWidth="1"/>
    <col min="14090" max="14344" width="9.109375" style="30"/>
    <col min="14345" max="14345" width="11.5546875" style="30" bestFit="1" customWidth="1"/>
    <col min="14346" max="14600" width="9.109375" style="30"/>
    <col min="14601" max="14601" width="11.5546875" style="30" bestFit="1" customWidth="1"/>
    <col min="14602" max="14856" width="9.109375" style="30"/>
    <col min="14857" max="14857" width="11.5546875" style="30" bestFit="1" customWidth="1"/>
    <col min="14858" max="15112" width="9.109375" style="30"/>
    <col min="15113" max="15113" width="11.5546875" style="30" bestFit="1" customWidth="1"/>
    <col min="15114" max="15368" width="9.109375" style="30"/>
    <col min="15369" max="15369" width="11.5546875" style="30" bestFit="1" customWidth="1"/>
    <col min="15370" max="15624" width="9.109375" style="30"/>
    <col min="15625" max="15625" width="11.5546875" style="30" bestFit="1" customWidth="1"/>
    <col min="15626" max="15880" width="9.109375" style="30"/>
    <col min="15881" max="15881" width="11.5546875" style="30" bestFit="1" customWidth="1"/>
    <col min="15882" max="16136" width="9.109375" style="30"/>
    <col min="16137" max="16137" width="11.5546875" style="30" bestFit="1" customWidth="1"/>
    <col min="16138" max="16384" width="9.109375" style="30"/>
  </cols>
  <sheetData>
    <row r="1" spans="1:11">
      <c r="A1" s="37" t="s">
        <v>886</v>
      </c>
    </row>
    <row r="2" spans="1:11">
      <c r="A2" s="198" t="s">
        <v>887</v>
      </c>
      <c r="E2" s="134"/>
    </row>
    <row r="3" spans="1:11">
      <c r="A3" s="79"/>
    </row>
    <row r="4" spans="1:11">
      <c r="A4" s="79"/>
    </row>
    <row r="5" spans="1:11">
      <c r="A5" s="79"/>
    </row>
    <row r="6" spans="1:11">
      <c r="A6" s="79"/>
    </row>
    <row r="7" spans="1:11">
      <c r="A7" s="79"/>
    </row>
    <row r="8" spans="1:11">
      <c r="A8" s="79"/>
      <c r="K8" s="80"/>
    </row>
    <row r="9" spans="1:11">
      <c r="A9" s="79"/>
    </row>
    <row r="10" spans="1:11">
      <c r="E10" s="30" t="s">
        <v>512</v>
      </c>
      <c r="F10" s="35">
        <v>100</v>
      </c>
      <c r="G10" s="34">
        <f>G14+(G16-G14)/(1-EXP(-G11*(G15-G13)))</f>
        <v>100.27476501950026</v>
      </c>
      <c r="H10" s="35">
        <v>100</v>
      </c>
      <c r="I10" s="81">
        <f>(I$14^I$17+(I$16^I$17-I$14^I$17)/(1-EXP(-I$11*($I$15-I$13))))^(1/I$17)</f>
        <v>100.25526166519182</v>
      </c>
    </row>
    <row r="11" spans="1:11">
      <c r="E11" s="30" t="s">
        <v>513</v>
      </c>
      <c r="F11" s="35">
        <v>0.2</v>
      </c>
      <c r="G11" s="30">
        <v>0.2</v>
      </c>
      <c r="H11" s="35">
        <v>0.2</v>
      </c>
      <c r="I11" s="30">
        <v>0.2</v>
      </c>
    </row>
    <row r="12" spans="1:11">
      <c r="E12" s="30" t="s">
        <v>514</v>
      </c>
      <c r="F12" s="35">
        <v>-0.5</v>
      </c>
      <c r="H12" s="35">
        <v>-0.5</v>
      </c>
    </row>
    <row r="13" spans="1:11">
      <c r="E13" s="30" t="s">
        <v>515</v>
      </c>
      <c r="G13" s="35">
        <v>0</v>
      </c>
      <c r="I13" s="35">
        <v>0</v>
      </c>
    </row>
    <row r="14" spans="1:11">
      <c r="E14" s="30" t="s">
        <v>516</v>
      </c>
      <c r="G14" s="35">
        <v>9.52</v>
      </c>
      <c r="I14" s="35">
        <v>9.52</v>
      </c>
    </row>
    <row r="15" spans="1:11">
      <c r="E15" s="30" t="s">
        <v>517</v>
      </c>
      <c r="G15" s="35">
        <v>29</v>
      </c>
      <c r="I15" s="35">
        <v>29</v>
      </c>
    </row>
    <row r="16" spans="1:11">
      <c r="E16" s="30" t="s">
        <v>518</v>
      </c>
      <c r="G16" s="35">
        <v>100</v>
      </c>
      <c r="I16" s="35">
        <v>100</v>
      </c>
    </row>
    <row r="17" spans="5:10">
      <c r="E17" s="39" t="s">
        <v>519</v>
      </c>
      <c r="H17" s="35">
        <v>1.1000000000000001</v>
      </c>
      <c r="I17" s="35">
        <v>1.1000000000000001</v>
      </c>
    </row>
    <row r="18" spans="5:10">
      <c r="E18" s="30" t="s">
        <v>520</v>
      </c>
      <c r="F18" s="37" t="s">
        <v>521</v>
      </c>
      <c r="G18" s="37" t="s">
        <v>522</v>
      </c>
      <c r="H18" s="37" t="s">
        <v>523</v>
      </c>
      <c r="I18" s="37" t="s">
        <v>524</v>
      </c>
    </row>
    <row r="19" spans="5:10">
      <c r="E19" s="30">
        <f>F12</f>
        <v>-0.5</v>
      </c>
      <c r="F19" s="82">
        <f>F$10*(1-EXP(-F$11*($E19-F$12)))</f>
        <v>0</v>
      </c>
      <c r="G19" s="82">
        <f>G$10+(G$14-G$10)*EXP(-G$11*($E19-G$13))</f>
        <v>-2.4761956840521293E-2</v>
      </c>
      <c r="H19" s="82">
        <f t="shared" ref="H19:H82" si="0">H$10*(1-(1/H$17)*EXP(-H$11*($E19-H$12)))^H$17</f>
        <v>7.1526676563342937</v>
      </c>
      <c r="I19" s="82" t="e">
        <f>(I$14^I$17+(I$16^I$17-I$14^I$17)*(1-EXP(-I$11*($E19-I$13)))/(1-EXP(-I$11*($I$15-I$13))))^(1/I$17)</f>
        <v>#NUM!</v>
      </c>
      <c r="J19" s="83"/>
    </row>
    <row r="20" spans="5:10">
      <c r="E20" s="30">
        <v>0</v>
      </c>
      <c r="F20" s="82">
        <f>F$10*(1-EXP(-F$11*($E20-F$12)))</f>
        <v>9.5162581964040491</v>
      </c>
      <c r="G20" s="82">
        <f>G$10+(G$14-G$10)*EXP(-G$11*($E20-G$13))</f>
        <v>9.519999999999996</v>
      </c>
      <c r="H20" s="82">
        <f t="shared" si="0"/>
        <v>14.924653495892684</v>
      </c>
      <c r="I20" s="82">
        <f t="shared" ref="I20:I83" si="1">(I$14^I$17+(I$16^I$17-I$14^I$17)*(1-EXP(-I$11*($E20-I$13)))/(1-EXP(-I$11*($I$15-I$13))))^(1/I$17)</f>
        <v>9.5200000000000014</v>
      </c>
      <c r="J20" s="83"/>
    </row>
    <row r="21" spans="5:10">
      <c r="E21" s="30">
        <v>1</v>
      </c>
      <c r="F21" s="82">
        <f>F$10*(1-EXP(-F$11*($E21-F$12)))</f>
        <v>25.918177931828211</v>
      </c>
      <c r="G21" s="82">
        <f>G$10+(G$14-G$10)*EXP(-G$11*($E21-G$13))</f>
        <v>25.971047909669522</v>
      </c>
      <c r="H21" s="82">
        <f t="shared" si="0"/>
        <v>29.195355887514257</v>
      </c>
      <c r="I21" s="82">
        <f t="shared" si="1"/>
        <v>27.675052058185901</v>
      </c>
      <c r="J21" s="82"/>
    </row>
    <row r="22" spans="5:10">
      <c r="E22" s="30">
        <v>2</v>
      </c>
      <c r="F22" s="82">
        <f>F$10*(1-EXP(-F$11*($E22-F$12)))</f>
        <v>39.346934028736655</v>
      </c>
      <c r="G22" s="82">
        <f t="shared" ref="G22:G85" si="2">G$10+(G$14-G$10)*EXP(-G$11*($E22-G$13))</f>
        <v>39.440026753675212</v>
      </c>
      <c r="H22" s="82">
        <f t="shared" si="0"/>
        <v>41.405138197295344</v>
      </c>
      <c r="I22" s="82">
        <f t="shared" si="1"/>
        <v>41.597867800667636</v>
      </c>
      <c r="J22" s="83"/>
    </row>
    <row r="23" spans="5:10">
      <c r="E23" s="30">
        <v>3</v>
      </c>
      <c r="F23" s="82">
        <f>F$10*(1-EXP(-F$11*($E23-F$12)))</f>
        <v>50.341469620859058</v>
      </c>
      <c r="G23" s="82">
        <f t="shared" si="2"/>
        <v>50.467493945819406</v>
      </c>
      <c r="H23" s="82">
        <f t="shared" si="0"/>
        <v>51.658943251709374</v>
      </c>
      <c r="I23" s="82">
        <f t="shared" si="1"/>
        <v>52.646855691967758</v>
      </c>
      <c r="J23" s="83"/>
    </row>
    <row r="24" spans="5:10">
      <c r="E24" s="30">
        <v>4</v>
      </c>
      <c r="F24" s="82">
        <f t="shared" ref="F24:F87" si="3">F$10*(1-EXP(-F$11*($E24-F$12)))</f>
        <v>59.343034025940092</v>
      </c>
      <c r="G24" s="82">
        <f t="shared" si="2"/>
        <v>59.496020464586351</v>
      </c>
      <c r="H24" s="82">
        <f t="shared" si="0"/>
        <v>60.196490194999278</v>
      </c>
      <c r="I24" s="82">
        <f t="shared" si="1"/>
        <v>61.520147752821373</v>
      </c>
      <c r="J24" s="83"/>
    </row>
    <row r="25" spans="5:10">
      <c r="E25" s="30">
        <v>5</v>
      </c>
      <c r="F25" s="82">
        <f t="shared" si="3"/>
        <v>66.712891630192047</v>
      </c>
      <c r="G25" s="82">
        <f t="shared" si="2"/>
        <v>66.887952780480944</v>
      </c>
      <c r="H25" s="82">
        <f t="shared" si="0"/>
        <v>67.270279960563585</v>
      </c>
      <c r="I25" s="82">
        <f t="shared" si="1"/>
        <v>68.689763562640991</v>
      </c>
      <c r="J25" s="83"/>
    </row>
    <row r="26" spans="5:10">
      <c r="E26" s="30">
        <v>6</v>
      </c>
      <c r="F26" s="82">
        <f t="shared" si="3"/>
        <v>72.746820696598746</v>
      </c>
      <c r="G26" s="82">
        <f t="shared" si="2"/>
        <v>72.939955092174799</v>
      </c>
      <c r="H26" s="82">
        <f t="shared" si="0"/>
        <v>73.112981452872347</v>
      </c>
      <c r="I26" s="82">
        <f t="shared" si="1"/>
        <v>74.504096954314235</v>
      </c>
      <c r="J26" s="83"/>
    </row>
    <row r="27" spans="5:10">
      <c r="E27" s="30">
        <v>7</v>
      </c>
      <c r="F27" s="82">
        <f t="shared" si="3"/>
        <v>77.686983985157028</v>
      </c>
      <c r="G27" s="82">
        <f t="shared" si="2"/>
        <v>77.894915502457593</v>
      </c>
      <c r="H27" s="82">
        <f t="shared" si="0"/>
        <v>77.928567365053709</v>
      </c>
      <c r="I27" s="82">
        <f t="shared" si="1"/>
        <v>79.230727553773164</v>
      </c>
      <c r="J27" s="83"/>
    </row>
    <row r="28" spans="5:10">
      <c r="E28" s="30">
        <v>8</v>
      </c>
      <c r="F28" s="82">
        <f t="shared" si="3"/>
        <v>81.731647594726539</v>
      </c>
      <c r="G28" s="82">
        <f t="shared" si="2"/>
        <v>81.951693970640008</v>
      </c>
      <c r="H28" s="82">
        <f t="shared" si="0"/>
        <v>81.891562895121808</v>
      </c>
      <c r="I28" s="82">
        <f t="shared" si="1"/>
        <v>83.07959435548058</v>
      </c>
      <c r="J28" s="83"/>
    </row>
    <row r="29" spans="5:10">
      <c r="E29" s="30">
        <v>9</v>
      </c>
      <c r="F29" s="82">
        <f t="shared" si="3"/>
        <v>85.043138077736486</v>
      </c>
      <c r="G29" s="82">
        <f t="shared" si="2"/>
        <v>85.273103260965541</v>
      </c>
      <c r="H29" s="82">
        <f t="shared" si="0"/>
        <v>85.149262385194859</v>
      </c>
      <c r="I29" s="82">
        <f t="shared" si="1"/>
        <v>86.217516896803716</v>
      </c>
      <c r="J29" s="83"/>
    </row>
    <row r="30" spans="5:10">
      <c r="E30" s="30">
        <v>10</v>
      </c>
      <c r="F30" s="82">
        <f t="shared" si="3"/>
        <v>87.754357174701809</v>
      </c>
      <c r="G30" s="82">
        <f t="shared" si="2"/>
        <v>87.992443190513967</v>
      </c>
      <c r="H30" s="82">
        <f t="shared" si="0"/>
        <v>87.824924055013781</v>
      </c>
      <c r="I30" s="82">
        <f t="shared" si="1"/>
        <v>88.77813439151069</v>
      </c>
      <c r="J30" s="83"/>
    </row>
    <row r="31" spans="5:10">
      <c r="E31" s="30">
        <v>11</v>
      </c>
      <c r="F31" s="82">
        <f t="shared" si="3"/>
        <v>89.974115627719627</v>
      </c>
      <c r="G31" s="82">
        <f t="shared" si="2"/>
        <v>90.218850418908175</v>
      </c>
      <c r="H31" s="82">
        <f t="shared" si="0"/>
        <v>90.021112238814467</v>
      </c>
      <c r="I31" s="82">
        <f t="shared" si="1"/>
        <v>90.86909558521657</v>
      </c>
      <c r="J31" s="83"/>
    </row>
    <row r="32" spans="5:10">
      <c r="E32" s="30">
        <v>12</v>
      </c>
      <c r="F32" s="82">
        <f t="shared" si="3"/>
        <v>91.791500137610115</v>
      </c>
      <c r="G32" s="82">
        <f t="shared" si="2"/>
        <v>92.041678485669635</v>
      </c>
      <c r="H32" s="82">
        <f t="shared" si="0"/>
        <v>91.822838220032182</v>
      </c>
      <c r="I32" s="82">
        <f t="shared" si="1"/>
        <v>92.577449540944059</v>
      </c>
      <c r="J32" s="83"/>
    </row>
    <row r="33" spans="5:10">
      <c r="E33" s="30">
        <v>13</v>
      </c>
      <c r="F33" s="82">
        <f t="shared" si="3"/>
        <v>93.279448726025024</v>
      </c>
      <c r="G33" s="82">
        <f t="shared" si="2"/>
        <v>93.534083881500919</v>
      </c>
      <c r="H33" s="82">
        <f t="shared" si="0"/>
        <v>93.300366250698914</v>
      </c>
      <c r="I33" s="82">
        <f t="shared" si="1"/>
        <v>93.97378543508708</v>
      </c>
      <c r="J33" s="83"/>
    </row>
    <row r="34" spans="5:10">
      <c r="E34" s="30">
        <v>14</v>
      </c>
      <c r="F34" s="82">
        <f t="shared" si="3"/>
        <v>94.497677994359279</v>
      </c>
      <c r="G34" s="82">
        <f t="shared" si="2"/>
        <v>94.755962075127513</v>
      </c>
      <c r="H34" s="82">
        <f t="shared" si="0"/>
        <v>94.511651172040658</v>
      </c>
      <c r="I34" s="82">
        <f t="shared" si="1"/>
        <v>95.11546442052277</v>
      </c>
      <c r="J34" s="83"/>
    </row>
    <row r="35" spans="5:10">
      <c r="E35" s="30">
        <v>15</v>
      </c>
      <c r="F35" s="82">
        <f t="shared" si="3"/>
        <v>95.495079760644217</v>
      </c>
      <c r="G35" s="82">
        <f t="shared" si="2"/>
        <v>95.756351328764978</v>
      </c>
      <c r="H35" s="82">
        <f t="shared" si="0"/>
        <v>95.504420039712599</v>
      </c>
      <c r="I35" s="82">
        <f t="shared" si="1"/>
        <v>96.049172156571572</v>
      </c>
      <c r="J35" s="83"/>
    </row>
    <row r="36" spans="5:10">
      <c r="E36" s="30">
        <v>16</v>
      </c>
      <c r="F36" s="82">
        <f t="shared" si="3"/>
        <v>96.311683259876006</v>
      </c>
      <c r="G36" s="82">
        <f t="shared" si="2"/>
        <v>96.575400775766695</v>
      </c>
      <c r="H36" s="82">
        <f t="shared" si="0"/>
        <v>96.317929961319109</v>
      </c>
      <c r="I36" s="82">
        <f t="shared" si="1"/>
        <v>96.812951781169176</v>
      </c>
      <c r="J36" s="83"/>
    </row>
    <row r="37" spans="5:10">
      <c r="E37" s="30">
        <v>17</v>
      </c>
      <c r="F37" s="82">
        <f t="shared" si="3"/>
        <v>96.980261657768153</v>
      </c>
      <c r="G37" s="82">
        <f t="shared" si="2"/>
        <v>97.24598174631852</v>
      </c>
      <c r="H37" s="82">
        <f t="shared" si="0"/>
        <v>96.984441164231157</v>
      </c>
      <c r="I37" s="82">
        <f t="shared" si="1"/>
        <v>97.43783311762904</v>
      </c>
      <c r="J37" s="83"/>
    </row>
    <row r="38" spans="5:10">
      <c r="E38" s="30">
        <v>18</v>
      </c>
      <c r="F38" s="82">
        <f t="shared" si="3"/>
        <v>97.527647352966056</v>
      </c>
      <c r="G38" s="82">
        <f t="shared" si="2"/>
        <v>97.795007009338178</v>
      </c>
      <c r="H38" s="82">
        <f t="shared" si="0"/>
        <v>97.53044471154783</v>
      </c>
      <c r="I38" s="82">
        <f t="shared" si="1"/>
        <v>97.94914437108261</v>
      </c>
      <c r="J38" s="83"/>
    </row>
    <row r="39" spans="5:10">
      <c r="E39" s="30">
        <v>19</v>
      </c>
      <c r="F39" s="82">
        <f t="shared" si="3"/>
        <v>97.975808855419572</v>
      </c>
      <c r="G39" s="82">
        <f t="shared" si="2"/>
        <v>98.2445108763891</v>
      </c>
      <c r="H39" s="82">
        <f t="shared" si="0"/>
        <v>97.977681659576604</v>
      </c>
      <c r="I39" s="82">
        <f t="shared" si="1"/>
        <v>98.367571922688455</v>
      </c>
      <c r="J39" s="83"/>
    </row>
    <row r="40" spans="5:10">
      <c r="E40" s="30">
        <v>20</v>
      </c>
      <c r="F40" s="82">
        <f t="shared" si="3"/>
        <v>98.342732459823878</v>
      </c>
      <c r="G40" s="82">
        <f t="shared" si="2"/>
        <v>98.61253351597118</v>
      </c>
      <c r="H40" s="82">
        <f t="shared" si="0"/>
        <v>98.343986568537716</v>
      </c>
      <c r="I40" s="82">
        <f t="shared" si="1"/>
        <v>98.710018926305196</v>
      </c>
      <c r="J40" s="83"/>
    </row>
    <row r="41" spans="5:10">
      <c r="E41" s="30">
        <v>21</v>
      </c>
      <c r="F41" s="82">
        <f t="shared" si="3"/>
        <v>98.643144098779914</v>
      </c>
      <c r="G41" s="82">
        <f t="shared" si="2"/>
        <v>98.913844968825941</v>
      </c>
      <c r="H41" s="82">
        <f t="shared" si="0"/>
        <v>98.6439840583284</v>
      </c>
      <c r="I41" s="82">
        <f t="shared" si="1"/>
        <v>98.990302376270449</v>
      </c>
      <c r="J41" s="83"/>
    </row>
    <row r="42" spans="5:10">
      <c r="E42" s="30">
        <v>22</v>
      </c>
      <c r="F42" s="82">
        <f t="shared" si="3"/>
        <v>98.88910034617578</v>
      </c>
      <c r="G42" s="82">
        <f t="shared" si="2"/>
        <v>99.16053792153275</v>
      </c>
      <c r="H42" s="82">
        <f t="shared" si="0"/>
        <v>98.88966300756762</v>
      </c>
      <c r="I42" s="82">
        <f t="shared" si="1"/>
        <v>99.219719975243493</v>
      </c>
      <c r="J42" s="83"/>
    </row>
    <row r="43" spans="5:10">
      <c r="E43" s="30">
        <v>23</v>
      </c>
      <c r="F43" s="82">
        <f t="shared" si="3"/>
        <v>99.090472289830416</v>
      </c>
      <c r="G43" s="82">
        <f t="shared" si="2"/>
        <v>99.36251302848143</v>
      </c>
      <c r="H43" s="82">
        <f t="shared" si="0"/>
        <v>99.090849244716338</v>
      </c>
      <c r="I43" s="82">
        <f t="shared" si="1"/>
        <v>99.407511726946268</v>
      </c>
      <c r="J43" s="83"/>
    </row>
    <row r="44" spans="5:10">
      <c r="E44" s="30">
        <v>24</v>
      </c>
      <c r="F44" s="82">
        <f t="shared" si="3"/>
        <v>99.255341692907564</v>
      </c>
      <c r="G44" s="82">
        <f t="shared" si="2"/>
        <v>99.52787625989653</v>
      </c>
      <c r="H44" s="82">
        <f t="shared" si="0"/>
        <v>99.255594259175197</v>
      </c>
      <c r="I44" s="82">
        <f t="shared" si="1"/>
        <v>99.561236197863707</v>
      </c>
    </row>
    <row r="45" spans="5:10">
      <c r="E45" s="30">
        <v>25</v>
      </c>
      <c r="F45" s="82">
        <f t="shared" si="3"/>
        <v>99.390325343448438</v>
      </c>
      <c r="G45" s="82">
        <f t="shared" si="2"/>
        <v>99.663264222884422</v>
      </c>
      <c r="H45" s="82">
        <f t="shared" si="0"/>
        <v>99.390494581115874</v>
      </c>
      <c r="I45" s="82">
        <f t="shared" si="1"/>
        <v>99.687077478873164</v>
      </c>
    </row>
    <row r="46" spans="5:10">
      <c r="E46" s="30">
        <v>26</v>
      </c>
      <c r="F46" s="82">
        <f t="shared" si="3"/>
        <v>99.50084060930898</v>
      </c>
      <c r="G46" s="82">
        <f t="shared" si="2"/>
        <v>99.774110511779185</v>
      </c>
      <c r="H46" s="82">
        <f t="shared" si="0"/>
        <v>99.500954018410297</v>
      </c>
      <c r="I46" s="82">
        <f t="shared" si="1"/>
        <v>99.79009577871436</v>
      </c>
    </row>
    <row r="47" spans="5:10">
      <c r="E47" s="30">
        <v>27</v>
      </c>
      <c r="F47" s="82">
        <f t="shared" si="3"/>
        <v>99.591322856153596</v>
      </c>
      <c r="G47" s="82">
        <f t="shared" si="2"/>
        <v>99.864863777361904</v>
      </c>
      <c r="H47" s="82">
        <f t="shared" si="0"/>
        <v>99.591398857739918</v>
      </c>
      <c r="I47" s="82">
        <f t="shared" si="1"/>
        <v>99.874432111050226</v>
      </c>
    </row>
    <row r="48" spans="5:10">
      <c r="E48" s="30">
        <v>28</v>
      </c>
      <c r="F48" s="82">
        <f t="shared" si="3"/>
        <v>99.665403454252882</v>
      </c>
      <c r="G48" s="82">
        <f t="shared" si="2"/>
        <v>99.939166266836722</v>
      </c>
      <c r="H48" s="82">
        <f t="shared" si="0"/>
        <v>99.665454389325205</v>
      </c>
      <c r="I48" s="82">
        <f t="shared" si="1"/>
        <v>99.943475557876127</v>
      </c>
    </row>
    <row r="49" spans="5:9">
      <c r="E49" s="30">
        <v>29</v>
      </c>
      <c r="F49" s="82">
        <f t="shared" si="3"/>
        <v>99.726055518123161</v>
      </c>
      <c r="G49" s="82">
        <f t="shared" si="2"/>
        <v>100.00000000000001</v>
      </c>
      <c r="H49" s="82">
        <f t="shared" si="0"/>
        <v>99.726089655265767</v>
      </c>
      <c r="I49" s="82">
        <f t="shared" si="1"/>
        <v>100.00000000000013</v>
      </c>
    </row>
    <row r="50" spans="5:9">
      <c r="E50" s="30">
        <v>30</v>
      </c>
      <c r="F50" s="82">
        <f t="shared" si="3"/>
        <v>99.775713228051416</v>
      </c>
      <c r="G50" s="82">
        <f t="shared" si="2"/>
        <v>100.04980644816534</v>
      </c>
      <c r="H50" s="82">
        <f t="shared" si="0"/>
        <v>99.775736107759045</v>
      </c>
      <c r="I50" s="82">
        <f t="shared" si="1"/>
        <v>100.04627592033647</v>
      </c>
    </row>
    <row r="51" spans="5:9">
      <c r="E51" s="30">
        <v>31</v>
      </c>
      <c r="F51" s="82">
        <f t="shared" si="3"/>
        <v>99.816369522297109</v>
      </c>
      <c r="G51" s="82">
        <f t="shared" si="2"/>
        <v>100.09058451897987</v>
      </c>
      <c r="H51" s="82">
        <f t="shared" si="0"/>
        <v>99.816384857321268</v>
      </c>
      <c r="I51" s="82">
        <f t="shared" si="1"/>
        <v>100.08416184582856</v>
      </c>
    </row>
    <row r="52" spans="5:9">
      <c r="E52" s="30">
        <v>32</v>
      </c>
      <c r="F52" s="82">
        <f t="shared" si="3"/>
        <v>99.849656080702246</v>
      </c>
      <c r="G52" s="82">
        <f t="shared" si="2"/>
        <v>100.12397077960692</v>
      </c>
      <c r="H52" s="82">
        <f t="shared" si="0"/>
        <v>99.84966635914229</v>
      </c>
      <c r="I52" s="82">
        <f t="shared" si="1"/>
        <v>100.11517915039788</v>
      </c>
    </row>
    <row r="53" spans="5:9">
      <c r="E53" s="30">
        <v>33</v>
      </c>
      <c r="F53" s="82">
        <f t="shared" si="3"/>
        <v>99.876908809732655</v>
      </c>
      <c r="G53" s="82">
        <f t="shared" si="2"/>
        <v>100.15130513791257</v>
      </c>
      <c r="H53" s="82">
        <f t="shared" si="0"/>
        <v>99.876915699064568</v>
      </c>
      <c r="I53" s="82">
        <f t="shared" si="1"/>
        <v>100.14057325606849</v>
      </c>
    </row>
    <row r="54" spans="5:9">
      <c r="E54" s="30">
        <v>34</v>
      </c>
      <c r="F54" s="82">
        <f t="shared" si="3"/>
        <v>99.899221457095138</v>
      </c>
      <c r="G54" s="82">
        <f t="shared" si="2"/>
        <v>100.17368461767305</v>
      </c>
      <c r="H54" s="82">
        <f t="shared" si="0"/>
        <v>99.899226074871237</v>
      </c>
      <c r="I54" s="82">
        <f t="shared" si="1"/>
        <v>100.16136371189025</v>
      </c>
    </row>
    <row r="55" spans="5:9">
      <c r="E55" s="30">
        <v>35</v>
      </c>
      <c r="F55" s="82">
        <f t="shared" si="3"/>
        <v>99.917489507673409</v>
      </c>
      <c r="G55" s="82">
        <f t="shared" si="2"/>
        <v>100.19200738599085</v>
      </c>
      <c r="H55" s="82">
        <f t="shared" si="0"/>
        <v>99.917492602906989</v>
      </c>
      <c r="I55" s="82">
        <f t="shared" si="1"/>
        <v>100.17838517614639</v>
      </c>
    </row>
    <row r="56" spans="5:9">
      <c r="E56" s="30">
        <v>36</v>
      </c>
      <c r="F56" s="82">
        <f t="shared" si="3"/>
        <v>99.932446122480613</v>
      </c>
      <c r="G56" s="82">
        <f t="shared" si="2"/>
        <v>100.20700879989414</v>
      </c>
      <c r="H56" s="82">
        <f t="shared" si="0"/>
        <v>99.932448197193054</v>
      </c>
      <c r="I56" s="82">
        <f t="shared" si="1"/>
        <v>100.19232095706887</v>
      </c>
    </row>
    <row r="57" spans="5:9">
      <c r="E57" s="30">
        <v>37</v>
      </c>
      <c r="F57" s="82">
        <f t="shared" si="3"/>
        <v>99.944691562985227</v>
      </c>
      <c r="G57" s="82">
        <f t="shared" si="2"/>
        <v>100.21929091879643</v>
      </c>
      <c r="H57" s="82">
        <f t="shared" si="0"/>
        <v>99.944692953660109</v>
      </c>
      <c r="I57" s="82">
        <f t="shared" si="1"/>
        <v>100.20373046516509</v>
      </c>
    </row>
    <row r="58" spans="5:9">
      <c r="E58" s="30">
        <v>38</v>
      </c>
      <c r="F58" s="82">
        <f t="shared" si="3"/>
        <v>99.954717281711325</v>
      </c>
      <c r="G58" s="82">
        <f t="shared" si="2"/>
        <v>100.22934666725469</v>
      </c>
      <c r="H58" s="82">
        <f t="shared" si="0"/>
        <v>99.954718213883069</v>
      </c>
      <c r="I58" s="82">
        <f t="shared" si="1"/>
        <v>100.21307168359834</v>
      </c>
    </row>
    <row r="59" spans="5:9">
      <c r="E59" s="30">
        <v>39</v>
      </c>
      <c r="F59" s="82">
        <f t="shared" si="3"/>
        <v>99.962925645954087</v>
      </c>
      <c r="G59" s="82">
        <f t="shared" si="2"/>
        <v>100.23757961776269</v>
      </c>
      <c r="H59" s="82">
        <f t="shared" si="0"/>
        <v>99.962926270793517</v>
      </c>
      <c r="I59" s="82">
        <f t="shared" si="1"/>
        <v>100.22071956157305</v>
      </c>
    </row>
    <row r="60" spans="5:9">
      <c r="E60" s="30">
        <v>40</v>
      </c>
      <c r="F60" s="82">
        <f t="shared" si="3"/>
        <v>99.969646086192114</v>
      </c>
      <c r="G60" s="82">
        <f t="shared" si="2"/>
        <v>100.24432018753215</v>
      </c>
      <c r="H60" s="82">
        <f t="shared" si="0"/>
        <v>99.969646505026816</v>
      </c>
      <c r="I60" s="82">
        <f t="shared" si="1"/>
        <v>100.22698107101542</v>
      </c>
    </row>
    <row r="61" spans="5:9">
      <c r="E61" s="30">
        <v>41</v>
      </c>
      <c r="F61" s="82">
        <f t="shared" si="3"/>
        <v>99.975148317289211</v>
      </c>
      <c r="G61" s="82">
        <f t="shared" si="2"/>
        <v>100.24983889929568</v>
      </c>
      <c r="H61" s="82">
        <f t="shared" si="0"/>
        <v>99.975148598038302</v>
      </c>
      <c r="I61" s="82">
        <f t="shared" si="1"/>
        <v>100.23210753223248</v>
      </c>
    </row>
    <row r="62" spans="5:9">
      <c r="E62" s="30">
        <v>42</v>
      </c>
      <c r="F62" s="82">
        <f t="shared" si="3"/>
        <v>99.979653163098931</v>
      </c>
      <c r="G62" s="82">
        <f t="shared" si="2"/>
        <v>100.25435723833385</v>
      </c>
      <c r="H62" s="82">
        <f t="shared" si="0"/>
        <v>99.979653351288363</v>
      </c>
      <c r="I62" s="82">
        <f t="shared" si="1"/>
        <v>100.23630470416413</v>
      </c>
    </row>
    <row r="63" spans="5:9">
      <c r="E63" s="30">
        <v>43</v>
      </c>
      <c r="F63" s="82">
        <f t="shared" si="3"/>
        <v>99.983341418901233</v>
      </c>
      <c r="G63" s="82">
        <f t="shared" si="2"/>
        <v>100.25805654145724</v>
      </c>
      <c r="H63" s="82">
        <f t="shared" si="0"/>
        <v>99.983341545047111</v>
      </c>
      <c r="I63" s="82">
        <f t="shared" si="1"/>
        <v>100.23974104481573</v>
      </c>
    </row>
    <row r="64" spans="5:9">
      <c r="E64" s="30">
        <v>44</v>
      </c>
      <c r="F64" s="82">
        <f t="shared" si="3"/>
        <v>99.986361107351797</v>
      </c>
      <c r="G64" s="82">
        <f t="shared" si="2"/>
        <v>100.26108527468931</v>
      </c>
      <c r="H64" s="82">
        <f t="shared" si="0"/>
        <v>99.986361191909225</v>
      </c>
      <c r="I64" s="82">
        <f t="shared" si="1"/>
        <v>100.24255447381459</v>
      </c>
    </row>
    <row r="65" spans="5:9">
      <c r="E65" s="30">
        <v>45</v>
      </c>
      <c r="F65" s="82">
        <f t="shared" si="3"/>
        <v>99.988833419150993</v>
      </c>
      <c r="G65" s="82">
        <f t="shared" si="2"/>
        <v>100.26356499172928</v>
      </c>
      <c r="H65" s="82">
        <f t="shared" si="0"/>
        <v>99.988833475831143</v>
      </c>
      <c r="I65" s="82">
        <f t="shared" si="1"/>
        <v>100.24485790877866</v>
      </c>
    </row>
    <row r="66" spans="5:9">
      <c r="E66" s="30">
        <v>46</v>
      </c>
      <c r="F66" s="82">
        <f t="shared" si="3"/>
        <v>99.990857576852193</v>
      </c>
      <c r="G66" s="82">
        <f t="shared" si="2"/>
        <v>100.26559521232883</v>
      </c>
      <c r="H66" s="82">
        <f t="shared" si="0"/>
        <v>99.990857614845808</v>
      </c>
      <c r="I66" s="82">
        <f t="shared" si="1"/>
        <v>100.24674379788077</v>
      </c>
    </row>
    <row r="67" spans="5:9">
      <c r="E67" s="30">
        <v>47</v>
      </c>
      <c r="F67" s="82">
        <f t="shared" si="3"/>
        <v>99.992514817011241</v>
      </c>
      <c r="G67" s="82">
        <f t="shared" si="2"/>
        <v>100.26725741636922</v>
      </c>
      <c r="H67" s="82">
        <f t="shared" si="0"/>
        <v>99.992514842479011</v>
      </c>
      <c r="I67" s="82">
        <f t="shared" si="1"/>
        <v>100.24828783064407</v>
      </c>
    </row>
    <row r="68" spans="5:9">
      <c r="E68" s="30">
        <v>48</v>
      </c>
      <c r="F68" s="82">
        <f t="shared" si="3"/>
        <v>99.993871650494683</v>
      </c>
      <c r="G68" s="82">
        <f t="shared" si="2"/>
        <v>100.26861831393497</v>
      </c>
      <c r="H68" s="82">
        <f t="shared" si="0"/>
        <v>99.993871667566182</v>
      </c>
      <c r="I68" s="82">
        <f t="shared" si="1"/>
        <v>100.24955197598058</v>
      </c>
    </row>
    <row r="69" spans="5:9">
      <c r="E69" s="30">
        <v>49</v>
      </c>
      <c r="F69" s="82">
        <f t="shared" si="3"/>
        <v>99.994982531794392</v>
      </c>
      <c r="G69" s="82">
        <f t="shared" si="2"/>
        <v>100.26973252262384</v>
      </c>
      <c r="H69" s="82">
        <f t="shared" si="0"/>
        <v>99.994982543237725</v>
      </c>
      <c r="I69" s="82">
        <f t="shared" si="1"/>
        <v>100.25058696945712</v>
      </c>
    </row>
    <row r="70" spans="5:9">
      <c r="E70" s="30">
        <v>50</v>
      </c>
      <c r="F70" s="82">
        <f t="shared" si="3"/>
        <v>99.995892044477472</v>
      </c>
      <c r="G70" s="82">
        <f t="shared" si="2"/>
        <v>100.27064475954276</v>
      </c>
      <c r="H70" s="82">
        <f t="shared" si="0"/>
        <v>99.99589205214815</v>
      </c>
      <c r="I70" s="82">
        <f t="shared" si="1"/>
        <v>100.25143434965005</v>
      </c>
    </row>
    <row r="71" spans="5:9">
      <c r="E71" s="30">
        <v>51</v>
      </c>
      <c r="F71" s="82">
        <f t="shared" si="3"/>
        <v>99.996636690481438</v>
      </c>
      <c r="G71" s="82">
        <f t="shared" si="2"/>
        <v>100.27139163596239</v>
      </c>
      <c r="H71" s="82">
        <f t="shared" si="0"/>
        <v>99.996636695623238</v>
      </c>
      <c r="I71" s="82">
        <f t="shared" si="1"/>
        <v>100.25212812534028</v>
      </c>
    </row>
    <row r="72" spans="5:9">
      <c r="E72" s="30">
        <v>52</v>
      </c>
      <c r="F72" s="82">
        <f t="shared" si="3"/>
        <v>99.99724635506503</v>
      </c>
      <c r="G72" s="82">
        <f t="shared" si="2"/>
        <v>100.27200312665587</v>
      </c>
      <c r="H72" s="82">
        <f t="shared" si="0"/>
        <v>99.997246358511674</v>
      </c>
      <c r="I72" s="82">
        <f t="shared" si="1"/>
        <v>100.25269614047613</v>
      </c>
    </row>
    <row r="73" spans="5:9">
      <c r="E73" s="30">
        <v>53</v>
      </c>
      <c r="F73" s="82">
        <f t="shared" si="3"/>
        <v>99.997745506208673</v>
      </c>
      <c r="G73" s="82">
        <f t="shared" si="2"/>
        <v>100.27250377289185</v>
      </c>
      <c r="H73" s="82">
        <f t="shared" si="0"/>
        <v>99.997745508519031</v>
      </c>
      <c r="I73" s="82">
        <f t="shared" si="1"/>
        <v>100.25316119169648</v>
      </c>
    </row>
    <row r="74" spans="5:9">
      <c r="E74" s="30">
        <v>54</v>
      </c>
      <c r="F74" s="82">
        <f t="shared" si="3"/>
        <v>99.998154176600423</v>
      </c>
      <c r="G74" s="82">
        <f t="shared" si="2"/>
        <v>100.27291366736166</v>
      </c>
      <c r="H74" s="82">
        <f t="shared" si="0"/>
        <v>99.998154178149093</v>
      </c>
      <c r="I74" s="82">
        <f t="shared" si="1"/>
        <v>100.25354194327174</v>
      </c>
    </row>
    <row r="75" spans="5:9">
      <c r="E75" s="30">
        <v>55</v>
      </c>
      <c r="F75" s="82">
        <f t="shared" si="3"/>
        <v>99.998488767618014</v>
      </c>
      <c r="G75" s="82">
        <f t="shared" si="2"/>
        <v>100.27324926056961</v>
      </c>
      <c r="H75" s="82">
        <f t="shared" si="0"/>
        <v>99.998488768656117</v>
      </c>
      <c r="I75" s="82">
        <f t="shared" si="1"/>
        <v>100.25385367618797</v>
      </c>
    </row>
    <row r="76" spans="5:9">
      <c r="E76" s="30">
        <v>56</v>
      </c>
      <c r="F76" s="82">
        <f t="shared" si="3"/>
        <v>99.998762707573817</v>
      </c>
      <c r="G76" s="82">
        <f t="shared" si="2"/>
        <v>100.2735240210495</v>
      </c>
      <c r="H76" s="82">
        <f t="shared" si="0"/>
        <v>99.99876270826968</v>
      </c>
      <c r="I76" s="82">
        <f t="shared" si="1"/>
        <v>100.25410890144111</v>
      </c>
    </row>
    <row r="77" spans="5:9">
      <c r="E77" s="30">
        <v>57</v>
      </c>
      <c r="F77" s="82">
        <f t="shared" si="3"/>
        <v>99.998986990640134</v>
      </c>
      <c r="G77" s="82">
        <f t="shared" si="2"/>
        <v>100.2737489759041</v>
      </c>
      <c r="H77" s="82">
        <f t="shared" si="0"/>
        <v>99.998986991106591</v>
      </c>
      <c r="I77" s="82">
        <f t="shared" si="1"/>
        <v>100.25431786215646</v>
      </c>
    </row>
    <row r="78" spans="5:9">
      <c r="E78" s="30">
        <v>58</v>
      </c>
      <c r="F78" s="82">
        <f t="shared" si="3"/>
        <v>99.999170618083923</v>
      </c>
      <c r="G78" s="82">
        <f t="shared" si="2"/>
        <v>100.27393315336161</v>
      </c>
      <c r="H78" s="82">
        <f t="shared" si="0"/>
        <v>99.999170618396604</v>
      </c>
      <c r="I78" s="82">
        <f t="shared" si="1"/>
        <v>100.25448894468782</v>
      </c>
    </row>
    <row r="79" spans="5:9">
      <c r="E79" s="30">
        <v>59</v>
      </c>
      <c r="F79" s="82">
        <f t="shared" si="3"/>
        <v>99.999320959519267</v>
      </c>
      <c r="G79" s="82">
        <f t="shared" si="2"/>
        <v>100.27408394511011</v>
      </c>
      <c r="H79" s="82">
        <f t="shared" si="0"/>
        <v>99.999320959728848</v>
      </c>
      <c r="I79" s="82">
        <f t="shared" si="1"/>
        <v>100.25462901519585</v>
      </c>
    </row>
    <row r="80" spans="5:9">
      <c r="E80" s="30">
        <v>60</v>
      </c>
      <c r="F80" s="82">
        <f t="shared" si="3"/>
        <v>99.999444048675841</v>
      </c>
      <c r="G80" s="82">
        <f t="shared" si="2"/>
        <v>100.2742074029519</v>
      </c>
      <c r="H80" s="82">
        <f t="shared" si="0"/>
        <v>99.999444048816329</v>
      </c>
      <c r="I80" s="82">
        <f t="shared" si="1"/>
        <v>100.25474369521386</v>
      </c>
    </row>
    <row r="81" spans="5:9">
      <c r="E81" s="30">
        <v>61</v>
      </c>
      <c r="F81" s="82">
        <f t="shared" si="3"/>
        <v>99.999544825553684</v>
      </c>
      <c r="G81" s="82">
        <f t="shared" si="2"/>
        <v>100.2743084816837</v>
      </c>
      <c r="H81" s="82">
        <f t="shared" si="0"/>
        <v>99.99954482564786</v>
      </c>
      <c r="I81" s="82">
        <f t="shared" si="1"/>
        <v>100.25483758726153</v>
      </c>
    </row>
    <row r="82" spans="5:9">
      <c r="E82" s="30">
        <v>62</v>
      </c>
      <c r="F82" s="82">
        <f t="shared" si="3"/>
        <v>99.999627334682799</v>
      </c>
      <c r="G82" s="82">
        <f t="shared" si="2"/>
        <v>100.2743912379499</v>
      </c>
      <c r="H82" s="82">
        <f t="shared" si="0"/>
        <v>99.999627334745909</v>
      </c>
      <c r="I82" s="82">
        <f t="shared" si="1"/>
        <v>100.25491445956187</v>
      </c>
    </row>
    <row r="83" spans="5:9">
      <c r="E83" s="30">
        <v>63</v>
      </c>
      <c r="F83" s="82">
        <f t="shared" si="3"/>
        <v>99.999694887444207</v>
      </c>
      <c r="G83" s="82">
        <f t="shared" si="2"/>
        <v>100.27445899305005</v>
      </c>
      <c r="H83" s="82">
        <f t="shared" ref="H83:H146" si="4">H$10*(1-(1/H$17)*EXP(-H$11*($E83-H$12)))^H$17</f>
        <v>99.999694887486513</v>
      </c>
      <c r="I83" s="82">
        <f t="shared" si="1"/>
        <v>100.25497739727386</v>
      </c>
    </row>
    <row r="84" spans="5:9">
      <c r="E84" s="30">
        <v>64</v>
      </c>
      <c r="F84" s="82">
        <f t="shared" si="3"/>
        <v>99.999750194967419</v>
      </c>
      <c r="G84" s="82">
        <f t="shared" si="2"/>
        <v>100.27451446623422</v>
      </c>
      <c r="H84" s="82">
        <f t="shared" si="4"/>
        <v>99.999750194995769</v>
      </c>
      <c r="I84" s="82">
        <f t="shared" ref="I84:I147" si="5">(I$14^I$17+(I$16^I$17-I$14^I$17)*(1-EXP(-I$11*($E84-I$13)))/(1-EXP(-I$11*($I$15-I$13))))^(1/I$17)</f>
        <v>100.25502892631134</v>
      </c>
    </row>
    <row r="85" spans="5:9">
      <c r="E85" s="30">
        <v>65</v>
      </c>
      <c r="F85" s="82">
        <f t="shared" si="3"/>
        <v>99.99979547693755</v>
      </c>
      <c r="G85" s="82">
        <f t="shared" si="2"/>
        <v>100.27455988383606</v>
      </c>
      <c r="H85" s="82">
        <f t="shared" si="4"/>
        <v>99.999795476956564</v>
      </c>
      <c r="I85" s="82">
        <f t="shared" si="5"/>
        <v>100.25507111471687</v>
      </c>
    </row>
    <row r="86" spans="5:9">
      <c r="E86" s="30">
        <v>66</v>
      </c>
      <c r="F86" s="82">
        <f t="shared" si="3"/>
        <v>99.999832550679059</v>
      </c>
      <c r="G86" s="82">
        <f t="shared" ref="G86:G149" si="6">G$10+(G$14-G$10)*EXP(-G$11*($E86-G$13))</f>
        <v>100.27459706862344</v>
      </c>
      <c r="H86" s="82">
        <f t="shared" si="4"/>
        <v>99.999832550691806</v>
      </c>
      <c r="I86" s="82">
        <f t="shared" si="5"/>
        <v>100.25510565566063</v>
      </c>
    </row>
    <row r="87" spans="5:9">
      <c r="E87" s="30">
        <v>67</v>
      </c>
      <c r="F87" s="82">
        <f t="shared" si="3"/>
        <v>99.999862904091358</v>
      </c>
      <c r="G87" s="82">
        <f t="shared" si="6"/>
        <v>100.27462751295239</v>
      </c>
      <c r="H87" s="82">
        <f t="shared" si="4"/>
        <v>99.999862904099899</v>
      </c>
      <c r="I87" s="82">
        <f t="shared" si="5"/>
        <v>100.25513393539271</v>
      </c>
    </row>
    <row r="88" spans="5:9">
      <c r="E88" s="30">
        <v>68</v>
      </c>
      <c r="F88" s="82">
        <f t="shared" ref="F88:F151" si="7">F$10*(1-EXP(-F$11*($E88-F$12)))</f>
        <v>99.999887755363488</v>
      </c>
      <c r="G88" s="82">
        <f t="shared" si="6"/>
        <v>100.27465243866078</v>
      </c>
      <c r="H88" s="82">
        <f t="shared" si="4"/>
        <v>99.999887755369215</v>
      </c>
      <c r="I88" s="82">
        <f t="shared" si="5"/>
        <v>100.25515708887838</v>
      </c>
    </row>
    <row r="89" spans="5:9">
      <c r="E89" s="30">
        <v>69</v>
      </c>
      <c r="F89" s="82">
        <f t="shared" si="7"/>
        <v>99.999908101864207</v>
      </c>
      <c r="G89" s="82">
        <f t="shared" si="6"/>
        <v>100.27467284610476</v>
      </c>
      <c r="H89" s="82">
        <f t="shared" si="4"/>
        <v>99.999908101868044</v>
      </c>
      <c r="I89" s="82">
        <f t="shared" si="5"/>
        <v>100.25517604534873</v>
      </c>
    </row>
    <row r="90" spans="5:9">
      <c r="E90" s="30">
        <v>70</v>
      </c>
      <c r="F90" s="82">
        <f t="shared" si="7"/>
        <v>99.999924760170074</v>
      </c>
      <c r="G90" s="82">
        <f t="shared" si="6"/>
        <v>100.27468955430676</v>
      </c>
      <c r="H90" s="82">
        <f t="shared" si="4"/>
        <v>99.999924760172647</v>
      </c>
      <c r="I90" s="82">
        <f t="shared" si="5"/>
        <v>100.25519156559386</v>
      </c>
    </row>
    <row r="91" spans="5:9">
      <c r="E91" s="30">
        <v>71</v>
      </c>
      <c r="F91" s="82">
        <f t="shared" si="7"/>
        <v>99.999938398837386</v>
      </c>
      <c r="G91" s="82">
        <f t="shared" si="6"/>
        <v>100.27470323382555</v>
      </c>
      <c r="H91" s="82">
        <f t="shared" si="4"/>
        <v>99.999938398839106</v>
      </c>
      <c r="I91" s="82">
        <f t="shared" si="5"/>
        <v>100.25520427249558</v>
      </c>
    </row>
    <row r="92" spans="5:9">
      <c r="E92" s="30">
        <v>72</v>
      </c>
      <c r="F92" s="82">
        <f t="shared" si="7"/>
        <v>99.999949565233749</v>
      </c>
      <c r="G92" s="82">
        <f t="shared" si="6"/>
        <v>100.27471443366828</v>
      </c>
      <c r="H92" s="82">
        <f t="shared" si="4"/>
        <v>99.999949565234886</v>
      </c>
      <c r="I92" s="82">
        <f t="shared" si="5"/>
        <v>100.25521467602654</v>
      </c>
    </row>
    <row r="93" spans="5:9">
      <c r="E93" s="30">
        <v>73</v>
      </c>
      <c r="F93" s="82">
        <f t="shared" si="7"/>
        <v>99.99995870750584</v>
      </c>
      <c r="G93" s="82">
        <f t="shared" si="6"/>
        <v>100.27472360332395</v>
      </c>
      <c r="H93" s="82">
        <f t="shared" si="4"/>
        <v>99.999958707506622</v>
      </c>
      <c r="I93" s="82">
        <f t="shared" si="5"/>
        <v>100.25522319371733</v>
      </c>
    </row>
    <row r="94" spans="5:9">
      <c r="E94" s="30">
        <v>74</v>
      </c>
      <c r="F94" s="82">
        <f t="shared" si="7"/>
        <v>99.999966192565154</v>
      </c>
      <c r="G94" s="82">
        <f t="shared" si="6"/>
        <v>100.27473111080303</v>
      </c>
      <c r="H94" s="82">
        <f t="shared" si="4"/>
        <v>99.99996619256568</v>
      </c>
      <c r="I94" s="82">
        <f t="shared" si="5"/>
        <v>100.25523016741262</v>
      </c>
    </row>
    <row r="95" spans="5:9">
      <c r="E95" s="30">
        <v>75</v>
      </c>
      <c r="F95" s="82">
        <f t="shared" si="7"/>
        <v>99.999972320813413</v>
      </c>
      <c r="G95" s="82">
        <f t="shared" si="6"/>
        <v>100.27473725740705</v>
      </c>
      <c r="H95" s="82">
        <f t="shared" si="4"/>
        <v>99.999972320813754</v>
      </c>
      <c r="I95" s="82">
        <f t="shared" si="5"/>
        <v>100.25523587699143</v>
      </c>
    </row>
    <row r="96" spans="5:9">
      <c r="E96" s="30">
        <v>76</v>
      </c>
      <c r="F96" s="82">
        <f t="shared" si="7"/>
        <v>99.999977338198718</v>
      </c>
      <c r="G96" s="82">
        <f t="shared" si="6"/>
        <v>100.27474228982078</v>
      </c>
      <c r="H96" s="82">
        <f t="shared" si="4"/>
        <v>99.99997733819896</v>
      </c>
      <c r="I96" s="82">
        <f t="shared" si="5"/>
        <v>100.2552405515992</v>
      </c>
    </row>
    <row r="97" spans="5:9">
      <c r="E97" s="30">
        <v>77</v>
      </c>
      <c r="F97" s="82">
        <f t="shared" si="7"/>
        <v>99.999981446086366</v>
      </c>
      <c r="G97" s="82">
        <f t="shared" si="6"/>
        <v>100.27474641001267</v>
      </c>
      <c r="H97" s="82">
        <f t="shared" si="4"/>
        <v>99.999981446086522</v>
      </c>
      <c r="I97" s="82">
        <f t="shared" si="5"/>
        <v>100.25524437884415</v>
      </c>
    </row>
    <row r="98" spans="5:9">
      <c r="E98" s="30">
        <v>78</v>
      </c>
      <c r="F98" s="82">
        <f t="shared" si="7"/>
        <v>99.999984809340319</v>
      </c>
      <c r="G98" s="82">
        <f t="shared" si="6"/>
        <v>100.27474978334047</v>
      </c>
      <c r="H98" s="82">
        <f t="shared" si="4"/>
        <v>99.999984809340418</v>
      </c>
      <c r="I98" s="82">
        <f t="shared" si="5"/>
        <v>100.25524751232751</v>
      </c>
    </row>
    <row r="99" spans="5:9">
      <c r="E99" s="30">
        <v>79</v>
      </c>
      <c r="F99" s="82">
        <f t="shared" si="7"/>
        <v>99.999987562939765</v>
      </c>
      <c r="G99" s="82">
        <f t="shared" si="6"/>
        <v>100.27475254518768</v>
      </c>
      <c r="H99" s="82">
        <f t="shared" si="4"/>
        <v>99.999987562939836</v>
      </c>
      <c r="I99" s="82">
        <f t="shared" si="5"/>
        <v>100.25525007780647</v>
      </c>
    </row>
    <row r="100" spans="5:9">
      <c r="E100" s="30">
        <v>80</v>
      </c>
      <c r="F100" s="82">
        <f t="shared" si="7"/>
        <v>99.999989817396312</v>
      </c>
      <c r="G100" s="82">
        <f t="shared" si="6"/>
        <v>100.27475480639693</v>
      </c>
      <c r="H100" s="82">
        <f t="shared" si="4"/>
        <v>99.999989817396354</v>
      </c>
      <c r="I100" s="82">
        <f t="shared" si="5"/>
        <v>100.25525217824311</v>
      </c>
    </row>
    <row r="101" spans="5:9">
      <c r="E101" s="30">
        <v>81</v>
      </c>
      <c r="F101" s="82">
        <f t="shared" si="7"/>
        <v>99.999991663189221</v>
      </c>
      <c r="G101" s="82">
        <f t="shared" si="6"/>
        <v>100.27475665771848</v>
      </c>
      <c r="H101" s="82">
        <f t="shared" si="4"/>
        <v>99.999991663189235</v>
      </c>
      <c r="I101" s="82">
        <f t="shared" si="5"/>
        <v>100.25525389793518</v>
      </c>
    </row>
    <row r="102" spans="5:9">
      <c r="E102" s="30">
        <v>82</v>
      </c>
      <c r="F102" s="82">
        <f t="shared" si="7"/>
        <v>99.999993174396621</v>
      </c>
      <c r="G102" s="82">
        <f t="shared" si="6"/>
        <v>100.27475817345237</v>
      </c>
      <c r="H102" s="82">
        <f t="shared" si="4"/>
        <v>99.999993174396636</v>
      </c>
      <c r="I102" s="82">
        <f t="shared" si="5"/>
        <v>100.25525530589991</v>
      </c>
    </row>
    <row r="103" spans="5:9">
      <c r="E103" s="30">
        <v>83</v>
      </c>
      <c r="F103" s="82">
        <f t="shared" si="7"/>
        <v>99.999994411668609</v>
      </c>
      <c r="G103" s="82">
        <f t="shared" si="6"/>
        <v>100.27475941443031</v>
      </c>
      <c r="H103" s="82">
        <f t="shared" si="4"/>
        <v>99.999994411668609</v>
      </c>
      <c r="I103" s="82">
        <f t="shared" si="5"/>
        <v>100.255256458644</v>
      </c>
    </row>
    <row r="104" spans="5:9">
      <c r="E104" s="30">
        <v>84</v>
      </c>
      <c r="F104" s="82">
        <f t="shared" si="7"/>
        <v>99.999995424661222</v>
      </c>
      <c r="G104" s="82">
        <f t="shared" si="6"/>
        <v>100.27476043045712</v>
      </c>
      <c r="H104" s="82">
        <f t="shared" si="4"/>
        <v>99.999995424661236</v>
      </c>
      <c r="I104" s="82">
        <f t="shared" si="5"/>
        <v>100.25525740243098</v>
      </c>
    </row>
    <row r="105" spans="5:9">
      <c r="E105" s="30">
        <v>85</v>
      </c>
      <c r="F105" s="82">
        <f t="shared" si="7"/>
        <v>99.99999625402944</v>
      </c>
      <c r="G105" s="82">
        <f t="shared" si="6"/>
        <v>100.27476126230951</v>
      </c>
      <c r="H105" s="82">
        <f t="shared" si="4"/>
        <v>99.999996254029455</v>
      </c>
      <c r="I105" s="82">
        <f t="shared" si="5"/>
        <v>100.25525817513845</v>
      </c>
    </row>
    <row r="106" spans="5:9">
      <c r="E106" s="30">
        <v>86</v>
      </c>
      <c r="F106" s="82">
        <f t="shared" si="7"/>
        <v>99.999996933058711</v>
      </c>
      <c r="G106" s="82">
        <f t="shared" si="6"/>
        <v>100.27476194337265</v>
      </c>
      <c r="H106" s="82">
        <f t="shared" si="4"/>
        <v>99.999996933058711</v>
      </c>
      <c r="I106" s="82">
        <f t="shared" si="5"/>
        <v>100.25525880777786</v>
      </c>
    </row>
    <row r="107" spans="5:9">
      <c r="E107" s="30">
        <v>87</v>
      </c>
      <c r="F107" s="82">
        <f t="shared" si="7"/>
        <v>99.999997489000847</v>
      </c>
      <c r="G107" s="82">
        <f t="shared" si="6"/>
        <v>100.27476250097999</v>
      </c>
      <c r="H107" s="82">
        <f t="shared" si="4"/>
        <v>99.999997489000847</v>
      </c>
      <c r="I107" s="82">
        <f t="shared" si="5"/>
        <v>100.25525932573909</v>
      </c>
    </row>
    <row r="108" spans="5:9">
      <c r="E108" s="30">
        <v>88</v>
      </c>
      <c r="F108" s="82">
        <f t="shared" si="7"/>
        <v>99.999997944167774</v>
      </c>
      <c r="G108" s="82">
        <f t="shared" si="6"/>
        <v>100.27476295751026</v>
      </c>
      <c r="H108" s="82">
        <f t="shared" si="4"/>
        <v>99.999997944167774</v>
      </c>
      <c r="I108" s="82">
        <f t="shared" si="5"/>
        <v>100.25525974980988</v>
      </c>
    </row>
    <row r="109" spans="5:9">
      <c r="E109" s="30">
        <v>89</v>
      </c>
      <c r="F109" s="82">
        <f t="shared" si="7"/>
        <v>99.999998316826932</v>
      </c>
      <c r="G109" s="82">
        <f t="shared" si="6"/>
        <v>100.27476333128564</v>
      </c>
      <c r="H109" s="82">
        <f t="shared" si="4"/>
        <v>99.999998316826932</v>
      </c>
      <c r="I109" s="82">
        <f t="shared" si="5"/>
        <v>100.25526009700975</v>
      </c>
    </row>
    <row r="110" spans="5:9">
      <c r="E110" s="30">
        <v>90</v>
      </c>
      <c r="F110" s="82">
        <f t="shared" si="7"/>
        <v>99.999998621934452</v>
      </c>
      <c r="G110" s="82">
        <f t="shared" si="6"/>
        <v>100.27476363730703</v>
      </c>
      <c r="H110" s="82">
        <f t="shared" si="4"/>
        <v>99.999998621934452</v>
      </c>
      <c r="I110" s="82">
        <f t="shared" si="5"/>
        <v>100.25526038127293</v>
      </c>
    </row>
    <row r="111" spans="5:9">
      <c r="E111" s="30">
        <v>91</v>
      </c>
      <c r="F111" s="82">
        <f t="shared" si="7"/>
        <v>99.999998871735357</v>
      </c>
      <c r="G111" s="82">
        <f t="shared" si="6"/>
        <v>100.27476388785615</v>
      </c>
      <c r="H111" s="82">
        <f t="shared" si="4"/>
        <v>99.999998871735357</v>
      </c>
      <c r="I111" s="82">
        <f t="shared" si="5"/>
        <v>100.2552606140079</v>
      </c>
    </row>
    <row r="112" spans="5:9">
      <c r="E112" s="30">
        <v>92</v>
      </c>
      <c r="F112" s="82">
        <f t="shared" si="7"/>
        <v>99.999999076255037</v>
      </c>
      <c r="G112" s="82">
        <f t="shared" si="6"/>
        <v>100.27476409298843</v>
      </c>
      <c r="H112" s="82">
        <f t="shared" si="4"/>
        <v>99.999999076255037</v>
      </c>
      <c r="I112" s="82">
        <f t="shared" si="5"/>
        <v>100.25526080455523</v>
      </c>
    </row>
    <row r="113" spans="5:9">
      <c r="E113" s="30">
        <v>93</v>
      </c>
      <c r="F113" s="82">
        <f t="shared" si="7"/>
        <v>99.999999243701581</v>
      </c>
      <c r="G113" s="82">
        <f t="shared" si="6"/>
        <v>100.27476426093654</v>
      </c>
      <c r="H113" s="82">
        <f t="shared" si="4"/>
        <v>99.999999243701581</v>
      </c>
      <c r="I113" s="82">
        <f t="shared" si="5"/>
        <v>100.2552609605622</v>
      </c>
    </row>
    <row r="114" spans="5:9">
      <c r="E114" s="30">
        <v>94</v>
      </c>
      <c r="F114" s="82">
        <f t="shared" si="7"/>
        <v>99.999999380795231</v>
      </c>
      <c r="G114" s="82">
        <f t="shared" si="6"/>
        <v>100.27476439844081</v>
      </c>
      <c r="H114" s="82">
        <f t="shared" si="4"/>
        <v>99.999999380795231</v>
      </c>
      <c r="I114" s="82">
        <f t="shared" si="5"/>
        <v>100.25526108828984</v>
      </c>
    </row>
    <row r="115" spans="5:9">
      <c r="E115" s="30">
        <v>95</v>
      </c>
      <c r="F115" s="82">
        <f t="shared" si="7"/>
        <v>99.999999493038018</v>
      </c>
      <c r="G115" s="82">
        <f t="shared" si="6"/>
        <v>100.2747645110198</v>
      </c>
      <c r="H115" s="82">
        <f t="shared" si="4"/>
        <v>99.999999493038018</v>
      </c>
      <c r="I115" s="82">
        <f t="shared" si="5"/>
        <v>100.25526119286441</v>
      </c>
    </row>
    <row r="116" spans="5:9">
      <c r="E116" s="30">
        <v>96</v>
      </c>
      <c r="F116" s="82">
        <f t="shared" si="7"/>
        <v>99.999999584934628</v>
      </c>
      <c r="G116" s="82">
        <f t="shared" si="6"/>
        <v>100.27476460319167</v>
      </c>
      <c r="H116" s="82">
        <f t="shared" si="4"/>
        <v>99.999999584934628</v>
      </c>
      <c r="I116" s="82">
        <f t="shared" si="5"/>
        <v>100.25526127848289</v>
      </c>
    </row>
    <row r="117" spans="5:9">
      <c r="E117" s="30">
        <v>97</v>
      </c>
      <c r="F117" s="82">
        <f t="shared" si="7"/>
        <v>99.999999660173216</v>
      </c>
      <c r="G117" s="82">
        <f t="shared" si="6"/>
        <v>100.27476467865561</v>
      </c>
      <c r="H117" s="82">
        <f t="shared" si="4"/>
        <v>99.999999660173216</v>
      </c>
      <c r="I117" s="82">
        <f t="shared" si="5"/>
        <v>100.25526134858134</v>
      </c>
    </row>
    <row r="118" spans="5:9">
      <c r="E118" s="30">
        <v>98</v>
      </c>
      <c r="F118" s="82">
        <f t="shared" si="7"/>
        <v>99.999999721773364</v>
      </c>
      <c r="G118" s="82">
        <f t="shared" si="6"/>
        <v>100.27476474044026</v>
      </c>
      <c r="H118" s="82">
        <f t="shared" si="4"/>
        <v>99.999999721773364</v>
      </c>
      <c r="I118" s="82">
        <f t="shared" si="5"/>
        <v>100.25526140597306</v>
      </c>
    </row>
    <row r="119" spans="5:9">
      <c r="E119" s="30">
        <v>99</v>
      </c>
      <c r="F119" s="82">
        <f t="shared" si="7"/>
        <v>99.999999772207289</v>
      </c>
      <c r="G119" s="82">
        <f t="shared" si="6"/>
        <v>100.27476479102526</v>
      </c>
      <c r="H119" s="82">
        <f t="shared" si="4"/>
        <v>99.999999772207303</v>
      </c>
      <c r="I119" s="82">
        <f t="shared" si="5"/>
        <v>100.25526145296152</v>
      </c>
    </row>
    <row r="120" spans="5:9">
      <c r="E120" s="30">
        <v>100</v>
      </c>
      <c r="F120" s="82">
        <f t="shared" si="7"/>
        <v>99.999999813499102</v>
      </c>
      <c r="G120" s="82">
        <f t="shared" si="6"/>
        <v>100.27476483244075</v>
      </c>
      <c r="H120" s="82">
        <f t="shared" si="4"/>
        <v>99.999999813499102</v>
      </c>
      <c r="I120" s="82">
        <f t="shared" si="5"/>
        <v>100.25526149143232</v>
      </c>
    </row>
    <row r="121" spans="5:9">
      <c r="E121" s="30">
        <v>101</v>
      </c>
      <c r="F121" s="82">
        <f t="shared" si="7"/>
        <v>99.999999847305986</v>
      </c>
      <c r="G121" s="82">
        <f t="shared" si="6"/>
        <v>100.27476486634889</v>
      </c>
      <c r="H121" s="82">
        <f t="shared" si="4"/>
        <v>99.999999847305986</v>
      </c>
      <c r="I121" s="82">
        <f t="shared" si="5"/>
        <v>100.25526152292953</v>
      </c>
    </row>
    <row r="122" spans="5:9">
      <c r="E122" s="30">
        <v>102</v>
      </c>
      <c r="F122" s="82">
        <f t="shared" si="7"/>
        <v>99.999999874984709</v>
      </c>
      <c r="G122" s="82">
        <f t="shared" si="6"/>
        <v>100.27476489411052</v>
      </c>
      <c r="H122" s="82">
        <f t="shared" si="4"/>
        <v>99.999999874984724</v>
      </c>
      <c r="I122" s="82">
        <f t="shared" si="5"/>
        <v>100.25526154871736</v>
      </c>
    </row>
    <row r="123" spans="5:9">
      <c r="E123" s="30">
        <v>103</v>
      </c>
      <c r="F123" s="82">
        <f t="shared" si="7"/>
        <v>99.999999897646148</v>
      </c>
      <c r="G123" s="82">
        <f t="shared" si="6"/>
        <v>100.27476491683983</v>
      </c>
      <c r="H123" s="82">
        <f t="shared" si="4"/>
        <v>99.999999897646134</v>
      </c>
      <c r="I123" s="82">
        <f t="shared" si="5"/>
        <v>100.25526156983062</v>
      </c>
    </row>
    <row r="124" spans="5:9">
      <c r="E124" s="30">
        <v>104</v>
      </c>
      <c r="F124" s="82">
        <f t="shared" si="7"/>
        <v>99.999999916199741</v>
      </c>
      <c r="G124" s="82">
        <f t="shared" si="6"/>
        <v>100.27476493544901</v>
      </c>
      <c r="H124" s="82">
        <f t="shared" si="4"/>
        <v>99.999999916199741</v>
      </c>
      <c r="I124" s="82">
        <f t="shared" si="5"/>
        <v>100.25526158711666</v>
      </c>
    </row>
    <row r="125" spans="5:9">
      <c r="E125" s="30">
        <v>105</v>
      </c>
      <c r="F125" s="82">
        <f t="shared" si="7"/>
        <v>99.999999931390164</v>
      </c>
      <c r="G125" s="82">
        <f t="shared" si="6"/>
        <v>100.27476495068491</v>
      </c>
      <c r="H125" s="82">
        <f t="shared" si="4"/>
        <v>99.999999931390164</v>
      </c>
      <c r="I125" s="82">
        <f t="shared" si="5"/>
        <v>100.25526160126924</v>
      </c>
    </row>
    <row r="126" spans="5:9">
      <c r="E126" s="30">
        <v>106</v>
      </c>
      <c r="F126" s="82">
        <f t="shared" si="7"/>
        <v>99.999999943827007</v>
      </c>
      <c r="G126" s="82">
        <f t="shared" si="6"/>
        <v>100.27476496315903</v>
      </c>
      <c r="H126" s="82">
        <f t="shared" si="4"/>
        <v>99.999999943827007</v>
      </c>
      <c r="I126" s="82">
        <f t="shared" si="5"/>
        <v>100.25526161285643</v>
      </c>
    </row>
    <row r="127" spans="5:9">
      <c r="E127" s="30">
        <v>107</v>
      </c>
      <c r="F127" s="82">
        <f t="shared" si="7"/>
        <v>99.999999954009439</v>
      </c>
      <c r="G127" s="82">
        <f t="shared" si="6"/>
        <v>100.27476497337196</v>
      </c>
      <c r="H127" s="82">
        <f t="shared" si="4"/>
        <v>99.999999954009454</v>
      </c>
      <c r="I127" s="82">
        <f t="shared" si="5"/>
        <v>100.25526162234323</v>
      </c>
    </row>
    <row r="128" spans="5:9">
      <c r="E128" s="30">
        <v>108</v>
      </c>
      <c r="F128" s="82">
        <f t="shared" si="7"/>
        <v>99.999999962346124</v>
      </c>
      <c r="G128" s="82">
        <f t="shared" si="6"/>
        <v>100.2747649817336</v>
      </c>
      <c r="H128" s="82">
        <f t="shared" si="4"/>
        <v>99.999999962346124</v>
      </c>
      <c r="I128" s="82">
        <f t="shared" si="5"/>
        <v>100.25526163011033</v>
      </c>
    </row>
    <row r="129" spans="5:9">
      <c r="E129" s="30">
        <v>109</v>
      </c>
      <c r="F129" s="82">
        <f t="shared" si="7"/>
        <v>99.999999969171611</v>
      </c>
      <c r="G129" s="82">
        <f t="shared" si="6"/>
        <v>100.27476498857953</v>
      </c>
      <c r="H129" s="82">
        <f t="shared" si="4"/>
        <v>99.999999969171611</v>
      </c>
      <c r="I129" s="82">
        <f t="shared" si="5"/>
        <v>100.25526163646953</v>
      </c>
    </row>
    <row r="130" spans="5:9">
      <c r="E130" s="30">
        <v>110</v>
      </c>
      <c r="F130" s="82">
        <f t="shared" si="7"/>
        <v>99.999999974759845</v>
      </c>
      <c r="G130" s="82">
        <f t="shared" si="6"/>
        <v>100.27476499418451</v>
      </c>
      <c r="H130" s="82">
        <f t="shared" si="4"/>
        <v>99.999999974759845</v>
      </c>
      <c r="I130" s="82">
        <f t="shared" si="5"/>
        <v>100.25526164167606</v>
      </c>
    </row>
    <row r="131" spans="5:9">
      <c r="E131" s="30">
        <v>111</v>
      </c>
      <c r="F131" s="82">
        <f t="shared" si="7"/>
        <v>99.999999979335115</v>
      </c>
      <c r="G131" s="82">
        <f t="shared" si="6"/>
        <v>100.27476499877348</v>
      </c>
      <c r="H131" s="82">
        <f t="shared" si="4"/>
        <v>99.999999979335115</v>
      </c>
      <c r="I131" s="82">
        <f t="shared" si="5"/>
        <v>100.2552616459387</v>
      </c>
    </row>
    <row r="132" spans="5:9">
      <c r="E132" s="30">
        <v>112</v>
      </c>
      <c r="F132" s="82">
        <f t="shared" si="7"/>
        <v>99.999999983081025</v>
      </c>
      <c r="G132" s="82">
        <f t="shared" si="6"/>
        <v>100.27476500253061</v>
      </c>
      <c r="H132" s="82">
        <f t="shared" si="4"/>
        <v>99.999999983081025</v>
      </c>
      <c r="I132" s="82">
        <f t="shared" si="5"/>
        <v>100.25526164942863</v>
      </c>
    </row>
    <row r="133" spans="5:9">
      <c r="E133" s="30">
        <v>113</v>
      </c>
      <c r="F133" s="82">
        <f t="shared" si="7"/>
        <v>99.999999986147913</v>
      </c>
      <c r="G133" s="82">
        <f t="shared" si="6"/>
        <v>100.27476500560668</v>
      </c>
      <c r="H133" s="82">
        <f t="shared" si="4"/>
        <v>99.999999986147913</v>
      </c>
      <c r="I133" s="82">
        <f t="shared" si="5"/>
        <v>100.25526165228607</v>
      </c>
    </row>
    <row r="134" spans="5:9">
      <c r="E134" s="30">
        <v>114</v>
      </c>
      <c r="F134" s="82">
        <f t="shared" si="7"/>
        <v>99.999999988658871</v>
      </c>
      <c r="G134" s="82">
        <f t="shared" si="6"/>
        <v>100.27476500812516</v>
      </c>
      <c r="H134" s="82">
        <f t="shared" si="4"/>
        <v>99.999999988658871</v>
      </c>
      <c r="I134" s="82">
        <f t="shared" si="5"/>
        <v>100.25526165462544</v>
      </c>
    </row>
    <row r="135" spans="5:9">
      <c r="E135" s="30">
        <v>115</v>
      </c>
      <c r="F135" s="82">
        <f t="shared" si="7"/>
        <v>99.99999999071467</v>
      </c>
      <c r="G135" s="82">
        <f t="shared" si="6"/>
        <v>100.27476501018712</v>
      </c>
      <c r="H135" s="82">
        <f t="shared" si="4"/>
        <v>99.999999990714656</v>
      </c>
      <c r="I135" s="82">
        <f t="shared" si="5"/>
        <v>100.2552616565408</v>
      </c>
    </row>
    <row r="136" spans="5:9">
      <c r="E136" s="30">
        <v>116</v>
      </c>
      <c r="F136" s="82">
        <f t="shared" si="7"/>
        <v>99.999999992397818</v>
      </c>
      <c r="G136" s="82">
        <f t="shared" si="6"/>
        <v>100.2747650118753</v>
      </c>
      <c r="H136" s="82">
        <f t="shared" si="4"/>
        <v>99.999999992397818</v>
      </c>
      <c r="I136" s="82">
        <f t="shared" si="5"/>
        <v>100.25526165810896</v>
      </c>
    </row>
    <row r="137" spans="5:9">
      <c r="E137" s="30">
        <v>117</v>
      </c>
      <c r="F137" s="82">
        <f t="shared" si="7"/>
        <v>99.999999993775859</v>
      </c>
      <c r="G137" s="82">
        <f t="shared" si="6"/>
        <v>100.27476501325748</v>
      </c>
      <c r="H137" s="82">
        <f t="shared" si="4"/>
        <v>99.999999993775845</v>
      </c>
      <c r="I137" s="82">
        <f t="shared" si="5"/>
        <v>100.25526165939289</v>
      </c>
    </row>
    <row r="138" spans="5:9">
      <c r="E138" s="30">
        <v>118</v>
      </c>
      <c r="F138" s="82">
        <f t="shared" si="7"/>
        <v>99.999999994904101</v>
      </c>
      <c r="G138" s="82">
        <f t="shared" si="6"/>
        <v>100.2747650143891</v>
      </c>
      <c r="H138" s="82">
        <f t="shared" si="4"/>
        <v>99.999999994904101</v>
      </c>
      <c r="I138" s="82">
        <f t="shared" si="5"/>
        <v>100.25526166044406</v>
      </c>
    </row>
    <row r="139" spans="5:9">
      <c r="E139" s="30">
        <v>119</v>
      </c>
      <c r="F139" s="82">
        <f t="shared" si="7"/>
        <v>99.999999995827821</v>
      </c>
      <c r="G139" s="82">
        <f t="shared" si="6"/>
        <v>100.27476501531559</v>
      </c>
      <c r="H139" s="82">
        <f t="shared" si="4"/>
        <v>99.999999995827835</v>
      </c>
      <c r="I139" s="82">
        <f t="shared" si="5"/>
        <v>100.25526166130469</v>
      </c>
    </row>
    <row r="140" spans="5:9">
      <c r="E140" s="30">
        <v>120</v>
      </c>
      <c r="F140" s="82">
        <f t="shared" si="7"/>
        <v>99.999999996584123</v>
      </c>
      <c r="G140" s="82">
        <f t="shared" si="6"/>
        <v>100.27476501607416</v>
      </c>
      <c r="H140" s="82">
        <f t="shared" si="4"/>
        <v>99.999999996584108</v>
      </c>
      <c r="I140" s="82">
        <f t="shared" si="5"/>
        <v>100.25526166200929</v>
      </c>
    </row>
    <row r="141" spans="5:9">
      <c r="E141" s="30">
        <v>121</v>
      </c>
      <c r="F141" s="82">
        <f t="shared" si="7"/>
        <v>99.999999997203318</v>
      </c>
      <c r="G141" s="82">
        <f t="shared" si="6"/>
        <v>100.2747650166952</v>
      </c>
      <c r="H141" s="82">
        <f t="shared" si="4"/>
        <v>99.999999997203318</v>
      </c>
      <c r="I141" s="82">
        <f t="shared" si="5"/>
        <v>100.25526166258621</v>
      </c>
    </row>
    <row r="142" spans="5:9">
      <c r="E142" s="30">
        <v>122</v>
      </c>
      <c r="F142" s="82">
        <f t="shared" si="7"/>
        <v>99.999999997710262</v>
      </c>
      <c r="G142" s="82">
        <f t="shared" si="6"/>
        <v>100.27476501720368</v>
      </c>
      <c r="H142" s="82">
        <f t="shared" si="4"/>
        <v>99.999999997710262</v>
      </c>
      <c r="I142" s="82">
        <f t="shared" si="5"/>
        <v>100.2552616630585</v>
      </c>
    </row>
    <row r="143" spans="5:9">
      <c r="E143" s="30">
        <v>123</v>
      </c>
      <c r="F143" s="82">
        <f t="shared" si="7"/>
        <v>99.999999998125318</v>
      </c>
      <c r="G143" s="82">
        <f t="shared" si="6"/>
        <v>100.27476501761997</v>
      </c>
      <c r="H143" s="82">
        <f t="shared" si="4"/>
        <v>99.999999998125318</v>
      </c>
      <c r="I143" s="82">
        <f t="shared" si="5"/>
        <v>100.25526166344522</v>
      </c>
    </row>
    <row r="144" spans="5:9">
      <c r="E144" s="30">
        <v>124</v>
      </c>
      <c r="F144" s="82">
        <f t="shared" si="7"/>
        <v>99.999999998465157</v>
      </c>
      <c r="G144" s="82">
        <f t="shared" si="6"/>
        <v>100.27476501796082</v>
      </c>
      <c r="H144" s="82">
        <f t="shared" si="4"/>
        <v>99.999999998465142</v>
      </c>
      <c r="I144" s="82">
        <f t="shared" si="5"/>
        <v>100.25526166376187</v>
      </c>
    </row>
    <row r="145" spans="5:9">
      <c r="E145" s="30">
        <v>125</v>
      </c>
      <c r="F145" s="82">
        <f t="shared" si="7"/>
        <v>99.999999998743377</v>
      </c>
      <c r="G145" s="82">
        <f t="shared" si="6"/>
        <v>100.27476501823986</v>
      </c>
      <c r="H145" s="82">
        <f t="shared" si="4"/>
        <v>99.999999998743363</v>
      </c>
      <c r="I145" s="82">
        <f t="shared" si="5"/>
        <v>100.25526166402108</v>
      </c>
    </row>
    <row r="146" spans="5:9">
      <c r="E146" s="30">
        <v>126</v>
      </c>
      <c r="F146" s="82">
        <f t="shared" si="7"/>
        <v>99.999999998971163</v>
      </c>
      <c r="G146" s="82">
        <f t="shared" si="6"/>
        <v>100.27476501846834</v>
      </c>
      <c r="H146" s="82">
        <f t="shared" si="4"/>
        <v>99.999999998971163</v>
      </c>
      <c r="I146" s="82">
        <f t="shared" si="5"/>
        <v>100.25526166423326</v>
      </c>
    </row>
    <row r="147" spans="5:9">
      <c r="E147" s="30">
        <v>127</v>
      </c>
      <c r="F147" s="82">
        <f t="shared" si="7"/>
        <v>99.999999999157652</v>
      </c>
      <c r="G147" s="82">
        <f t="shared" si="6"/>
        <v>100.2747650186554</v>
      </c>
      <c r="H147" s="82">
        <f t="shared" ref="H147:H160" si="8">H$10*(1-(1/H$17)*EXP(-H$11*($E147-H$12)))^H$17</f>
        <v>99.999999999157666</v>
      </c>
      <c r="I147" s="82">
        <f t="shared" si="5"/>
        <v>100.25526166440699</v>
      </c>
    </row>
    <row r="148" spans="5:9">
      <c r="E148" s="30">
        <v>128</v>
      </c>
      <c r="F148" s="82">
        <f t="shared" si="7"/>
        <v>99.999999999310347</v>
      </c>
      <c r="G148" s="82">
        <f t="shared" si="6"/>
        <v>100.27476501880854</v>
      </c>
      <c r="H148" s="82">
        <f t="shared" si="8"/>
        <v>99.999999999310347</v>
      </c>
      <c r="I148" s="82">
        <f t="shared" ref="I148:I160" si="9">(I$14^I$17+(I$16^I$17-I$14^I$17)*(1-EXP(-I$11*($E148-I$13)))/(1-EXP(-I$11*($I$15-I$13))))^(1/I$17)</f>
        <v>100.2552616645492</v>
      </c>
    </row>
    <row r="149" spans="5:9">
      <c r="E149" s="30">
        <v>129</v>
      </c>
      <c r="F149" s="82">
        <f t="shared" si="7"/>
        <v>99.99999999943536</v>
      </c>
      <c r="G149" s="82">
        <f t="shared" si="6"/>
        <v>100.27476501893393</v>
      </c>
      <c r="H149" s="82">
        <f t="shared" si="8"/>
        <v>99.99999999943536</v>
      </c>
      <c r="I149" s="82">
        <f t="shared" si="9"/>
        <v>100.25526166466575</v>
      </c>
    </row>
    <row r="150" spans="5:9">
      <c r="E150" s="30">
        <v>130</v>
      </c>
      <c r="F150" s="82">
        <f t="shared" si="7"/>
        <v>99.999999999537721</v>
      </c>
      <c r="G150" s="82">
        <f t="shared" ref="G150:G160" si="10">G$10+(G$14-G$10)*EXP(-G$11*($E150-G$13))</f>
        <v>100.27476501903659</v>
      </c>
      <c r="H150" s="82">
        <f t="shared" si="8"/>
        <v>99.999999999537721</v>
      </c>
      <c r="I150" s="82">
        <f t="shared" si="9"/>
        <v>100.25526166476112</v>
      </c>
    </row>
    <row r="151" spans="5:9">
      <c r="E151" s="30">
        <v>131</v>
      </c>
      <c r="F151" s="82">
        <f t="shared" si="7"/>
        <v>99.999999999621508</v>
      </c>
      <c r="G151" s="82">
        <f t="shared" si="10"/>
        <v>100.27476501912064</v>
      </c>
      <c r="H151" s="82">
        <f t="shared" si="8"/>
        <v>99.999999999621508</v>
      </c>
      <c r="I151" s="82">
        <f t="shared" si="9"/>
        <v>100.25526166483921</v>
      </c>
    </row>
    <row r="152" spans="5:9">
      <c r="E152" s="30">
        <v>132</v>
      </c>
      <c r="F152" s="82">
        <f t="shared" ref="F152:F160" si="11">F$10*(1-EXP(-F$11*($E152-F$12)))</f>
        <v>99.999999999690118</v>
      </c>
      <c r="G152" s="82">
        <f t="shared" si="10"/>
        <v>100.27476501918946</v>
      </c>
      <c r="H152" s="82">
        <f t="shared" si="8"/>
        <v>99.999999999690132</v>
      </c>
      <c r="I152" s="82">
        <f t="shared" si="9"/>
        <v>100.25526166490314</v>
      </c>
    </row>
    <row r="153" spans="5:9">
      <c r="E153" s="30">
        <v>133</v>
      </c>
      <c r="F153" s="82">
        <f t="shared" si="11"/>
        <v>99.999999999746294</v>
      </c>
      <c r="G153" s="82">
        <f t="shared" si="10"/>
        <v>100.27476501924579</v>
      </c>
      <c r="H153" s="82">
        <f t="shared" si="8"/>
        <v>99.999999999746294</v>
      </c>
      <c r="I153" s="82">
        <f t="shared" si="9"/>
        <v>100.25526166495541</v>
      </c>
    </row>
    <row r="154" spans="5:9">
      <c r="E154" s="30">
        <v>134</v>
      </c>
      <c r="F154" s="82">
        <f t="shared" si="11"/>
        <v>99.99999999979228</v>
      </c>
      <c r="G154" s="82">
        <f t="shared" si="10"/>
        <v>100.27476501929192</v>
      </c>
      <c r="H154" s="82">
        <f t="shared" si="8"/>
        <v>99.99999999979228</v>
      </c>
      <c r="I154" s="82">
        <f t="shared" si="9"/>
        <v>100.25526166499824</v>
      </c>
    </row>
    <row r="155" spans="5:9">
      <c r="E155" s="30">
        <v>135</v>
      </c>
      <c r="F155" s="82">
        <f t="shared" si="11"/>
        <v>99.999999999829939</v>
      </c>
      <c r="G155" s="82">
        <f t="shared" si="10"/>
        <v>100.27476501932969</v>
      </c>
      <c r="H155" s="82">
        <f t="shared" si="8"/>
        <v>99.999999999829924</v>
      </c>
      <c r="I155" s="82">
        <f t="shared" si="9"/>
        <v>100.25526166503342</v>
      </c>
    </row>
    <row r="156" spans="5:9">
      <c r="E156" s="30">
        <v>136</v>
      </c>
      <c r="F156" s="82">
        <f t="shared" si="11"/>
        <v>99.999999999860762</v>
      </c>
      <c r="G156" s="82">
        <f t="shared" si="10"/>
        <v>100.27476501936061</v>
      </c>
      <c r="H156" s="82">
        <f t="shared" si="8"/>
        <v>99.999999999860762</v>
      </c>
      <c r="I156" s="82">
        <f t="shared" si="9"/>
        <v>100.25526166506209</v>
      </c>
    </row>
    <row r="157" spans="5:9">
      <c r="E157" s="30">
        <v>137</v>
      </c>
      <c r="F157" s="82">
        <f t="shared" si="11"/>
        <v>99.999999999886001</v>
      </c>
      <c r="G157" s="82">
        <f t="shared" si="10"/>
        <v>100.27476501938592</v>
      </c>
      <c r="H157" s="82">
        <f t="shared" si="8"/>
        <v>99.999999999886001</v>
      </c>
      <c r="I157" s="82">
        <f t="shared" si="9"/>
        <v>100.2552616650856</v>
      </c>
    </row>
    <row r="158" spans="5:9">
      <c r="E158" s="30">
        <v>138</v>
      </c>
      <c r="F158" s="82">
        <f t="shared" si="11"/>
        <v>99.999999999906663</v>
      </c>
      <c r="G158" s="82">
        <f t="shared" si="10"/>
        <v>100.27476501940664</v>
      </c>
      <c r="H158" s="82">
        <f t="shared" si="8"/>
        <v>99.999999999906663</v>
      </c>
      <c r="I158" s="82">
        <f t="shared" si="9"/>
        <v>100.25526166510484</v>
      </c>
    </row>
    <row r="159" spans="5:9">
      <c r="E159" s="30">
        <v>139</v>
      </c>
      <c r="F159" s="82">
        <f t="shared" si="11"/>
        <v>99.999999999923588</v>
      </c>
      <c r="G159" s="82">
        <f t="shared" si="10"/>
        <v>100.27476501942363</v>
      </c>
      <c r="H159" s="82">
        <f t="shared" si="8"/>
        <v>99.999999999923588</v>
      </c>
      <c r="I159" s="82">
        <f t="shared" si="9"/>
        <v>100.2552616651206</v>
      </c>
    </row>
    <row r="160" spans="5:9">
      <c r="E160" s="30">
        <v>140</v>
      </c>
      <c r="F160" s="82">
        <f t="shared" si="11"/>
        <v>99.999999999937444</v>
      </c>
      <c r="G160" s="82">
        <f t="shared" si="10"/>
        <v>100.27476501943751</v>
      </c>
      <c r="H160" s="82">
        <f t="shared" si="8"/>
        <v>99.999999999937444</v>
      </c>
      <c r="I160" s="8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3"/>
  <sheetViews>
    <sheetView workbookViewId="0">
      <selection activeCell="F25" sqref="F25"/>
    </sheetView>
  </sheetViews>
  <sheetFormatPr defaultRowHeight="13.2"/>
  <sheetData>
    <row r="1" spans="1:16">
      <c r="A1" s="27" t="s">
        <v>463</v>
      </c>
    </row>
    <row r="2" spans="1:16">
      <c r="A2" s="27"/>
    </row>
    <row r="3" spans="1:16">
      <c r="A3" s="65" t="s">
        <v>437</v>
      </c>
      <c r="B3" s="65" t="s">
        <v>438</v>
      </c>
      <c r="C3" s="66"/>
      <c r="D3" s="66"/>
      <c r="E3" s="66"/>
      <c r="F3" s="66"/>
      <c r="G3" s="66"/>
      <c r="H3" s="66"/>
    </row>
    <row r="4" spans="1:16">
      <c r="A4" s="67">
        <v>1</v>
      </c>
      <c r="B4" s="12" t="s">
        <v>465</v>
      </c>
      <c r="C4" s="9"/>
      <c r="D4" s="9"/>
      <c r="E4" s="9"/>
      <c r="F4" s="9"/>
      <c r="G4" s="9"/>
      <c r="H4" s="9"/>
    </row>
    <row r="5" spans="1:16">
      <c r="A5" s="67">
        <v>2</v>
      </c>
      <c r="B5" s="12" t="s">
        <v>466</v>
      </c>
      <c r="C5" s="9"/>
      <c r="D5" s="9"/>
      <c r="E5" s="9"/>
      <c r="F5" s="9"/>
      <c r="G5" s="9"/>
      <c r="H5" s="9"/>
    </row>
    <row r="6" spans="1:16">
      <c r="A6" s="67">
        <v>3</v>
      </c>
      <c r="B6" s="12" t="s">
        <v>467</v>
      </c>
      <c r="C6" s="9"/>
      <c r="D6" s="9"/>
      <c r="E6" s="9"/>
      <c r="F6" s="9"/>
      <c r="G6" s="9"/>
      <c r="H6" s="9"/>
    </row>
    <row r="7" spans="1:16">
      <c r="A7" s="67">
        <v>4</v>
      </c>
      <c r="B7" s="12" t="s">
        <v>468</v>
      </c>
      <c r="C7" s="9"/>
      <c r="D7" s="9"/>
      <c r="E7" s="9"/>
      <c r="F7" s="9"/>
      <c r="G7" s="9"/>
      <c r="H7" s="9"/>
    </row>
    <row r="8" spans="1:16">
      <c r="A8" s="302">
        <v>5</v>
      </c>
      <c r="B8" s="12" t="s">
        <v>1228</v>
      </c>
      <c r="C8" s="9"/>
      <c r="D8" s="9"/>
      <c r="E8" s="9"/>
      <c r="F8" s="9"/>
      <c r="G8" s="9"/>
      <c r="H8" s="9"/>
    </row>
    <row r="9" spans="1:16">
      <c r="A9" s="67">
        <v>6</v>
      </c>
      <c r="B9" s="12" t="s">
        <v>469</v>
      </c>
      <c r="C9" s="9"/>
      <c r="D9" s="9"/>
      <c r="E9" s="9"/>
      <c r="F9" s="9"/>
      <c r="G9" s="9"/>
      <c r="H9" s="9"/>
    </row>
    <row r="10" spans="1:16">
      <c r="A10" s="9"/>
      <c r="B10" s="9"/>
      <c r="C10" s="9"/>
      <c r="D10" s="9"/>
      <c r="E10" s="9"/>
      <c r="F10" s="9"/>
      <c r="G10" s="9"/>
      <c r="H10" s="9"/>
    </row>
    <row r="11" spans="1:16">
      <c r="A11" s="64" t="s">
        <v>464</v>
      </c>
      <c r="B11" s="9"/>
      <c r="C11" s="9"/>
      <c r="D11" s="9"/>
    </row>
    <row r="13" spans="1:16">
      <c r="A13" s="1">
        <v>1</v>
      </c>
      <c r="B13" s="14" t="s">
        <v>258</v>
      </c>
      <c r="C13" s="15"/>
      <c r="D13" s="15"/>
      <c r="E13" s="15"/>
      <c r="F13" s="15"/>
      <c r="G13" s="15"/>
      <c r="H13" s="15"/>
      <c r="I13" s="15"/>
      <c r="J13" s="15"/>
      <c r="K13" s="15"/>
      <c r="L13" s="15"/>
      <c r="M13" s="15"/>
      <c r="N13" s="15"/>
      <c r="O13" s="15"/>
      <c r="P13" s="15"/>
    </row>
    <row r="14" spans="1:16">
      <c r="A14" s="1">
        <v>1</v>
      </c>
      <c r="B14" s="15" t="s">
        <v>95</v>
      </c>
      <c r="C14" s="15"/>
      <c r="D14" s="15"/>
      <c r="E14" s="15"/>
      <c r="F14" s="15"/>
      <c r="G14" s="15"/>
      <c r="H14" s="15"/>
      <c r="I14" s="15"/>
      <c r="J14" s="15"/>
      <c r="K14" s="15"/>
      <c r="L14" s="15"/>
      <c r="M14" s="15"/>
      <c r="N14" s="15"/>
      <c r="O14" s="15"/>
      <c r="P14" s="15"/>
    </row>
    <row r="15" spans="1:16">
      <c r="A15" s="1">
        <v>2</v>
      </c>
      <c r="B15" s="15" t="s">
        <v>259</v>
      </c>
      <c r="C15" s="15"/>
      <c r="D15" s="15"/>
      <c r="E15" s="15"/>
      <c r="F15" s="15"/>
      <c r="G15" s="15"/>
      <c r="H15" s="15"/>
      <c r="I15" s="15"/>
      <c r="J15" s="15"/>
      <c r="K15" s="15"/>
      <c r="L15" s="15"/>
      <c r="M15" s="15"/>
      <c r="N15" s="15"/>
      <c r="O15" s="15"/>
      <c r="P15" s="15"/>
    </row>
    <row r="17" spans="1:16">
      <c r="A17" s="1">
        <v>2</v>
      </c>
      <c r="B17" s="14" t="s">
        <v>258</v>
      </c>
      <c r="C17" s="15"/>
      <c r="D17" s="15"/>
      <c r="E17" s="15"/>
      <c r="F17" s="15"/>
      <c r="G17" s="15"/>
      <c r="H17" s="15"/>
      <c r="I17" s="15"/>
      <c r="J17" s="15"/>
      <c r="K17" s="15"/>
      <c r="L17" s="15"/>
      <c r="M17" s="15"/>
      <c r="N17" s="15"/>
      <c r="O17" s="15"/>
      <c r="P17" s="15"/>
    </row>
    <row r="18" spans="1:16">
      <c r="A18" s="1">
        <v>1</v>
      </c>
      <c r="B18" s="15" t="s">
        <v>95</v>
      </c>
      <c r="C18" s="15"/>
      <c r="D18" s="15"/>
      <c r="E18" s="15"/>
      <c r="F18" s="15"/>
      <c r="G18" s="15"/>
      <c r="H18" s="15"/>
      <c r="I18" s="15"/>
      <c r="J18" s="15"/>
      <c r="K18" s="15"/>
      <c r="L18" s="15"/>
      <c r="M18" s="15"/>
      <c r="N18" s="15"/>
      <c r="O18" s="15"/>
      <c r="P18" s="15"/>
    </row>
    <row r="19" spans="1:16">
      <c r="A19" s="1">
        <v>2</v>
      </c>
      <c r="B19" s="15" t="s">
        <v>259</v>
      </c>
      <c r="C19" s="15"/>
      <c r="D19" s="15"/>
      <c r="E19" s="15"/>
      <c r="F19" s="15"/>
      <c r="G19" s="15"/>
      <c r="H19" s="15"/>
      <c r="I19" s="15"/>
      <c r="J19" s="15"/>
      <c r="K19" s="15"/>
      <c r="L19" s="15"/>
      <c r="M19" s="15"/>
      <c r="N19" s="15"/>
      <c r="O19" s="15"/>
      <c r="P19" s="15"/>
    </row>
    <row r="21" spans="1:16">
      <c r="A21" s="1">
        <v>3</v>
      </c>
      <c r="B21" s="14" t="s">
        <v>258</v>
      </c>
      <c r="C21" s="15"/>
      <c r="D21" s="15"/>
      <c r="E21" s="15"/>
      <c r="F21" s="15"/>
      <c r="G21" s="15"/>
      <c r="H21" s="15"/>
      <c r="I21" s="15"/>
      <c r="J21" s="15"/>
      <c r="K21" s="15"/>
      <c r="L21" s="15"/>
      <c r="M21" s="15"/>
      <c r="N21" s="15"/>
      <c r="O21" s="15"/>
      <c r="P21" s="15"/>
    </row>
    <row r="22" spans="1:16">
      <c r="A22" s="1">
        <v>0</v>
      </c>
      <c r="B22" s="1">
        <v>0.05</v>
      </c>
      <c r="C22" s="1">
        <v>0.1</v>
      </c>
      <c r="D22" s="5" t="s">
        <v>447</v>
      </c>
      <c r="E22" s="14" t="s">
        <v>470</v>
      </c>
      <c r="F22" s="15"/>
      <c r="G22" s="15"/>
      <c r="H22" s="15"/>
      <c r="I22" s="15"/>
      <c r="J22" s="15"/>
      <c r="K22" s="15"/>
      <c r="L22" s="15"/>
      <c r="M22" s="15"/>
      <c r="N22" s="15"/>
      <c r="O22" s="15"/>
      <c r="P22" s="15"/>
    </row>
    <row r="23" spans="1:16">
      <c r="A23" s="1">
        <v>1</v>
      </c>
      <c r="B23" s="14" t="s">
        <v>471</v>
      </c>
      <c r="C23" s="15"/>
      <c r="D23" s="15"/>
      <c r="E23" s="15"/>
      <c r="F23" s="15"/>
      <c r="G23" s="15"/>
      <c r="H23" s="15"/>
      <c r="I23" s="15"/>
      <c r="J23" s="15"/>
      <c r="K23" s="15"/>
      <c r="L23" s="15"/>
      <c r="M23" s="15"/>
      <c r="N23" s="15"/>
      <c r="O23" s="15"/>
      <c r="P23" s="15"/>
    </row>
    <row r="24" spans="1:16">
      <c r="A24" s="1">
        <v>2</v>
      </c>
      <c r="B24" s="15" t="s">
        <v>259</v>
      </c>
      <c r="C24" s="15"/>
      <c r="D24" s="15"/>
      <c r="E24" s="15"/>
      <c r="F24" s="15"/>
      <c r="G24" s="15"/>
      <c r="H24" s="15"/>
      <c r="I24" s="15"/>
      <c r="J24" s="15"/>
      <c r="K24" s="15"/>
      <c r="L24" s="15"/>
      <c r="M24" s="15"/>
      <c r="N24" s="15"/>
      <c r="O24" s="15"/>
      <c r="P24" s="15"/>
    </row>
    <row r="26" spans="1:16">
      <c r="A26" s="1">
        <v>4</v>
      </c>
      <c r="B26" s="14" t="s">
        <v>258</v>
      </c>
      <c r="C26" s="15"/>
      <c r="D26" s="15"/>
      <c r="E26" s="15"/>
      <c r="F26" s="15"/>
      <c r="G26" s="15"/>
      <c r="H26" s="15"/>
      <c r="I26" s="15"/>
      <c r="J26" s="15"/>
      <c r="K26" s="15"/>
      <c r="L26" s="15"/>
      <c r="M26" s="15"/>
      <c r="N26" s="15"/>
      <c r="O26" s="15"/>
      <c r="P26" s="15"/>
    </row>
    <row r="27" spans="1:16">
      <c r="A27" s="1">
        <v>0</v>
      </c>
      <c r="B27" s="1">
        <v>0.05</v>
      </c>
      <c r="C27" s="1">
        <v>0.1</v>
      </c>
      <c r="D27" s="5" t="s">
        <v>447</v>
      </c>
      <c r="E27" s="14" t="s">
        <v>470</v>
      </c>
      <c r="F27" s="15"/>
      <c r="G27" s="15"/>
      <c r="H27" s="15"/>
      <c r="I27" s="15"/>
      <c r="J27" s="15"/>
      <c r="K27" s="15"/>
      <c r="L27" s="15"/>
      <c r="M27" s="15"/>
      <c r="N27" s="15"/>
      <c r="O27" s="15"/>
      <c r="P27" s="15"/>
    </row>
    <row r="28" spans="1:16">
      <c r="A28" s="1">
        <v>1</v>
      </c>
      <c r="B28" s="14" t="s">
        <v>471</v>
      </c>
      <c r="C28" s="15"/>
      <c r="D28" s="15"/>
      <c r="E28" s="15"/>
      <c r="F28" s="15"/>
      <c r="G28" s="15"/>
      <c r="H28" s="15"/>
      <c r="I28" s="15"/>
      <c r="J28" s="15"/>
      <c r="K28" s="15"/>
      <c r="L28" s="15"/>
      <c r="M28" s="15"/>
      <c r="N28" s="15"/>
      <c r="O28" s="15"/>
      <c r="P28" s="15"/>
    </row>
    <row r="29" spans="1:16">
      <c r="A29" s="1">
        <v>2</v>
      </c>
      <c r="B29" s="14" t="s">
        <v>472</v>
      </c>
      <c r="C29" s="15"/>
      <c r="D29" s="15"/>
      <c r="E29" s="15"/>
      <c r="F29" s="15"/>
      <c r="G29" s="15"/>
      <c r="H29" s="15"/>
      <c r="I29" s="15"/>
      <c r="J29" s="15"/>
      <c r="K29" s="15"/>
      <c r="L29" s="15"/>
      <c r="M29" s="15"/>
      <c r="N29" s="15"/>
      <c r="O29" s="15"/>
      <c r="P29" s="15"/>
    </row>
    <row r="31" spans="1:16">
      <c r="A31" s="1">
        <v>5</v>
      </c>
      <c r="B31" s="14" t="s">
        <v>258</v>
      </c>
      <c r="C31" s="15"/>
      <c r="D31" s="15"/>
      <c r="E31" s="15"/>
      <c r="F31" s="15"/>
      <c r="G31" s="15"/>
      <c r="H31" s="15"/>
      <c r="I31" s="15"/>
      <c r="J31" s="15"/>
      <c r="K31" s="15"/>
      <c r="L31" s="15"/>
      <c r="M31" s="15"/>
      <c r="N31" s="15"/>
      <c r="O31" s="15"/>
      <c r="P31" s="15"/>
    </row>
    <row r="32" spans="1:16">
      <c r="A32" s="1">
        <v>1</v>
      </c>
      <c r="B32" s="15" t="s">
        <v>95</v>
      </c>
      <c r="C32" s="15"/>
      <c r="D32" s="15"/>
      <c r="E32" s="303" t="s">
        <v>1229</v>
      </c>
      <c r="F32" s="304"/>
      <c r="G32" s="304"/>
      <c r="H32" s="304"/>
      <c r="I32" s="304"/>
      <c r="J32" s="304"/>
      <c r="K32" s="304"/>
      <c r="L32" s="304"/>
      <c r="M32" s="304"/>
      <c r="N32" s="304"/>
      <c r="O32" s="305"/>
      <c r="P32" s="15"/>
    </row>
    <row r="33" spans="1:16">
      <c r="A33" s="1">
        <v>2</v>
      </c>
      <c r="B33" s="15" t="s">
        <v>259</v>
      </c>
      <c r="C33" s="15"/>
      <c r="D33" s="15"/>
      <c r="E33" s="15"/>
      <c r="F33" s="15"/>
      <c r="G33" s="15"/>
      <c r="H33" s="15"/>
      <c r="I33" s="15"/>
      <c r="J33" s="15"/>
      <c r="K33" s="15"/>
      <c r="L33" s="15"/>
      <c r="M33" s="15"/>
      <c r="N33" s="15"/>
      <c r="O33" s="15"/>
      <c r="P33" s="15"/>
    </row>
    <row r="35" spans="1:16">
      <c r="A35" s="1">
        <v>6</v>
      </c>
      <c r="B35" s="14" t="s">
        <v>258</v>
      </c>
      <c r="C35" s="15"/>
      <c r="D35" s="15"/>
      <c r="E35" s="15"/>
      <c r="F35" s="15"/>
      <c r="G35" s="15"/>
      <c r="H35" s="15"/>
      <c r="I35" s="15"/>
      <c r="J35" s="15"/>
      <c r="K35" s="15"/>
      <c r="L35" s="15"/>
      <c r="M35" s="15"/>
      <c r="N35" s="15"/>
      <c r="O35" s="15"/>
      <c r="P35" s="15"/>
    </row>
    <row r="36" spans="1:16">
      <c r="A36" s="1">
        <v>0</v>
      </c>
      <c r="B36" s="1">
        <v>0.05</v>
      </c>
      <c r="C36" s="1">
        <v>0.1</v>
      </c>
      <c r="D36" s="5" t="s">
        <v>447</v>
      </c>
      <c r="E36" s="14" t="s">
        <v>1073</v>
      </c>
      <c r="F36" s="15"/>
      <c r="G36" s="15"/>
      <c r="H36" s="15"/>
      <c r="I36" s="15"/>
      <c r="J36" s="15"/>
      <c r="K36" s="15"/>
      <c r="L36" s="15"/>
      <c r="M36" s="15"/>
      <c r="N36" s="15"/>
      <c r="O36" s="15"/>
      <c r="P36" s="15"/>
    </row>
    <row r="37" spans="1:16">
      <c r="A37" s="1">
        <v>1</v>
      </c>
      <c r="B37" s="15" t="s">
        <v>95</v>
      </c>
      <c r="C37" s="15"/>
      <c r="D37" s="15"/>
      <c r="E37" s="15"/>
      <c r="F37" s="15"/>
      <c r="G37" s="15"/>
      <c r="H37" s="15"/>
      <c r="I37" s="15"/>
      <c r="J37" s="15"/>
      <c r="K37" s="15"/>
      <c r="L37" s="15"/>
      <c r="M37" s="15"/>
      <c r="N37" s="15"/>
      <c r="O37" s="15"/>
      <c r="P37" s="15"/>
    </row>
    <row r="38" spans="1:16">
      <c r="A38" s="1">
        <v>2</v>
      </c>
      <c r="B38" s="15" t="s">
        <v>259</v>
      </c>
      <c r="C38" s="15"/>
      <c r="D38" s="15"/>
      <c r="E38" s="15"/>
      <c r="F38" s="15"/>
      <c r="G38" s="15"/>
      <c r="H38" s="15"/>
      <c r="I38" s="15"/>
      <c r="J38" s="15"/>
      <c r="K38" s="15"/>
      <c r="L38" s="15"/>
      <c r="M38" s="15"/>
      <c r="N38" s="15"/>
      <c r="O38" s="15"/>
      <c r="P38" s="15"/>
    </row>
    <row r="60" spans="1:19">
      <c r="A60" s="27"/>
    </row>
    <row r="61" spans="1:19">
      <c r="R61" s="67"/>
      <c r="S61" s="12"/>
    </row>
    <row r="63" spans="1:19">
      <c r="A63" s="29"/>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04"/>
  <sheetViews>
    <sheetView workbookViewId="0">
      <selection activeCell="E44" sqref="E44"/>
    </sheetView>
  </sheetViews>
  <sheetFormatPr defaultRowHeight="13.2"/>
  <cols>
    <col min="1" max="1" width="11.44140625" customWidth="1"/>
    <col min="2" max="2" width="13.6640625" customWidth="1"/>
    <col min="3" max="14" width="11.44140625" customWidth="1"/>
    <col min="15" max="15" width="12.5546875" customWidth="1"/>
    <col min="16" max="16" width="11.44140625" customWidth="1"/>
    <col min="17" max="17" width="7.5546875" customWidth="1"/>
    <col min="18" max="21" width="11.44140625" customWidth="1"/>
  </cols>
  <sheetData>
    <row r="1" spans="1:25">
      <c r="A1" s="27" t="s">
        <v>621</v>
      </c>
      <c r="E1" s="29" t="s">
        <v>899</v>
      </c>
    </row>
    <row r="2" spans="1:25">
      <c r="A2" s="2"/>
      <c r="O2" s="26"/>
      <c r="P2" s="26"/>
    </row>
    <row r="3" spans="1:25">
      <c r="A3" s="137"/>
      <c r="B3" s="2" t="s">
        <v>612</v>
      </c>
      <c r="O3" s="26"/>
    </row>
    <row r="4" spans="1:25">
      <c r="A4" s="2"/>
      <c r="B4" s="2"/>
      <c r="O4" s="26"/>
    </row>
    <row r="5" spans="1:25">
      <c r="A5" s="27" t="s">
        <v>474</v>
      </c>
      <c r="C5" s="29"/>
      <c r="D5" s="26"/>
    </row>
    <row r="6" spans="1:25">
      <c r="A6" s="27"/>
      <c r="C6" s="29"/>
      <c r="D6" s="26"/>
    </row>
    <row r="7" spans="1:25">
      <c r="A7" s="64" t="s">
        <v>473</v>
      </c>
      <c r="B7" s="9"/>
      <c r="C7" s="9"/>
      <c r="D7" s="9"/>
      <c r="E7" s="9"/>
      <c r="F7" s="9"/>
      <c r="G7" s="9"/>
      <c r="H7" s="9"/>
      <c r="I7" s="9"/>
      <c r="J7" s="9"/>
    </row>
    <row r="8" spans="1:25">
      <c r="A8" s="65" t="s">
        <v>437</v>
      </c>
      <c r="B8" s="65" t="s">
        <v>438</v>
      </c>
      <c r="C8" s="66"/>
      <c r="D8" s="66"/>
      <c r="E8" s="66"/>
      <c r="F8" s="66"/>
      <c r="G8" s="66"/>
      <c r="H8" s="66"/>
      <c r="I8" s="66"/>
      <c r="J8" s="66"/>
    </row>
    <row r="9" spans="1:25">
      <c r="A9" s="67">
        <v>0</v>
      </c>
      <c r="B9" s="12" t="s">
        <v>475</v>
      </c>
      <c r="C9" s="9"/>
      <c r="D9" s="9"/>
      <c r="E9" s="9"/>
      <c r="F9" s="9"/>
      <c r="G9" s="9"/>
      <c r="H9" s="9"/>
      <c r="I9" s="9"/>
      <c r="J9" s="9"/>
    </row>
    <row r="10" spans="1:25">
      <c r="A10" s="67">
        <v>1</v>
      </c>
      <c r="B10" s="12" t="s">
        <v>476</v>
      </c>
      <c r="C10" s="9"/>
      <c r="D10" s="9"/>
      <c r="E10" s="9"/>
      <c r="F10" s="9"/>
      <c r="G10" s="9"/>
      <c r="H10" s="9"/>
      <c r="I10" s="9"/>
      <c r="J10" s="9"/>
    </row>
    <row r="11" spans="1:25">
      <c r="A11" s="67">
        <v>-1</v>
      </c>
      <c r="B11" s="12" t="s">
        <v>477</v>
      </c>
      <c r="C11" s="9"/>
      <c r="D11" s="9"/>
      <c r="E11" s="9"/>
      <c r="F11" s="9"/>
      <c r="G11" s="9"/>
      <c r="H11" s="9"/>
      <c r="I11" s="9"/>
      <c r="J11" s="9"/>
    </row>
    <row r="12" spans="1:25">
      <c r="A12" s="69" t="s">
        <v>900</v>
      </c>
      <c r="B12" s="12"/>
      <c r="C12" s="9"/>
      <c r="D12" s="9"/>
      <c r="E12" s="9"/>
      <c r="F12" s="9"/>
      <c r="G12" s="9"/>
      <c r="H12" s="9"/>
      <c r="I12" s="9"/>
      <c r="J12" s="9"/>
    </row>
    <row r="13" spans="1:25">
      <c r="A13" s="202"/>
      <c r="B13" s="2"/>
    </row>
    <row r="14" spans="1:25">
      <c r="A14" s="1">
        <v>0</v>
      </c>
      <c r="B14" s="14" t="s">
        <v>479</v>
      </c>
      <c r="C14" s="15"/>
      <c r="D14" s="15"/>
      <c r="E14" s="15"/>
      <c r="F14" s="15"/>
      <c r="G14" s="15"/>
      <c r="H14" s="15"/>
      <c r="I14" s="15"/>
      <c r="J14" s="15"/>
      <c r="K14" s="15"/>
      <c r="L14" s="15"/>
      <c r="M14" s="15"/>
      <c r="N14" s="15"/>
      <c r="O14" s="15"/>
      <c r="P14" s="15"/>
      <c r="Q14" s="15"/>
      <c r="R14" s="15"/>
      <c r="S14" s="15"/>
      <c r="T14" s="15"/>
      <c r="U14" s="15"/>
      <c r="V14" s="15"/>
      <c r="W14" s="15"/>
      <c r="X14" s="15"/>
      <c r="Y14" s="15"/>
    </row>
    <row r="16" spans="1:25">
      <c r="A16" s="1">
        <v>1</v>
      </c>
      <c r="B16" s="14" t="s">
        <v>479</v>
      </c>
      <c r="C16" s="15"/>
      <c r="D16" s="15"/>
      <c r="E16" s="15"/>
      <c r="F16" s="15"/>
      <c r="G16" s="15"/>
      <c r="H16" s="15"/>
      <c r="I16" s="15"/>
      <c r="J16" s="15"/>
      <c r="K16" s="15"/>
      <c r="L16" s="15"/>
      <c r="M16" s="15"/>
      <c r="N16" s="15"/>
      <c r="O16" s="15"/>
      <c r="P16" s="15"/>
      <c r="Q16" s="15"/>
      <c r="R16" s="15"/>
      <c r="S16" s="15"/>
      <c r="T16" s="15"/>
      <c r="U16" s="15"/>
      <c r="V16" s="15"/>
      <c r="W16" s="15"/>
      <c r="X16" s="15"/>
      <c r="Y16" s="15"/>
    </row>
    <row r="17" spans="1:25">
      <c r="A17" s="1">
        <v>-1</v>
      </c>
      <c r="B17" s="14" t="s">
        <v>480</v>
      </c>
      <c r="C17" s="15"/>
      <c r="D17" s="15"/>
      <c r="E17" s="15"/>
      <c r="F17" s="15"/>
      <c r="G17" s="15"/>
      <c r="H17" s="15"/>
      <c r="I17" s="15"/>
      <c r="J17" s="15"/>
      <c r="K17" s="15"/>
      <c r="L17" s="15"/>
      <c r="M17" s="15"/>
      <c r="N17" s="15"/>
      <c r="O17" s="15"/>
      <c r="P17" s="15"/>
      <c r="Q17" s="15"/>
      <c r="R17" s="15"/>
      <c r="S17" s="15"/>
      <c r="T17" s="15"/>
      <c r="U17" s="15"/>
      <c r="V17" s="15"/>
      <c r="W17" s="15"/>
      <c r="X17" s="15"/>
      <c r="Y17" s="15"/>
    </row>
    <row r="18" spans="1:25">
      <c r="A18" s="1">
        <v>1</v>
      </c>
      <c r="B18" s="14" t="s">
        <v>478</v>
      </c>
      <c r="C18" s="15"/>
      <c r="D18" s="15"/>
      <c r="E18" s="15"/>
      <c r="F18" s="15"/>
      <c r="G18" s="15"/>
      <c r="H18" s="15"/>
      <c r="I18" s="15"/>
      <c r="J18" s="15"/>
      <c r="K18" s="15"/>
      <c r="L18" s="15"/>
      <c r="M18" s="15"/>
      <c r="N18" s="15"/>
      <c r="O18" s="15"/>
      <c r="P18" s="15"/>
      <c r="Q18" s="15"/>
      <c r="R18" s="15"/>
      <c r="S18" s="15"/>
      <c r="T18" s="15"/>
      <c r="U18" s="15"/>
      <c r="V18" s="15"/>
      <c r="W18" s="15"/>
      <c r="X18" s="15"/>
      <c r="Y18" s="15"/>
    </row>
    <row r="20" spans="1:25">
      <c r="A20" s="1">
        <v>-1</v>
      </c>
      <c r="B20" s="14" t="s">
        <v>479</v>
      </c>
      <c r="C20" s="15"/>
      <c r="D20" s="15"/>
      <c r="E20" s="15"/>
      <c r="F20" s="15"/>
      <c r="G20" s="15"/>
      <c r="H20" s="15"/>
      <c r="I20" s="15"/>
      <c r="J20" s="15"/>
      <c r="K20" s="15"/>
      <c r="L20" s="15"/>
      <c r="M20" s="15"/>
      <c r="N20" s="15"/>
      <c r="O20" s="15"/>
      <c r="P20" s="15"/>
      <c r="Q20" s="15"/>
      <c r="R20" s="15"/>
      <c r="S20" s="15"/>
      <c r="T20" s="15"/>
      <c r="U20" s="15"/>
      <c r="V20" s="15"/>
      <c r="W20" s="15"/>
      <c r="X20" s="15"/>
      <c r="Y20" s="15"/>
    </row>
    <row r="21" spans="1:25">
      <c r="A21" s="1">
        <v>-1</v>
      </c>
      <c r="B21" s="14" t="s">
        <v>480</v>
      </c>
      <c r="C21" s="15"/>
      <c r="D21" s="15"/>
      <c r="E21" s="15"/>
      <c r="F21" s="15"/>
      <c r="G21" s="15"/>
      <c r="H21" s="15"/>
      <c r="I21" s="15"/>
      <c r="J21" s="15"/>
      <c r="K21" s="15"/>
      <c r="L21" s="15"/>
      <c r="M21" s="15"/>
      <c r="N21" s="15"/>
      <c r="O21" s="15"/>
      <c r="P21" s="15"/>
      <c r="Q21" s="15"/>
      <c r="R21" s="15"/>
      <c r="S21" s="15"/>
      <c r="T21" s="15"/>
      <c r="U21" s="15"/>
      <c r="V21" s="15"/>
      <c r="W21" s="15"/>
      <c r="X21" s="15"/>
      <c r="Y21" s="15"/>
    </row>
    <row r="22" spans="1:25">
      <c r="A22" s="1">
        <v>1</v>
      </c>
      <c r="B22" s="14" t="s">
        <v>478</v>
      </c>
      <c r="C22" s="15"/>
      <c r="D22" s="15"/>
      <c r="E22" s="15"/>
      <c r="F22" s="15"/>
      <c r="G22" s="15"/>
      <c r="H22" s="15"/>
      <c r="I22" s="15"/>
      <c r="J22" s="15"/>
      <c r="K22" s="15"/>
      <c r="L22" s="15"/>
      <c r="M22" s="15"/>
      <c r="N22" s="15"/>
      <c r="O22" s="15"/>
      <c r="P22" s="15"/>
      <c r="Q22" s="15"/>
      <c r="R22" s="15"/>
      <c r="S22" s="15"/>
      <c r="T22" s="15"/>
      <c r="U22" s="15"/>
      <c r="V22" s="15"/>
      <c r="W22" s="15"/>
      <c r="X22" s="15"/>
      <c r="Y22" s="15"/>
    </row>
    <row r="23" spans="1:25">
      <c r="A23" s="29" t="s">
        <v>604</v>
      </c>
    </row>
    <row r="24" spans="1:25">
      <c r="A24" s="16" t="s">
        <v>13</v>
      </c>
      <c r="B24" s="16" t="s">
        <v>0</v>
      </c>
      <c r="C24" s="16" t="s">
        <v>1</v>
      </c>
      <c r="D24" s="16" t="s">
        <v>2</v>
      </c>
      <c r="E24" s="19" t="s">
        <v>272</v>
      </c>
      <c r="F24" s="19" t="s">
        <v>3</v>
      </c>
      <c r="G24" s="16" t="s">
        <v>5</v>
      </c>
      <c r="H24" s="19" t="s">
        <v>331</v>
      </c>
      <c r="I24" s="19" t="s">
        <v>332</v>
      </c>
      <c r="J24" s="16" t="s">
        <v>8</v>
      </c>
      <c r="K24" s="16" t="s">
        <v>9</v>
      </c>
      <c r="L24" s="19" t="s">
        <v>268</v>
      </c>
      <c r="M24" s="16" t="s">
        <v>97</v>
      </c>
      <c r="N24" s="16" t="s">
        <v>98</v>
      </c>
      <c r="O24" s="16" t="s">
        <v>185</v>
      </c>
      <c r="P24" s="15"/>
      <c r="Q24" s="15"/>
      <c r="R24" s="15"/>
      <c r="S24" s="15"/>
      <c r="T24" s="15"/>
      <c r="U24" s="15"/>
      <c r="V24" s="15"/>
      <c r="W24" s="15"/>
      <c r="X24" s="15"/>
      <c r="Y24" s="15"/>
    </row>
    <row r="25" spans="1:25">
      <c r="A25" s="1">
        <v>1</v>
      </c>
      <c r="B25" s="1">
        <v>11</v>
      </c>
      <c r="C25" s="1">
        <v>7</v>
      </c>
      <c r="D25" s="1">
        <v>7</v>
      </c>
      <c r="E25" s="1">
        <v>1</v>
      </c>
      <c r="F25" s="1">
        <v>3</v>
      </c>
      <c r="G25" s="1">
        <v>-3</v>
      </c>
      <c r="H25" s="1">
        <v>0</v>
      </c>
      <c r="I25" s="1">
        <v>0</v>
      </c>
      <c r="J25" s="1">
        <v>0</v>
      </c>
      <c r="K25" s="1">
        <v>0</v>
      </c>
      <c r="L25" s="1">
        <v>0</v>
      </c>
      <c r="M25" s="1">
        <v>0</v>
      </c>
      <c r="N25" s="1">
        <v>0</v>
      </c>
      <c r="O25" s="43" t="s">
        <v>605</v>
      </c>
      <c r="P25" s="15"/>
      <c r="Q25" s="15"/>
      <c r="R25" s="15"/>
      <c r="S25" s="15"/>
      <c r="T25" s="15"/>
      <c r="U25" s="15"/>
      <c r="V25" s="15"/>
      <c r="W25" s="15"/>
      <c r="X25" s="15"/>
      <c r="Y25" s="15"/>
    </row>
    <row r="26" spans="1:25">
      <c r="A26" s="1">
        <v>0</v>
      </c>
      <c r="B26" s="1">
        <v>10</v>
      </c>
      <c r="C26" s="1">
        <v>1</v>
      </c>
      <c r="D26" s="1">
        <v>1</v>
      </c>
      <c r="E26" s="1">
        <v>1</v>
      </c>
      <c r="F26" s="1">
        <v>3</v>
      </c>
      <c r="G26" s="1">
        <v>-3</v>
      </c>
      <c r="H26" s="1">
        <v>0</v>
      </c>
      <c r="I26" s="1">
        <v>0</v>
      </c>
      <c r="J26" s="1">
        <v>0</v>
      </c>
      <c r="K26" s="1">
        <v>0</v>
      </c>
      <c r="L26" s="1">
        <v>0</v>
      </c>
      <c r="M26" s="1">
        <v>0</v>
      </c>
      <c r="N26" s="1">
        <v>0</v>
      </c>
      <c r="O26" s="43" t="s">
        <v>606</v>
      </c>
      <c r="P26" s="15"/>
      <c r="Q26" s="15"/>
      <c r="R26" s="15"/>
      <c r="S26" s="15"/>
      <c r="T26" s="15"/>
      <c r="U26" s="15"/>
      <c r="V26" s="15"/>
      <c r="W26" s="15"/>
      <c r="X26" s="15"/>
      <c r="Y26" s="15"/>
    </row>
    <row r="27" spans="1:25">
      <c r="A27" s="1">
        <v>10</v>
      </c>
      <c r="B27" s="1">
        <v>14</v>
      </c>
      <c r="C27" s="1">
        <v>12</v>
      </c>
      <c r="D27" s="1">
        <v>12</v>
      </c>
      <c r="E27" s="1">
        <v>1</v>
      </c>
      <c r="F27" s="1">
        <v>3</v>
      </c>
      <c r="G27" s="1">
        <v>-3</v>
      </c>
      <c r="H27" s="1">
        <v>0</v>
      </c>
      <c r="I27" s="1">
        <v>0</v>
      </c>
      <c r="J27" s="1">
        <v>0</v>
      </c>
      <c r="K27" s="1">
        <v>0</v>
      </c>
      <c r="L27" s="1">
        <v>0</v>
      </c>
      <c r="M27" s="1">
        <v>0</v>
      </c>
      <c r="N27" s="1">
        <v>0</v>
      </c>
      <c r="O27" s="43" t="s">
        <v>607</v>
      </c>
      <c r="P27" s="15"/>
      <c r="Q27" s="15"/>
      <c r="R27" s="15"/>
      <c r="S27" s="15"/>
      <c r="T27" s="15"/>
      <c r="U27" s="15"/>
      <c r="V27" s="15"/>
      <c r="W27" s="15"/>
      <c r="X27" s="15"/>
      <c r="Y27" s="15"/>
    </row>
    <row r="28" spans="1:25" ht="13.8" thickBot="1"/>
    <row r="29" spans="1:25" ht="13.8" thickBot="1">
      <c r="A29" s="27" t="s">
        <v>681</v>
      </c>
      <c r="E29" s="73" t="s">
        <v>888</v>
      </c>
      <c r="F29" s="74"/>
      <c r="G29" s="74"/>
      <c r="H29" s="74"/>
      <c r="I29" s="75"/>
      <c r="K29" s="26"/>
    </row>
    <row r="30" spans="1:25">
      <c r="A30" s="2" t="s">
        <v>682</v>
      </c>
      <c r="E30" s="2"/>
    </row>
    <row r="31" spans="1:25" ht="13.8" thickBot="1">
      <c r="A31" s="14" t="s">
        <v>674</v>
      </c>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3.8" thickBot="1">
      <c r="A32" s="18">
        <v>2</v>
      </c>
      <c r="B32" s="14" t="s">
        <v>677</v>
      </c>
      <c r="C32" s="15"/>
      <c r="D32" s="15"/>
      <c r="E32" s="73" t="s">
        <v>675</v>
      </c>
      <c r="F32" s="73"/>
      <c r="G32" s="75"/>
      <c r="H32" s="15"/>
      <c r="I32" s="15"/>
      <c r="J32" s="15"/>
      <c r="K32" s="15"/>
      <c r="L32" s="15"/>
      <c r="M32" s="15"/>
      <c r="N32" s="15"/>
      <c r="O32" s="15"/>
      <c r="P32" s="15"/>
      <c r="Q32" s="15"/>
      <c r="R32" s="15"/>
      <c r="S32" s="15"/>
      <c r="T32" s="15"/>
      <c r="U32" s="15"/>
      <c r="V32" s="15"/>
      <c r="W32" s="15"/>
      <c r="X32" s="15"/>
      <c r="Y32" s="15"/>
    </row>
    <row r="33" spans="1:25" ht="13.8" thickBot="1">
      <c r="A33" s="18">
        <v>1.5</v>
      </c>
      <c r="B33" s="15" t="s">
        <v>242</v>
      </c>
      <c r="C33" s="15"/>
      <c r="D33" s="15"/>
      <c r="E33" s="15"/>
      <c r="F33" s="15"/>
      <c r="G33" s="15"/>
      <c r="H33" s="15"/>
      <c r="I33" s="73" t="s">
        <v>676</v>
      </c>
      <c r="J33" s="74"/>
      <c r="K33" s="74"/>
      <c r="L33" s="74"/>
      <c r="M33" s="74"/>
      <c r="N33" s="75"/>
      <c r="O33" s="15"/>
      <c r="P33" s="15"/>
      <c r="Q33" s="15"/>
      <c r="R33" s="15"/>
      <c r="S33" s="15"/>
      <c r="T33" s="15"/>
      <c r="U33" s="15"/>
      <c r="V33" s="15"/>
      <c r="W33" s="15"/>
      <c r="X33" s="15"/>
      <c r="Y33" s="15"/>
    </row>
    <row r="34" spans="1:25" ht="13.8" thickBot="1">
      <c r="A34" s="14" t="s">
        <v>672</v>
      </c>
      <c r="B34" s="14" t="s">
        <v>673</v>
      </c>
      <c r="C34" s="14" t="s">
        <v>678</v>
      </c>
      <c r="D34" s="25" t="s">
        <v>679</v>
      </c>
      <c r="E34" s="25" t="s">
        <v>396</v>
      </c>
      <c r="F34" s="14" t="s">
        <v>397</v>
      </c>
      <c r="G34" s="15"/>
      <c r="H34" s="15"/>
      <c r="I34" s="15"/>
      <c r="J34" s="15"/>
      <c r="K34" s="15"/>
      <c r="L34" s="15"/>
      <c r="M34" s="15"/>
      <c r="N34" s="15"/>
      <c r="O34" s="15"/>
      <c r="P34" s="15"/>
      <c r="Q34" s="15"/>
      <c r="R34" s="15"/>
      <c r="S34" s="15"/>
      <c r="T34" s="15"/>
      <c r="U34" s="15"/>
      <c r="V34" s="15"/>
      <c r="W34" s="15"/>
      <c r="X34" s="15"/>
      <c r="Y34" s="15"/>
    </row>
    <row r="35" spans="1:25" ht="12.75" customHeight="1">
      <c r="A35" s="18">
        <v>1</v>
      </c>
      <c r="B35" s="18">
        <v>1</v>
      </c>
      <c r="C35" s="18">
        <v>1</v>
      </c>
      <c r="D35" s="18">
        <v>2</v>
      </c>
      <c r="E35" s="18">
        <v>4</v>
      </c>
      <c r="F35" s="18">
        <v>10</v>
      </c>
      <c r="G35" s="348" t="s">
        <v>890</v>
      </c>
      <c r="H35" s="349"/>
      <c r="I35" s="349"/>
      <c r="J35" s="349"/>
      <c r="K35" s="349"/>
      <c r="L35" s="349"/>
      <c r="M35" s="349"/>
      <c r="N35" s="349"/>
      <c r="O35" s="349"/>
      <c r="P35" s="468"/>
      <c r="Q35" s="15"/>
      <c r="R35" s="15"/>
      <c r="S35" s="15"/>
      <c r="T35" s="15"/>
      <c r="U35" s="15"/>
      <c r="V35" s="15"/>
      <c r="W35" s="15"/>
      <c r="X35" s="15"/>
      <c r="Y35" s="15"/>
    </row>
    <row r="36" spans="1:25" ht="13.8" thickBot="1">
      <c r="A36" s="18">
        <v>1</v>
      </c>
      <c r="B36" s="18">
        <v>1</v>
      </c>
      <c r="C36" s="18">
        <v>2</v>
      </c>
      <c r="D36" s="18">
        <v>1</v>
      </c>
      <c r="E36" s="18">
        <v>4</v>
      </c>
      <c r="F36" s="18">
        <v>10</v>
      </c>
      <c r="G36" s="350"/>
      <c r="H36" s="351"/>
      <c r="I36" s="351"/>
      <c r="J36" s="351"/>
      <c r="K36" s="351"/>
      <c r="L36" s="351"/>
      <c r="M36" s="351"/>
      <c r="N36" s="351"/>
      <c r="O36" s="351"/>
      <c r="P36" s="469"/>
      <c r="Q36" s="15"/>
      <c r="R36" s="15"/>
      <c r="S36" s="15"/>
      <c r="T36" s="15"/>
      <c r="U36" s="15"/>
      <c r="V36" s="15"/>
      <c r="W36" s="15"/>
      <c r="X36" s="15"/>
      <c r="Y36" s="15"/>
    </row>
    <row r="37" spans="1:25" ht="13.8" thickBot="1">
      <c r="A37" s="2" t="s">
        <v>891</v>
      </c>
    </row>
    <row r="38" spans="1:25">
      <c r="A38" s="15" t="s">
        <v>13</v>
      </c>
      <c r="B38" s="15" t="s">
        <v>0</v>
      </c>
      <c r="C38" s="15" t="s">
        <v>1</v>
      </c>
      <c r="D38" s="15" t="s">
        <v>2</v>
      </c>
      <c r="E38" s="14" t="s">
        <v>4</v>
      </c>
      <c r="F38" s="14" t="s">
        <v>3</v>
      </c>
      <c r="G38" s="15" t="s">
        <v>5</v>
      </c>
      <c r="H38" s="15" t="s">
        <v>6</v>
      </c>
      <c r="I38" s="15" t="s">
        <v>7</v>
      </c>
      <c r="J38" s="15" t="s">
        <v>8</v>
      </c>
      <c r="K38" s="15" t="s">
        <v>9</v>
      </c>
      <c r="L38" s="15" t="s">
        <v>10</v>
      </c>
      <c r="M38" s="15" t="s">
        <v>14</v>
      </c>
      <c r="N38" s="15" t="s">
        <v>15</v>
      </c>
      <c r="O38" s="15"/>
      <c r="P38" s="15"/>
      <c r="Q38" s="15"/>
      <c r="R38" s="425" t="s">
        <v>892</v>
      </c>
      <c r="S38" s="427"/>
      <c r="T38" s="15"/>
      <c r="U38" s="15"/>
      <c r="V38" s="15"/>
      <c r="W38" s="15"/>
      <c r="X38" s="15"/>
      <c r="Y38" s="15"/>
    </row>
    <row r="39" spans="1:25">
      <c r="A39" s="14" t="s">
        <v>488</v>
      </c>
      <c r="B39" s="15"/>
      <c r="C39" s="15"/>
      <c r="D39" s="15"/>
      <c r="E39" s="14"/>
      <c r="F39" s="14"/>
      <c r="G39" s="15"/>
      <c r="H39" s="15"/>
      <c r="I39" s="15"/>
      <c r="J39" s="15"/>
      <c r="K39" s="15"/>
      <c r="L39" s="15"/>
      <c r="M39" s="15"/>
      <c r="N39" s="15"/>
      <c r="O39" s="15"/>
      <c r="P39" s="15"/>
      <c r="Q39" s="15"/>
      <c r="R39" s="428"/>
      <c r="S39" s="430"/>
      <c r="T39" s="15"/>
      <c r="U39" s="15"/>
      <c r="V39" s="15"/>
      <c r="W39" s="15"/>
      <c r="X39" s="15"/>
      <c r="Y39" s="15"/>
    </row>
    <row r="40" spans="1:25" ht="12.75" customHeight="1">
      <c r="A40" s="146">
        <v>-5</v>
      </c>
      <c r="B40" s="146">
        <v>5</v>
      </c>
      <c r="C40" s="146">
        <v>-4</v>
      </c>
      <c r="D40" s="146">
        <v>1</v>
      </c>
      <c r="E40" s="146">
        <v>0</v>
      </c>
      <c r="F40" s="146">
        <v>0</v>
      </c>
      <c r="G40" s="146">
        <v>-4</v>
      </c>
      <c r="H40" s="146">
        <v>0</v>
      </c>
      <c r="I40" s="146">
        <v>0</v>
      </c>
      <c r="J40" s="146">
        <v>0</v>
      </c>
      <c r="K40" s="146">
        <v>0</v>
      </c>
      <c r="L40" s="146">
        <v>0</v>
      </c>
      <c r="M40" s="146">
        <v>0</v>
      </c>
      <c r="N40" s="146">
        <v>0</v>
      </c>
      <c r="O40" s="14" t="s">
        <v>670</v>
      </c>
      <c r="P40" s="15"/>
      <c r="Q40" s="15"/>
      <c r="R40" s="428"/>
      <c r="S40" s="430"/>
      <c r="T40" s="15"/>
      <c r="U40" s="15"/>
      <c r="V40" s="15"/>
      <c r="W40" s="15"/>
      <c r="X40" s="15"/>
      <c r="Y40" s="15"/>
    </row>
    <row r="41" spans="1:25">
      <c r="A41" s="146">
        <v>-5</v>
      </c>
      <c r="B41" s="146">
        <v>5</v>
      </c>
      <c r="C41" s="146">
        <v>-4</v>
      </c>
      <c r="D41" s="146">
        <v>1</v>
      </c>
      <c r="E41" s="146">
        <v>0</v>
      </c>
      <c r="F41" s="146">
        <v>0</v>
      </c>
      <c r="G41" s="146">
        <v>-4</v>
      </c>
      <c r="H41" s="146">
        <v>0</v>
      </c>
      <c r="I41" s="146">
        <v>0</v>
      </c>
      <c r="J41" s="146">
        <v>0</v>
      </c>
      <c r="K41" s="146">
        <v>0</v>
      </c>
      <c r="L41" s="146">
        <v>0</v>
      </c>
      <c r="M41" s="146">
        <v>0</v>
      </c>
      <c r="N41" s="146">
        <v>0</v>
      </c>
      <c r="O41" s="14" t="s">
        <v>671</v>
      </c>
      <c r="P41" s="15"/>
      <c r="Q41" s="15"/>
      <c r="R41" s="428"/>
      <c r="S41" s="430"/>
      <c r="T41" s="15"/>
      <c r="U41" s="15"/>
      <c r="V41" s="15"/>
      <c r="W41" s="15"/>
      <c r="X41" s="15"/>
      <c r="Y41" s="15"/>
    </row>
    <row r="42" spans="1:25">
      <c r="A42" s="146">
        <v>-5</v>
      </c>
      <c r="B42" s="146">
        <v>5</v>
      </c>
      <c r="C42" s="146">
        <v>-4</v>
      </c>
      <c r="D42" s="146">
        <v>1</v>
      </c>
      <c r="E42" s="146">
        <v>0</v>
      </c>
      <c r="F42" s="146">
        <v>0</v>
      </c>
      <c r="G42" s="146">
        <v>-4</v>
      </c>
      <c r="H42" s="146">
        <v>0</v>
      </c>
      <c r="I42" s="146">
        <v>0</v>
      </c>
      <c r="J42" s="146">
        <v>0</v>
      </c>
      <c r="K42" s="146">
        <v>0</v>
      </c>
      <c r="L42" s="146">
        <v>0</v>
      </c>
      <c r="M42" s="146">
        <v>0</v>
      </c>
      <c r="N42" s="146">
        <v>0</v>
      </c>
      <c r="O42" s="14" t="s">
        <v>680</v>
      </c>
      <c r="P42" s="15"/>
      <c r="Q42" s="15"/>
      <c r="R42" s="428"/>
      <c r="S42" s="430"/>
      <c r="T42" s="15"/>
      <c r="U42" s="15"/>
      <c r="V42" s="15"/>
      <c r="W42" s="15"/>
      <c r="X42" s="15"/>
      <c r="Y42" s="15"/>
    </row>
    <row r="43" spans="1:25" ht="13.8" thickBot="1">
      <c r="A43" s="146">
        <v>-5</v>
      </c>
      <c r="B43" s="146">
        <v>5</v>
      </c>
      <c r="C43" s="146">
        <v>-4</v>
      </c>
      <c r="D43" s="146">
        <v>1</v>
      </c>
      <c r="E43" s="146">
        <v>0</v>
      </c>
      <c r="F43" s="146">
        <v>0</v>
      </c>
      <c r="G43" s="146">
        <v>-4</v>
      </c>
      <c r="H43" s="146">
        <v>0</v>
      </c>
      <c r="I43" s="146">
        <v>0</v>
      </c>
      <c r="J43" s="146">
        <v>0</v>
      </c>
      <c r="K43" s="146">
        <v>0</v>
      </c>
      <c r="L43" s="146">
        <v>0</v>
      </c>
      <c r="M43" s="146">
        <v>0</v>
      </c>
      <c r="N43" s="146">
        <v>0</v>
      </c>
      <c r="O43" s="14" t="s">
        <v>680</v>
      </c>
      <c r="P43" s="15"/>
      <c r="Q43" s="15"/>
      <c r="R43" s="431"/>
      <c r="S43" s="433"/>
      <c r="T43" s="15"/>
      <c r="U43" s="15"/>
      <c r="V43" s="15"/>
      <c r="W43" s="15"/>
      <c r="X43" s="15"/>
      <c r="Y43" s="15"/>
    </row>
    <row r="44" spans="1:25">
      <c r="A44" s="23"/>
      <c r="B44" s="23"/>
      <c r="C44" s="23"/>
      <c r="D44" s="23"/>
      <c r="E44" s="23"/>
      <c r="F44" s="23"/>
      <c r="G44" s="23"/>
      <c r="H44" s="23"/>
      <c r="I44" s="23"/>
      <c r="J44" s="23"/>
      <c r="K44" s="23"/>
      <c r="L44" s="23"/>
      <c r="M44" s="23"/>
      <c r="N44" s="23"/>
      <c r="O44" s="2"/>
      <c r="R44" s="180"/>
      <c r="S44" s="180"/>
    </row>
    <row r="46" spans="1:25">
      <c r="A46" s="27" t="s">
        <v>622</v>
      </c>
    </row>
    <row r="47" spans="1:25">
      <c r="A47" s="15" t="s">
        <v>13</v>
      </c>
      <c r="B47" s="15" t="s">
        <v>0</v>
      </c>
      <c r="C47" s="15" t="s">
        <v>1</v>
      </c>
      <c r="D47" s="15" t="s">
        <v>2</v>
      </c>
      <c r="E47" s="14" t="s">
        <v>4</v>
      </c>
      <c r="F47" s="14" t="s">
        <v>3</v>
      </c>
      <c r="G47" s="15" t="s">
        <v>5</v>
      </c>
      <c r="H47" s="15" t="s">
        <v>6</v>
      </c>
      <c r="I47" s="15" t="s">
        <v>7</v>
      </c>
      <c r="J47" s="15" t="s">
        <v>8</v>
      </c>
      <c r="K47" s="15" t="s">
        <v>9</v>
      </c>
      <c r="L47" s="15" t="s">
        <v>10</v>
      </c>
      <c r="M47" s="15" t="s">
        <v>14</v>
      </c>
      <c r="N47" s="15" t="s">
        <v>15</v>
      </c>
      <c r="O47" s="15"/>
      <c r="P47" s="15"/>
      <c r="Q47" s="15"/>
      <c r="R47" s="15"/>
      <c r="S47" s="15"/>
      <c r="T47" s="15"/>
      <c r="U47" s="15"/>
      <c r="V47" s="15"/>
      <c r="W47" s="15"/>
      <c r="X47" s="15"/>
      <c r="Y47" s="15"/>
    </row>
    <row r="48" spans="1:25">
      <c r="A48" s="24" t="s">
        <v>413</v>
      </c>
      <c r="B48" s="16"/>
      <c r="C48" s="16"/>
      <c r="D48" s="16"/>
      <c r="E48" s="19"/>
      <c r="F48" s="19"/>
      <c r="G48" s="16"/>
      <c r="H48" s="19"/>
      <c r="I48" s="19"/>
      <c r="J48" s="16"/>
      <c r="K48" s="16"/>
      <c r="L48" s="19"/>
      <c r="M48" s="16"/>
      <c r="N48" s="16"/>
      <c r="O48" s="16"/>
      <c r="P48" s="15"/>
      <c r="Q48" s="15"/>
      <c r="R48" s="15"/>
      <c r="S48" s="15"/>
      <c r="T48" s="15"/>
      <c r="U48" s="15"/>
      <c r="V48" s="15"/>
      <c r="W48" s="15"/>
      <c r="X48" s="15"/>
      <c r="Y48" s="15"/>
    </row>
    <row r="49" spans="1:25">
      <c r="A49" s="18">
        <v>1E-3</v>
      </c>
      <c r="B49" s="18">
        <v>2</v>
      </c>
      <c r="C49" s="18">
        <v>0.18409500000000001</v>
      </c>
      <c r="D49" s="18">
        <v>0.2</v>
      </c>
      <c r="E49" s="18">
        <v>0.4</v>
      </c>
      <c r="F49" s="18">
        <v>3</v>
      </c>
      <c r="G49" s="18">
        <v>2</v>
      </c>
      <c r="H49" s="18">
        <v>0</v>
      </c>
      <c r="I49" s="18">
        <v>0</v>
      </c>
      <c r="J49" s="18">
        <v>0</v>
      </c>
      <c r="K49" s="18">
        <v>0</v>
      </c>
      <c r="L49" s="18">
        <v>0</v>
      </c>
      <c r="M49" s="18">
        <v>0</v>
      </c>
      <c r="N49" s="18">
        <v>0</v>
      </c>
      <c r="O49" s="15" t="s">
        <v>116</v>
      </c>
      <c r="P49" s="15"/>
      <c r="Q49" s="15"/>
      <c r="R49" s="15"/>
      <c r="S49" s="15"/>
      <c r="T49" s="15"/>
      <c r="U49" s="15"/>
      <c r="V49" s="15"/>
      <c r="W49" s="15"/>
      <c r="X49" s="15"/>
      <c r="Y49" s="15"/>
    </row>
    <row r="50" spans="1:25">
      <c r="A50" s="15" t="s">
        <v>414</v>
      </c>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c r="A51" s="18">
        <v>1</v>
      </c>
      <c r="B51" s="18">
        <v>40</v>
      </c>
      <c r="C51" s="18">
        <v>30</v>
      </c>
      <c r="D51" s="18">
        <v>6</v>
      </c>
      <c r="E51" s="18">
        <v>10</v>
      </c>
      <c r="F51" s="18">
        <v>0</v>
      </c>
      <c r="G51" s="18">
        <v>-2</v>
      </c>
      <c r="H51" s="18">
        <v>0</v>
      </c>
      <c r="I51" s="18">
        <v>0</v>
      </c>
      <c r="J51" s="18">
        <v>0</v>
      </c>
      <c r="K51" s="18">
        <v>0</v>
      </c>
      <c r="L51" s="18">
        <v>0</v>
      </c>
      <c r="M51" s="18">
        <v>0</v>
      </c>
      <c r="N51" s="18">
        <v>0</v>
      </c>
      <c r="O51" s="15" t="s">
        <v>117</v>
      </c>
      <c r="P51" s="15"/>
      <c r="Q51" s="15"/>
      <c r="R51" s="15"/>
      <c r="S51" s="15"/>
      <c r="T51" s="15"/>
      <c r="U51" s="15"/>
      <c r="V51" s="15"/>
      <c r="W51" s="15"/>
      <c r="X51" s="15"/>
      <c r="Y51" s="15"/>
    </row>
    <row r="52" spans="1:25">
      <c r="A52" s="18">
        <v>1</v>
      </c>
      <c r="B52" s="18">
        <v>140</v>
      </c>
      <c r="C52" s="18">
        <v>118</v>
      </c>
      <c r="D52" s="18">
        <v>70</v>
      </c>
      <c r="E52" s="18">
        <v>10</v>
      </c>
      <c r="F52" s="18">
        <v>0</v>
      </c>
      <c r="G52" s="18">
        <v>-4</v>
      </c>
      <c r="H52" s="18">
        <v>0</v>
      </c>
      <c r="I52" s="18">
        <v>0</v>
      </c>
      <c r="J52" s="18">
        <v>0</v>
      </c>
      <c r="K52" s="18">
        <v>0</v>
      </c>
      <c r="L52" s="18">
        <v>0</v>
      </c>
      <c r="M52" s="18">
        <v>0</v>
      </c>
      <c r="N52" s="18">
        <v>0</v>
      </c>
      <c r="O52" s="15" t="s">
        <v>118</v>
      </c>
      <c r="P52" s="15"/>
      <c r="Q52" s="15"/>
      <c r="R52" s="15"/>
      <c r="S52" s="15"/>
      <c r="T52" s="15"/>
      <c r="U52" s="15"/>
      <c r="V52" s="15"/>
      <c r="W52" s="15"/>
      <c r="X52" s="15"/>
      <c r="Y52" s="15"/>
    </row>
    <row r="53" spans="1:25">
      <c r="A53" s="18">
        <v>0.05</v>
      </c>
      <c r="B53" s="18">
        <v>0.12</v>
      </c>
      <c r="C53" s="18">
        <v>0.1041</v>
      </c>
      <c r="D53" s="18">
        <v>0.15</v>
      </c>
      <c r="E53" s="18">
        <v>0.8</v>
      </c>
      <c r="F53" s="18">
        <v>0</v>
      </c>
      <c r="G53" s="18">
        <v>-4</v>
      </c>
      <c r="H53" s="18">
        <v>0</v>
      </c>
      <c r="I53" s="18">
        <v>0</v>
      </c>
      <c r="J53" s="18">
        <v>0</v>
      </c>
      <c r="K53" s="18">
        <v>0</v>
      </c>
      <c r="L53" s="18">
        <v>0</v>
      </c>
      <c r="M53" s="18">
        <v>0</v>
      </c>
      <c r="N53" s="18">
        <v>0</v>
      </c>
      <c r="O53" s="15" t="s">
        <v>119</v>
      </c>
      <c r="P53" s="15"/>
      <c r="Q53" s="15"/>
      <c r="R53" s="15"/>
      <c r="S53" s="15"/>
      <c r="T53" s="15"/>
      <c r="U53" s="15"/>
      <c r="V53" s="15"/>
      <c r="W53" s="15"/>
      <c r="X53" s="15"/>
      <c r="Y53" s="15"/>
    </row>
    <row r="54" spans="1:25">
      <c r="A54" s="18">
        <v>0.05</v>
      </c>
      <c r="B54" s="18">
        <v>0.2</v>
      </c>
      <c r="C54" s="18">
        <v>6.3E-2</v>
      </c>
      <c r="D54" s="18">
        <v>0.1</v>
      </c>
      <c r="E54" s="18">
        <v>0.8</v>
      </c>
      <c r="F54" s="18">
        <v>0</v>
      </c>
      <c r="G54" s="18">
        <v>-3</v>
      </c>
      <c r="H54" s="18">
        <v>0</v>
      </c>
      <c r="I54" s="18">
        <v>0</v>
      </c>
      <c r="J54" s="18">
        <v>0</v>
      </c>
      <c r="K54" s="18">
        <v>0</v>
      </c>
      <c r="L54" s="18">
        <v>0</v>
      </c>
      <c r="M54" s="18">
        <v>0</v>
      </c>
      <c r="N54" s="18">
        <v>0</v>
      </c>
      <c r="O54" s="15" t="s">
        <v>120</v>
      </c>
      <c r="P54" s="15"/>
      <c r="Q54" s="15"/>
      <c r="R54" s="15"/>
      <c r="S54" s="15"/>
      <c r="T54" s="15"/>
      <c r="U54" s="15"/>
      <c r="V54" s="15"/>
      <c r="W54" s="15"/>
      <c r="X54" s="15"/>
      <c r="Y54" s="15"/>
    </row>
    <row r="55" spans="1:25">
      <c r="A55" s="18">
        <v>0.05</v>
      </c>
      <c r="B55" s="18">
        <v>0.2</v>
      </c>
      <c r="C55" s="18">
        <v>8.5000000000000006E-2</v>
      </c>
      <c r="D55" s="18">
        <v>0.1</v>
      </c>
      <c r="E55" s="18">
        <v>0.8</v>
      </c>
      <c r="F55" s="18">
        <v>0</v>
      </c>
      <c r="G55" s="18">
        <v>-3</v>
      </c>
      <c r="H55" s="18">
        <v>0</v>
      </c>
      <c r="I55" s="18">
        <v>0</v>
      </c>
      <c r="J55" s="18">
        <v>0</v>
      </c>
      <c r="K55" s="18">
        <v>0</v>
      </c>
      <c r="L55" s="18">
        <v>0</v>
      </c>
      <c r="M55" s="18">
        <v>0</v>
      </c>
      <c r="N55" s="18">
        <v>0</v>
      </c>
      <c r="O55" s="15" t="s">
        <v>121</v>
      </c>
      <c r="P55" s="15"/>
      <c r="Q55" s="15"/>
      <c r="R55" s="15"/>
      <c r="S55" s="15"/>
      <c r="T55" s="15"/>
      <c r="U55" s="15"/>
      <c r="V55" s="15"/>
      <c r="W55" s="15"/>
      <c r="X55" s="15"/>
      <c r="Y55" s="15"/>
    </row>
    <row r="56" spans="1:25">
      <c r="A56" s="15" t="s">
        <v>415</v>
      </c>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8">
        <v>-3</v>
      </c>
      <c r="B57" s="18">
        <v>3</v>
      </c>
      <c r="C57" s="18">
        <v>1.7600000000000001E-6</v>
      </c>
      <c r="D57" s="18">
        <v>1.7600000000000001E-6</v>
      </c>
      <c r="E57" s="18">
        <v>0.8</v>
      </c>
      <c r="F57" s="18">
        <v>0</v>
      </c>
      <c r="G57" s="18">
        <v>-3</v>
      </c>
      <c r="H57" s="18">
        <v>0</v>
      </c>
      <c r="I57" s="18">
        <v>0</v>
      </c>
      <c r="J57" s="18">
        <v>0</v>
      </c>
      <c r="K57" s="18">
        <v>0</v>
      </c>
      <c r="L57" s="18">
        <v>0</v>
      </c>
      <c r="M57" s="18">
        <v>0</v>
      </c>
      <c r="N57" s="18">
        <v>0</v>
      </c>
      <c r="O57" s="15" t="s">
        <v>128</v>
      </c>
      <c r="P57" s="15"/>
      <c r="Q57" s="15"/>
      <c r="R57" s="15"/>
      <c r="S57" s="15"/>
      <c r="T57" s="15"/>
      <c r="U57" s="15"/>
      <c r="V57" s="15"/>
      <c r="W57" s="15"/>
      <c r="X57" s="15"/>
      <c r="Y57" s="15"/>
    </row>
    <row r="58" spans="1:25">
      <c r="A58" s="18">
        <v>-3</v>
      </c>
      <c r="B58" s="18">
        <v>4</v>
      </c>
      <c r="C58" s="18">
        <v>3.3978000000000002</v>
      </c>
      <c r="D58" s="18">
        <v>3.3978000000000002</v>
      </c>
      <c r="E58" s="18">
        <v>0.8</v>
      </c>
      <c r="F58" s="18">
        <v>0</v>
      </c>
      <c r="G58" s="18">
        <v>-3</v>
      </c>
      <c r="H58" s="18">
        <v>0</v>
      </c>
      <c r="I58" s="18">
        <v>0</v>
      </c>
      <c r="J58" s="18">
        <v>0</v>
      </c>
      <c r="K58" s="18">
        <v>0</v>
      </c>
      <c r="L58" s="18">
        <v>0</v>
      </c>
      <c r="M58" s="18">
        <v>0</v>
      </c>
      <c r="N58" s="18">
        <v>0</v>
      </c>
      <c r="O58" s="15" t="s">
        <v>129</v>
      </c>
      <c r="P58" s="15"/>
      <c r="Q58" s="15"/>
      <c r="R58" s="15"/>
      <c r="S58" s="15"/>
      <c r="T58" s="15"/>
      <c r="U58" s="15"/>
      <c r="V58" s="15"/>
      <c r="W58" s="15"/>
      <c r="X58" s="15"/>
      <c r="Y58" s="15"/>
    </row>
    <row r="59" spans="1:25">
      <c r="A59" s="15" t="s">
        <v>416</v>
      </c>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8">
        <v>1</v>
      </c>
      <c r="B60" s="18">
        <v>1000</v>
      </c>
      <c r="C60" s="18">
        <v>3</v>
      </c>
      <c r="D60" s="18">
        <v>55</v>
      </c>
      <c r="E60" s="18">
        <v>0.8</v>
      </c>
      <c r="F60" s="18">
        <v>0</v>
      </c>
      <c r="G60" s="18">
        <v>-3</v>
      </c>
      <c r="H60" s="18">
        <v>0</v>
      </c>
      <c r="I60" s="18">
        <v>0</v>
      </c>
      <c r="J60" s="18">
        <v>0</v>
      </c>
      <c r="K60" s="18">
        <v>0</v>
      </c>
      <c r="L60" s="18">
        <v>0</v>
      </c>
      <c r="M60" s="18">
        <v>0</v>
      </c>
      <c r="N60" s="18">
        <v>0</v>
      </c>
      <c r="O60" s="15" t="s">
        <v>130</v>
      </c>
      <c r="P60" s="15"/>
      <c r="Q60" s="15"/>
      <c r="R60" s="15"/>
      <c r="S60" s="15"/>
      <c r="T60" s="15"/>
      <c r="U60" s="15"/>
      <c r="V60" s="15"/>
      <c r="W60" s="15"/>
      <c r="X60" s="15"/>
      <c r="Y60" s="15"/>
    </row>
    <row r="61" spans="1:25">
      <c r="A61" s="18">
        <v>-30</v>
      </c>
      <c r="B61" s="18">
        <v>3</v>
      </c>
      <c r="C61" s="18">
        <v>-10</v>
      </c>
      <c r="D61" s="18">
        <v>-0.25</v>
      </c>
      <c r="E61" s="18">
        <v>0.8</v>
      </c>
      <c r="F61" s="18">
        <v>0</v>
      </c>
      <c r="G61" s="18">
        <v>-3</v>
      </c>
      <c r="H61" s="18">
        <v>0</v>
      </c>
      <c r="I61" s="18">
        <v>0</v>
      </c>
      <c r="J61" s="18">
        <v>0</v>
      </c>
      <c r="K61" s="18">
        <v>0</v>
      </c>
      <c r="L61" s="18">
        <v>0</v>
      </c>
      <c r="M61" s="18">
        <v>0</v>
      </c>
      <c r="N61" s="18">
        <v>0</v>
      </c>
      <c r="O61" s="15" t="s">
        <v>131</v>
      </c>
      <c r="P61" s="15"/>
      <c r="Q61" s="15"/>
      <c r="R61" s="15"/>
      <c r="S61" s="15"/>
      <c r="T61" s="15"/>
      <c r="U61" s="15"/>
      <c r="V61" s="15"/>
      <c r="W61" s="15"/>
      <c r="X61" s="15"/>
      <c r="Y61" s="15"/>
    </row>
    <row r="62" spans="1:25">
      <c r="A62" s="18">
        <v>-3</v>
      </c>
      <c r="B62" s="18">
        <v>3</v>
      </c>
      <c r="C62" s="18">
        <v>1</v>
      </c>
      <c r="D62" s="18">
        <v>1</v>
      </c>
      <c r="E62" s="18">
        <v>0.8</v>
      </c>
      <c r="F62" s="18">
        <v>0</v>
      </c>
      <c r="G62" s="18">
        <v>-3</v>
      </c>
      <c r="H62" s="18">
        <v>0</v>
      </c>
      <c r="I62" s="18">
        <v>0</v>
      </c>
      <c r="J62" s="18">
        <v>0</v>
      </c>
      <c r="K62" s="18">
        <v>0</v>
      </c>
      <c r="L62" s="18">
        <v>0</v>
      </c>
      <c r="M62" s="18">
        <v>0</v>
      </c>
      <c r="N62" s="18">
        <v>0</v>
      </c>
      <c r="O62" s="15" t="s">
        <v>132</v>
      </c>
      <c r="P62" s="15"/>
      <c r="Q62" s="15"/>
      <c r="R62" s="15"/>
      <c r="S62" s="15"/>
      <c r="T62" s="15"/>
      <c r="U62" s="15"/>
      <c r="V62" s="15"/>
      <c r="W62" s="15"/>
      <c r="X62" s="15"/>
      <c r="Y62" s="15"/>
    </row>
    <row r="63" spans="1:25">
      <c r="A63" s="18">
        <v>-3</v>
      </c>
      <c r="B63" s="18">
        <v>3</v>
      </c>
      <c r="C63" s="18">
        <v>0</v>
      </c>
      <c r="D63" s="18">
        <v>0</v>
      </c>
      <c r="E63" s="18">
        <v>0.8</v>
      </c>
      <c r="F63" s="18">
        <v>0</v>
      </c>
      <c r="G63" s="18">
        <v>-3</v>
      </c>
      <c r="H63" s="18">
        <v>0</v>
      </c>
      <c r="I63" s="18">
        <v>0</v>
      </c>
      <c r="J63" s="18">
        <v>0</v>
      </c>
      <c r="K63" s="18">
        <v>0</v>
      </c>
      <c r="L63" s="18">
        <v>0</v>
      </c>
      <c r="M63" s="18">
        <v>0</v>
      </c>
      <c r="N63" s="18">
        <v>0</v>
      </c>
      <c r="O63" s="15" t="s">
        <v>133</v>
      </c>
      <c r="P63" s="15"/>
      <c r="Q63" s="15"/>
      <c r="R63" s="15"/>
      <c r="S63" s="15"/>
      <c r="T63" s="15"/>
      <c r="U63" s="15"/>
      <c r="V63" s="15"/>
      <c r="W63" s="15"/>
      <c r="X63" s="15"/>
      <c r="Y63" s="15"/>
    </row>
    <row r="64" spans="1:25">
      <c r="A64" s="15" t="s">
        <v>417</v>
      </c>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8">
        <v>1E-3</v>
      </c>
      <c r="B65" s="18">
        <v>2</v>
      </c>
      <c r="C65" s="18">
        <v>0.31252000000000002</v>
      </c>
      <c r="D65" s="18">
        <v>0.2</v>
      </c>
      <c r="E65" s="18">
        <v>0.4</v>
      </c>
      <c r="F65" s="18">
        <v>0</v>
      </c>
      <c r="G65" s="18">
        <v>2</v>
      </c>
      <c r="H65" s="18">
        <v>0</v>
      </c>
      <c r="I65" s="18">
        <v>0</v>
      </c>
      <c r="J65" s="18">
        <v>0</v>
      </c>
      <c r="K65" s="18">
        <v>0</v>
      </c>
      <c r="L65" s="18">
        <v>0</v>
      </c>
      <c r="M65" s="18">
        <v>0</v>
      </c>
      <c r="N65" s="18">
        <v>0</v>
      </c>
      <c r="O65" s="15" t="s">
        <v>122</v>
      </c>
      <c r="P65" s="15"/>
      <c r="Q65" s="15"/>
      <c r="R65" s="15"/>
      <c r="S65" s="15"/>
      <c r="T65" s="15"/>
      <c r="U65" s="15"/>
      <c r="V65" s="15"/>
      <c r="W65" s="15"/>
      <c r="X65" s="15"/>
      <c r="Y65" s="15"/>
    </row>
    <row r="66" spans="1:25">
      <c r="A66" s="24" t="s">
        <v>418</v>
      </c>
      <c r="B66" s="16"/>
      <c r="C66" s="16"/>
      <c r="D66" s="16"/>
      <c r="E66" s="19"/>
      <c r="F66" s="19"/>
      <c r="G66" s="16"/>
      <c r="H66" s="19"/>
      <c r="I66" s="19"/>
      <c r="J66" s="16"/>
      <c r="K66" s="16"/>
      <c r="L66" s="19"/>
      <c r="M66" s="16"/>
      <c r="N66" s="16"/>
      <c r="O66" s="16"/>
      <c r="P66" s="15"/>
      <c r="Q66" s="15"/>
      <c r="R66" s="15"/>
      <c r="S66" s="15"/>
      <c r="T66" s="15"/>
      <c r="U66" s="15"/>
      <c r="V66" s="15"/>
      <c r="W66" s="15"/>
      <c r="X66" s="15"/>
      <c r="Y66" s="15"/>
    </row>
    <row r="67" spans="1:25">
      <c r="A67" s="18">
        <v>0</v>
      </c>
      <c r="B67" s="18">
        <v>100</v>
      </c>
      <c r="C67" s="18">
        <v>0</v>
      </c>
      <c r="D67" s="18">
        <v>0</v>
      </c>
      <c r="E67" s="18">
        <v>10</v>
      </c>
      <c r="F67" s="18">
        <v>0</v>
      </c>
      <c r="G67" s="18">
        <v>-3</v>
      </c>
      <c r="H67" s="18">
        <v>0</v>
      </c>
      <c r="I67" s="18">
        <v>0</v>
      </c>
      <c r="J67" s="18">
        <v>0</v>
      </c>
      <c r="K67" s="18">
        <v>0</v>
      </c>
      <c r="L67" s="18">
        <v>0</v>
      </c>
      <c r="M67" s="18">
        <v>0</v>
      </c>
      <c r="N67" s="18">
        <v>0</v>
      </c>
      <c r="O67" s="15" t="s">
        <v>123</v>
      </c>
      <c r="P67" s="15"/>
      <c r="Q67" s="15"/>
      <c r="R67" s="15"/>
      <c r="S67" s="15"/>
      <c r="T67" s="15"/>
      <c r="U67" s="15"/>
      <c r="V67" s="15"/>
      <c r="W67" s="15"/>
      <c r="X67" s="15"/>
      <c r="Y67" s="15"/>
    </row>
    <row r="68" spans="1:25">
      <c r="A68" s="18">
        <v>1</v>
      </c>
      <c r="B68" s="18">
        <v>100</v>
      </c>
      <c r="C68" s="18">
        <v>86</v>
      </c>
      <c r="D68" s="18">
        <v>86</v>
      </c>
      <c r="E68" s="18">
        <v>10</v>
      </c>
      <c r="F68" s="18">
        <v>0</v>
      </c>
      <c r="G68" s="18">
        <v>-4</v>
      </c>
      <c r="H68" s="18">
        <v>0</v>
      </c>
      <c r="I68" s="18">
        <v>0</v>
      </c>
      <c r="J68" s="18">
        <v>0</v>
      </c>
      <c r="K68" s="18">
        <v>0</v>
      </c>
      <c r="L68" s="18">
        <v>0</v>
      </c>
      <c r="M68" s="18">
        <v>0</v>
      </c>
      <c r="N68" s="18">
        <v>0</v>
      </c>
      <c r="O68" s="15" t="s">
        <v>124</v>
      </c>
      <c r="P68" s="15"/>
      <c r="Q68" s="15"/>
      <c r="R68" s="15"/>
      <c r="S68" s="15"/>
      <c r="T68" s="15"/>
      <c r="U68" s="15"/>
      <c r="V68" s="15"/>
      <c r="W68" s="15"/>
      <c r="X68" s="15"/>
      <c r="Y68" s="15"/>
    </row>
    <row r="69" spans="1:25">
      <c r="A69" s="18">
        <v>0.01</v>
      </c>
      <c r="B69" s="18">
        <v>10</v>
      </c>
      <c r="C69" s="18">
        <v>0.14899999999999999</v>
      </c>
      <c r="D69" s="18">
        <v>0.15</v>
      </c>
      <c r="E69" s="18">
        <v>0.8</v>
      </c>
      <c r="F69" s="18">
        <v>0</v>
      </c>
      <c r="G69" s="18">
        <v>-4</v>
      </c>
      <c r="H69" s="18">
        <v>0</v>
      </c>
      <c r="I69" s="18">
        <v>0</v>
      </c>
      <c r="J69" s="18">
        <v>0</v>
      </c>
      <c r="K69" s="18">
        <v>0</v>
      </c>
      <c r="L69" s="18">
        <v>0</v>
      </c>
      <c r="M69" s="18">
        <v>0</v>
      </c>
      <c r="N69" s="18">
        <v>0</v>
      </c>
      <c r="O69" s="15" t="s">
        <v>125</v>
      </c>
      <c r="P69" s="15"/>
      <c r="Q69" s="15"/>
      <c r="R69" s="15"/>
      <c r="S69" s="15"/>
      <c r="T69" s="15"/>
      <c r="U69" s="15"/>
      <c r="V69" s="15"/>
      <c r="W69" s="15"/>
      <c r="X69" s="15"/>
      <c r="Y69" s="15"/>
    </row>
    <row r="70" spans="1:25">
      <c r="A70" s="18">
        <v>0</v>
      </c>
      <c r="B70" s="18">
        <v>1</v>
      </c>
      <c r="C70" s="18">
        <v>0.05</v>
      </c>
      <c r="D70" s="18">
        <v>0.04</v>
      </c>
      <c r="E70" s="18">
        <v>0.8</v>
      </c>
      <c r="F70" s="18">
        <v>0</v>
      </c>
      <c r="G70" s="18">
        <v>-3</v>
      </c>
      <c r="H70" s="18">
        <v>0</v>
      </c>
      <c r="I70" s="18">
        <v>0</v>
      </c>
      <c r="J70" s="18">
        <v>0</v>
      </c>
      <c r="K70" s="18">
        <v>0</v>
      </c>
      <c r="L70" s="18">
        <v>0</v>
      </c>
      <c r="M70" s="18">
        <v>0</v>
      </c>
      <c r="N70" s="18">
        <v>0</v>
      </c>
      <c r="O70" s="15" t="s">
        <v>126</v>
      </c>
      <c r="P70" s="15"/>
      <c r="Q70" s="15"/>
      <c r="R70" s="15"/>
      <c r="S70" s="15"/>
      <c r="T70" s="15"/>
      <c r="U70" s="15"/>
      <c r="V70" s="15"/>
      <c r="W70" s="15"/>
      <c r="X70" s="15"/>
      <c r="Y70" s="15"/>
    </row>
    <row r="71" spans="1:25">
      <c r="A71" s="18">
        <v>0</v>
      </c>
      <c r="B71" s="18">
        <v>1</v>
      </c>
      <c r="C71" s="18">
        <v>8.5000000000000006E-2</v>
      </c>
      <c r="D71" s="18">
        <v>7.0000000000000007E-2</v>
      </c>
      <c r="E71" s="18">
        <v>0.8</v>
      </c>
      <c r="F71" s="18">
        <v>0</v>
      </c>
      <c r="G71" s="18">
        <v>-3</v>
      </c>
      <c r="H71" s="18">
        <v>0</v>
      </c>
      <c r="I71" s="18">
        <v>0</v>
      </c>
      <c r="J71" s="18">
        <v>0</v>
      </c>
      <c r="K71" s="18">
        <v>0</v>
      </c>
      <c r="L71" s="18">
        <v>0</v>
      </c>
      <c r="M71" s="18">
        <v>0</v>
      </c>
      <c r="N71" s="18">
        <v>0</v>
      </c>
      <c r="O71" s="15" t="s">
        <v>127</v>
      </c>
      <c r="P71" s="15"/>
      <c r="Q71" s="15"/>
      <c r="R71" s="15"/>
      <c r="S71" s="15"/>
      <c r="T71" s="15"/>
      <c r="U71" s="15"/>
      <c r="V71" s="15"/>
      <c r="W71" s="15"/>
      <c r="X71" s="15"/>
      <c r="Y71" s="15"/>
    </row>
    <row r="72" spans="1:25">
      <c r="A72" s="25" t="s">
        <v>419</v>
      </c>
      <c r="B72" s="16"/>
      <c r="C72" s="16"/>
      <c r="D72" s="16"/>
      <c r="E72" s="19"/>
      <c r="F72" s="19"/>
      <c r="G72" s="16"/>
      <c r="H72" s="19"/>
      <c r="I72" s="19"/>
      <c r="J72" s="16"/>
      <c r="K72" s="16"/>
      <c r="L72" s="19"/>
      <c r="M72" s="16"/>
      <c r="N72" s="16"/>
      <c r="O72" s="16"/>
      <c r="P72" s="15"/>
      <c r="Q72" s="15"/>
      <c r="R72" s="15"/>
      <c r="S72" s="15"/>
      <c r="T72" s="15"/>
      <c r="U72" s="15"/>
      <c r="V72" s="15"/>
      <c r="W72" s="15"/>
      <c r="X72" s="15"/>
      <c r="Y72" s="15"/>
    </row>
    <row r="73" spans="1:25">
      <c r="A73" s="18">
        <v>9.9999999999999995E-8</v>
      </c>
      <c r="B73" s="18">
        <v>1.0000000000000001E-5</v>
      </c>
      <c r="C73" s="18">
        <v>3.9530000000000001E-6</v>
      </c>
      <c r="D73" s="18">
        <v>3.9530000000000001E-6</v>
      </c>
      <c r="E73" s="18">
        <v>0.8</v>
      </c>
      <c r="F73" s="18">
        <v>0</v>
      </c>
      <c r="G73" s="18">
        <v>-3</v>
      </c>
      <c r="H73" s="18">
        <v>0</v>
      </c>
      <c r="I73" s="18">
        <v>0</v>
      </c>
      <c r="J73" s="18">
        <v>0</v>
      </c>
      <c r="K73" s="18">
        <v>0</v>
      </c>
      <c r="L73" s="18">
        <v>0</v>
      </c>
      <c r="M73" s="18">
        <v>0</v>
      </c>
      <c r="N73" s="18">
        <v>0</v>
      </c>
      <c r="O73" s="15" t="s">
        <v>134</v>
      </c>
      <c r="P73" s="15"/>
      <c r="Q73" s="15"/>
      <c r="R73" s="15"/>
      <c r="S73" s="15"/>
      <c r="T73" s="15"/>
      <c r="U73" s="15"/>
      <c r="V73" s="15"/>
      <c r="W73" s="15"/>
      <c r="X73" s="15"/>
      <c r="Y73" s="15"/>
    </row>
    <row r="74" spans="1:25">
      <c r="A74" s="18">
        <v>2</v>
      </c>
      <c r="B74" s="18">
        <v>4</v>
      </c>
      <c r="C74" s="18">
        <v>3.2149000000000001</v>
      </c>
      <c r="D74" s="18">
        <v>3.2149000000000001</v>
      </c>
      <c r="E74" s="18">
        <v>0.8</v>
      </c>
      <c r="F74" s="18">
        <v>0</v>
      </c>
      <c r="G74" s="18">
        <v>-3</v>
      </c>
      <c r="H74" s="18">
        <v>0</v>
      </c>
      <c r="I74" s="18">
        <v>0</v>
      </c>
      <c r="J74" s="18">
        <v>0</v>
      </c>
      <c r="K74" s="18">
        <v>0</v>
      </c>
      <c r="L74" s="18">
        <v>0</v>
      </c>
      <c r="M74" s="18">
        <v>0</v>
      </c>
      <c r="N74" s="18">
        <v>0</v>
      </c>
      <c r="O74" s="15" t="s">
        <v>135</v>
      </c>
      <c r="P74" s="15"/>
      <c r="Q74" s="15"/>
      <c r="R74" s="15"/>
      <c r="S74" s="15"/>
      <c r="T74" s="15"/>
      <c r="U74" s="15"/>
      <c r="V74" s="15"/>
      <c r="W74" s="15"/>
      <c r="X74" s="15"/>
      <c r="Y74" s="15"/>
    </row>
    <row r="75" spans="1:25" ht="13.8" thickBot="1">
      <c r="A75" s="14" t="s">
        <v>609</v>
      </c>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3.8" thickBot="1">
      <c r="A76" s="135">
        <v>1</v>
      </c>
      <c r="B76" s="135">
        <v>11</v>
      </c>
      <c r="C76" s="135">
        <v>7</v>
      </c>
      <c r="D76" s="135">
        <v>7</v>
      </c>
      <c r="E76" s="135">
        <v>1</v>
      </c>
      <c r="F76" s="135">
        <v>3</v>
      </c>
      <c r="G76" s="135">
        <v>-3</v>
      </c>
      <c r="H76" s="135">
        <v>0</v>
      </c>
      <c r="I76" s="135">
        <v>0</v>
      </c>
      <c r="J76" s="135">
        <v>0</v>
      </c>
      <c r="K76" s="135">
        <v>0</v>
      </c>
      <c r="L76" s="135">
        <v>0</v>
      </c>
      <c r="M76" s="135">
        <v>0</v>
      </c>
      <c r="N76" s="135">
        <v>0</v>
      </c>
      <c r="O76" s="136" t="s">
        <v>605</v>
      </c>
      <c r="P76" s="135"/>
      <c r="Q76" s="58" t="s">
        <v>893</v>
      </c>
      <c r="R76" s="74"/>
      <c r="S76" s="59"/>
      <c r="T76" s="59"/>
      <c r="U76" s="60"/>
      <c r="V76" s="135"/>
      <c r="W76" s="135"/>
      <c r="X76" s="135"/>
      <c r="Y76" s="135"/>
    </row>
    <row r="77" spans="1:25">
      <c r="A77" s="135">
        <v>0</v>
      </c>
      <c r="B77" s="135">
        <v>10</v>
      </c>
      <c r="C77" s="135">
        <v>1</v>
      </c>
      <c r="D77" s="135">
        <v>1</v>
      </c>
      <c r="E77" s="135">
        <v>1</v>
      </c>
      <c r="F77" s="135">
        <v>3</v>
      </c>
      <c r="G77" s="135">
        <v>-3</v>
      </c>
      <c r="H77" s="135">
        <v>0</v>
      </c>
      <c r="I77" s="135">
        <v>0</v>
      </c>
      <c r="J77" s="135">
        <v>0</v>
      </c>
      <c r="K77" s="135">
        <v>0</v>
      </c>
      <c r="L77" s="135">
        <v>0</v>
      </c>
      <c r="M77" s="135">
        <v>0</v>
      </c>
      <c r="N77" s="135">
        <v>0</v>
      </c>
      <c r="O77" s="136" t="s">
        <v>623</v>
      </c>
      <c r="P77" s="135"/>
      <c r="Q77" s="425" t="s">
        <v>1075</v>
      </c>
      <c r="R77" s="426"/>
      <c r="S77" s="426"/>
      <c r="T77" s="426"/>
      <c r="U77" s="427"/>
      <c r="V77" s="135"/>
      <c r="W77" s="135"/>
      <c r="X77" s="135"/>
      <c r="Y77" s="135"/>
    </row>
    <row r="78" spans="1:25" ht="13.8" thickBot="1">
      <c r="A78" s="135">
        <v>10</v>
      </c>
      <c r="B78" s="135">
        <v>14</v>
      </c>
      <c r="C78" s="135">
        <v>12</v>
      </c>
      <c r="D78" s="135">
        <v>12</v>
      </c>
      <c r="E78" s="135">
        <v>1</v>
      </c>
      <c r="F78" s="135">
        <v>3</v>
      </c>
      <c r="G78" s="135">
        <v>-3</v>
      </c>
      <c r="H78" s="135">
        <v>0</v>
      </c>
      <c r="I78" s="135">
        <v>0</v>
      </c>
      <c r="J78" s="135">
        <v>0</v>
      </c>
      <c r="K78" s="135">
        <v>0</v>
      </c>
      <c r="L78" s="135">
        <v>0</v>
      </c>
      <c r="M78" s="135">
        <v>0</v>
      </c>
      <c r="N78" s="135">
        <v>0</v>
      </c>
      <c r="O78" s="136" t="s">
        <v>607</v>
      </c>
      <c r="P78" s="135"/>
      <c r="Q78" s="431"/>
      <c r="R78" s="432"/>
      <c r="S78" s="432"/>
      <c r="T78" s="432"/>
      <c r="U78" s="433"/>
      <c r="V78" s="135"/>
      <c r="W78" s="135"/>
      <c r="X78" s="135"/>
      <c r="Y78" s="135"/>
    </row>
    <row r="79" spans="1:25">
      <c r="A79" s="14" t="s">
        <v>608</v>
      </c>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8">
        <v>0</v>
      </c>
      <c r="B80" s="18">
        <v>0</v>
      </c>
      <c r="C80" s="18">
        <v>0</v>
      </c>
      <c r="D80" s="18">
        <v>0</v>
      </c>
      <c r="E80" s="18">
        <v>0</v>
      </c>
      <c r="F80" s="18">
        <v>0</v>
      </c>
      <c r="G80" s="18">
        <v>-4</v>
      </c>
      <c r="H80" s="18">
        <v>0</v>
      </c>
      <c r="I80" s="18">
        <v>0</v>
      </c>
      <c r="J80" s="18">
        <v>0</v>
      </c>
      <c r="K80" s="18">
        <v>0</v>
      </c>
      <c r="L80" s="18">
        <v>0</v>
      </c>
      <c r="M80" s="18">
        <v>0</v>
      </c>
      <c r="N80" s="18">
        <v>0</v>
      </c>
      <c r="O80" s="15" t="s">
        <v>136</v>
      </c>
      <c r="P80" s="15"/>
      <c r="Q80" s="15"/>
      <c r="R80" s="15"/>
      <c r="S80" s="15"/>
      <c r="T80" s="15"/>
      <c r="U80" s="15"/>
      <c r="V80" s="15"/>
      <c r="W80" s="15"/>
      <c r="X80" s="15"/>
      <c r="Y80" s="15"/>
    </row>
    <row r="81" spans="1:25">
      <c r="A81" s="18">
        <v>0</v>
      </c>
      <c r="B81" s="18">
        <v>0</v>
      </c>
      <c r="C81" s="18">
        <v>0</v>
      </c>
      <c r="D81" s="18">
        <v>0</v>
      </c>
      <c r="E81" s="18">
        <v>0</v>
      </c>
      <c r="F81" s="18">
        <v>0</v>
      </c>
      <c r="G81" s="18">
        <v>-4</v>
      </c>
      <c r="H81" s="18">
        <v>0</v>
      </c>
      <c r="I81" s="18">
        <v>0</v>
      </c>
      <c r="J81" s="18">
        <v>0</v>
      </c>
      <c r="K81" s="18">
        <v>0</v>
      </c>
      <c r="L81" s="18">
        <v>0</v>
      </c>
      <c r="M81" s="18">
        <v>0</v>
      </c>
      <c r="N81" s="18">
        <v>0</v>
      </c>
      <c r="O81" s="15" t="s">
        <v>137</v>
      </c>
      <c r="P81" s="15"/>
      <c r="Q81" s="15"/>
      <c r="R81" s="15"/>
      <c r="S81" s="15"/>
      <c r="T81" s="15"/>
      <c r="U81" s="15"/>
      <c r="V81" s="15"/>
      <c r="W81" s="15"/>
      <c r="X81" s="15"/>
      <c r="Y81" s="15"/>
    </row>
    <row r="82" spans="1:25">
      <c r="A82" s="18">
        <v>0</v>
      </c>
      <c r="B82" s="18">
        <v>0</v>
      </c>
      <c r="C82" s="18">
        <v>0</v>
      </c>
      <c r="D82" s="18">
        <v>0</v>
      </c>
      <c r="E82" s="18">
        <v>0</v>
      </c>
      <c r="F82" s="18">
        <v>0</v>
      </c>
      <c r="G82" s="18">
        <v>-4</v>
      </c>
      <c r="H82" s="18">
        <v>0</v>
      </c>
      <c r="I82" s="18">
        <v>0</v>
      </c>
      <c r="J82" s="18">
        <v>0</v>
      </c>
      <c r="K82" s="18">
        <v>0</v>
      </c>
      <c r="L82" s="18">
        <v>0</v>
      </c>
      <c r="M82" s="18">
        <v>0</v>
      </c>
      <c r="N82" s="18">
        <v>0</v>
      </c>
      <c r="O82" s="15" t="s">
        <v>138</v>
      </c>
      <c r="P82" s="15"/>
      <c r="Q82" s="15"/>
      <c r="R82" s="15"/>
      <c r="S82" s="15"/>
      <c r="T82" s="15"/>
      <c r="U82" s="15"/>
      <c r="V82" s="15"/>
      <c r="W82" s="15"/>
      <c r="X82" s="15"/>
      <c r="Y82" s="15"/>
    </row>
    <row r="83" spans="1:25">
      <c r="A83" s="15" t="s">
        <v>610</v>
      </c>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8">
        <v>0</v>
      </c>
      <c r="B84" s="18">
        <v>0</v>
      </c>
      <c r="C84" s="18">
        <v>1</v>
      </c>
      <c r="D84" s="18">
        <v>0</v>
      </c>
      <c r="E84" s="18">
        <v>0</v>
      </c>
      <c r="F84" s="18">
        <v>0</v>
      </c>
      <c r="G84" s="18">
        <v>-4</v>
      </c>
      <c r="H84" s="18">
        <v>0</v>
      </c>
      <c r="I84" s="18">
        <v>0</v>
      </c>
      <c r="J84" s="18">
        <v>0</v>
      </c>
      <c r="K84" s="18">
        <v>0</v>
      </c>
      <c r="L84" s="18">
        <v>0</v>
      </c>
      <c r="M84" s="18">
        <v>0</v>
      </c>
      <c r="N84" s="18">
        <v>0</v>
      </c>
      <c r="O84" s="15" t="s">
        <v>139</v>
      </c>
      <c r="P84" s="15"/>
      <c r="Q84" s="15"/>
      <c r="R84" s="15"/>
      <c r="S84" s="15"/>
      <c r="T84" s="15"/>
      <c r="U84" s="15"/>
      <c r="V84" s="15"/>
      <c r="W84" s="15"/>
      <c r="X84" s="15"/>
      <c r="Y84" s="15"/>
    </row>
    <row r="85" spans="1:25" ht="13.8" thickBot="1">
      <c r="A85" s="137" t="s">
        <v>488</v>
      </c>
      <c r="B85" s="135"/>
      <c r="C85" s="135"/>
      <c r="D85" s="135"/>
      <c r="E85" s="135"/>
      <c r="F85" s="135"/>
      <c r="G85" s="135"/>
      <c r="H85" s="135"/>
      <c r="I85" s="135"/>
      <c r="J85" s="135"/>
      <c r="K85" s="135"/>
      <c r="L85" s="135"/>
      <c r="M85" s="135"/>
      <c r="N85" s="135"/>
      <c r="O85" s="137"/>
      <c r="P85" s="135"/>
      <c r="Q85" s="135"/>
      <c r="R85" s="135"/>
      <c r="S85" s="135"/>
      <c r="T85" s="135"/>
      <c r="U85" s="135"/>
      <c r="V85" s="135"/>
      <c r="W85" s="135"/>
      <c r="X85" s="135"/>
      <c r="Y85" s="135"/>
    </row>
    <row r="86" spans="1:25">
      <c r="A86" s="137">
        <v>-5</v>
      </c>
      <c r="B86" s="135">
        <v>5</v>
      </c>
      <c r="C86" s="135">
        <v>-4</v>
      </c>
      <c r="D86" s="135">
        <v>1</v>
      </c>
      <c r="E86" s="135"/>
      <c r="F86" s="135"/>
      <c r="G86" s="135"/>
      <c r="H86" s="135"/>
      <c r="I86" s="135"/>
      <c r="J86" s="135"/>
      <c r="K86" s="135"/>
      <c r="L86" s="135"/>
      <c r="M86" s="135"/>
      <c r="N86" s="135">
        <v>0</v>
      </c>
      <c r="O86" s="137" t="s">
        <v>670</v>
      </c>
      <c r="P86" s="135"/>
      <c r="Q86" s="135"/>
      <c r="R86" s="382" t="s">
        <v>1074</v>
      </c>
      <c r="S86" s="383"/>
      <c r="T86" s="383"/>
      <c r="U86" s="384"/>
      <c r="V86" s="135"/>
      <c r="W86" s="135"/>
      <c r="X86" s="135"/>
      <c r="Y86" s="135"/>
    </row>
    <row r="87" spans="1:25" ht="13.8" thickBot="1">
      <c r="A87" s="137"/>
      <c r="B87" s="135"/>
      <c r="C87" s="135"/>
      <c r="D87" s="135"/>
      <c r="E87" s="135"/>
      <c r="F87" s="135"/>
      <c r="G87" s="135"/>
      <c r="H87" s="135"/>
      <c r="I87" s="135"/>
      <c r="J87" s="135"/>
      <c r="K87" s="135"/>
      <c r="L87" s="135"/>
      <c r="M87" s="135"/>
      <c r="N87" s="135">
        <v>0</v>
      </c>
      <c r="O87" s="137" t="s">
        <v>671</v>
      </c>
      <c r="P87" s="135"/>
      <c r="Q87" s="135"/>
      <c r="R87" s="385"/>
      <c r="S87" s="386"/>
      <c r="T87" s="386"/>
      <c r="U87" s="387"/>
      <c r="V87" s="135"/>
      <c r="W87" s="135"/>
      <c r="X87" s="135"/>
      <c r="Y87" s="135"/>
    </row>
    <row r="88" spans="1:25" ht="13.8" thickBot="1">
      <c r="A88" s="14" t="s">
        <v>611</v>
      </c>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2.75" customHeight="1">
      <c r="A89" s="135">
        <v>0</v>
      </c>
      <c r="B89" s="135">
        <v>3</v>
      </c>
      <c r="C89" s="135">
        <v>1</v>
      </c>
      <c r="D89" s="135">
        <v>1</v>
      </c>
      <c r="E89" s="135">
        <v>99</v>
      </c>
      <c r="F89" s="135">
        <v>0</v>
      </c>
      <c r="G89" s="135">
        <v>-2</v>
      </c>
      <c r="H89" s="135">
        <v>0</v>
      </c>
      <c r="I89" s="135">
        <v>0</v>
      </c>
      <c r="J89" s="135">
        <v>0</v>
      </c>
      <c r="K89" s="135">
        <v>0</v>
      </c>
      <c r="L89" s="135">
        <v>0</v>
      </c>
      <c r="M89" s="135">
        <v>0</v>
      </c>
      <c r="N89" s="135">
        <v>0</v>
      </c>
      <c r="O89" s="137" t="s">
        <v>613</v>
      </c>
      <c r="P89" s="135"/>
      <c r="Q89" s="135"/>
      <c r="R89" s="135"/>
      <c r="S89" s="138"/>
      <c r="T89" s="135"/>
      <c r="U89" s="138"/>
      <c r="V89" s="459" t="s">
        <v>620</v>
      </c>
      <c r="W89" s="460"/>
      <c r="X89" s="460"/>
      <c r="Y89" s="461"/>
    </row>
    <row r="90" spans="1:25">
      <c r="A90" s="135">
        <v>-1</v>
      </c>
      <c r="B90" s="135">
        <v>1</v>
      </c>
      <c r="C90" s="135">
        <v>0</v>
      </c>
      <c r="D90" s="135">
        <v>0</v>
      </c>
      <c r="E90" s="135">
        <v>99</v>
      </c>
      <c r="F90" s="135">
        <v>0</v>
      </c>
      <c r="G90" s="135">
        <v>-2</v>
      </c>
      <c r="H90" s="135">
        <v>0</v>
      </c>
      <c r="I90" s="135">
        <v>0</v>
      </c>
      <c r="J90" s="135">
        <v>0</v>
      </c>
      <c r="K90" s="135">
        <v>0</v>
      </c>
      <c r="L90" s="135">
        <v>0</v>
      </c>
      <c r="M90" s="135">
        <v>0</v>
      </c>
      <c r="N90" s="135">
        <v>0</v>
      </c>
      <c r="O90" s="137" t="s">
        <v>614</v>
      </c>
      <c r="P90" s="135"/>
      <c r="Q90" s="135"/>
      <c r="R90" s="138"/>
      <c r="S90" s="138"/>
      <c r="T90" s="138"/>
      <c r="U90" s="138"/>
      <c r="V90" s="462"/>
      <c r="W90" s="463"/>
      <c r="X90" s="463"/>
      <c r="Y90" s="464"/>
    </row>
    <row r="91" spans="1:25">
      <c r="A91" s="135">
        <v>-1</v>
      </c>
      <c r="B91" s="135">
        <v>1</v>
      </c>
      <c r="C91" s="135">
        <v>0.1</v>
      </c>
      <c r="D91" s="135">
        <v>0.1</v>
      </c>
      <c r="E91" s="135">
        <v>99</v>
      </c>
      <c r="F91" s="135">
        <v>0</v>
      </c>
      <c r="G91" s="135">
        <v>-2</v>
      </c>
      <c r="H91" s="135">
        <v>0</v>
      </c>
      <c r="I91" s="135">
        <v>0</v>
      </c>
      <c r="J91" s="135">
        <v>0</v>
      </c>
      <c r="K91" s="135">
        <v>0</v>
      </c>
      <c r="L91" s="135">
        <v>0</v>
      </c>
      <c r="M91" s="135">
        <v>0</v>
      </c>
      <c r="N91" s="135">
        <v>0</v>
      </c>
      <c r="O91" s="137" t="s">
        <v>615</v>
      </c>
      <c r="P91" s="135"/>
      <c r="Q91" s="135"/>
      <c r="R91" s="138"/>
      <c r="S91" s="138"/>
      <c r="T91" s="138"/>
      <c r="U91" s="138"/>
      <c r="V91" s="462"/>
      <c r="W91" s="463"/>
      <c r="X91" s="463"/>
      <c r="Y91" s="464"/>
    </row>
    <row r="92" spans="1:25">
      <c r="A92" s="135">
        <v>0</v>
      </c>
      <c r="B92" s="135">
        <v>3</v>
      </c>
      <c r="C92" s="135">
        <v>2</v>
      </c>
      <c r="D92" s="135">
        <v>2</v>
      </c>
      <c r="E92" s="135">
        <v>99</v>
      </c>
      <c r="F92" s="135">
        <v>0</v>
      </c>
      <c r="G92" s="135">
        <v>-2</v>
      </c>
      <c r="H92" s="135">
        <v>0</v>
      </c>
      <c r="I92" s="135">
        <v>0</v>
      </c>
      <c r="J92" s="135">
        <v>0</v>
      </c>
      <c r="K92" s="135">
        <v>0</v>
      </c>
      <c r="L92" s="135">
        <v>0</v>
      </c>
      <c r="M92" s="135">
        <v>0</v>
      </c>
      <c r="N92" s="135">
        <v>0</v>
      </c>
      <c r="O92" s="137" t="s">
        <v>618</v>
      </c>
      <c r="P92" s="135"/>
      <c r="Q92" s="135"/>
      <c r="R92" s="135"/>
      <c r="S92" s="135"/>
      <c r="T92" s="135"/>
      <c r="U92" s="135"/>
      <c r="V92" s="462"/>
      <c r="W92" s="463"/>
      <c r="X92" s="463"/>
      <c r="Y92" s="464"/>
    </row>
    <row r="93" spans="1:25">
      <c r="A93" s="135">
        <v>0</v>
      </c>
      <c r="B93" s="135">
        <v>1</v>
      </c>
      <c r="C93" s="135">
        <v>1E-3</v>
      </c>
      <c r="D93" s="135">
        <v>1E-3</v>
      </c>
      <c r="E93" s="135">
        <v>99</v>
      </c>
      <c r="F93" s="135">
        <v>0</v>
      </c>
      <c r="G93" s="135">
        <v>-2</v>
      </c>
      <c r="H93" s="135">
        <v>0</v>
      </c>
      <c r="I93" s="135">
        <v>0</v>
      </c>
      <c r="J93" s="135">
        <v>0</v>
      </c>
      <c r="K93" s="135">
        <v>0</v>
      </c>
      <c r="L93" s="135">
        <v>0</v>
      </c>
      <c r="M93" s="135">
        <v>0</v>
      </c>
      <c r="N93" s="135">
        <v>0</v>
      </c>
      <c r="O93" s="137" t="s">
        <v>616</v>
      </c>
      <c r="P93" s="135"/>
      <c r="Q93" s="135"/>
      <c r="R93" s="135"/>
      <c r="S93" s="135"/>
      <c r="T93" s="135"/>
      <c r="U93" s="135"/>
      <c r="V93" s="462"/>
      <c r="W93" s="463"/>
      <c r="X93" s="463"/>
      <c r="Y93" s="464"/>
    </row>
    <row r="94" spans="1:25">
      <c r="A94" s="135">
        <v>0</v>
      </c>
      <c r="B94" s="135">
        <v>1</v>
      </c>
      <c r="C94" s="135">
        <v>0.1</v>
      </c>
      <c r="D94" s="135">
        <v>0.1</v>
      </c>
      <c r="E94" s="135">
        <v>99</v>
      </c>
      <c r="F94" s="135">
        <v>0</v>
      </c>
      <c r="G94" s="135">
        <v>-2</v>
      </c>
      <c r="H94" s="135">
        <v>0</v>
      </c>
      <c r="I94" s="135">
        <v>0</v>
      </c>
      <c r="J94" s="135">
        <v>0</v>
      </c>
      <c r="K94" s="135">
        <v>0</v>
      </c>
      <c r="L94" s="135">
        <v>0</v>
      </c>
      <c r="M94" s="135">
        <v>0</v>
      </c>
      <c r="N94" s="135">
        <v>0</v>
      </c>
      <c r="O94" s="137" t="s">
        <v>617</v>
      </c>
      <c r="P94" s="135"/>
      <c r="Q94" s="135"/>
      <c r="R94" s="135"/>
      <c r="S94" s="135"/>
      <c r="T94" s="135"/>
      <c r="U94" s="135"/>
      <c r="V94" s="462"/>
      <c r="W94" s="463"/>
      <c r="X94" s="463"/>
      <c r="Y94" s="464"/>
    </row>
    <row r="95" spans="1:25" ht="13.8" thickBot="1">
      <c r="A95" s="135">
        <v>0</v>
      </c>
      <c r="B95" s="135">
        <v>3</v>
      </c>
      <c r="C95" s="135">
        <v>2</v>
      </c>
      <c r="D95" s="135">
        <v>2</v>
      </c>
      <c r="E95" s="135">
        <v>99</v>
      </c>
      <c r="F95" s="135">
        <v>0</v>
      </c>
      <c r="G95" s="135">
        <v>-2</v>
      </c>
      <c r="H95" s="135">
        <v>0</v>
      </c>
      <c r="I95" s="135">
        <v>0</v>
      </c>
      <c r="J95" s="135">
        <v>0</v>
      </c>
      <c r="K95" s="135">
        <v>0</v>
      </c>
      <c r="L95" s="135">
        <v>0</v>
      </c>
      <c r="M95" s="135">
        <v>0</v>
      </c>
      <c r="N95" s="135">
        <v>0</v>
      </c>
      <c r="O95" s="137" t="s">
        <v>619</v>
      </c>
      <c r="P95" s="135"/>
      <c r="Q95" s="135"/>
      <c r="R95" s="135"/>
      <c r="S95" s="135"/>
      <c r="T95" s="135"/>
      <c r="U95" s="135"/>
      <c r="V95" s="465"/>
      <c r="W95" s="466"/>
      <c r="X95" s="466"/>
      <c r="Y95" s="467"/>
    </row>
    <row r="96" spans="1:25" ht="13.8" thickBot="1">
      <c r="A96" s="14" t="s">
        <v>337</v>
      </c>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3.8" thickBot="1">
      <c r="A97" s="135">
        <v>0</v>
      </c>
      <c r="B97" s="135">
        <v>2</v>
      </c>
      <c r="C97" s="135">
        <v>1.2</v>
      </c>
      <c r="D97" s="135">
        <v>1.2</v>
      </c>
      <c r="E97" s="135">
        <v>-1</v>
      </c>
      <c r="F97" s="135">
        <v>0.2</v>
      </c>
      <c r="G97" s="135">
        <v>5</v>
      </c>
      <c r="H97" s="135">
        <v>0</v>
      </c>
      <c r="I97" s="135">
        <v>0</v>
      </c>
      <c r="J97" s="135">
        <v>0</v>
      </c>
      <c r="K97" s="135">
        <v>0</v>
      </c>
      <c r="L97" s="135">
        <v>0</v>
      </c>
      <c r="M97" s="135">
        <v>0</v>
      </c>
      <c r="N97" s="135">
        <v>0</v>
      </c>
      <c r="O97" s="137" t="s">
        <v>244</v>
      </c>
      <c r="P97" s="135"/>
      <c r="Q97" s="135"/>
      <c r="R97" s="63" t="s">
        <v>245</v>
      </c>
      <c r="S97" s="59"/>
      <c r="T97" s="59"/>
      <c r="U97" s="59"/>
      <c r="V97" s="60"/>
      <c r="W97" s="135"/>
      <c r="X97" s="135"/>
      <c r="Y97" s="135"/>
    </row>
    <row r="98" spans="1:25">
      <c r="A98" s="18">
        <v>0.01</v>
      </c>
      <c r="B98" s="18">
        <v>0.99</v>
      </c>
      <c r="C98" s="18">
        <v>0.5</v>
      </c>
      <c r="D98" s="18">
        <v>0.5</v>
      </c>
      <c r="E98" s="18">
        <v>99</v>
      </c>
      <c r="F98" s="18">
        <v>0</v>
      </c>
      <c r="G98" s="18">
        <v>-4</v>
      </c>
      <c r="H98" s="18">
        <v>0</v>
      </c>
      <c r="I98" s="18">
        <v>0</v>
      </c>
      <c r="J98" s="18">
        <v>0</v>
      </c>
      <c r="K98" s="18">
        <v>0</v>
      </c>
      <c r="L98" s="18">
        <v>0</v>
      </c>
      <c r="M98" s="18">
        <v>0</v>
      </c>
      <c r="N98" s="18">
        <v>0</v>
      </c>
      <c r="O98" s="15" t="s">
        <v>260</v>
      </c>
      <c r="P98" s="15"/>
      <c r="Q98" s="15"/>
      <c r="R98" s="15"/>
      <c r="S98" s="15"/>
      <c r="T98" s="15"/>
      <c r="U98" s="15"/>
      <c r="V98" s="15"/>
      <c r="W98" s="15"/>
      <c r="X98" s="15"/>
      <c r="Y98" s="15"/>
    </row>
    <row r="101" spans="1:25">
      <c r="A101" s="26"/>
    </row>
    <row r="102" spans="1:25">
      <c r="A102" s="2"/>
      <c r="G102" s="2"/>
    </row>
    <row r="103" spans="1:25">
      <c r="B103" s="2"/>
    </row>
    <row r="104" spans="1:25">
      <c r="P104" s="2"/>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92f01cf0-dd39-4ca8-8ed8-80cbd24f5bed}" enabled="1" method="Standard" siteId="{6219f119-3e79-4e7f-acde-a5750808cd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Giancarlo M. Correa</cp:lastModifiedBy>
  <dcterms:created xsi:type="dcterms:W3CDTF">2006-01-23T21:33:37Z</dcterms:created>
  <dcterms:modified xsi:type="dcterms:W3CDTF">2024-08-19T19:37:08Z</dcterms:modified>
</cp:coreProperties>
</file>