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ncog\Documents\Mod_Avanzados_Evaluacion\spreadsheets\"/>
    </mc:Choice>
  </mc:AlternateContent>
  <xr:revisionPtr revIDLastSave="0" documentId="13_ncr:1_{240EDA81-071F-45BD-99E7-71230DD6EFE8}" xr6:coauthVersionLast="47" xr6:coauthVersionMax="47" xr10:uidLastSave="{00000000-0000-0000-0000-000000000000}"/>
  <bookViews>
    <workbookView xWindow="28680" yWindow="-120" windowWidth="29040" windowHeight="15840" tabRatio="816" activeTab="7" xr2:uid="{34599F62-3382-4DCB-8632-3FD6341BE129}"/>
  </bookViews>
  <sheets>
    <sheet name="Crecimiento" sheetId="1" r:id="rId1"/>
    <sheet name="Longitud-edad matriz" sheetId="7" r:id="rId2"/>
    <sheet name="Longitud-Peso" sheetId="4" r:id="rId3"/>
    <sheet name="Madurez" sheetId="3" r:id="rId4"/>
    <sheet name="Huevos" sheetId="5" r:id="rId5"/>
    <sheet name="Fecundidad" sheetId="6" r:id="rId6"/>
    <sheet name="Selectividad" sheetId="9" r:id="rId7"/>
    <sheet name="M y S-R" sheetId="2" r:id="rId8"/>
  </sheets>
  <definedNames>
    <definedName name="_xlchart.v1.0" hidden="1">Selectividad!$K$8</definedName>
    <definedName name="_xlchart.v1.1" hidden="1">Selectividad!$L$7:$V$7</definedName>
    <definedName name="_xlchart.v1.2" hidden="1">Selectividad!$L$8:$V$8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9" l="1"/>
  <c r="AG10" i="2" s="1"/>
  <c r="M8" i="9"/>
  <c r="AH10" i="2" s="1"/>
  <c r="N8" i="9"/>
  <c r="T11" i="2" s="1"/>
  <c r="O8" i="9"/>
  <c r="U11" i="2" s="1"/>
  <c r="P8" i="9"/>
  <c r="V11" i="2" s="1"/>
  <c r="W12" i="2" s="1"/>
  <c r="X13" i="2" s="1"/>
  <c r="Y14" i="2" s="1"/>
  <c r="Q8" i="9"/>
  <c r="AL10" i="2" s="1"/>
  <c r="R8" i="9"/>
  <c r="X11" i="2" s="1"/>
  <c r="Y12" i="2" s="1"/>
  <c r="S8" i="9"/>
  <c r="T8" i="9"/>
  <c r="Z11" i="2" s="1"/>
  <c r="AA12" i="2" s="1"/>
  <c r="U8" i="9"/>
  <c r="AA11" i="2" s="1"/>
  <c r="V8" i="9"/>
  <c r="AN10" i="2"/>
  <c r="AO10" i="2"/>
  <c r="AQ10" i="2"/>
  <c r="E16" i="6"/>
  <c r="Y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1" i="2"/>
  <c r="R10" i="2"/>
  <c r="S10" i="2"/>
  <c r="Q10" i="2"/>
  <c r="B10" i="1"/>
  <c r="B13" i="1"/>
  <c r="B13" i="2"/>
  <c r="B12" i="2"/>
  <c r="N8" i="6"/>
  <c r="N7" i="6"/>
  <c r="B13" i="3"/>
  <c r="N11" i="6" s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6" i="9"/>
  <c r="N6" i="6"/>
  <c r="N9" i="6"/>
  <c r="N10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B7" i="7"/>
  <c r="L13" i="1"/>
  <c r="L7" i="7" s="1"/>
  <c r="K13" i="1"/>
  <c r="K7" i="7" s="1"/>
  <c r="J13" i="1"/>
  <c r="J7" i="7" s="1"/>
  <c r="I13" i="1"/>
  <c r="I7" i="7" s="1"/>
  <c r="H13" i="1"/>
  <c r="H7" i="7" s="1"/>
  <c r="G13" i="1"/>
  <c r="G7" i="7" s="1"/>
  <c r="F13" i="1"/>
  <c r="F7" i="7" s="1"/>
  <c r="E13" i="1"/>
  <c r="E7" i="7" s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16" i="4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7" i="5"/>
  <c r="B7" i="5" s="1"/>
  <c r="N5" i="6" s="1"/>
  <c r="B8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8" i="3"/>
  <c r="B9" i="3"/>
  <c r="B10" i="3"/>
  <c r="B11" i="3"/>
  <c r="B12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7" i="3"/>
  <c r="T10" i="2"/>
  <c r="U10" i="2"/>
  <c r="V10" i="2"/>
  <c r="W10" i="2"/>
  <c r="X10" i="2"/>
  <c r="Y10" i="2"/>
  <c r="Z10" i="2"/>
  <c r="AA10" i="2"/>
  <c r="B11" i="2"/>
  <c r="B14" i="2"/>
  <c r="B15" i="2"/>
  <c r="B16" i="2"/>
  <c r="B17" i="2"/>
  <c r="B18" i="2"/>
  <c r="B19" i="2"/>
  <c r="B20" i="2"/>
  <c r="B10" i="2"/>
  <c r="S7" i="1"/>
  <c r="T8" i="1" s="1"/>
  <c r="U9" i="1" s="1"/>
  <c r="V10" i="1" s="1"/>
  <c r="W11" i="1" s="1"/>
  <c r="X12" i="1" s="1"/>
  <c r="Y13" i="1" s="1"/>
  <c r="R7" i="1"/>
  <c r="S8" i="1" s="1"/>
  <c r="T9" i="1" s="1"/>
  <c r="U10" i="1" s="1"/>
  <c r="V11" i="1" s="1"/>
  <c r="W12" i="1" s="1"/>
  <c r="X13" i="1" s="1"/>
  <c r="Y14" i="1" s="1"/>
  <c r="T7" i="1"/>
  <c r="U8" i="1" s="1"/>
  <c r="V9" i="1" s="1"/>
  <c r="W10" i="1" s="1"/>
  <c r="X11" i="1" s="1"/>
  <c r="Y12" i="1" s="1"/>
  <c r="U7" i="1"/>
  <c r="V8" i="1" s="1"/>
  <c r="W9" i="1" s="1"/>
  <c r="X10" i="1" s="1"/>
  <c r="Y11" i="1" s="1"/>
  <c r="V7" i="1"/>
  <c r="W8" i="1" s="1"/>
  <c r="X9" i="1" s="1"/>
  <c r="Y10" i="1" s="1"/>
  <c r="W7" i="1"/>
  <c r="X8" i="1" s="1"/>
  <c r="Y9" i="1" s="1"/>
  <c r="X7" i="1"/>
  <c r="Y8" i="1" s="1"/>
  <c r="Y7" i="1"/>
  <c r="Q7" i="1"/>
  <c r="R8" i="1" s="1"/>
  <c r="S9" i="1" s="1"/>
  <c r="T10" i="1" s="1"/>
  <c r="U11" i="1" s="1"/>
  <c r="V12" i="1" s="1"/>
  <c r="W13" i="1" s="1"/>
  <c r="X14" i="1" s="1"/>
  <c r="Y15" i="1" s="1"/>
  <c r="V12" i="2" l="1"/>
  <c r="W13" i="2" s="1"/>
  <c r="X14" i="2" s="1"/>
  <c r="Y15" i="2" s="1"/>
  <c r="Z16" i="2" s="1"/>
  <c r="AA17" i="2" s="1"/>
  <c r="U12" i="2"/>
  <c r="V13" i="2" s="1"/>
  <c r="W14" i="2" s="1"/>
  <c r="X15" i="2" s="1"/>
  <c r="Y16" i="2" s="1"/>
  <c r="Z17" i="2" s="1"/>
  <c r="R11" i="2"/>
  <c r="S12" i="2" s="1"/>
  <c r="T13" i="2" s="1"/>
  <c r="U14" i="2" s="1"/>
  <c r="V15" i="2" s="1"/>
  <c r="W16" i="2" s="1"/>
  <c r="X17" i="2" s="1"/>
  <c r="Y18" i="2" s="1"/>
  <c r="Z19" i="2" s="1"/>
  <c r="AA20" i="2" s="1"/>
  <c r="AP10" i="2"/>
  <c r="Z13" i="2"/>
  <c r="AA14" i="2" s="1"/>
  <c r="Z15" i="2"/>
  <c r="AA16" i="2" s="1"/>
  <c r="AA18" i="2"/>
  <c r="Z12" i="2"/>
  <c r="AA13" i="2" s="1"/>
  <c r="AM10" i="2"/>
  <c r="AJ10" i="2"/>
  <c r="W11" i="2"/>
  <c r="X12" i="2" s="1"/>
  <c r="Y13" i="2" s="1"/>
  <c r="Z14" i="2" s="1"/>
  <c r="AA15" i="2" s="1"/>
  <c r="AK10" i="2"/>
  <c r="AI10" i="2"/>
  <c r="S11" i="2"/>
  <c r="T12" i="2" s="1"/>
  <c r="U13" i="2" s="1"/>
  <c r="V14" i="2" s="1"/>
  <c r="W15" i="2" s="1"/>
  <c r="X16" i="2" s="1"/>
  <c r="Y17" i="2" s="1"/>
  <c r="Z18" i="2" s="1"/>
  <c r="AA19" i="2" s="1"/>
  <c r="AC10" i="2"/>
  <c r="P7" i="1"/>
  <c r="D13" i="1"/>
  <c r="D7" i="7" s="1"/>
  <c r="K17" i="7"/>
  <c r="C13" i="1"/>
  <c r="C7" i="7" s="1"/>
  <c r="J17" i="7"/>
  <c r="L12" i="7"/>
  <c r="I36" i="7"/>
  <c r="E16" i="7"/>
  <c r="F11" i="7"/>
  <c r="G39" i="7"/>
  <c r="G15" i="7"/>
  <c r="G16" i="7"/>
  <c r="G22" i="7"/>
  <c r="G38" i="7"/>
  <c r="G19" i="7"/>
  <c r="G10" i="7"/>
  <c r="G26" i="7"/>
  <c r="G34" i="7"/>
  <c r="G35" i="7"/>
  <c r="G28" i="7"/>
  <c r="G14" i="7"/>
  <c r="G36" i="7"/>
  <c r="G30" i="7"/>
  <c r="H14" i="7"/>
  <c r="H24" i="7"/>
  <c r="H32" i="7"/>
  <c r="H36" i="7"/>
  <c r="H28" i="7"/>
  <c r="I10" i="7"/>
  <c r="G27" i="7"/>
  <c r="G13" i="7"/>
  <c r="I16" i="7"/>
  <c r="I28" i="7"/>
  <c r="I34" i="7"/>
  <c r="I26" i="7"/>
  <c r="G12" i="7"/>
  <c r="H34" i="7"/>
  <c r="H26" i="7"/>
  <c r="G11" i="7"/>
  <c r="H10" i="7"/>
  <c r="G25" i="7"/>
  <c r="I32" i="7"/>
  <c r="G32" i="7"/>
  <c r="G24" i="7"/>
  <c r="J30" i="7"/>
  <c r="G21" i="7"/>
  <c r="I24" i="7"/>
  <c r="I38" i="7"/>
  <c r="I30" i="7"/>
  <c r="H19" i="7"/>
  <c r="E30" i="7"/>
  <c r="F10" i="7"/>
  <c r="G37" i="7"/>
  <c r="E34" i="7"/>
  <c r="E26" i="7"/>
  <c r="I20" i="7"/>
  <c r="E10" i="7"/>
  <c r="E37" i="7"/>
  <c r="G29" i="7"/>
  <c r="G20" i="7"/>
  <c r="I14" i="7"/>
  <c r="E29" i="7"/>
  <c r="G33" i="7"/>
  <c r="I19" i="7"/>
  <c r="I12" i="7"/>
  <c r="I18" i="7"/>
  <c r="K35" i="7"/>
  <c r="G23" i="7"/>
  <c r="G18" i="7"/>
  <c r="K38" i="7"/>
  <c r="I35" i="7"/>
  <c r="I31" i="7"/>
  <c r="I27" i="7"/>
  <c r="I11" i="7"/>
  <c r="J38" i="7"/>
  <c r="H35" i="7"/>
  <c r="G31" i="7"/>
  <c r="H27" i="7"/>
  <c r="I22" i="7"/>
  <c r="G17" i="7"/>
  <c r="H11" i="7"/>
  <c r="E38" i="7"/>
  <c r="L33" i="7"/>
  <c r="K33" i="7"/>
  <c r="E24" i="7"/>
  <c r="K36" i="7"/>
  <c r="I33" i="7"/>
  <c r="E27" i="7"/>
  <c r="I25" i="7"/>
  <c r="K12" i="7"/>
  <c r="E32" i="7"/>
  <c r="E35" i="7"/>
  <c r="K28" i="7"/>
  <c r="K20" i="7"/>
  <c r="E19" i="7"/>
  <c r="I17" i="7"/>
  <c r="E11" i="7"/>
  <c r="F38" i="7"/>
  <c r="J36" i="7"/>
  <c r="H33" i="7"/>
  <c r="L31" i="7"/>
  <c r="F30" i="7"/>
  <c r="J28" i="7"/>
  <c r="H25" i="7"/>
  <c r="L23" i="7"/>
  <c r="F22" i="7"/>
  <c r="J20" i="7"/>
  <c r="H17" i="7"/>
  <c r="L15" i="7"/>
  <c r="F14" i="7"/>
  <c r="J12" i="7"/>
  <c r="K23" i="7"/>
  <c r="E22" i="7"/>
  <c r="K15" i="7"/>
  <c r="E14" i="7"/>
  <c r="L34" i="7"/>
  <c r="F33" i="7"/>
  <c r="J31" i="7"/>
  <c r="L26" i="7"/>
  <c r="F25" i="7"/>
  <c r="J23" i="7"/>
  <c r="H20" i="7"/>
  <c r="L18" i="7"/>
  <c r="F17" i="7"/>
  <c r="J15" i="7"/>
  <c r="H12" i="7"/>
  <c r="K26" i="7"/>
  <c r="I15" i="7"/>
  <c r="K31" i="7"/>
  <c r="K34" i="7"/>
  <c r="E33" i="7"/>
  <c r="E25" i="7"/>
  <c r="I23" i="7"/>
  <c r="K18" i="7"/>
  <c r="E17" i="7"/>
  <c r="L39" i="7"/>
  <c r="L37" i="7"/>
  <c r="F36" i="7"/>
  <c r="J34" i="7"/>
  <c r="H31" i="7"/>
  <c r="L29" i="7"/>
  <c r="F28" i="7"/>
  <c r="J26" i="7"/>
  <c r="H23" i="7"/>
  <c r="L21" i="7"/>
  <c r="F20" i="7"/>
  <c r="J18" i="7"/>
  <c r="H15" i="7"/>
  <c r="L13" i="7"/>
  <c r="F12" i="7"/>
  <c r="K39" i="7"/>
  <c r="L10" i="7"/>
  <c r="E36" i="7"/>
  <c r="K29" i="7"/>
  <c r="E28" i="7"/>
  <c r="K21" i="7"/>
  <c r="E20" i="7"/>
  <c r="K13" i="7"/>
  <c r="E12" i="7"/>
  <c r="J39" i="7"/>
  <c r="K37" i="7"/>
  <c r="K10" i="7"/>
  <c r="L32" i="7"/>
  <c r="F31" i="7"/>
  <c r="Q29" i="4" s="1"/>
  <c r="J29" i="7"/>
  <c r="F23" i="7"/>
  <c r="J21" i="7"/>
  <c r="H18" i="7"/>
  <c r="L16" i="7"/>
  <c r="F15" i="7"/>
  <c r="J13" i="7"/>
  <c r="I39" i="7"/>
  <c r="I37" i="7"/>
  <c r="E31" i="7"/>
  <c r="K24" i="7"/>
  <c r="E23" i="7"/>
  <c r="I21" i="7"/>
  <c r="K16" i="7"/>
  <c r="E15" i="7"/>
  <c r="I13" i="7"/>
  <c r="H39" i="7"/>
  <c r="J37" i="7"/>
  <c r="L24" i="7"/>
  <c r="J10" i="7"/>
  <c r="K32" i="7"/>
  <c r="I29" i="7"/>
  <c r="H37" i="7"/>
  <c r="L35" i="7"/>
  <c r="F34" i="7"/>
  <c r="J32" i="7"/>
  <c r="H29" i="7"/>
  <c r="L27" i="7"/>
  <c r="F26" i="7"/>
  <c r="J24" i="7"/>
  <c r="H21" i="7"/>
  <c r="L19" i="7"/>
  <c r="F18" i="7"/>
  <c r="J16" i="7"/>
  <c r="H13" i="7"/>
  <c r="L11" i="7"/>
  <c r="K27" i="7"/>
  <c r="K19" i="7"/>
  <c r="E18" i="7"/>
  <c r="K11" i="7"/>
  <c r="F39" i="7"/>
  <c r="L38" i="7"/>
  <c r="F37" i="7"/>
  <c r="J35" i="7"/>
  <c r="L30" i="7"/>
  <c r="F29" i="7"/>
  <c r="J27" i="7"/>
  <c r="L22" i="7"/>
  <c r="F21" i="7"/>
  <c r="J19" i="7"/>
  <c r="H16" i="7"/>
  <c r="L14" i="7"/>
  <c r="F13" i="7"/>
  <c r="J11" i="7"/>
  <c r="E39" i="7"/>
  <c r="K30" i="7"/>
  <c r="K22" i="7"/>
  <c r="E21" i="7"/>
  <c r="K14" i="7"/>
  <c r="E13" i="7"/>
  <c r="L25" i="7"/>
  <c r="F24" i="7"/>
  <c r="J22" i="7"/>
  <c r="L17" i="7"/>
  <c r="F16" i="7"/>
  <c r="J14" i="7"/>
  <c r="K25" i="7"/>
  <c r="F32" i="7"/>
  <c r="H38" i="7"/>
  <c r="L36" i="7"/>
  <c r="F35" i="7"/>
  <c r="J33" i="7"/>
  <c r="H30" i="7"/>
  <c r="L28" i="7"/>
  <c r="F27" i="7"/>
  <c r="J25" i="7"/>
  <c r="H22" i="7"/>
  <c r="L20" i="7"/>
  <c r="F19" i="7"/>
  <c r="O7" i="1"/>
  <c r="P8" i="1" s="1"/>
  <c r="Q8" i="1"/>
  <c r="D16" i="7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AS10" i="2" l="1"/>
  <c r="K5" i="6"/>
  <c r="V8" i="4"/>
  <c r="H33" i="6"/>
  <c r="S36" i="4"/>
  <c r="K22" i="6"/>
  <c r="V25" i="4"/>
  <c r="L11" i="6"/>
  <c r="W14" i="4"/>
  <c r="F27" i="6"/>
  <c r="Q30" i="4"/>
  <c r="L9" i="6"/>
  <c r="W12" i="4"/>
  <c r="L6" i="6"/>
  <c r="W9" i="4"/>
  <c r="J5" i="6"/>
  <c r="U8" i="4"/>
  <c r="H13" i="6"/>
  <c r="S16" i="4"/>
  <c r="L5" i="6"/>
  <c r="W8" i="4"/>
  <c r="L34" i="6"/>
  <c r="W37" i="4"/>
  <c r="F20" i="6"/>
  <c r="Q23" i="4"/>
  <c r="H20" i="6"/>
  <c r="S23" i="4"/>
  <c r="E22" i="6"/>
  <c r="P25" i="4"/>
  <c r="I26" i="6"/>
  <c r="T29" i="4"/>
  <c r="I15" i="6"/>
  <c r="T18" i="4"/>
  <c r="H5" i="6"/>
  <c r="S8" i="4"/>
  <c r="H9" i="6"/>
  <c r="S12" i="4"/>
  <c r="E11" i="6"/>
  <c r="P14" i="4"/>
  <c r="K20" i="6"/>
  <c r="V23" i="4"/>
  <c r="H11" i="6"/>
  <c r="S14" i="4"/>
  <c r="H8" i="6"/>
  <c r="S11" i="4"/>
  <c r="L19" i="6"/>
  <c r="W22" i="4"/>
  <c r="J16" i="6"/>
  <c r="U19" i="4"/>
  <c r="K34" i="6"/>
  <c r="V37" i="4"/>
  <c r="E12" i="6"/>
  <c r="P15" i="4"/>
  <c r="L21" i="6"/>
  <c r="W24" i="4"/>
  <c r="J23" i="6"/>
  <c r="U26" i="4"/>
  <c r="I28" i="6"/>
  <c r="T31" i="4"/>
  <c r="I30" i="6"/>
  <c r="T33" i="4"/>
  <c r="E21" i="6"/>
  <c r="P24" i="4"/>
  <c r="G6" i="6"/>
  <c r="R9" i="4"/>
  <c r="G25" i="6"/>
  <c r="R28" i="4"/>
  <c r="I31" i="6"/>
  <c r="T34" i="4"/>
  <c r="J9" i="6"/>
  <c r="U12" i="4"/>
  <c r="J14" i="6"/>
  <c r="U17" i="4"/>
  <c r="J11" i="6"/>
  <c r="U14" i="4"/>
  <c r="J32" i="6"/>
  <c r="U35" i="4"/>
  <c r="F18" i="6"/>
  <c r="Q21" i="4"/>
  <c r="F7" i="6"/>
  <c r="Q10" i="4"/>
  <c r="K13" i="6"/>
  <c r="V16" i="4"/>
  <c r="J26" i="6"/>
  <c r="U29" i="4"/>
  <c r="F25" i="6"/>
  <c r="Q28" i="4"/>
  <c r="K31" i="6"/>
  <c r="V34" i="4"/>
  <c r="K33" i="6"/>
  <c r="V36" i="4"/>
  <c r="E29" i="6"/>
  <c r="P32" i="4"/>
  <c r="H21" i="6"/>
  <c r="S24" i="4"/>
  <c r="G31" i="6"/>
  <c r="R34" i="4"/>
  <c r="L7" i="6"/>
  <c r="W10" i="4"/>
  <c r="D11" i="6"/>
  <c r="O14" i="4"/>
  <c r="F16" i="6"/>
  <c r="Q19" i="4"/>
  <c r="F13" i="6"/>
  <c r="Q16" i="4"/>
  <c r="H34" i="6"/>
  <c r="S37" i="4"/>
  <c r="J24" i="6"/>
  <c r="U27" i="4"/>
  <c r="L8" i="6"/>
  <c r="W11" i="4"/>
  <c r="I18" i="6"/>
  <c r="T21" i="4"/>
  <c r="F28" i="6"/>
  <c r="Q31" i="4"/>
  <c r="L26" i="6"/>
  <c r="W29" i="4"/>
  <c r="E19" i="6"/>
  <c r="P22" i="4"/>
  <c r="G13" i="6"/>
  <c r="R16" i="4"/>
  <c r="G32" i="6"/>
  <c r="R35" i="4"/>
  <c r="H29" i="6"/>
  <c r="S32" i="4"/>
  <c r="G9" i="6"/>
  <c r="R12" i="4"/>
  <c r="J12" i="6"/>
  <c r="U15" i="4"/>
  <c r="F11" i="6"/>
  <c r="Q14" i="4"/>
  <c r="L12" i="6"/>
  <c r="W15" i="4"/>
  <c r="L17" i="6"/>
  <c r="W20" i="4"/>
  <c r="L14" i="6"/>
  <c r="W17" i="4"/>
  <c r="I8" i="6"/>
  <c r="T11" i="4"/>
  <c r="F26" i="6"/>
  <c r="H10" i="6"/>
  <c r="S13" i="4"/>
  <c r="E20" i="6"/>
  <c r="P23" i="4"/>
  <c r="L29" i="6"/>
  <c r="W32" i="4"/>
  <c r="H28" i="6"/>
  <c r="S31" i="4"/>
  <c r="K28" i="6"/>
  <c r="V31" i="4"/>
  <c r="G18" i="6"/>
  <c r="R21" i="4"/>
  <c r="F5" i="6"/>
  <c r="Q8" i="4"/>
  <c r="G7" i="6"/>
  <c r="R10" i="4"/>
  <c r="G23" i="6"/>
  <c r="R26" i="4"/>
  <c r="F14" i="6"/>
  <c r="Q17" i="4"/>
  <c r="J17" i="6"/>
  <c r="U20" i="4"/>
  <c r="J22" i="6"/>
  <c r="U25" i="4"/>
  <c r="H16" i="6"/>
  <c r="S19" i="4"/>
  <c r="E10" i="6"/>
  <c r="P13" i="4"/>
  <c r="L27" i="6"/>
  <c r="W30" i="4"/>
  <c r="J13" i="6"/>
  <c r="U16" i="4"/>
  <c r="E28" i="6"/>
  <c r="P31" i="4"/>
  <c r="E9" i="6"/>
  <c r="P12" i="4"/>
  <c r="J31" i="6"/>
  <c r="U34" i="4"/>
  <c r="L28" i="6"/>
  <c r="W31" i="4"/>
  <c r="K30" i="6"/>
  <c r="V33" i="4"/>
  <c r="E25" i="6"/>
  <c r="P28" i="4"/>
  <c r="I21" i="6"/>
  <c r="T24" i="4"/>
  <c r="G30" i="6"/>
  <c r="R33" i="4"/>
  <c r="K12" i="6"/>
  <c r="V15" i="4"/>
  <c r="I29" i="6"/>
  <c r="T32" i="4"/>
  <c r="L20" i="6"/>
  <c r="W23" i="4"/>
  <c r="F21" i="6"/>
  <c r="Q24" i="4"/>
  <c r="I16" i="6"/>
  <c r="T19" i="4"/>
  <c r="K32" i="6"/>
  <c r="V35" i="4"/>
  <c r="L16" i="6"/>
  <c r="W19" i="4"/>
  <c r="K26" i="6"/>
  <c r="V29" i="4"/>
  <c r="E17" i="6"/>
  <c r="P20" i="4"/>
  <c r="E6" i="6"/>
  <c r="P9" i="4"/>
  <c r="H6" i="6"/>
  <c r="S9" i="4"/>
  <c r="I7" i="6"/>
  <c r="T10" i="4"/>
  <c r="I25" i="6"/>
  <c r="T28" i="4"/>
  <c r="I23" i="6"/>
  <c r="T26" i="4"/>
  <c r="G21" i="6"/>
  <c r="R24" i="4"/>
  <c r="L15" i="6"/>
  <c r="W18" i="4"/>
  <c r="K29" i="6"/>
  <c r="V32" i="4"/>
  <c r="H17" i="6"/>
  <c r="S20" i="4"/>
  <c r="L25" i="6"/>
  <c r="W28" i="4"/>
  <c r="J20" i="6"/>
  <c r="U23" i="4"/>
  <c r="E8" i="6"/>
  <c r="P11" i="4"/>
  <c r="J30" i="6"/>
  <c r="U33" i="4"/>
  <c r="L22" i="6"/>
  <c r="W25" i="4"/>
  <c r="E18" i="6"/>
  <c r="P21" i="4"/>
  <c r="J34" i="6"/>
  <c r="U37" i="4"/>
  <c r="H18" i="6"/>
  <c r="S21" i="4"/>
  <c r="I10" i="6"/>
  <c r="T13" i="4"/>
  <c r="K18" i="6"/>
  <c r="V21" i="4"/>
  <c r="I12" i="6"/>
  <c r="T15" i="4"/>
  <c r="G12" i="6"/>
  <c r="R15" i="4"/>
  <c r="I14" i="6"/>
  <c r="T17" i="4"/>
  <c r="I33" i="6"/>
  <c r="T36" i="4"/>
  <c r="I11" i="6"/>
  <c r="T14" i="4"/>
  <c r="G5" i="6"/>
  <c r="R8" i="4"/>
  <c r="F24" i="6"/>
  <c r="Q27" i="4"/>
  <c r="G29" i="6"/>
  <c r="R32" i="4"/>
  <c r="F22" i="6"/>
  <c r="Q25" i="4"/>
  <c r="K9" i="6"/>
  <c r="V12" i="4"/>
  <c r="F32" i="6"/>
  <c r="Q35" i="4"/>
  <c r="H24" i="6"/>
  <c r="S27" i="4"/>
  <c r="K19" i="6"/>
  <c r="V22" i="4"/>
  <c r="E7" i="6"/>
  <c r="P10" i="4"/>
  <c r="J21" i="6"/>
  <c r="U24" i="4"/>
  <c r="K21" i="6"/>
  <c r="V24" i="4"/>
  <c r="J7" i="6"/>
  <c r="U10" i="4"/>
  <c r="E14" i="6"/>
  <c r="P17" i="4"/>
  <c r="I17" i="6"/>
  <c r="T20" i="4"/>
  <c r="G28" i="6"/>
  <c r="R31" i="4"/>
  <c r="I19" i="6"/>
  <c r="T22" i="4"/>
  <c r="G8" i="6"/>
  <c r="R11" i="4"/>
  <c r="G14" i="6"/>
  <c r="R17" i="4"/>
  <c r="H14" i="6"/>
  <c r="S17" i="4"/>
  <c r="L33" i="6"/>
  <c r="W36" i="4"/>
  <c r="J27" i="6"/>
  <c r="U30" i="4"/>
  <c r="E26" i="6"/>
  <c r="P29" i="4"/>
  <c r="K8" i="6"/>
  <c r="V11" i="4"/>
  <c r="F23" i="6"/>
  <c r="Q26" i="4"/>
  <c r="H7" i="6"/>
  <c r="S10" i="4"/>
  <c r="F9" i="6"/>
  <c r="Q12" i="4"/>
  <c r="K15" i="6"/>
  <c r="V18" i="4"/>
  <c r="H22" i="6"/>
  <c r="S25" i="4"/>
  <c r="E24" i="6"/>
  <c r="P27" i="4"/>
  <c r="G16" i="6"/>
  <c r="R19" i="4"/>
  <c r="G22" i="6"/>
  <c r="R25" i="4"/>
  <c r="G33" i="6"/>
  <c r="R36" i="4"/>
  <c r="K11" i="6"/>
  <c r="V14" i="4"/>
  <c r="F33" i="6"/>
  <c r="Q36" i="4"/>
  <c r="P19" i="4"/>
  <c r="H25" i="6"/>
  <c r="S28" i="4"/>
  <c r="K17" i="6"/>
  <c r="V20" i="4"/>
  <c r="F34" i="6"/>
  <c r="Q37" i="4"/>
  <c r="F29" i="6"/>
  <c r="Q32" i="4"/>
  <c r="I32" i="6"/>
  <c r="T35" i="4"/>
  <c r="E15" i="6"/>
  <c r="P18" i="4"/>
  <c r="L24" i="6"/>
  <c r="W27" i="4"/>
  <c r="J10" i="6"/>
  <c r="U13" i="4"/>
  <c r="L10" i="6"/>
  <c r="W13" i="4"/>
  <c r="K23" i="6"/>
  <c r="V26" i="4"/>
  <c r="G26" i="6"/>
  <c r="R29" i="4"/>
  <c r="I9" i="6"/>
  <c r="T12" i="4"/>
  <c r="J25" i="6"/>
  <c r="U28" i="4"/>
  <c r="I5" i="6"/>
  <c r="T8" i="4"/>
  <c r="G17" i="6"/>
  <c r="R20" i="4"/>
  <c r="K10" i="6"/>
  <c r="V13" i="4"/>
  <c r="L23" i="6"/>
  <c r="W26" i="4"/>
  <c r="J28" i="6"/>
  <c r="U31" i="4"/>
  <c r="K25" i="6"/>
  <c r="V28" i="4"/>
  <c r="K6" i="6"/>
  <c r="V9" i="4"/>
  <c r="L30" i="6"/>
  <c r="W33" i="4"/>
  <c r="I34" i="6"/>
  <c r="T37" i="4"/>
  <c r="K16" i="6"/>
  <c r="V19" i="4"/>
  <c r="H26" i="6"/>
  <c r="S29" i="4"/>
  <c r="F12" i="6"/>
  <c r="Q15" i="4"/>
  <c r="H12" i="6"/>
  <c r="S15" i="4"/>
  <c r="E30" i="6"/>
  <c r="P33" i="4"/>
  <c r="H30" i="6"/>
  <c r="S33" i="4"/>
  <c r="G15" i="6"/>
  <c r="R18" i="4"/>
  <c r="G19" i="6"/>
  <c r="R22" i="4"/>
  <c r="H23" i="6"/>
  <c r="S26" i="4"/>
  <c r="G11" i="6"/>
  <c r="R14" i="4"/>
  <c r="J19" i="6"/>
  <c r="U22" i="4"/>
  <c r="E33" i="6"/>
  <c r="P36" i="4"/>
  <c r="F30" i="6"/>
  <c r="Q33" i="4"/>
  <c r="E34" i="6"/>
  <c r="P37" i="4"/>
  <c r="E13" i="6"/>
  <c r="P16" i="4"/>
  <c r="H32" i="6"/>
  <c r="S35" i="4"/>
  <c r="J8" i="6"/>
  <c r="U11" i="4"/>
  <c r="E23" i="6"/>
  <c r="P26" i="4"/>
  <c r="J29" i="6"/>
  <c r="U32" i="4"/>
  <c r="L13" i="6"/>
  <c r="W16" i="4"/>
  <c r="J15" i="6"/>
  <c r="U18" i="4"/>
  <c r="E27" i="6"/>
  <c r="P30" i="4"/>
  <c r="J33" i="6"/>
  <c r="U36" i="4"/>
  <c r="G24" i="6"/>
  <c r="R27" i="4"/>
  <c r="G27" i="6"/>
  <c r="R30" i="4"/>
  <c r="H31" i="6"/>
  <c r="S34" i="4"/>
  <c r="G10" i="6"/>
  <c r="R13" i="4"/>
  <c r="I13" i="6"/>
  <c r="T16" i="4"/>
  <c r="L31" i="6"/>
  <c r="W34" i="4"/>
  <c r="J6" i="6"/>
  <c r="U9" i="4"/>
  <c r="K14" i="6"/>
  <c r="V17" i="4"/>
  <c r="I24" i="6"/>
  <c r="T27" i="4"/>
  <c r="F10" i="6"/>
  <c r="Q13" i="4"/>
  <c r="K24" i="6"/>
  <c r="V27" i="4"/>
  <c r="F31" i="6"/>
  <c r="Q34" i="4"/>
  <c r="H15" i="6"/>
  <c r="S18" i="4"/>
  <c r="F17" i="6"/>
  <c r="Q20" i="4"/>
  <c r="K7" i="6"/>
  <c r="V10" i="4"/>
  <c r="I6" i="6"/>
  <c r="T9" i="4"/>
  <c r="E32" i="6"/>
  <c r="P35" i="4"/>
  <c r="I27" i="6"/>
  <c r="T30" i="4"/>
  <c r="H27" i="6"/>
  <c r="S30" i="4"/>
  <c r="G34" i="6"/>
  <c r="R37" i="4"/>
  <c r="F19" i="6"/>
  <c r="Q22" i="4"/>
  <c r="F15" i="6"/>
  <c r="Q18" i="4"/>
  <c r="F8" i="6"/>
  <c r="Q11" i="4"/>
  <c r="K27" i="6"/>
  <c r="V30" i="4"/>
  <c r="E31" i="6"/>
  <c r="P34" i="4"/>
  <c r="L32" i="6"/>
  <c r="W35" i="4"/>
  <c r="J18" i="6"/>
  <c r="U21" i="4"/>
  <c r="L18" i="6"/>
  <c r="W21" i="4"/>
  <c r="I20" i="6"/>
  <c r="T23" i="4"/>
  <c r="I22" i="6"/>
  <c r="T25" i="4"/>
  <c r="E5" i="6"/>
  <c r="P8" i="4"/>
  <c r="G20" i="6"/>
  <c r="R23" i="4"/>
  <c r="H19" i="6"/>
  <c r="S22" i="4"/>
  <c r="F6" i="6"/>
  <c r="Q9" i="4"/>
  <c r="D12" i="7"/>
  <c r="D7" i="6" s="1"/>
  <c r="D36" i="7"/>
  <c r="D22" i="7"/>
  <c r="D26" i="7"/>
  <c r="D23" i="7"/>
  <c r="D14" i="7"/>
  <c r="D25" i="7"/>
  <c r="D15" i="7"/>
  <c r="D37" i="7"/>
  <c r="D10" i="7"/>
  <c r="D31" i="7"/>
  <c r="D30" i="7"/>
  <c r="D21" i="7"/>
  <c r="D13" i="7"/>
  <c r="D20" i="7"/>
  <c r="D38" i="7"/>
  <c r="D33" i="7"/>
  <c r="D18" i="7"/>
  <c r="D27" i="7"/>
  <c r="D34" i="7"/>
  <c r="D19" i="7"/>
  <c r="D28" i="7"/>
  <c r="O13" i="1"/>
  <c r="O12" i="1"/>
  <c r="O14" i="1"/>
  <c r="P15" i="1" s="1"/>
  <c r="Q16" i="1" s="1"/>
  <c r="R17" i="1" s="1"/>
  <c r="S18" i="1" s="1"/>
  <c r="T19" i="1" s="1"/>
  <c r="U20" i="1" s="1"/>
  <c r="V21" i="1" s="1"/>
  <c r="W22" i="1" s="1"/>
  <c r="X23" i="1" s="1"/>
  <c r="Y24" i="1" s="1"/>
  <c r="O15" i="1"/>
  <c r="P16" i="1" s="1"/>
  <c r="Q17" i="1" s="1"/>
  <c r="R18" i="1" s="1"/>
  <c r="S19" i="1" s="1"/>
  <c r="T20" i="1" s="1"/>
  <c r="U21" i="1" s="1"/>
  <c r="V22" i="1" s="1"/>
  <c r="W23" i="1" s="1"/>
  <c r="X24" i="1" s="1"/>
  <c r="Y25" i="1" s="1"/>
  <c r="O16" i="1"/>
  <c r="P17" i="1" s="1"/>
  <c r="Q18" i="1" s="1"/>
  <c r="R19" i="1" s="1"/>
  <c r="S20" i="1" s="1"/>
  <c r="T21" i="1" s="1"/>
  <c r="U22" i="1" s="1"/>
  <c r="V23" i="1" s="1"/>
  <c r="W24" i="1" s="1"/>
  <c r="X25" i="1" s="1"/>
  <c r="Y26" i="1" s="1"/>
  <c r="D24" i="7"/>
  <c r="D29" i="7"/>
  <c r="D32" i="7"/>
  <c r="D39" i="7"/>
  <c r="D17" i="7"/>
  <c r="D35" i="7"/>
  <c r="D11" i="7"/>
  <c r="O32" i="1"/>
  <c r="P33" i="1" s="1"/>
  <c r="Q34" i="1" s="1"/>
  <c r="R35" i="1" s="1"/>
  <c r="S36" i="1" s="1"/>
  <c r="T37" i="1" s="1"/>
  <c r="O24" i="1"/>
  <c r="P25" i="1" s="1"/>
  <c r="Q26" i="1" s="1"/>
  <c r="R27" i="1" s="1"/>
  <c r="S28" i="1" s="1"/>
  <c r="T29" i="1" s="1"/>
  <c r="U30" i="1" s="1"/>
  <c r="V31" i="1" s="1"/>
  <c r="W32" i="1" s="1"/>
  <c r="X33" i="1" s="1"/>
  <c r="Y34" i="1" s="1"/>
  <c r="O30" i="1"/>
  <c r="P31" i="1" s="1"/>
  <c r="Q32" i="1" s="1"/>
  <c r="R33" i="1" s="1"/>
  <c r="S34" i="1" s="1"/>
  <c r="T35" i="1" s="1"/>
  <c r="U36" i="1" s="1"/>
  <c r="V37" i="1" s="1"/>
  <c r="O9" i="1"/>
  <c r="P10" i="1" s="1"/>
  <c r="Q11" i="1" s="1"/>
  <c r="O37" i="1"/>
  <c r="O35" i="1"/>
  <c r="P36" i="1" s="1"/>
  <c r="Q37" i="1" s="1"/>
  <c r="R9" i="1"/>
  <c r="S10" i="1" s="1"/>
  <c r="T11" i="1" s="1"/>
  <c r="U12" i="1" s="1"/>
  <c r="V13" i="1" s="1"/>
  <c r="W14" i="1" s="1"/>
  <c r="X15" i="1" s="1"/>
  <c r="Y16" i="1" s="1"/>
  <c r="O18" i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O20" i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O10" i="1"/>
  <c r="P11" i="1" s="1"/>
  <c r="Q12" i="1" s="1"/>
  <c r="R13" i="1" s="1"/>
  <c r="S14" i="1" s="1"/>
  <c r="T15" i="1" s="1"/>
  <c r="U16" i="1" s="1"/>
  <c r="V17" i="1" s="1"/>
  <c r="W18" i="1" s="1"/>
  <c r="X19" i="1" s="1"/>
  <c r="Y20" i="1" s="1"/>
  <c r="O28" i="1"/>
  <c r="P29" i="1" s="1"/>
  <c r="Q30" i="1" s="1"/>
  <c r="R31" i="1" s="1"/>
  <c r="S32" i="1" s="1"/>
  <c r="T33" i="1" s="1"/>
  <c r="U34" i="1" s="1"/>
  <c r="V35" i="1" s="1"/>
  <c r="W36" i="1" s="1"/>
  <c r="X37" i="1" s="1"/>
  <c r="O36" i="1"/>
  <c r="P37" i="1" s="1"/>
  <c r="O27" i="1"/>
  <c r="P28" i="1" s="1"/>
  <c r="Q29" i="1" s="1"/>
  <c r="R30" i="1" s="1"/>
  <c r="S31" i="1" s="1"/>
  <c r="T32" i="1" s="1"/>
  <c r="U33" i="1" s="1"/>
  <c r="V34" i="1" s="1"/>
  <c r="W35" i="1" s="1"/>
  <c r="X36" i="1" s="1"/>
  <c r="Y37" i="1" s="1"/>
  <c r="O21" i="1"/>
  <c r="P22" i="1" s="1"/>
  <c r="Q23" i="1" s="1"/>
  <c r="R24" i="1" s="1"/>
  <c r="S25" i="1" s="1"/>
  <c r="T26" i="1" s="1"/>
  <c r="U27" i="1" s="1"/>
  <c r="V28" i="1" s="1"/>
  <c r="W29" i="1" s="1"/>
  <c r="X30" i="1" s="1"/>
  <c r="Y31" i="1" s="1"/>
  <c r="O34" i="1"/>
  <c r="P35" i="1" s="1"/>
  <c r="Q36" i="1" s="1"/>
  <c r="R37" i="1" s="1"/>
  <c r="O25" i="1"/>
  <c r="P26" i="1" s="1"/>
  <c r="Q27" i="1" s="1"/>
  <c r="R28" i="1" s="1"/>
  <c r="S29" i="1" s="1"/>
  <c r="T30" i="1" s="1"/>
  <c r="U31" i="1" s="1"/>
  <c r="V32" i="1" s="1"/>
  <c r="W33" i="1" s="1"/>
  <c r="X34" i="1" s="1"/>
  <c r="Y35" i="1" s="1"/>
  <c r="O26" i="1"/>
  <c r="P27" i="1" s="1"/>
  <c r="Q28" i="1" s="1"/>
  <c r="R29" i="1" s="1"/>
  <c r="S30" i="1" s="1"/>
  <c r="T31" i="1" s="1"/>
  <c r="U32" i="1" s="1"/>
  <c r="V33" i="1" s="1"/>
  <c r="W34" i="1" s="1"/>
  <c r="X35" i="1" s="1"/>
  <c r="Y36" i="1" s="1"/>
  <c r="O11" i="1"/>
  <c r="P12" i="1" s="1"/>
  <c r="Q13" i="1" s="1"/>
  <c r="R14" i="1" s="1"/>
  <c r="S15" i="1" s="1"/>
  <c r="T16" i="1" s="1"/>
  <c r="U17" i="1" s="1"/>
  <c r="V18" i="1" s="1"/>
  <c r="W19" i="1" s="1"/>
  <c r="X20" i="1" s="1"/>
  <c r="Y21" i="1" s="1"/>
  <c r="O31" i="1"/>
  <c r="P32" i="1" s="1"/>
  <c r="Q33" i="1" s="1"/>
  <c r="R34" i="1" s="1"/>
  <c r="S35" i="1" s="1"/>
  <c r="T36" i="1" s="1"/>
  <c r="U37" i="1" s="1"/>
  <c r="O17" i="1"/>
  <c r="P18" i="1" s="1"/>
  <c r="Q19" i="1" s="1"/>
  <c r="R20" i="1" s="1"/>
  <c r="S21" i="1" s="1"/>
  <c r="T22" i="1" s="1"/>
  <c r="U23" i="1" s="1"/>
  <c r="V24" i="1" s="1"/>
  <c r="W25" i="1" s="1"/>
  <c r="X26" i="1" s="1"/>
  <c r="Y27" i="1" s="1"/>
  <c r="O33" i="1"/>
  <c r="P34" i="1" s="1"/>
  <c r="Q35" i="1" s="1"/>
  <c r="R36" i="1" s="1"/>
  <c r="S37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O22" i="1"/>
  <c r="P23" i="1" s="1"/>
  <c r="Q24" i="1" s="1"/>
  <c r="R25" i="1" s="1"/>
  <c r="S26" i="1" s="1"/>
  <c r="T27" i="1" s="1"/>
  <c r="U28" i="1" s="1"/>
  <c r="V29" i="1" s="1"/>
  <c r="W30" i="1" s="1"/>
  <c r="X31" i="1" s="1"/>
  <c r="Y32" i="1" s="1"/>
  <c r="O8" i="1"/>
  <c r="O19" i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O23" i="1"/>
  <c r="P24" i="1" s="1"/>
  <c r="Q25" i="1" s="1"/>
  <c r="R26" i="1" s="1"/>
  <c r="S27" i="1" s="1"/>
  <c r="T28" i="1" s="1"/>
  <c r="U29" i="1" s="1"/>
  <c r="V30" i="1" s="1"/>
  <c r="W31" i="1" s="1"/>
  <c r="X32" i="1" s="1"/>
  <c r="Y33" i="1" s="1"/>
  <c r="O29" i="1"/>
  <c r="P30" i="1" s="1"/>
  <c r="Q31" i="1" s="1"/>
  <c r="R32" i="1" s="1"/>
  <c r="S33" i="1" s="1"/>
  <c r="T34" i="1" s="1"/>
  <c r="U35" i="1" s="1"/>
  <c r="V36" i="1" s="1"/>
  <c r="W37" i="1" s="1"/>
  <c r="K37" i="6" l="1"/>
  <c r="F37" i="6"/>
  <c r="H37" i="6"/>
  <c r="G37" i="6"/>
  <c r="I37" i="6"/>
  <c r="J37" i="6"/>
  <c r="L37" i="6"/>
  <c r="E37" i="6"/>
  <c r="D14" i="6"/>
  <c r="O17" i="4"/>
  <c r="T39" i="4"/>
  <c r="R39" i="4"/>
  <c r="U39" i="4"/>
  <c r="D29" i="6"/>
  <c r="O32" i="4"/>
  <c r="D21" i="6"/>
  <c r="O24" i="4"/>
  <c r="D17" i="6"/>
  <c r="O20" i="4"/>
  <c r="D31" i="6"/>
  <c r="O34" i="4"/>
  <c r="D6" i="6"/>
  <c r="O9" i="4"/>
  <c r="D28" i="6"/>
  <c r="O31" i="4"/>
  <c r="P39" i="4"/>
  <c r="D34" i="6"/>
  <c r="O37" i="4"/>
  <c r="D33" i="6"/>
  <c r="O36" i="4"/>
  <c r="O10" i="4"/>
  <c r="D27" i="6"/>
  <c r="O30" i="4"/>
  <c r="D15" i="6"/>
  <c r="O18" i="4"/>
  <c r="Q39" i="4"/>
  <c r="D30" i="6"/>
  <c r="O33" i="4"/>
  <c r="D24" i="6"/>
  <c r="O27" i="4"/>
  <c r="D12" i="6"/>
  <c r="O15" i="4"/>
  <c r="D8" i="6"/>
  <c r="O11" i="4"/>
  <c r="D19" i="6"/>
  <c r="O22" i="4"/>
  <c r="D16" i="6"/>
  <c r="O19" i="4"/>
  <c r="D18" i="6"/>
  <c r="O21" i="4"/>
  <c r="D13" i="6"/>
  <c r="O16" i="4"/>
  <c r="D22" i="6"/>
  <c r="O25" i="4"/>
  <c r="D25" i="6"/>
  <c r="O28" i="4"/>
  <c r="D26" i="6"/>
  <c r="O29" i="4"/>
  <c r="D5" i="6"/>
  <c r="O8" i="4"/>
  <c r="D32" i="6"/>
  <c r="O35" i="4"/>
  <c r="W39" i="4"/>
  <c r="D10" i="6"/>
  <c r="O13" i="4"/>
  <c r="D20" i="6"/>
  <c r="O23" i="4"/>
  <c r="S39" i="4"/>
  <c r="V39" i="4"/>
  <c r="D23" i="6"/>
  <c r="O26" i="4"/>
  <c r="D9" i="6"/>
  <c r="O12" i="4"/>
  <c r="R12" i="1"/>
  <c r="S13" i="1" s="1"/>
  <c r="T14" i="1" s="1"/>
  <c r="U15" i="1" s="1"/>
  <c r="V16" i="1" s="1"/>
  <c r="W17" i="1" s="1"/>
  <c r="X18" i="1" s="1"/>
  <c r="Y19" i="1" s="1"/>
  <c r="Q9" i="1"/>
  <c r="R10" i="1" s="1"/>
  <c r="S11" i="1" s="1"/>
  <c r="T12" i="1" s="1"/>
  <c r="U13" i="1" s="1"/>
  <c r="V14" i="1" s="1"/>
  <c r="W15" i="1" s="1"/>
  <c r="X16" i="1" s="1"/>
  <c r="Y17" i="1" s="1"/>
  <c r="C31" i="7"/>
  <c r="C29" i="7"/>
  <c r="C33" i="7"/>
  <c r="C35" i="7"/>
  <c r="C34" i="7"/>
  <c r="C32" i="7"/>
  <c r="C30" i="7"/>
  <c r="C20" i="7"/>
  <c r="C28" i="7"/>
  <c r="C37" i="7"/>
  <c r="C15" i="7"/>
  <c r="C12" i="7"/>
  <c r="C17" i="7"/>
  <c r="C10" i="7"/>
  <c r="C38" i="7"/>
  <c r="C24" i="7"/>
  <c r="C27" i="7"/>
  <c r="C25" i="7"/>
  <c r="C22" i="7"/>
  <c r="C11" i="7"/>
  <c r="C16" i="7"/>
  <c r="C14" i="7"/>
  <c r="C13" i="7"/>
  <c r="C39" i="7"/>
  <c r="C21" i="7"/>
  <c r="C26" i="7"/>
  <c r="C19" i="7"/>
  <c r="C23" i="7"/>
  <c r="C18" i="7"/>
  <c r="C36" i="7"/>
  <c r="P9" i="1"/>
  <c r="B25" i="7"/>
  <c r="B20" i="7"/>
  <c r="B26" i="7"/>
  <c r="B28" i="7"/>
  <c r="B37" i="7"/>
  <c r="B21" i="7"/>
  <c r="B38" i="7"/>
  <c r="B32" i="7"/>
  <c r="B36" i="7"/>
  <c r="B22" i="7"/>
  <c r="B30" i="7"/>
  <c r="B14" i="7"/>
  <c r="B33" i="7"/>
  <c r="B10" i="7"/>
  <c r="B17" i="7"/>
  <c r="B29" i="7"/>
  <c r="B39" i="7"/>
  <c r="B13" i="7"/>
  <c r="B18" i="7"/>
  <c r="B31" i="7"/>
  <c r="B11" i="7"/>
  <c r="B24" i="7"/>
  <c r="B35" i="7"/>
  <c r="B19" i="7"/>
  <c r="B34" i="7"/>
  <c r="B16" i="7"/>
  <c r="B23" i="7"/>
  <c r="B27" i="7"/>
  <c r="B15" i="7"/>
  <c r="B12" i="7"/>
  <c r="AQ13" i="2" l="1"/>
  <c r="AQ11" i="2"/>
  <c r="AQ12" i="2"/>
  <c r="AO11" i="2"/>
  <c r="AO12" i="2"/>
  <c r="AO13" i="2"/>
  <c r="AL11" i="2"/>
  <c r="AL12" i="2"/>
  <c r="AL13" i="2"/>
  <c r="AN11" i="2"/>
  <c r="AN12" i="2"/>
  <c r="AN13" i="2"/>
  <c r="AJ12" i="2"/>
  <c r="AJ13" i="2"/>
  <c r="AJ11" i="2"/>
  <c r="AP11" i="2"/>
  <c r="AP12" i="2"/>
  <c r="AP13" i="2"/>
  <c r="AM11" i="2"/>
  <c r="AM12" i="2"/>
  <c r="AM13" i="2"/>
  <c r="AK11" i="2"/>
  <c r="AK14" i="2"/>
  <c r="AK12" i="2"/>
  <c r="AK13" i="2"/>
  <c r="D37" i="6"/>
  <c r="C26" i="6"/>
  <c r="N29" i="4"/>
  <c r="B26" i="6"/>
  <c r="M29" i="4"/>
  <c r="C17" i="6"/>
  <c r="N20" i="4"/>
  <c r="B21" i="6"/>
  <c r="M24" i="4"/>
  <c r="C22" i="6"/>
  <c r="N25" i="4"/>
  <c r="C33" i="6"/>
  <c r="N36" i="4"/>
  <c r="C28" i="6"/>
  <c r="N31" i="4"/>
  <c r="B8" i="6"/>
  <c r="M11" i="4"/>
  <c r="B20" i="6"/>
  <c r="M23" i="4"/>
  <c r="C5" i="6"/>
  <c r="N8" i="4"/>
  <c r="B23" i="6"/>
  <c r="M26" i="4"/>
  <c r="C20" i="6"/>
  <c r="N23" i="4"/>
  <c r="B15" i="6"/>
  <c r="M18" i="4"/>
  <c r="B24" i="6"/>
  <c r="M27" i="4"/>
  <c r="B7" i="6"/>
  <c r="M10" i="4"/>
  <c r="C12" i="6"/>
  <c r="N15" i="4"/>
  <c r="B25" i="6"/>
  <c r="M28" i="4"/>
  <c r="B13" i="6"/>
  <c r="M16" i="4"/>
  <c r="B34" i="6"/>
  <c r="M37" i="4"/>
  <c r="C31" i="6"/>
  <c r="N34" i="4"/>
  <c r="B5" i="6"/>
  <c r="M8" i="4"/>
  <c r="B10" i="6"/>
  <c r="M13" i="4"/>
  <c r="B28" i="6"/>
  <c r="M31" i="4"/>
  <c r="C18" i="6"/>
  <c r="N21" i="4"/>
  <c r="C7" i="6"/>
  <c r="N10" i="4"/>
  <c r="B18" i="6"/>
  <c r="M21" i="4"/>
  <c r="C24" i="6"/>
  <c r="N27" i="4"/>
  <c r="C19" i="6"/>
  <c r="N22" i="4"/>
  <c r="B12" i="6"/>
  <c r="M15" i="4"/>
  <c r="C13" i="6"/>
  <c r="N16" i="4"/>
  <c r="B22" i="6"/>
  <c r="M25" i="4"/>
  <c r="B9" i="6"/>
  <c r="M12" i="4"/>
  <c r="C14" i="6"/>
  <c r="N17" i="4"/>
  <c r="C10" i="6"/>
  <c r="N13" i="4"/>
  <c r="C32" i="6"/>
  <c r="N35" i="4"/>
  <c r="B11" i="6"/>
  <c r="M14" i="4"/>
  <c r="C23" i="6"/>
  <c r="N26" i="4"/>
  <c r="C21" i="6"/>
  <c r="N24" i="4"/>
  <c r="B17" i="6"/>
  <c r="M20" i="4"/>
  <c r="C16" i="6"/>
  <c r="N19" i="4"/>
  <c r="B29" i="6"/>
  <c r="M32" i="4"/>
  <c r="C34" i="6"/>
  <c r="N37" i="4"/>
  <c r="B31" i="6"/>
  <c r="M34" i="4"/>
  <c r="C15" i="6"/>
  <c r="N18" i="4"/>
  <c r="O39" i="4"/>
  <c r="B14" i="6"/>
  <c r="M17" i="4"/>
  <c r="B27" i="6"/>
  <c r="M30" i="4"/>
  <c r="C8" i="6"/>
  <c r="N11" i="4"/>
  <c r="C25" i="6"/>
  <c r="N28" i="4"/>
  <c r="C27" i="6"/>
  <c r="N30" i="4"/>
  <c r="B33" i="6"/>
  <c r="M36" i="4"/>
  <c r="C11" i="6"/>
  <c r="N14" i="4"/>
  <c r="B30" i="6"/>
  <c r="M33" i="4"/>
  <c r="C9" i="6"/>
  <c r="N12" i="4"/>
  <c r="B19" i="6"/>
  <c r="M22" i="4"/>
  <c r="B16" i="6"/>
  <c r="M19" i="4"/>
  <c r="C29" i="6"/>
  <c r="N32" i="4"/>
  <c r="B6" i="6"/>
  <c r="M9" i="4"/>
  <c r="B32" i="6"/>
  <c r="M35" i="4"/>
  <c r="C6" i="6"/>
  <c r="N9" i="4"/>
  <c r="C30" i="6"/>
  <c r="N33" i="4"/>
  <c r="AQ14" i="2"/>
  <c r="AP14" i="2"/>
  <c r="AO14" i="2"/>
  <c r="AN14" i="2"/>
  <c r="AL14" i="2"/>
  <c r="AL15" i="2"/>
  <c r="AM14" i="2"/>
  <c r="Q10" i="1"/>
  <c r="R11" i="1" s="1"/>
  <c r="S12" i="1" s="1"/>
  <c r="T13" i="1" s="1"/>
  <c r="U14" i="1" s="1"/>
  <c r="V15" i="1" s="1"/>
  <c r="W16" i="1" s="1"/>
  <c r="X17" i="1" s="1"/>
  <c r="Y18" i="1" s="1"/>
  <c r="M39" i="4" l="1"/>
  <c r="AI12" i="2"/>
  <c r="AI11" i="2"/>
  <c r="B37" i="6"/>
  <c r="AD10" i="2" s="1"/>
  <c r="Q11" i="2" s="1"/>
  <c r="C37" i="6"/>
  <c r="N39" i="4"/>
  <c r="AH11" i="2" s="1"/>
  <c r="AM16" i="2"/>
  <c r="AM15" i="2"/>
  <c r="AQ15" i="2"/>
  <c r="AN15" i="2"/>
  <c r="AO15" i="2"/>
  <c r="AP15" i="2"/>
  <c r="R12" i="2" l="1"/>
  <c r="S13" i="2" s="1"/>
  <c r="T14" i="2" s="1"/>
  <c r="U15" i="2" s="1"/>
  <c r="V16" i="2" s="1"/>
  <c r="W17" i="2" s="1"/>
  <c r="X18" i="2" s="1"/>
  <c r="Y19" i="2" s="1"/>
  <c r="Z20" i="2" s="1"/>
  <c r="AA21" i="2" s="1"/>
  <c r="AG11" i="2"/>
  <c r="AN16" i="2"/>
  <c r="AO16" i="2"/>
  <c r="AP16" i="2"/>
  <c r="AN17" i="2"/>
  <c r="AQ16" i="2"/>
  <c r="AH12" i="2" l="1"/>
  <c r="AS11" i="2"/>
  <c r="AC11" i="2"/>
  <c r="AD11" i="2"/>
  <c r="Q12" i="2" s="1"/>
  <c r="R13" i="2" s="1"/>
  <c r="S14" i="2" s="1"/>
  <c r="T15" i="2" s="1"/>
  <c r="U16" i="2" s="1"/>
  <c r="V17" i="2" s="1"/>
  <c r="W18" i="2" s="1"/>
  <c r="X19" i="2" s="1"/>
  <c r="Y20" i="2" s="1"/>
  <c r="Z21" i="2" s="1"/>
  <c r="AA22" i="2" s="1"/>
  <c r="AO18" i="2"/>
  <c r="AP17" i="2"/>
  <c r="AO17" i="2"/>
  <c r="AQ17" i="2"/>
  <c r="AG12" i="2" l="1"/>
  <c r="AS12" i="2" s="1"/>
  <c r="AH13" i="2"/>
  <c r="AC12" i="2"/>
  <c r="AD12" i="2"/>
  <c r="Q13" i="2" s="1"/>
  <c r="R14" i="2" s="1"/>
  <c r="S15" i="2" s="1"/>
  <c r="T16" i="2" s="1"/>
  <c r="U17" i="2" s="1"/>
  <c r="V18" i="2" s="1"/>
  <c r="W19" i="2" s="1"/>
  <c r="X20" i="2" s="1"/>
  <c r="Y21" i="2" s="1"/>
  <c r="Z22" i="2" s="1"/>
  <c r="AA23" i="2" s="1"/>
  <c r="AI13" i="2"/>
  <c r="AP18" i="2"/>
  <c r="AQ18" i="2"/>
  <c r="AP19" i="2"/>
  <c r="AG13" i="2" l="1"/>
  <c r="AI14" i="2"/>
  <c r="AJ14" i="2"/>
  <c r="AQ19" i="2"/>
  <c r="AQ20" i="2"/>
  <c r="AH14" i="2" l="1"/>
  <c r="AS13" i="2"/>
  <c r="AC13" i="2"/>
  <c r="AD13" i="2"/>
  <c r="Q14" i="2" s="1"/>
  <c r="R15" i="2" s="1"/>
  <c r="S16" i="2" s="1"/>
  <c r="T17" i="2" s="1"/>
  <c r="U18" i="2" s="1"/>
  <c r="V19" i="2" s="1"/>
  <c r="W20" i="2" s="1"/>
  <c r="X21" i="2" s="1"/>
  <c r="Y22" i="2" s="1"/>
  <c r="Z23" i="2" s="1"/>
  <c r="AA24" i="2" s="1"/>
  <c r="AJ15" i="2"/>
  <c r="AK15" i="2"/>
  <c r="AI15" i="2" l="1"/>
  <c r="AG14" i="2"/>
  <c r="AL16" i="2"/>
  <c r="AK16" i="2"/>
  <c r="AJ16" i="2" l="1"/>
  <c r="AS14" i="2"/>
  <c r="AC14" i="2"/>
  <c r="AH15" i="2"/>
  <c r="AD14" i="2"/>
  <c r="Q15" i="2" s="1"/>
  <c r="R16" i="2" s="1"/>
  <c r="S17" i="2" s="1"/>
  <c r="T18" i="2" s="1"/>
  <c r="U19" i="2" s="1"/>
  <c r="V20" i="2" s="1"/>
  <c r="W21" i="2" s="1"/>
  <c r="X22" i="2" s="1"/>
  <c r="Y23" i="2" s="1"/>
  <c r="Z24" i="2" s="1"/>
  <c r="AA25" i="2" s="1"/>
  <c r="AM17" i="2"/>
  <c r="AL17" i="2"/>
  <c r="AG15" i="2" l="1"/>
  <c r="AH16" i="2"/>
  <c r="AK17" i="2"/>
  <c r="AC15" i="2"/>
  <c r="AD15" i="2"/>
  <c r="Q16" i="2" s="1"/>
  <c r="R17" i="2" s="1"/>
  <c r="S18" i="2" s="1"/>
  <c r="T19" i="2" s="1"/>
  <c r="U20" i="2" s="1"/>
  <c r="V21" i="2" s="1"/>
  <c r="W22" i="2" s="1"/>
  <c r="X23" i="2" s="1"/>
  <c r="Y24" i="2" s="1"/>
  <c r="Z25" i="2" s="1"/>
  <c r="AA26" i="2" s="1"/>
  <c r="AI16" i="2"/>
  <c r="AN18" i="2"/>
  <c r="AM18" i="2"/>
  <c r="AG16" i="2" l="1"/>
  <c r="AL18" i="2"/>
  <c r="AH17" i="2"/>
  <c r="AC16" i="2"/>
  <c r="AD16" i="2"/>
  <c r="Q17" i="2" s="1"/>
  <c r="R18" i="2" s="1"/>
  <c r="S19" i="2" s="1"/>
  <c r="T20" i="2" s="1"/>
  <c r="U21" i="2" s="1"/>
  <c r="V22" i="2" s="1"/>
  <c r="W23" i="2" s="1"/>
  <c r="X24" i="2" s="1"/>
  <c r="Y25" i="2" s="1"/>
  <c r="Z26" i="2" s="1"/>
  <c r="AA27" i="2" s="1"/>
  <c r="AI17" i="2"/>
  <c r="AJ17" i="2"/>
  <c r="AS15" i="2"/>
  <c r="AN19" i="2"/>
  <c r="AO19" i="2"/>
  <c r="AG17" i="2" l="1"/>
  <c r="AM19" i="2"/>
  <c r="AK18" i="2"/>
  <c r="AS16" i="2"/>
  <c r="AJ18" i="2"/>
  <c r="AH18" i="2"/>
  <c r="AD17" i="2"/>
  <c r="Q18" i="2" s="1"/>
  <c r="R19" i="2" s="1"/>
  <c r="S20" i="2" s="1"/>
  <c r="T21" i="2" s="1"/>
  <c r="U22" i="2" s="1"/>
  <c r="V23" i="2" s="1"/>
  <c r="W24" i="2" s="1"/>
  <c r="X25" i="2" s="1"/>
  <c r="Y26" i="2" s="1"/>
  <c r="Z27" i="2" s="1"/>
  <c r="AA28" i="2" s="1"/>
  <c r="AC17" i="2"/>
  <c r="AI18" i="2"/>
  <c r="AP20" i="2"/>
  <c r="AO20" i="2"/>
  <c r="AG18" i="2" l="1"/>
  <c r="AH19" i="2"/>
  <c r="AN20" i="2"/>
  <c r="AJ19" i="2"/>
  <c r="AC18" i="2"/>
  <c r="AD18" i="2"/>
  <c r="Q19" i="2" s="1"/>
  <c r="R20" i="2" s="1"/>
  <c r="S21" i="2" s="1"/>
  <c r="T22" i="2" s="1"/>
  <c r="U23" i="2" s="1"/>
  <c r="V24" i="2" s="1"/>
  <c r="W25" i="2" s="1"/>
  <c r="X26" i="2" s="1"/>
  <c r="Y27" i="2" s="1"/>
  <c r="Z28" i="2" s="1"/>
  <c r="AA29" i="2" s="1"/>
  <c r="AI19" i="2"/>
  <c r="AS17" i="2"/>
  <c r="AK19" i="2"/>
  <c r="AL19" i="2"/>
  <c r="AP21" i="2"/>
  <c r="AQ21" i="2"/>
  <c r="AG19" i="2" l="1"/>
  <c r="AH20" i="2"/>
  <c r="AO21" i="2"/>
  <c r="AM20" i="2"/>
  <c r="AL20" i="2"/>
  <c r="AJ20" i="2"/>
  <c r="AC19" i="2"/>
  <c r="AD19" i="2"/>
  <c r="AI20" i="2"/>
  <c r="AS18" i="2"/>
  <c r="AK20" i="2"/>
  <c r="AQ22" i="2"/>
  <c r="Q20" i="2" l="1"/>
  <c r="AD20" i="2" s="1"/>
  <c r="AP22" i="2"/>
  <c r="AJ21" i="2"/>
  <c r="AI21" i="2"/>
  <c r="AM21" i="2"/>
  <c r="AK21" i="2"/>
  <c r="AL21" i="2"/>
  <c r="AN21" i="2"/>
  <c r="AS19" i="2"/>
  <c r="R21" i="2" l="1"/>
  <c r="S22" i="2" s="1"/>
  <c r="T23" i="2" s="1"/>
  <c r="U24" i="2" s="1"/>
  <c r="V25" i="2" s="1"/>
  <c r="W26" i="2" s="1"/>
  <c r="X27" i="2" s="1"/>
  <c r="Y28" i="2" s="1"/>
  <c r="Z29" i="2" s="1"/>
  <c r="AA30" i="2" s="1"/>
  <c r="AC20" i="2"/>
  <c r="AG20" i="2"/>
  <c r="AS20" i="2" s="1"/>
  <c r="Q21" i="2"/>
  <c r="R22" i="2" s="1"/>
  <c r="S23" i="2" s="1"/>
  <c r="T24" i="2" s="1"/>
  <c r="U25" i="2" s="1"/>
  <c r="V26" i="2" s="1"/>
  <c r="W27" i="2" s="1"/>
  <c r="X28" i="2" s="1"/>
  <c r="Y29" i="2" s="1"/>
  <c r="Z30" i="2" s="1"/>
  <c r="AA31" i="2" s="1"/>
  <c r="AQ23" i="2"/>
  <c r="AO22" i="2"/>
  <c r="AJ22" i="2"/>
  <c r="AM22" i="2"/>
  <c r="AL22" i="2"/>
  <c r="AN22" i="2"/>
  <c r="AK22" i="2"/>
  <c r="AI22" i="2" l="1"/>
  <c r="AH21" i="2"/>
  <c r="AG21" i="2"/>
  <c r="AC21" i="2"/>
  <c r="AD21" i="2"/>
  <c r="Q22" i="2" s="1"/>
  <c r="R23" i="2" s="1"/>
  <c r="S24" i="2" s="1"/>
  <c r="T25" i="2" s="1"/>
  <c r="U26" i="2" s="1"/>
  <c r="V27" i="2" s="1"/>
  <c r="W28" i="2" s="1"/>
  <c r="X29" i="2" s="1"/>
  <c r="Y30" i="2" s="1"/>
  <c r="Z31" i="2" s="1"/>
  <c r="AA32" i="2" s="1"/>
  <c r="AH22" i="2"/>
  <c r="AJ23" i="2"/>
  <c r="AO23" i="2"/>
  <c r="AK23" i="2"/>
  <c r="AM23" i="2"/>
  <c r="AP23" i="2"/>
  <c r="AL23" i="2"/>
  <c r="AN23" i="2"/>
  <c r="AS21" i="2" l="1"/>
  <c r="AG22" i="2"/>
  <c r="AS22" i="2" s="1"/>
  <c r="AI23" i="2"/>
  <c r="AD22" i="2"/>
  <c r="Q23" i="2" s="1"/>
  <c r="R24" i="2" s="1"/>
  <c r="S25" i="2" s="1"/>
  <c r="T26" i="2" s="1"/>
  <c r="U27" i="2" s="1"/>
  <c r="V28" i="2" s="1"/>
  <c r="W29" i="2" s="1"/>
  <c r="X30" i="2" s="1"/>
  <c r="Y31" i="2" s="1"/>
  <c r="Z32" i="2" s="1"/>
  <c r="AA33" i="2" s="1"/>
  <c r="AH23" i="2"/>
  <c r="AC22" i="2"/>
  <c r="AN24" i="2"/>
  <c r="AQ24" i="2"/>
  <c r="AP24" i="2"/>
  <c r="AM24" i="2"/>
  <c r="AL24" i="2"/>
  <c r="AK24" i="2"/>
  <c r="AO24" i="2"/>
  <c r="AG23" i="2" l="1"/>
  <c r="AS23" i="2" s="1"/>
  <c r="AH24" i="2"/>
  <c r="AI24" i="2"/>
  <c r="AJ24" i="2"/>
  <c r="AC23" i="2"/>
  <c r="AD23" i="2"/>
  <c r="Q24" i="2" s="1"/>
  <c r="R25" i="2" s="1"/>
  <c r="S26" i="2" s="1"/>
  <c r="T27" i="2" s="1"/>
  <c r="U28" i="2" s="1"/>
  <c r="V29" i="2" s="1"/>
  <c r="W30" i="2" s="1"/>
  <c r="X31" i="2" s="1"/>
  <c r="Y32" i="2" s="1"/>
  <c r="Z33" i="2" s="1"/>
  <c r="AA34" i="2" s="1"/>
  <c r="AM25" i="2"/>
  <c r="AP25" i="2"/>
  <c r="AO25" i="2"/>
  <c r="AN25" i="2"/>
  <c r="AQ25" i="2"/>
  <c r="AL25" i="2"/>
  <c r="AG24" i="2" l="1"/>
  <c r="AS24" i="2" s="1"/>
  <c r="AI25" i="2"/>
  <c r="AJ25" i="2"/>
  <c r="AK25" i="2"/>
  <c r="AH25" i="2"/>
  <c r="AC24" i="2"/>
  <c r="AD24" i="2"/>
  <c r="Q25" i="2" s="1"/>
  <c r="R26" i="2" s="1"/>
  <c r="S27" i="2" s="1"/>
  <c r="T28" i="2" s="1"/>
  <c r="U29" i="2" s="1"/>
  <c r="V30" i="2" s="1"/>
  <c r="W31" i="2" s="1"/>
  <c r="X32" i="2" s="1"/>
  <c r="Y33" i="2" s="1"/>
  <c r="Z34" i="2" s="1"/>
  <c r="AA35" i="2" s="1"/>
  <c r="AP26" i="2"/>
  <c r="AQ26" i="2"/>
  <c r="AN26" i="2"/>
  <c r="AM26" i="2"/>
  <c r="AO26" i="2"/>
  <c r="AG25" i="2" l="1"/>
  <c r="AS25" i="2" s="1"/>
  <c r="AJ26" i="2"/>
  <c r="AK26" i="2"/>
  <c r="AI26" i="2"/>
  <c r="AL26" i="2"/>
  <c r="AD25" i="2"/>
  <c r="Q26" i="2" s="1"/>
  <c r="R27" i="2" s="1"/>
  <c r="S28" i="2" s="1"/>
  <c r="T29" i="2" s="1"/>
  <c r="U30" i="2" s="1"/>
  <c r="V31" i="2" s="1"/>
  <c r="W32" i="2" s="1"/>
  <c r="X33" i="2" s="1"/>
  <c r="Y34" i="2" s="1"/>
  <c r="Z35" i="2" s="1"/>
  <c r="AA36" i="2" s="1"/>
  <c r="AC25" i="2"/>
  <c r="AH26" i="2"/>
  <c r="AP27" i="2"/>
  <c r="AN27" i="2"/>
  <c r="AQ27" i="2"/>
  <c r="AO27" i="2"/>
  <c r="AG26" i="2" l="1"/>
  <c r="AS26" i="2" s="1"/>
  <c r="AI27" i="2"/>
  <c r="AL27" i="2"/>
  <c r="AK27" i="2"/>
  <c r="AJ27" i="2"/>
  <c r="AM27" i="2"/>
  <c r="AC26" i="2"/>
  <c r="AD26" i="2"/>
  <c r="Q27" i="2" s="1"/>
  <c r="R28" i="2" s="1"/>
  <c r="S29" i="2" s="1"/>
  <c r="T30" i="2" s="1"/>
  <c r="U31" i="2" s="1"/>
  <c r="V32" i="2" s="1"/>
  <c r="W33" i="2" s="1"/>
  <c r="X34" i="2" s="1"/>
  <c r="Y35" i="2" s="1"/>
  <c r="Z36" i="2" s="1"/>
  <c r="AA37" i="2" s="1"/>
  <c r="AH27" i="2"/>
  <c r="AQ28" i="2"/>
  <c r="AP28" i="2"/>
  <c r="AO28" i="2"/>
  <c r="AG27" i="2" l="1"/>
  <c r="AS27" i="2" s="1"/>
  <c r="AL28" i="2"/>
  <c r="AI28" i="2"/>
  <c r="AJ28" i="2"/>
  <c r="AM28" i="2"/>
  <c r="AK28" i="2"/>
  <c r="AN28" i="2"/>
  <c r="AH28" i="2"/>
  <c r="AC27" i="2"/>
  <c r="AD27" i="2"/>
  <c r="Q28" i="2" s="1"/>
  <c r="R29" i="2" s="1"/>
  <c r="S30" i="2" s="1"/>
  <c r="T31" i="2" s="1"/>
  <c r="U32" i="2" s="1"/>
  <c r="V33" i="2" s="1"/>
  <c r="W34" i="2" s="1"/>
  <c r="X35" i="2" s="1"/>
  <c r="Y36" i="2" s="1"/>
  <c r="Z37" i="2" s="1"/>
  <c r="AA38" i="2" s="1"/>
  <c r="AQ29" i="2"/>
  <c r="AP29" i="2"/>
  <c r="AG28" i="2" l="1"/>
  <c r="AS28" i="2" s="1"/>
  <c r="AI29" i="2"/>
  <c r="AM29" i="2"/>
  <c r="AJ29" i="2"/>
  <c r="AK29" i="2"/>
  <c r="AN29" i="2"/>
  <c r="AL29" i="2"/>
  <c r="AO29" i="2"/>
  <c r="AD28" i="2"/>
  <c r="Q29" i="2" s="1"/>
  <c r="R30" i="2" s="1"/>
  <c r="S31" i="2" s="1"/>
  <c r="T32" i="2" s="1"/>
  <c r="U33" i="2" s="1"/>
  <c r="V34" i="2" s="1"/>
  <c r="W35" i="2" s="1"/>
  <c r="X36" i="2" s="1"/>
  <c r="Y37" i="2" s="1"/>
  <c r="Z38" i="2" s="1"/>
  <c r="AA39" i="2" s="1"/>
  <c r="AC28" i="2"/>
  <c r="AH29" i="2"/>
  <c r="AQ30" i="2"/>
  <c r="AG29" i="2" l="1"/>
  <c r="AS29" i="2" s="1"/>
  <c r="AN30" i="2"/>
  <c r="AL30" i="2"/>
  <c r="AI30" i="2"/>
  <c r="AK30" i="2"/>
  <c r="AJ30" i="2"/>
  <c r="AO30" i="2"/>
  <c r="AM30" i="2"/>
  <c r="AP30" i="2"/>
  <c r="AC29" i="2"/>
  <c r="AD29" i="2"/>
  <c r="Q30" i="2" s="1"/>
  <c r="R31" i="2" s="1"/>
  <c r="S32" i="2" s="1"/>
  <c r="T33" i="2" s="1"/>
  <c r="U34" i="2" s="1"/>
  <c r="V35" i="2" s="1"/>
  <c r="W36" i="2" s="1"/>
  <c r="X37" i="2" s="1"/>
  <c r="Y38" i="2" s="1"/>
  <c r="Z39" i="2" s="1"/>
  <c r="AA40" i="2" s="1"/>
  <c r="AH30" i="2"/>
  <c r="AG30" i="2" l="1"/>
  <c r="AS30" i="2" s="1"/>
  <c r="AO31" i="2"/>
  <c r="AM31" i="2"/>
  <c r="AL31" i="2"/>
  <c r="AK31" i="2"/>
  <c r="AJ31" i="2"/>
  <c r="AP31" i="2"/>
  <c r="AI31" i="2"/>
  <c r="AQ31" i="2"/>
  <c r="AN31" i="2"/>
  <c r="AD30" i="2"/>
  <c r="Q31" i="2" s="1"/>
  <c r="R32" i="2" s="1"/>
  <c r="S33" i="2" s="1"/>
  <c r="T34" i="2" s="1"/>
  <c r="U35" i="2" s="1"/>
  <c r="V36" i="2" s="1"/>
  <c r="W37" i="2" s="1"/>
  <c r="X38" i="2" s="1"/>
  <c r="Y39" i="2" s="1"/>
  <c r="Z40" i="2" s="1"/>
  <c r="AC30" i="2"/>
  <c r="AH31" i="2"/>
  <c r="AG31" i="2" l="1"/>
  <c r="AS31" i="2" s="1"/>
  <c r="AI32" i="2"/>
  <c r="AP32" i="2"/>
  <c r="AN32" i="2"/>
  <c r="AL32" i="2"/>
  <c r="AM32" i="2"/>
  <c r="AK32" i="2"/>
  <c r="AQ32" i="2"/>
  <c r="AJ32" i="2"/>
  <c r="AO32" i="2"/>
  <c r="AD31" i="2"/>
  <c r="Q32" i="2" s="1"/>
  <c r="R33" i="2" s="1"/>
  <c r="S34" i="2" s="1"/>
  <c r="T35" i="2" s="1"/>
  <c r="U36" i="2" s="1"/>
  <c r="V37" i="2" s="1"/>
  <c r="W38" i="2" s="1"/>
  <c r="X39" i="2" s="1"/>
  <c r="Y40" i="2" s="1"/>
  <c r="AH32" i="2"/>
  <c r="AC31" i="2"/>
  <c r="AG32" i="2" l="1"/>
  <c r="AS32" i="2" s="1"/>
  <c r="AJ33" i="2"/>
  <c r="AN33" i="2"/>
  <c r="AO33" i="2"/>
  <c r="AQ33" i="2"/>
  <c r="AM33" i="2"/>
  <c r="AL33" i="2"/>
  <c r="AK33" i="2"/>
  <c r="AH33" i="2"/>
  <c r="AD32" i="2"/>
  <c r="Q33" i="2" s="1"/>
  <c r="R34" i="2" s="1"/>
  <c r="S35" i="2" s="1"/>
  <c r="T36" i="2" s="1"/>
  <c r="U37" i="2" s="1"/>
  <c r="V38" i="2" s="1"/>
  <c r="W39" i="2" s="1"/>
  <c r="X40" i="2" s="1"/>
  <c r="AI33" i="2"/>
  <c r="AP33" i="2"/>
  <c r="AC32" i="2"/>
  <c r="AG33" i="2" l="1"/>
  <c r="AS33" i="2" s="1"/>
  <c r="AK34" i="2"/>
  <c r="AM34" i="2"/>
  <c r="AP34" i="2"/>
  <c r="AO34" i="2"/>
  <c r="AN34" i="2"/>
  <c r="AQ34" i="2"/>
  <c r="AC33" i="2"/>
  <c r="AI34" i="2"/>
  <c r="AJ34" i="2"/>
  <c r="AH34" i="2"/>
  <c r="AL34" i="2"/>
  <c r="AD33" i="2"/>
  <c r="Q34" i="2" s="1"/>
  <c r="R35" i="2" s="1"/>
  <c r="S36" i="2" s="1"/>
  <c r="T37" i="2" s="1"/>
  <c r="U38" i="2" s="1"/>
  <c r="V39" i="2" s="1"/>
  <c r="W40" i="2" s="1"/>
  <c r="AO35" i="2"/>
  <c r="AG34" i="2" l="1"/>
  <c r="AS34" i="2" s="1"/>
  <c r="AP35" i="2"/>
  <c r="AM35" i="2"/>
  <c r="AQ35" i="2"/>
  <c r="AL35" i="2"/>
  <c r="AN35" i="2"/>
  <c r="AH35" i="2"/>
  <c r="AK35" i="2"/>
  <c r="AJ35" i="2"/>
  <c r="AD34" i="2"/>
  <c r="Q35" i="2" s="1"/>
  <c r="R36" i="2" s="1"/>
  <c r="S37" i="2" s="1"/>
  <c r="T38" i="2" s="1"/>
  <c r="U39" i="2" s="1"/>
  <c r="V40" i="2" s="1"/>
  <c r="AI35" i="2"/>
  <c r="AC34" i="2"/>
  <c r="AP36" i="2"/>
  <c r="AG35" i="2" l="1"/>
  <c r="AS35" i="2" s="1"/>
  <c r="AM36" i="2"/>
  <c r="AN36" i="2"/>
  <c r="AQ36" i="2"/>
  <c r="AO36" i="2"/>
  <c r="AJ36" i="2"/>
  <c r="AK36" i="2"/>
  <c r="AL36" i="2"/>
  <c r="AI36" i="2"/>
  <c r="AD35" i="2"/>
  <c r="Q36" i="2" s="1"/>
  <c r="R37" i="2" s="1"/>
  <c r="S38" i="2" s="1"/>
  <c r="T39" i="2" s="1"/>
  <c r="U40" i="2" s="1"/>
  <c r="AC35" i="2"/>
  <c r="AH36" i="2"/>
  <c r="AQ37" i="2"/>
  <c r="AG36" i="2" l="1"/>
  <c r="AS36" i="2" s="1"/>
  <c r="AN37" i="2"/>
  <c r="AO37" i="2"/>
  <c r="AP37" i="2"/>
  <c r="AM37" i="2"/>
  <c r="AL37" i="2"/>
  <c r="AI37" i="2"/>
  <c r="AJ37" i="2"/>
  <c r="AK37" i="2"/>
  <c r="AC36" i="2"/>
  <c r="AH37" i="2"/>
  <c r="AD36" i="2"/>
  <c r="Q37" i="2" s="1"/>
  <c r="R38" i="2" s="1"/>
  <c r="S39" i="2" s="1"/>
  <c r="T40" i="2" s="1"/>
  <c r="AG37" i="2" l="1"/>
  <c r="AS37" i="2" s="1"/>
  <c r="AO38" i="2"/>
  <c r="AI38" i="2"/>
  <c r="AK38" i="2"/>
  <c r="AP38" i="2"/>
  <c r="AQ38" i="2"/>
  <c r="AN38" i="2"/>
  <c r="AH38" i="2"/>
  <c r="AJ38" i="2"/>
  <c r="AD37" i="2"/>
  <c r="Q38" i="2" s="1"/>
  <c r="R39" i="2" s="1"/>
  <c r="S40" i="2" s="1"/>
  <c r="AM38" i="2"/>
  <c r="AC37" i="2"/>
  <c r="AL38" i="2"/>
  <c r="AG38" i="2" l="1"/>
  <c r="AS38" i="2" s="1"/>
  <c r="AP39" i="2"/>
  <c r="AQ39" i="2"/>
  <c r="AL39" i="2"/>
  <c r="AM39" i="2"/>
  <c r="AJ39" i="2"/>
  <c r="AO39" i="2"/>
  <c r="AN39" i="2"/>
  <c r="AI39" i="2"/>
  <c r="AC38" i="2"/>
  <c r="AH39" i="2"/>
  <c r="AK39" i="2"/>
  <c r="AD38" i="2"/>
  <c r="Q39" i="2" s="1"/>
  <c r="R40" i="2" s="1"/>
  <c r="AG39" i="2" l="1"/>
  <c r="AS39" i="2" s="1"/>
  <c r="AM40" i="2"/>
  <c r="AN40" i="2"/>
  <c r="AQ40" i="2"/>
  <c r="AK40" i="2"/>
  <c r="AP40" i="2"/>
  <c r="AO40" i="2"/>
  <c r="AD39" i="2"/>
  <c r="Q40" i="2" s="1"/>
  <c r="AG40" i="2" s="1"/>
  <c r="AH40" i="2"/>
  <c r="AL40" i="2"/>
  <c r="AC39" i="2"/>
  <c r="AI40" i="2"/>
  <c r="AJ40" i="2"/>
  <c r="AS40" i="2" l="1"/>
  <c r="AC40" i="2"/>
  <c r="AD40" i="2"/>
</calcChain>
</file>

<file path=xl/sharedStrings.xml><?xml version="1.0" encoding="utf-8"?>
<sst xmlns="http://schemas.openxmlformats.org/spreadsheetml/2006/main" count="81" uniqueCount="66">
  <si>
    <t>k</t>
  </si>
  <si>
    <t>Ages</t>
  </si>
  <si>
    <t>b</t>
  </si>
  <si>
    <t>Lmin</t>
  </si>
  <si>
    <t>Crecimiento al inicio de la poblacion</t>
  </si>
  <si>
    <t>Crecimiento en el tiempo</t>
  </si>
  <si>
    <t>Year/Edad</t>
  </si>
  <si>
    <t>Mean size (cm)</t>
  </si>
  <si>
    <t>Población inicial</t>
  </si>
  <si>
    <t>Mean size-at-age time series</t>
  </si>
  <si>
    <t>M</t>
  </si>
  <si>
    <t>c</t>
  </si>
  <si>
    <t>R0</t>
  </si>
  <si>
    <t>Poblacion virginal:</t>
  </si>
  <si>
    <t>Age</t>
  </si>
  <si>
    <t>Numbers</t>
  </si>
  <si>
    <t>year/age</t>
  </si>
  <si>
    <t>Poblacion inicial (virginal)</t>
  </si>
  <si>
    <t>Valor F (fake)</t>
  </si>
  <si>
    <t>Abundancia por año</t>
  </si>
  <si>
    <t xml:space="preserve"> Recordemos que estos valores de F (mortalidad por pesca) y S (selectividad) serán estimados dentro del modelo</t>
  </si>
  <si>
    <t>Los valores en celdas de este color son parámetros que debemos tener una idea de su valor inicial</t>
  </si>
  <si>
    <t>Length (cm)</t>
  </si>
  <si>
    <t>Madurez</t>
  </si>
  <si>
    <t>Omega3</t>
  </si>
  <si>
    <t>Omega4</t>
  </si>
  <si>
    <t>NOTA: Esta ecuación también puede ser adaptada para edades en vez de longitudes.</t>
  </si>
  <si>
    <t>Omega1</t>
  </si>
  <si>
    <t>Omega2</t>
  </si>
  <si>
    <t>Peso (kg)</t>
  </si>
  <si>
    <t>Omega5</t>
  </si>
  <si>
    <t>Omega6</t>
  </si>
  <si>
    <t>Eggs per kg</t>
  </si>
  <si>
    <t>NOTA: Estos parametros normalmente son asumidos ser 1 y 0.</t>
  </si>
  <si>
    <t>CV1</t>
  </si>
  <si>
    <t>CV2</t>
  </si>
  <si>
    <t>Mean Length(cm)/Age</t>
  </si>
  <si>
    <t>Sigma_a</t>
  </si>
  <si>
    <t>Fecundidad</t>
  </si>
  <si>
    <t>Matriz de Phi*(madurez*eggs*peso)</t>
  </si>
  <si>
    <r>
      <t xml:space="preserve">A esta matriz la vamos a llamar </t>
    </r>
    <r>
      <rPr>
        <b/>
        <sz val="11"/>
        <color theme="1"/>
        <rFont val="Calibri"/>
        <family val="2"/>
        <scheme val="minor"/>
      </rPr>
      <t>Phi</t>
    </r>
  </si>
  <si>
    <t>madurez*eggs*peso</t>
  </si>
  <si>
    <t>Edades</t>
  </si>
  <si>
    <t>SSB</t>
  </si>
  <si>
    <t>steepness (h)</t>
  </si>
  <si>
    <t>sigmaR</t>
  </si>
  <si>
    <t>b_y</t>
  </si>
  <si>
    <t>frac_female</t>
  </si>
  <si>
    <t># normalmente asumido ser 0.5</t>
  </si>
  <si>
    <t>B-H stock recruitment relationship</t>
  </si>
  <si>
    <t>Selex</t>
  </si>
  <si>
    <t>En longitud:</t>
  </si>
  <si>
    <t>En edades:</t>
  </si>
  <si>
    <t>Edad:</t>
  </si>
  <si>
    <t>Selex:</t>
  </si>
  <si>
    <t>beta1</t>
  </si>
  <si>
    <t>beta2</t>
  </si>
  <si>
    <t>Numbers at age per year</t>
  </si>
  <si>
    <t>Capturas</t>
  </si>
  <si>
    <t>Peso</t>
  </si>
  <si>
    <t>Matriz para calcular peso a la edad</t>
  </si>
  <si>
    <t>Captura total estimada</t>
  </si>
  <si>
    <t>#Aqui no consideramos diferencias de sexo</t>
  </si>
  <si>
    <t>Linf</t>
  </si>
  <si>
    <t>L_A1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</si>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</sst>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11" fontId="0" fillId="6" borderId="0" xfId="0" applyNumberFormat="1" applyFill="1"/>
    <xf numFmtId="11" fontId="0" fillId="8" borderId="0" xfId="0" applyNumberFormat="1" applyFill="1"/>
    <xf numFmtId="11" fontId="0" fillId="2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2" fontId="0" fillId="7" borderId="0" xfId="0" applyNumberFormat="1" applyFill="1"/>
    <xf numFmtId="2" fontId="0" fillId="0" borderId="0" xfId="0" applyNumberFormat="1"/>
    <xf numFmtId="11" fontId="0" fillId="7" borderId="0" xfId="0" applyNumberFormat="1" applyFill="1"/>
    <xf numFmtId="2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2" fontId="0" fillId="9" borderId="0" xfId="0" applyNumberFormat="1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Crecimiento!$A$13</c:f>
              <c:strCache>
                <c:ptCount val="1"/>
                <c:pt idx="0">
                  <c:v>Mean size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Crecimiento!$B$12:$L$12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Crecimiento!$B$13:$L$13</c:f>
              <c:numCache>
                <c:formatCode>General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16.990671068851114</c:v>
                </c:pt>
                <c:pt idx="3">
                  <c:v>19.035875600486257</c:v>
                </c:pt>
                <c:pt idx="4">
                  <c:v>20.434512053617766</c:v>
                </c:pt>
                <c:pt idx="5">
                  <c:v>21.390985549432049</c:v>
                </c:pt>
                <c:pt idx="6">
                  <c:v>22.045080862153874</c:v>
                </c:pt>
                <c:pt idx="7">
                  <c:v>22.492391404471018</c:v>
                </c:pt>
                <c:pt idx="8">
                  <c:v>22.798289822295562</c:v>
                </c:pt>
                <c:pt idx="9">
                  <c:v>23.007481945384885</c:v>
                </c:pt>
                <c:pt idx="10">
                  <c:v>23.150540365476875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9-4D67-9AEE-3C715EC5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85328"/>
        <c:axId val="1787685744"/>
      </c:scatterChart>
      <c:valAx>
        <c:axId val="17876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85744"/>
        <c:crosses val="autoZero"/>
        <c:crossBetween val="midCat"/>
      </c:valAx>
      <c:valAx>
        <c:axId val="1787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608455976429"/>
          <c:y val="4.5211672831894777E-2"/>
          <c:w val="0.85763878226920798"/>
          <c:h val="0.77228398238136386"/>
        </c:manualLayout>
      </c:layout>
      <c:scatterChart>
        <c:scatterStyle val="smoothMarker"/>
        <c:varyColors val="0"/>
        <c:ser>
          <c:idx val="0"/>
          <c:order val="0"/>
          <c:tx>
            <c:v>SSB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y S-R'!$P$11:$P$40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 y S-R'!$AD$11:$AD$40</c:f>
              <c:numCache>
                <c:formatCode>General</c:formatCode>
                <c:ptCount val="30"/>
                <c:pt idx="0">
                  <c:v>506.68865426599899</c:v>
                </c:pt>
                <c:pt idx="1">
                  <c:v>371.86572307709605</c:v>
                </c:pt>
                <c:pt idx="2">
                  <c:v>296.09396213104577</c:v>
                </c:pt>
                <c:pt idx="3">
                  <c:v>239.35268572576163</c:v>
                </c:pt>
                <c:pt idx="4">
                  <c:v>206.0145265232774</c:v>
                </c:pt>
                <c:pt idx="5">
                  <c:v>188.45485183496078</c:v>
                </c:pt>
                <c:pt idx="6">
                  <c:v>265.09623630988392</c:v>
                </c:pt>
                <c:pt idx="7">
                  <c:v>308.12839194760045</c:v>
                </c:pt>
                <c:pt idx="8">
                  <c:v>287.58174524059592</c:v>
                </c:pt>
                <c:pt idx="9">
                  <c:v>403.90897261324704</c:v>
                </c:pt>
                <c:pt idx="10">
                  <c:v>465.62145505826174</c:v>
                </c:pt>
                <c:pt idx="11">
                  <c:v>413.39004242512038</c:v>
                </c:pt>
                <c:pt idx="12">
                  <c:v>460.76670019800292</c:v>
                </c:pt>
                <c:pt idx="13">
                  <c:v>417.57854901535126</c:v>
                </c:pt>
                <c:pt idx="14">
                  <c:v>312.84409045484438</c:v>
                </c:pt>
                <c:pt idx="15">
                  <c:v>266.68312851375714</c:v>
                </c:pt>
                <c:pt idx="16">
                  <c:v>230.8370810286707</c:v>
                </c:pt>
                <c:pt idx="17">
                  <c:v>201.77376214433977</c:v>
                </c:pt>
                <c:pt idx="18">
                  <c:v>189.25261154421446</c:v>
                </c:pt>
                <c:pt idx="19">
                  <c:v>176.61442278044578</c:v>
                </c:pt>
                <c:pt idx="20">
                  <c:v>257.29944549909197</c:v>
                </c:pt>
                <c:pt idx="21">
                  <c:v>278.93924413586547</c:v>
                </c:pt>
                <c:pt idx="22">
                  <c:v>261.02305385639738</c:v>
                </c:pt>
                <c:pt idx="23">
                  <c:v>213.92579941293039</c:v>
                </c:pt>
                <c:pt idx="24">
                  <c:v>225.60301090236729</c:v>
                </c:pt>
                <c:pt idx="25">
                  <c:v>268.7818436137311</c:v>
                </c:pt>
                <c:pt idx="26">
                  <c:v>298.0974523187715</c:v>
                </c:pt>
                <c:pt idx="27">
                  <c:v>309.34203562667301</c:v>
                </c:pt>
                <c:pt idx="28">
                  <c:v>267.53530897518618</c:v>
                </c:pt>
                <c:pt idx="29">
                  <c:v>258.24733706549307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3-40AA-81AB-AA9664491D1B}"/>
            </c:ext>
          </c:extLst>
        </c:ser>
        <c:ser>
          <c:idx val="1"/>
          <c:order val="1"/>
          <c:tx>
            <c:v>Captura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 y S-R'!$P$11:$P$40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 y S-R'!$AS$11:$AS$40</c:f>
              <c:numCache>
                <c:formatCode>0.00</c:formatCode>
                <c:ptCount val="30"/>
                <c:pt idx="0">
                  <c:v>378.4388611183137</c:v>
                </c:pt>
                <c:pt idx="1">
                  <c:v>278.52141245288846</c:v>
                </c:pt>
                <c:pt idx="2">
                  <c:v>218.75089014324064</c:v>
                </c:pt>
                <c:pt idx="3">
                  <c:v>179.30670947551152</c:v>
                </c:pt>
                <c:pt idx="4">
                  <c:v>150.75434491258568</c:v>
                </c:pt>
                <c:pt idx="5">
                  <c:v>138.13611526049698</c:v>
                </c:pt>
                <c:pt idx="6">
                  <c:v>176.01266522798701</c:v>
                </c:pt>
                <c:pt idx="7">
                  <c:v>227.2946723763107</c:v>
                </c:pt>
                <c:pt idx="8">
                  <c:v>214.26562520993409</c:v>
                </c:pt>
                <c:pt idx="9">
                  <c:v>267.28117515917432</c:v>
                </c:pt>
                <c:pt idx="10">
                  <c:v>344.64032841541086</c:v>
                </c:pt>
                <c:pt idx="11">
                  <c:v>311.84778419921696</c:v>
                </c:pt>
                <c:pt idx="12">
                  <c:v>317.85922055824352</c:v>
                </c:pt>
                <c:pt idx="13">
                  <c:v>322.47026294372125</c:v>
                </c:pt>
                <c:pt idx="14">
                  <c:v>237.42171165670015</c:v>
                </c:pt>
                <c:pt idx="15">
                  <c:v>192.75175550506887</c:v>
                </c:pt>
                <c:pt idx="16">
                  <c:v>172.64476573446382</c:v>
                </c:pt>
                <c:pt idx="17">
                  <c:v>148.22161176275657</c:v>
                </c:pt>
                <c:pt idx="18">
                  <c:v>137.7513346222884</c:v>
                </c:pt>
                <c:pt idx="19">
                  <c:v>130.06273401327346</c:v>
                </c:pt>
                <c:pt idx="20">
                  <c:v>169.62063765841879</c:v>
                </c:pt>
                <c:pt idx="21">
                  <c:v>210.87483943362278</c:v>
                </c:pt>
                <c:pt idx="22">
                  <c:v>191.03760481128106</c:v>
                </c:pt>
                <c:pt idx="23">
                  <c:v>163.46342747806787</c:v>
                </c:pt>
                <c:pt idx="24">
                  <c:v>155.48380326397717</c:v>
                </c:pt>
                <c:pt idx="25">
                  <c:v>191.27560066615249</c:v>
                </c:pt>
                <c:pt idx="26">
                  <c:v>215.22027571194462</c:v>
                </c:pt>
                <c:pt idx="27">
                  <c:v>225.13394258461463</c:v>
                </c:pt>
                <c:pt idx="28">
                  <c:v>203.43353839457421</c:v>
                </c:pt>
                <c:pt idx="29">
                  <c:v>183.31459489169814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1D8-45E0-88F7-9B61D47F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119"/>
        <c:axId val="7223871"/>
      </c:scatterChart>
      <c:valAx>
        <c:axId val="72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871"/>
        <c:crosses val="autoZero"/>
        <c:crossBetween val="midCat"/>
      </c:valAx>
      <c:valAx>
        <c:axId val="72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72924937307619"/>
          <c:y val="7.3057467693233763E-2"/>
          <c:w val="0.13703583883490886"/>
          <c:h val="0.13871860345446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y S-R'!$P$11:$P$40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 y S-R'!$Q$11:$Q$40</c:f>
              <c:numCache>
                <c:formatCode>0.00</c:formatCode>
                <c:ptCount val="30"/>
                <c:pt idx="0">
                  <c:v>7551.991364606034</c:v>
                </c:pt>
                <c:pt idx="1">
                  <c:v>7535.1387646512994</c:v>
                </c:pt>
                <c:pt idx="2">
                  <c:v>5204.6418986164181</c:v>
                </c:pt>
                <c:pt idx="3">
                  <c:v>6010.086731383587</c:v>
                </c:pt>
                <c:pt idx="4">
                  <c:v>5566.5867647599262</c:v>
                </c:pt>
                <c:pt idx="5">
                  <c:v>15988.054268428419</c:v>
                </c:pt>
                <c:pt idx="6">
                  <c:v>9476.1470583613755</c:v>
                </c:pt>
                <c:pt idx="7">
                  <c:v>7277.7321088424851</c:v>
                </c:pt>
                <c:pt idx="8">
                  <c:v>24674.369943030753</c:v>
                </c:pt>
                <c:pt idx="9">
                  <c:v>13826.608242170032</c:v>
                </c:pt>
                <c:pt idx="10">
                  <c:v>8724.9731941791069</c:v>
                </c:pt>
                <c:pt idx="11">
                  <c:v>22187.799707689428</c:v>
                </c:pt>
                <c:pt idx="12">
                  <c:v>6099.7072717630153</c:v>
                </c:pt>
                <c:pt idx="13">
                  <c:v>5221.4762049091323</c:v>
                </c:pt>
                <c:pt idx="14">
                  <c:v>8583.9962183001862</c:v>
                </c:pt>
                <c:pt idx="15">
                  <c:v>5319.4614652551691</c:v>
                </c:pt>
                <c:pt idx="16">
                  <c:v>5695.6022693169962</c:v>
                </c:pt>
                <c:pt idx="17">
                  <c:v>6003.3302991235087</c:v>
                </c:pt>
                <c:pt idx="18">
                  <c:v>5033.1167379343051</c:v>
                </c:pt>
                <c:pt idx="19">
                  <c:v>16048.774481010605</c:v>
                </c:pt>
                <c:pt idx="20">
                  <c:v>6435.5740352723224</c:v>
                </c:pt>
                <c:pt idx="21">
                  <c:v>7909.2067319502603</c:v>
                </c:pt>
                <c:pt idx="22">
                  <c:v>3452.2144054483092</c:v>
                </c:pt>
                <c:pt idx="23">
                  <c:v>10770.557153773661</c:v>
                </c:pt>
                <c:pt idx="24">
                  <c:v>10947.066778956923</c:v>
                </c:pt>
                <c:pt idx="25">
                  <c:v>10763.515724038272</c:v>
                </c:pt>
                <c:pt idx="26">
                  <c:v>10244.573209148986</c:v>
                </c:pt>
                <c:pt idx="27">
                  <c:v>4922.1186345476754</c:v>
                </c:pt>
                <c:pt idx="28">
                  <c:v>10040.571542435224</c:v>
                </c:pt>
                <c:pt idx="29">
                  <c:v>4371.2335914257737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9-4A42-A667-A02B9BA1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47472"/>
        <c:axId val="1500747888"/>
      </c:scatterChart>
      <c:valAx>
        <c:axId val="15007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7888"/>
        <c:crosses val="autoZero"/>
        <c:crossBetween val="midCat"/>
      </c:valAx>
      <c:valAx>
        <c:axId val="15007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Recruitment</a:t>
                </a:r>
                <a:r>
                  <a:rPr lang="en-US" baseline="0"/>
                  <a:t> (age-0, 1000s)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Age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'Longitud-edad matriz'!$A$10:$A$39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'Longitud-edad matriz'!$B$10:$B$39</c:f>
              <c:numCache>
                <c:formatCode>General</c:formatCode>
                <c:ptCount val="30"/>
                <c:pt idx="0">
                  <c:v>0.5</c:v>
                </c:pt>
                <c:pt idx="1">
                  <c:v>0.13590512198327775</c:v>
                </c:pt>
                <c:pt idx="2">
                  <c:v>2.1400233916549105E-2</c:v>
                </c:pt>
                <c:pt idx="3">
                  <c:v>1.3182267897969835E-3</c:v>
                </c:pt>
                <c:pt idx="4">
                  <c:v>3.1384590261196443E-5</c:v>
                </c:pt>
                <c:pt idx="5">
                  <c:v>2.8566498422311071E-7</c:v>
                </c:pt>
                <c:pt idx="6">
                  <c:v>9.8530783532169153E-10</c:v>
                </c:pt>
                <c:pt idx="7">
                  <c:v>1.2791989689731054E-12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A-47AA-B2A5-5041C2160103}"/>
            </c:ext>
          </c:extLst>
        </c:ser>
        <c:ser>
          <c:idx val="1"/>
          <c:order val="1"/>
          <c:tx>
            <c:v>Age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'Longitud-edad matriz'!$A$10:$A$39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'Longitud-edad matriz'!$D$10:$D$39</c:f>
              <c:numCache>
                <c:formatCode>General</c:formatCode>
                <c:ptCount val="30"/>
                <c:pt idx="0">
                  <c:v>2.8793045251155463E-34</c:v>
                </c:pt>
                <c:pt idx="1">
                  <c:v>1.0792906392679153E-26</c:v>
                </c:pt>
                <c:pt idx="2">
                  <c:v>2.7990119572591929E-23</c:v>
                </c:pt>
                <c:pt idx="3">
                  <c:v>4.0976328228925282E-20</c:v>
                </c:pt>
                <c:pt idx="4">
                  <c:v>3.3890414580791235E-17</c:v>
                </c:pt>
                <c:pt idx="5">
                  <c:v>1.5851121303996294E-14</c:v>
                </c:pt>
                <c:pt idx="6">
                  <c:v>4.1974859222469145E-12</c:v>
                </c:pt>
                <c:pt idx="7">
                  <c:v>6.3018464571899873E-10</c:v>
                </c:pt>
                <c:pt idx="8">
                  <c:v>5.3728673425064879E-8</c:v>
                </c:pt>
                <c:pt idx="9">
                  <c:v>2.6063165821942951E-6</c:v>
                </c:pt>
                <c:pt idx="10">
                  <c:v>7.2087700785610859E-5</c:v>
                </c:pt>
                <c:pt idx="11">
                  <c:v>1.1395231355327928E-3</c:v>
                </c:pt>
                <c:pt idx="12">
                  <c:v>1.0319712522209843E-2</c:v>
                </c:pt>
                <c:pt idx="13">
                  <c:v>5.3668266513801452E-2</c:v>
                </c:pt>
                <c:pt idx="14">
                  <c:v>0.16060976007041644</c:v>
                </c:pt>
                <c:pt idx="15">
                  <c:v>0.27701571126697444</c:v>
                </c:pt>
                <c:pt idx="16">
                  <c:v>0.27559778077814667</c:v>
                </c:pt>
                <c:pt idx="17">
                  <c:v>0.15815480705968155</c:v>
                </c:pt>
                <c:pt idx="18">
                  <c:v>5.2306690771584341E-2</c:v>
                </c:pt>
                <c:pt idx="19">
                  <c:v>9.9545463142339807E-3</c:v>
                </c:pt>
                <c:pt idx="20">
                  <c:v>1.0878598568372366E-3</c:v>
                </c:pt>
                <c:pt idx="21">
                  <c:v>6.8106296377656861E-5</c:v>
                </c:pt>
                <c:pt idx="22">
                  <c:v>2.4367448849815787E-6</c:v>
                </c:pt>
                <c:pt idx="23">
                  <c:v>4.9708148375238181E-8</c:v>
                </c:pt>
                <c:pt idx="24">
                  <c:v>5.7691451615937694E-10</c:v>
                </c:pt>
                <c:pt idx="25">
                  <c:v>3.8022918147362361E-12</c:v>
                </c:pt>
                <c:pt idx="26">
                  <c:v>1.4210854715202004E-14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6-47B0-93A5-9C4B4108B52C}"/>
            </c:ext>
          </c:extLst>
        </c:ser>
        <c:ser>
          <c:idx val="2"/>
          <c:order val="2"/>
          <c:tx>
            <c:v>Age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'Longitud-edad matriz'!$A$10:$A$39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'Longitud-edad matriz'!$F$10:$F$39</c:f>
              <c:numCache>
                <c:formatCode>General</c:formatCode>
                <c:ptCount val="30"/>
                <c:pt idx="0">
                  <c:v>3.031141780954822E-31</c:v>
                </c:pt>
                <c:pt idx="1">
                  <c:v>1.5822163637962883E-25</c:v>
                </c:pt>
                <c:pt idx="2">
                  <c:v>6.7508333949561308E-23</c:v>
                </c:pt>
                <c:pt idx="3">
                  <c:v>2.0276762410048265E-20</c:v>
                </c:pt>
                <c:pt idx="4">
                  <c:v>4.2887119504450819E-18</c:v>
                </c:pt>
                <c:pt idx="5">
                  <c:v>6.389908609340194E-16</c:v>
                </c:pt>
                <c:pt idx="6">
                  <c:v>6.7091939784491707E-14</c:v>
                </c:pt>
                <c:pt idx="7">
                  <c:v>4.9663676490035352E-12</c:v>
                </c:pt>
                <c:pt idx="8">
                  <c:v>2.5929937692807946E-10</c:v>
                </c:pt>
                <c:pt idx="9">
                  <c:v>9.5537750909689812E-9</c:v>
                </c:pt>
                <c:pt idx="10">
                  <c:v>2.4853645283460779E-7</c:v>
                </c:pt>
                <c:pt idx="11">
                  <c:v>4.5676002058356716E-6</c:v>
                </c:pt>
                <c:pt idx="12">
                  <c:v>5.9335785348653799E-5</c:v>
                </c:pt>
                <c:pt idx="13">
                  <c:v>5.4516017723521971E-4</c:v>
                </c:pt>
                <c:pt idx="14">
                  <c:v>3.5444735927697675E-3</c:v>
                </c:pt>
                <c:pt idx="15">
                  <c:v>1.6316448510606728E-2</c:v>
                </c:pt>
                <c:pt idx="16">
                  <c:v>5.3204380124434916E-2</c:v>
                </c:pt>
                <c:pt idx="17">
                  <c:v>0.12293764769121261</c:v>
                </c:pt>
                <c:pt idx="18">
                  <c:v>0.20135570802801522</c:v>
                </c:pt>
                <c:pt idx="19">
                  <c:v>0.23380911233980217</c:v>
                </c:pt>
                <c:pt idx="20">
                  <c:v>0.19248685662319065</c:v>
                </c:pt>
                <c:pt idx="21">
                  <c:v>0.11234456276345972</c:v>
                </c:pt>
                <c:pt idx="22">
                  <c:v>4.6476215379490315E-2</c:v>
                </c:pt>
                <c:pt idx="23">
                  <c:v>1.3624025587479549E-2</c:v>
                </c:pt>
                <c:pt idx="24">
                  <c:v>2.8288070718964775E-3</c:v>
                </c:pt>
                <c:pt idx="25">
                  <c:v>4.1583310220683067E-4</c:v>
                </c:pt>
                <c:pt idx="26">
                  <c:v>4.3253777734175713E-5</c:v>
                </c:pt>
                <c:pt idx="27">
                  <c:v>3.1818196462030102E-6</c:v>
                </c:pt>
                <c:pt idx="28">
                  <c:v>1.6543411929248464E-7</c:v>
                </c:pt>
                <c:pt idx="29">
                  <c:v>6.236584249030841E-9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F6-47B0-93A5-9C4B4108B52C}"/>
            </c:ext>
          </c:extLst>
        </c:ser>
        <c:ser>
          <c:idx val="3"/>
          <c:order val="3"/>
          <c:tx>
            <c:v>Age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'Longitud-edad matriz'!$A$10:$A$39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'Longitud-edad matriz'!$H$10:$H$39</c:f>
              <c:numCache>
                <c:formatCode>General</c:formatCode>
                <c:ptCount val="30"/>
                <c:pt idx="0">
                  <c:v>2.8475179399556654E-30</c:v>
                </c:pt>
                <c:pt idx="1">
                  <c:v>3.8069376408004281E-25</c:v>
                </c:pt>
                <c:pt idx="2">
                  <c:v>9.0209823020347108E-23</c:v>
                </c:pt>
                <c:pt idx="3">
                  <c:v>1.6002946722322246E-20</c:v>
                </c:pt>
                <c:pt idx="4">
                  <c:v>2.1257130308133534E-18</c:v>
                </c:pt>
                <c:pt idx="5">
                  <c:v>2.1147834586807877E-16</c:v>
                </c:pt>
                <c:pt idx="6">
                  <c:v>1.5761208087957462E-14</c:v>
                </c:pt>
                <c:pt idx="7">
                  <c:v>8.8021503599148835E-13</c:v>
                </c:pt>
                <c:pt idx="8">
                  <c:v>3.6845496053887481E-11</c:v>
                </c:pt>
                <c:pt idx="9">
                  <c:v>1.1563884099003367E-9</c:v>
                </c:pt>
                <c:pt idx="10">
                  <c:v>2.7219478981562982E-8</c:v>
                </c:pt>
                <c:pt idx="11">
                  <c:v>4.8067329979339705E-7</c:v>
                </c:pt>
                <c:pt idx="12">
                  <c:v>6.3702151021962528E-6</c:v>
                </c:pt>
                <c:pt idx="13">
                  <c:v>6.3377046810694142E-5</c:v>
                </c:pt>
                <c:pt idx="14">
                  <c:v>4.735010075698616E-4</c:v>
                </c:pt>
                <c:pt idx="15">
                  <c:v>2.6573707997315033E-3</c:v>
                </c:pt>
                <c:pt idx="16">
                  <c:v>1.1205926007018464E-2</c:v>
                </c:pt>
                <c:pt idx="17">
                  <c:v>3.5515404078484247E-2</c:v>
                </c:pt>
                <c:pt idx="18">
                  <c:v>8.4615871404244758E-2</c:v>
                </c:pt>
                <c:pt idx="19">
                  <c:v>0.15157443760021655</c:v>
                </c:pt>
                <c:pt idx="20">
                  <c:v>0.20416902150876132</c:v>
                </c:pt>
                <c:pt idx="21">
                  <c:v>0.2068092265322668</c:v>
                </c:pt>
                <c:pt idx="22">
                  <c:v>0.15753146173226806</c:v>
                </c:pt>
                <c:pt idx="23">
                  <c:v>9.023143062607486E-2</c:v>
                </c:pt>
                <c:pt idx="24">
                  <c:v>3.8859120458067498E-2</c:v>
                </c:pt>
                <c:pt idx="25">
                  <c:v>1.258060663025895E-2</c:v>
                </c:pt>
                <c:pt idx="26">
                  <c:v>3.0612069806148501E-3</c:v>
                </c:pt>
                <c:pt idx="27">
                  <c:v>5.5970420021189682E-4</c:v>
                </c:pt>
                <c:pt idx="28">
                  <c:v>7.6873776131303195E-5</c:v>
                </c:pt>
                <c:pt idx="29">
                  <c:v>8.5803092573222273E-6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F6-47B0-93A5-9C4B4108B52C}"/>
            </c:ext>
          </c:extLst>
        </c:ser>
        <c:ser>
          <c:idx val="4"/>
          <c:order val="4"/>
          <c:tx>
            <c:v>Age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'Longitud-edad matriz'!$A$10:$A$39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'Longitud-edad matriz'!$J$10:$J$39</c:f>
              <c:numCache>
                <c:formatCode>General</c:formatCode>
                <c:ptCount val="30"/>
                <c:pt idx="0">
                  <c:v>7.0129051261352093E-30</c:v>
                </c:pt>
                <c:pt idx="1">
                  <c:v>5.4299430066261043E-25</c:v>
                </c:pt>
                <c:pt idx="2">
                  <c:v>1.0144726890686481E-22</c:v>
                </c:pt>
                <c:pt idx="3">
                  <c:v>1.4524191765436757E-20</c:v>
                </c:pt>
                <c:pt idx="4">
                  <c:v>1.593767321414472E-18</c:v>
                </c:pt>
                <c:pt idx="5">
                  <c:v>1.3406625654990244E-16</c:v>
                </c:pt>
                <c:pt idx="6">
                  <c:v>8.6469202909154041E-15</c:v>
                </c:pt>
                <c:pt idx="7">
                  <c:v>4.2770268885142038E-13</c:v>
                </c:pt>
                <c:pt idx="8">
                  <c:v>1.6227710814634921E-11</c:v>
                </c:pt>
                <c:pt idx="9">
                  <c:v>4.7239799537691995E-10</c:v>
                </c:pt>
                <c:pt idx="10">
                  <c:v>1.0553558009950105E-8</c:v>
                </c:pt>
                <c:pt idx="11">
                  <c:v>1.8098275473022603E-7</c:v>
                </c:pt>
                <c:pt idx="12">
                  <c:v>2.3830426244207868E-6</c:v>
                </c:pt>
                <c:pt idx="13">
                  <c:v>2.409858721708558E-5</c:v>
                </c:pt>
                <c:pt idx="14">
                  <c:v>1.8720758598308752E-4</c:v>
                </c:pt>
                <c:pt idx="15">
                  <c:v>1.1174557571712856E-3</c:v>
                </c:pt>
                <c:pt idx="16">
                  <c:v>5.126358338683727E-3</c:v>
                </c:pt>
                <c:pt idx="17">
                  <c:v>1.8077875850479298E-2</c:v>
                </c:pt>
                <c:pt idx="18">
                  <c:v>4.9014298072314909E-2</c:v>
                </c:pt>
                <c:pt idx="19">
                  <c:v>0.10218781120145146</c:v>
                </c:pt>
                <c:pt idx="20">
                  <c:v>0.16384198386163198</c:v>
                </c:pt>
                <c:pt idx="21">
                  <c:v>0.20203811510578396</c:v>
                </c:pt>
                <c:pt idx="22">
                  <c:v>0.19161872165621796</c:v>
                </c:pt>
                <c:pt idx="23">
                  <c:v>0.13977690187822533</c:v>
                </c:pt>
                <c:pt idx="24">
                  <c:v>7.8415872218629556E-2</c:v>
                </c:pt>
                <c:pt idx="25">
                  <c:v>3.383019864215453E-2</c:v>
                </c:pt>
                <c:pt idx="26">
                  <c:v>1.1222301890804087E-2</c:v>
                </c:pt>
                <c:pt idx="27">
                  <c:v>2.8619803195097937E-3</c:v>
                </c:pt>
                <c:pt idx="28">
                  <c:v>5.6101801345098679E-4</c:v>
                </c:pt>
                <c:pt idx="29">
                  <c:v>9.5225952291611016E-5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F6-47B0-93A5-9C4B4108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72720"/>
        <c:axId val="1890566896"/>
      </c:scatterChart>
      <c:valAx>
        <c:axId val="18905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6896"/>
        <c:crosses val="autoZero"/>
        <c:crossBetween val="midCat"/>
      </c:valAx>
      <c:valAx>
        <c:axId val="18905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'Longitud-Peso'!$B$6</c:f>
              <c:strCache>
                <c:ptCount val="1"/>
                <c:pt idx="0">
                  <c:v>Peso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'Longitud-Peso'!$A$7:$A$37</c:f>
              <c:numCache>
                <c:formatCode>General</c:formatCode>
                <c:ptCount val="3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'Longitud-Peso'!$B$7:$B$37</c:f>
              <c:numCache>
                <c:formatCode>0.00E+00</c:formatCode>
                <c:ptCount val="31"/>
                <c:pt idx="1">
                  <c:v>7.5241999999999999E-6</c:v>
                </c:pt>
                <c:pt idx="2">
                  <c:v>7.0753921098705655E-5</c:v>
                </c:pt>
                <c:pt idx="3">
                  <c:v>2.6247550001843689E-4</c:v>
                </c:pt>
                <c:pt idx="4">
                  <c:v>6.6533549757341202E-4</c:v>
                </c:pt>
                <c:pt idx="5">
                  <c:v>1.3688950371599153E-3</c:v>
                </c:pt>
                <c:pt idx="6">
                  <c:v>2.468192076054304E-3</c:v>
                </c:pt>
                <c:pt idx="7">
                  <c:v>4.0628549154158424E-3</c:v>
                </c:pt>
                <c:pt idx="8">
                  <c:v>6.2564917598518423E-3</c:v>
                </c:pt>
                <c:pt idx="9">
                  <c:v>9.1562409438782147E-3</c:v>
                </c:pt>
                <c:pt idx="10">
                  <c:v>1.2872423839294878E-2</c:v>
                </c:pt>
                <c:pt idx="11">
                  <c:v>1.7518267781838789E-2</c:v>
                </c:pt>
                <c:pt idx="12">
                  <c:v>2.3209679089550638E-2</c:v>
                </c:pt>
                <c:pt idx="13">
                  <c:v>3.0065053268071712E-2</c:v>
                </c:pt>
                <c:pt idx="14">
                  <c:v>3.8205113649400692E-2</c:v>
                </c:pt>
                <c:pt idx="15">
                  <c:v>4.7752772301547772E-2</c:v>
                </c:pt>
                <c:pt idx="16">
                  <c:v>5.8833008735979873E-2</c:v>
                </c:pt>
                <c:pt idx="17">
                  <c:v>7.1572763081960145E-2</c:v>
                </c:pt>
                <c:pt idx="18">
                  <c:v>8.6100841192937053E-2</c:v>
                </c:pt>
                <c:pt idx="19">
                  <c:v>0.10254782971951917</c:v>
                </c:pt>
                <c:pt idx="20">
                  <c:v>0.12104601960003279</c:v>
                </c:pt>
                <c:pt idx="21">
                  <c:v>0.14172933673030177</c:v>
                </c:pt>
                <c:pt idx="22">
                  <c:v>0.16473327881000244</c:v>
                </c:pt>
                <c:pt idx="23">
                  <c:v>0.19019485754457599</c:v>
                </c:pt>
                <c:pt idx="24">
                  <c:v>0.21825254552355661</c:v>
                </c:pt>
                <c:pt idx="25">
                  <c:v>0.24904622720834724</c:v>
                </c:pt>
                <c:pt idx="26">
                  <c:v>0.28271715355220867</c:v>
                </c:pt>
                <c:pt idx="27">
                  <c:v>0.31940789984765394</c:v>
                </c:pt>
                <c:pt idx="28">
                  <c:v>0.35926232645554068</c:v>
                </c:pt>
                <c:pt idx="29">
                  <c:v>0.40242554211869896</c:v>
                </c:pt>
                <c:pt idx="30">
                  <c:v>0.44904386960316955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D-4634-94D6-452C0DC1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78672"/>
        <c:axId val="1787697392"/>
      </c:scatterChart>
      <c:valAx>
        <c:axId val="17876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7392"/>
        <c:crosses val="autoZero"/>
        <c:crossBetween val="midCat"/>
      </c:valAx>
      <c:valAx>
        <c:axId val="17876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Madurez!$B$6</c:f>
              <c:strCache>
                <c:ptCount val="1"/>
                <c:pt idx="0">
                  <c:v>Madurez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Madurez!$A$7:$A$37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Madurez!$B$7:$B$37</c:f>
              <c:numCache>
                <c:formatCode>General</c:formatCode>
                <c:ptCount val="31"/>
                <c:pt idx="0">
                  <c:v>1.3637032707949703E-4</c:v>
                </c:pt>
                <c:pt idx="1">
                  <c:v>3.3201444877844181E-4</c:v>
                </c:pt>
                <c:pt idx="2">
                  <c:v>8.0811317605617176E-4</c:v>
                </c:pt>
                <c:pt idx="3">
                  <c:v>1.9655807798448378E-3</c:v>
                </c:pt>
                <c:pt idx="4">
                  <c:v>4.7729801147632011E-3</c:v>
                </c:pt>
                <c:pt idx="5">
                  <c:v>1.1543752483922289E-2</c:v>
                </c:pt>
                <c:pt idx="6">
                  <c:v>2.7652422322823136E-2</c:v>
                </c:pt>
                <c:pt idx="7">
                  <c:v>6.4766968606785533E-2</c:v>
                </c:pt>
                <c:pt idx="8">
                  <c:v>0.14430313409051873</c:v>
                </c:pt>
                <c:pt idx="9">
                  <c:v>0.29110982743388009</c:v>
                </c:pt>
                <c:pt idx="10">
                  <c:v>0.5</c:v>
                </c:pt>
                <c:pt idx="11">
                  <c:v>0.70889017256611986</c:v>
                </c:pt>
                <c:pt idx="12">
                  <c:v>0.85569686590948124</c:v>
                </c:pt>
                <c:pt idx="13">
                  <c:v>0.93523303139321445</c:v>
                </c:pt>
                <c:pt idx="14">
                  <c:v>0.97234757767717694</c:v>
                </c:pt>
                <c:pt idx="15">
                  <c:v>0.98845624751607775</c:v>
                </c:pt>
                <c:pt idx="16">
                  <c:v>0.99522701988523676</c:v>
                </c:pt>
                <c:pt idx="17">
                  <c:v>0.99803441922015512</c:v>
                </c:pt>
                <c:pt idx="18">
                  <c:v>0.99919188682394389</c:v>
                </c:pt>
                <c:pt idx="19">
                  <c:v>0.99966798555122149</c:v>
                </c:pt>
                <c:pt idx="20">
                  <c:v>0.99986362967292042</c:v>
                </c:pt>
                <c:pt idx="21">
                  <c:v>0.99994399423954927</c:v>
                </c:pt>
                <c:pt idx="22">
                  <c:v>0.99997700015313529</c:v>
                </c:pt>
                <c:pt idx="23">
                  <c:v>0.99999055485254529</c:v>
                </c:pt>
                <c:pt idx="24">
                  <c:v>0.99999612127427129</c:v>
                </c:pt>
                <c:pt idx="25">
                  <c:v>0.99999840717532518</c:v>
                </c:pt>
                <c:pt idx="26">
                  <c:v>0.9999993458967702</c:v>
                </c:pt>
                <c:pt idx="27">
                  <c:v>0.99999973138864218</c:v>
                </c:pt>
                <c:pt idx="28">
                  <c:v>0.99999988969318321</c:v>
                </c:pt>
                <c:pt idx="29">
                  <c:v>0.99999995470186809</c:v>
                </c:pt>
                <c:pt idx="30">
                  <c:v>0.99999998139806101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C-48FF-B457-F91B1625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78672"/>
        <c:axId val="1787697392"/>
      </c:scatterChart>
      <c:valAx>
        <c:axId val="17876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7392"/>
        <c:crosses val="autoZero"/>
        <c:crossBetween val="midCat"/>
      </c:valAx>
      <c:valAx>
        <c:axId val="17876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Madurez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Huevos!$B$6</c:f>
              <c:strCache>
                <c:ptCount val="1"/>
                <c:pt idx="0">
                  <c:v>Eggs per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Huevos!$A$7:$A$37</c:f>
              <c:numCache>
                <c:formatCode>0.00E+00</c:formatCode>
                <c:ptCount val="31"/>
                <c:pt idx="0">
                  <c:v>0</c:v>
                </c:pt>
                <c:pt idx="1">
                  <c:v>7.5241999999999999E-6</c:v>
                </c:pt>
                <c:pt idx="2">
                  <c:v>7.0753921098705655E-5</c:v>
                </c:pt>
                <c:pt idx="3">
                  <c:v>2.6247550001843689E-4</c:v>
                </c:pt>
                <c:pt idx="4">
                  <c:v>6.6533549757341202E-4</c:v>
                </c:pt>
                <c:pt idx="5">
                  <c:v>1.3688950371599153E-3</c:v>
                </c:pt>
                <c:pt idx="6">
                  <c:v>2.468192076054304E-3</c:v>
                </c:pt>
                <c:pt idx="7">
                  <c:v>4.0628549154158424E-3</c:v>
                </c:pt>
                <c:pt idx="8">
                  <c:v>6.2564917598518423E-3</c:v>
                </c:pt>
                <c:pt idx="9">
                  <c:v>9.1562409438782147E-3</c:v>
                </c:pt>
                <c:pt idx="10">
                  <c:v>1.2872423839294878E-2</c:v>
                </c:pt>
                <c:pt idx="11">
                  <c:v>1.7518267781838789E-2</c:v>
                </c:pt>
                <c:pt idx="12">
                  <c:v>2.3209679089550638E-2</c:v>
                </c:pt>
                <c:pt idx="13">
                  <c:v>3.0065053268071712E-2</c:v>
                </c:pt>
                <c:pt idx="14">
                  <c:v>3.8205113649400692E-2</c:v>
                </c:pt>
                <c:pt idx="15">
                  <c:v>4.7752772301547772E-2</c:v>
                </c:pt>
                <c:pt idx="16">
                  <c:v>5.8833008735979873E-2</c:v>
                </c:pt>
                <c:pt idx="17">
                  <c:v>7.1572763081960145E-2</c:v>
                </c:pt>
                <c:pt idx="18">
                  <c:v>8.6100841192937053E-2</c:v>
                </c:pt>
                <c:pt idx="19">
                  <c:v>0.10254782971951917</c:v>
                </c:pt>
                <c:pt idx="20">
                  <c:v>0.12104601960003279</c:v>
                </c:pt>
                <c:pt idx="21">
                  <c:v>0.14172933673030177</c:v>
                </c:pt>
                <c:pt idx="22">
                  <c:v>0.16473327881000244</c:v>
                </c:pt>
                <c:pt idx="23">
                  <c:v>0.19019485754457599</c:v>
                </c:pt>
                <c:pt idx="24">
                  <c:v>0.21825254552355661</c:v>
                </c:pt>
                <c:pt idx="25">
                  <c:v>0.24904622720834724</c:v>
                </c:pt>
                <c:pt idx="26">
                  <c:v>0.28271715355220867</c:v>
                </c:pt>
                <c:pt idx="27">
                  <c:v>0.31940789984765394</c:v>
                </c:pt>
                <c:pt idx="28">
                  <c:v>0.35926232645554068</c:v>
                </c:pt>
                <c:pt idx="29">
                  <c:v>0.40242554211869896</c:v>
                </c:pt>
                <c:pt idx="30">
                  <c:v>0.44904386960316955</c:v>
                </c:pt>
              </c:numCache>
            </c:numRef>
          </c:xVal>
          <c:yVal>
            <c:numRef>
              <c:f>Huevos!$B$7:$B$37</c:f>
              <c:numCache>
                <c:formatCode>0.00E+00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F-4BFF-B07E-384ACFBD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78672"/>
        <c:axId val="1787697392"/>
      </c:scatterChart>
      <c:valAx>
        <c:axId val="17876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7392"/>
        <c:crosses val="autoZero"/>
        <c:crossBetween val="midCat"/>
      </c:valAx>
      <c:valAx>
        <c:axId val="17876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Eggs</a:t>
                </a:r>
                <a:r>
                  <a:rPr lang="en-US" baseline="0"/>
                  <a:t> per 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Fecundidad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Fecundidad!$B$36:$L$36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Fecundidad!$B$37:$L$37</c:f>
              <c:numCache>
                <c:formatCode>0.00E+00</c:formatCode>
                <c:ptCount val="11"/>
                <c:pt idx="0">
                  <c:v>2.3474583882407896E-9</c:v>
                </c:pt>
                <c:pt idx="1">
                  <c:v>2.4344421180872197E-2</c:v>
                </c:pt>
                <c:pt idx="2">
                  <c:v>5.3867010013269163E-2</c:v>
                </c:pt>
                <c:pt idx="3">
                  <c:v>8.1217842247574515E-2</c:v>
                </c:pt>
                <c:pt idx="4">
                  <c:v>0.10430654451216187</c:v>
                </c:pt>
                <c:pt idx="5">
                  <c:v>0.12242102609397265</c:v>
                </c:pt>
                <c:pt idx="6">
                  <c:v>0.13597684245668956</c:v>
                </c:pt>
                <c:pt idx="7">
                  <c:v>0.14581835074527952</c:v>
                </c:pt>
                <c:pt idx="8">
                  <c:v>0.1528234543558116</c:v>
                </c:pt>
                <c:pt idx="9">
                  <c:v>0.15774487276396804</c:v>
                </c:pt>
                <c:pt idx="10">
                  <c:v>0.16117235197380006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F-4C72-B048-4ACF1A7C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74800"/>
        <c:axId val="1890577296"/>
      </c:scatterChart>
      <c:valAx>
        <c:axId val="1890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77296"/>
        <c:crosses val="autoZero"/>
        <c:crossBetween val="midCat"/>
      </c:valAx>
      <c:valAx>
        <c:axId val="18905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Fecundity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Selex: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Selectividad!$B$5</c:f>
              <c:strCache>
                <c:ptCount val="1"/>
                <c:pt idx="0">
                  <c:v>Selex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Selectividad!$A$6:$A$35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Selectividad!$B$6:$B$35</c:f>
              <c:numCache>
                <c:formatCode>General</c:formatCode>
                <c:ptCount val="30"/>
                <c:pt idx="0">
                  <c:v>6.9020770745378345E-8</c:v>
                </c:pt>
                <c:pt idx="1">
                  <c:v>2.2412029101183328E-7</c:v>
                </c:pt>
                <c:pt idx="2">
                  <c:v>7.2775031043725027E-7</c:v>
                </c:pt>
                <c:pt idx="3">
                  <c:v>2.3631056008568067E-6</c:v>
                </c:pt>
                <c:pt idx="4">
                  <c:v>7.6733015147097256E-6</c:v>
                </c:pt>
                <c:pt idx="5">
                  <c:v>2.4915879142335934E-5</c:v>
                </c:pt>
                <c:pt idx="6">
                  <c:v>8.0900897703486689E-5</c:v>
                </c:pt>
                <c:pt idx="7">
                  <c:v>2.6264905061372399E-4</c:v>
                </c:pt>
                <c:pt idx="8">
                  <c:v>8.5235600729759002E-4</c:v>
                </c:pt>
                <c:pt idx="9">
                  <c:v>2.7624309392265205E-3</c:v>
                </c:pt>
                <c:pt idx="10">
                  <c:v>8.9146703051333383E-3</c:v>
                </c:pt>
                <c:pt idx="11">
                  <c:v>2.8378713254882369E-2</c:v>
                </c:pt>
                <c:pt idx="12">
                  <c:v>8.6625545088092101E-2</c:v>
                </c:pt>
                <c:pt idx="13">
                  <c:v>0.23545238646229966</c:v>
                </c:pt>
                <c:pt idx="14">
                  <c:v>0.5</c:v>
                </c:pt>
                <c:pt idx="15">
                  <c:v>0.76454761353770029</c:v>
                </c:pt>
                <c:pt idx="16">
                  <c:v>0.91337445491190794</c:v>
                </c:pt>
                <c:pt idx="17">
                  <c:v>0.97162128674511761</c:v>
                </c:pt>
                <c:pt idx="18">
                  <c:v>0.99108532969486673</c:v>
                </c:pt>
                <c:pt idx="19">
                  <c:v>0.99723756906077354</c:v>
                </c:pt>
                <c:pt idx="20">
                  <c:v>0.99914764399270239</c:v>
                </c:pt>
                <c:pt idx="21">
                  <c:v>0.99973735094938621</c:v>
                </c:pt>
                <c:pt idx="22">
                  <c:v>0.99991909910229659</c:v>
                </c:pt>
                <c:pt idx="23">
                  <c:v>0.99997508412085767</c:v>
                </c:pt>
                <c:pt idx="24">
                  <c:v>0.99999232669848537</c:v>
                </c:pt>
                <c:pt idx="25">
                  <c:v>0.99999763689439913</c:v>
                </c:pt>
                <c:pt idx="26">
                  <c:v>0.99999927224968954</c:v>
                </c:pt>
                <c:pt idx="27">
                  <c:v>0.99999977587970901</c:v>
                </c:pt>
                <c:pt idx="28">
                  <c:v>0.99999993097922923</c:v>
                </c:pt>
                <c:pt idx="29">
                  <c:v>0.99999997874415447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A-4DC7-8A55-A2AA1C26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54992"/>
        <c:axId val="1969049584"/>
      </c:scatterChart>
      <c:valAx>
        <c:axId val="19690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49584"/>
        <c:crosses val="autoZero"/>
        <c:crossBetween val="midCat"/>
      </c:valAx>
      <c:valAx>
        <c:axId val="19690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Selex: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Selectividad!$K$8</c:f>
              <c:strCache>
                <c:ptCount val="1"/>
                <c:pt idx="0">
                  <c:v>Selex: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Selectividad!$L$7:$V$7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Selectividad!$L$8:$V$8</c:f>
              <c:numCache>
                <c:formatCode>General</c:formatCode>
                <c:ptCount val="11"/>
                <c:pt idx="0">
                  <c:v>7.6733015147097256E-6</c:v>
                </c:pt>
                <c:pt idx="1">
                  <c:v>0.5</c:v>
                </c:pt>
                <c:pt idx="2">
                  <c:v>0.99999232669848537</c:v>
                </c:pt>
                <c:pt idx="3">
                  <c:v>0.99999999994111954</c:v>
                </c:pt>
                <c:pt idx="4">
                  <c:v>0.99999999999999956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A-40C8-B4CD-AA3E5CAA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017136"/>
        <c:axId val="1969057072"/>
      </c:scatterChart>
      <c:valAx>
        <c:axId val="19690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57072"/>
        <c:crosses val="autoZero"/>
        <c:crossBetween val="midCat"/>
      </c:valAx>
      <c:valAx>
        <c:axId val="1969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 y S-R'!$B$9</c:f>
              <c:strCache>
                <c:ptCount val="1"/>
                <c:pt idx="0">
                  <c:v>Numbers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y S-R'!$A$10:$A$30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 y S-R'!$B$10:$B$30</c:f>
              <c:numCache>
                <c:formatCode>General</c:formatCode>
                <c:ptCount val="21"/>
                <c:pt idx="0">
                  <c:v>10000</c:v>
                </c:pt>
                <c:pt idx="1">
                  <c:v>6838.6140921235583</c:v>
                </c:pt>
                <c:pt idx="2">
                  <c:v>4676.6642700990924</c:v>
                </c:pt>
                <c:pt idx="3">
                  <c:v>3198.1902181630385</c:v>
                </c:pt>
                <c:pt idx="4">
                  <c:v>2187.1188695221476</c:v>
                </c:pt>
                <c:pt idx="5">
                  <c:v>1495.6861922263506</c:v>
                </c:pt>
                <c:pt idx="6">
                  <c:v>1022.8420671553744</c:v>
                </c:pt>
                <c:pt idx="7">
                  <c:v>699.48221744655359</c:v>
                </c:pt>
                <c:pt idx="8">
                  <c:v>478.3488949419837</c:v>
                </c:pt>
                <c:pt idx="9">
                  <c:v>327.12434939019818</c:v>
                </c:pt>
                <c:pt idx="10">
                  <c:v>223.70771856165601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0-4021-8525-C0692A7C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56671"/>
        <c:axId val="1586655423"/>
      </c:scatterChart>
      <c:valAx>
        <c:axId val="15866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5423"/>
        <c:crosses val="autoZero"/>
        <c:crossBetween val="midCat"/>
      </c:valAx>
      <c:valAx>
        <c:axId val="15866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87630</xdr:rowOff>
    </xdr:from>
    <xdr:to>
      <xdr:col>7</xdr:col>
      <xdr:colOff>441960</xdr:colOff>
      <xdr:row>29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13221-B9EF-4318-A9BE-F4D30E00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449579</xdr:colOff>
      <xdr:row>3</xdr:row>
      <xdr:rowOff>104775</xdr:rowOff>
    </xdr:from>
    <xdr:to>
      <xdr:col>22</xdr:col>
      <xdr:colOff>422909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803CC-74F7-447E-8D62-9FF84FC0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10</xdr:row>
      <xdr:rowOff>19050</xdr:rowOff>
    </xdr:from>
    <xdr:to>
      <xdr:col>10</xdr:col>
      <xdr:colOff>144780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B3C7D-DACF-412F-B2D4-0B28F29B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9</xdr:row>
      <xdr:rowOff>62865</xdr:rowOff>
    </xdr:from>
    <xdr:to>
      <xdr:col>11</xdr:col>
      <xdr:colOff>581025</xdr:colOff>
      <xdr:row>24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DB09D-6A08-451E-AA21-9BF19B89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10</xdr:row>
      <xdr:rowOff>19050</xdr:rowOff>
    </xdr:from>
    <xdr:to>
      <xdr:col>10</xdr:col>
      <xdr:colOff>144780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72F18-F606-4E3B-8559-C78557A95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3</xdr:row>
      <xdr:rowOff>163830</xdr:rowOff>
    </xdr:from>
    <xdr:to>
      <xdr:col>22</xdr:col>
      <xdr:colOff>53340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1950E-E2DE-4349-B3DB-74D74AD6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4</xdr:row>
      <xdr:rowOff>19050</xdr:rowOff>
    </xdr:from>
    <xdr:to>
      <xdr:col>9</xdr:col>
      <xdr:colOff>472440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F961-F215-4170-961D-22FFE4B5E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514350</xdr:colOff>
      <xdr:row>5</xdr:row>
      <xdr:rowOff>34290</xdr:rowOff>
    </xdr:from>
    <xdr:to>
      <xdr:col>30</xdr:col>
      <xdr:colOff>209550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FA0E-9770-46AD-9C9A-D7FEB0C8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14</xdr:row>
      <xdr:rowOff>41910</xdr:rowOff>
    </xdr:from>
    <xdr:to>
      <xdr:col>9</xdr:col>
      <xdr:colOff>464820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3501D-E617-44AD-AA28-B1A18670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190500</xdr:colOff>
      <xdr:row>41</xdr:row>
      <xdr:rowOff>3810</xdr:rowOff>
    </xdr:from>
    <xdr:to>
      <xdr:col>30</xdr:col>
      <xdr:colOff>228600</xdr:colOff>
      <xdr:row>55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4766F-BC8E-41B8-8051-8D9B73D0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632460</xdr:colOff>
      <xdr:row>41</xdr:row>
      <xdr:rowOff>102870</xdr:rowOff>
    </xdr:from>
    <xdr:to>
      <xdr:col>22</xdr:col>
      <xdr:colOff>0</xdr:colOff>
      <xdr:row>54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4235F-0BE1-493D-A78B-06D5BE3D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CE0D-7A43-49C7-9A15-EE05CAE16581}">
  <dimension ref="A1:Y37"/>
  <sheetViews>
    <sheetView workbookViewId="0">
      <selection activeCell="E10" sqref="E10"/>
    </sheetView>
  </sheetViews>
  <sheetFormatPr defaultRowHeight="14.4" x14ac:dyDescent="0.3"/>
  <cols>
    <col min="2" max="2" width="14.109375" customWidth="1"/>
    <col min="13" max="13" width="11.44140625" customWidth="1"/>
    <col min="14" max="14" width="11.21875" customWidth="1"/>
  </cols>
  <sheetData>
    <row r="1" spans="1:25" x14ac:dyDescent="0.3">
      <c r="E1" s="8" t="s">
        <v>21</v>
      </c>
      <c r="F1" s="5"/>
      <c r="G1" s="5"/>
      <c r="H1" s="5"/>
      <c r="I1" s="5"/>
      <c r="J1" s="5"/>
      <c r="K1" s="5"/>
      <c r="L1" s="5"/>
      <c r="M1" s="5"/>
    </row>
    <row r="2" spans="1:25" x14ac:dyDescent="0.3">
      <c r="A2" t="s">
        <v>4</v>
      </c>
      <c r="N2" t="s">
        <v>5</v>
      </c>
    </row>
    <row r="3" spans="1:25" x14ac:dyDescent="0.3">
      <c r="N3" t="s">
        <v>9</v>
      </c>
    </row>
    <row r="5" spans="1:25" x14ac:dyDescent="0.3">
      <c r="A5" s="5" t="s">
        <v>63</v>
      </c>
      <c r="B5" s="5">
        <v>23.46</v>
      </c>
    </row>
    <row r="6" spans="1:25" x14ac:dyDescent="0.3">
      <c r="A6" s="5" t="s">
        <v>64</v>
      </c>
      <c r="B6" s="5">
        <v>14</v>
      </c>
      <c r="N6" t="s">
        <v>6</v>
      </c>
      <c r="O6">
        <v>0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  <c r="X6">
        <v>9</v>
      </c>
      <c r="Y6">
        <v>10</v>
      </c>
    </row>
    <row r="7" spans="1:25" x14ac:dyDescent="0.3">
      <c r="A7" s="5" t="s">
        <v>65</v>
      </c>
      <c r="B7" s="5">
        <v>1</v>
      </c>
      <c r="L7" s="3" t="s">
        <v>8</v>
      </c>
      <c r="M7" s="3"/>
      <c r="N7">
        <v>0</v>
      </c>
      <c r="O7" s="3">
        <f>IF(O6&gt;$B$7, $B$5+($B$6-$B$5)*(EXP(-$B$8*(O6-$B$7))), $B$9+$B$10*O6)</f>
        <v>1</v>
      </c>
      <c r="P7" s="3">
        <f>IF(P6&gt;$B$7, $B$5+($B$6-$B$5)*(EXP(-$B$8*(P6-$B$7))), $B$9+$B$10*P6)</f>
        <v>14</v>
      </c>
      <c r="Q7" s="3">
        <f t="shared" ref="Q7:Y7" si="0">IF(Q6&gt;$B$7, $B$5+($B$6-$B$5)*(EXP(-$B$8*(Q6-$B$7))), $B$9+$B$10*Q6)</f>
        <v>16.990671068851114</v>
      </c>
      <c r="R7" s="3">
        <f t="shared" si="0"/>
        <v>19.035875600486257</v>
      </c>
      <c r="S7" s="3">
        <f>IF(S6&gt;$B$7, $B$5+($B$6-$B$5)*(EXP(-$B$8*(S6-$B$7))), $B$9+$B$10*S6)</f>
        <v>20.434512053617766</v>
      </c>
      <c r="T7" s="3">
        <f t="shared" si="0"/>
        <v>21.390985549432049</v>
      </c>
      <c r="U7" s="3">
        <f t="shared" si="0"/>
        <v>22.045080862153874</v>
      </c>
      <c r="V7" s="3">
        <f t="shared" si="0"/>
        <v>22.492391404471018</v>
      </c>
      <c r="W7" s="3">
        <f t="shared" si="0"/>
        <v>22.798289822295562</v>
      </c>
      <c r="X7" s="3">
        <f t="shared" si="0"/>
        <v>23.007481945384885</v>
      </c>
      <c r="Y7" s="3">
        <f t="shared" si="0"/>
        <v>23.150540365476875</v>
      </c>
    </row>
    <row r="8" spans="1:25" x14ac:dyDescent="0.3">
      <c r="A8" s="5" t="s">
        <v>0</v>
      </c>
      <c r="B8" s="5">
        <v>0.38</v>
      </c>
      <c r="N8">
        <v>1</v>
      </c>
      <c r="O8" s="4">
        <f>$O$7</f>
        <v>1</v>
      </c>
      <c r="P8" s="4">
        <f>IF(P$6&gt;$B$7,O7+(O7-$B$5)*(EXP(-$B$8)-1), $B$9+$B$10*P$6)</f>
        <v>14</v>
      </c>
      <c r="Q8" s="4">
        <f>IF(Q$6&gt;$B$7,P7+(P7-$B$5)*(EXP(-$B$8)-1), $B$9+$B$10*Q$6)</f>
        <v>16.990671068851114</v>
      </c>
      <c r="R8" s="4">
        <f t="shared" ref="Q8:Y22" si="1">IF(R$6&gt;$B$7,Q7+(Q7-$B$5)*(EXP(-$B$8)-1), $B$9+$B$10*R$6)</f>
        <v>19.035875600486261</v>
      </c>
      <c r="S8" s="4">
        <f t="shared" si="1"/>
        <v>20.434512053617766</v>
      </c>
      <c r="T8" s="4">
        <f t="shared" si="1"/>
        <v>21.390985549432049</v>
      </c>
      <c r="U8" s="4">
        <f t="shared" si="1"/>
        <v>22.045080862153874</v>
      </c>
      <c r="V8" s="4">
        <f t="shared" si="1"/>
        <v>22.492391404471018</v>
      </c>
      <c r="W8" s="4">
        <f t="shared" si="1"/>
        <v>22.798289822295562</v>
      </c>
      <c r="X8" s="4">
        <f t="shared" si="1"/>
        <v>23.007481945384885</v>
      </c>
      <c r="Y8" s="4">
        <f t="shared" si="1"/>
        <v>23.150540365476875</v>
      </c>
    </row>
    <row r="9" spans="1:25" x14ac:dyDescent="0.3">
      <c r="A9" s="1" t="s">
        <v>3</v>
      </c>
      <c r="B9" s="1">
        <v>1</v>
      </c>
      <c r="N9">
        <v>2</v>
      </c>
      <c r="O9" s="4">
        <f t="shared" ref="O9:O37" si="2">$O$7</f>
        <v>1</v>
      </c>
      <c r="P9" s="4">
        <f t="shared" ref="P9:Y37" si="3">IF(P$6&gt;$B$7,O8+(O8-$B$5)*(EXP(-$B$8)-1), $B$9+$B$10*P$6)</f>
        <v>14</v>
      </c>
      <c r="Q9" s="4">
        <f t="shared" si="3"/>
        <v>16.990671068851114</v>
      </c>
      <c r="R9" s="4">
        <f>IF(R$6&gt;$B$7,Q8+(Q8-$B$5)*(EXP(-$B$8)-1), $B$9+$B$10*R$6)</f>
        <v>19.035875600486261</v>
      </c>
      <c r="S9" s="4">
        <f t="shared" si="3"/>
        <v>20.434512053617766</v>
      </c>
      <c r="T9" s="4">
        <f t="shared" si="3"/>
        <v>21.390985549432049</v>
      </c>
      <c r="U9" s="4">
        <f t="shared" si="3"/>
        <v>22.045080862153874</v>
      </c>
      <c r="V9" s="4">
        <f t="shared" si="3"/>
        <v>22.492391404471018</v>
      </c>
      <c r="W9" s="4">
        <f t="shared" si="3"/>
        <v>22.798289822295562</v>
      </c>
      <c r="X9" s="4">
        <f t="shared" si="3"/>
        <v>23.007481945384885</v>
      </c>
      <c r="Y9" s="4">
        <f t="shared" si="3"/>
        <v>23.150540365476875</v>
      </c>
    </row>
    <row r="10" spans="1:25" x14ac:dyDescent="0.3">
      <c r="A10" s="1" t="s">
        <v>2</v>
      </c>
      <c r="B10" s="1">
        <f>($B$6-$B$9)/$B$7</f>
        <v>13</v>
      </c>
      <c r="N10">
        <v>3</v>
      </c>
      <c r="O10" s="4">
        <f t="shared" si="2"/>
        <v>1</v>
      </c>
      <c r="P10" s="4">
        <f t="shared" si="3"/>
        <v>14</v>
      </c>
      <c r="Q10" s="4">
        <f>IF(Q$6&gt;$B$7,P9+(P9-$B$5)*(EXP(-$B$8)-1), $B$9+$B$10*Q$6)</f>
        <v>16.990671068851114</v>
      </c>
      <c r="R10" s="4">
        <f t="shared" si="1"/>
        <v>19.035875600486261</v>
      </c>
      <c r="S10" s="4">
        <f>IF(S$6&gt;$B$7,R9+(R9-$B$5)*(EXP(-$B$8)-1), $B$9+$B$10*S$6)</f>
        <v>20.434512053617766</v>
      </c>
      <c r="T10" s="4">
        <f t="shared" si="1"/>
        <v>21.390985549432049</v>
      </c>
      <c r="U10" s="4">
        <f t="shared" si="1"/>
        <v>22.045080862153874</v>
      </c>
      <c r="V10" s="4">
        <f t="shared" si="1"/>
        <v>22.492391404471018</v>
      </c>
      <c r="W10" s="4">
        <f t="shared" si="1"/>
        <v>22.798289822295562</v>
      </c>
      <c r="X10" s="4">
        <f t="shared" si="1"/>
        <v>23.007481945384885</v>
      </c>
      <c r="Y10" s="4">
        <f t="shared" si="1"/>
        <v>23.150540365476875</v>
      </c>
    </row>
    <row r="11" spans="1:25" x14ac:dyDescent="0.3">
      <c r="N11">
        <v>4</v>
      </c>
      <c r="O11" s="4">
        <f t="shared" si="2"/>
        <v>1</v>
      </c>
      <c r="P11" s="4">
        <f t="shared" si="3"/>
        <v>14</v>
      </c>
      <c r="Q11" s="4">
        <f t="shared" si="1"/>
        <v>16.990671068851114</v>
      </c>
      <c r="R11" s="4">
        <f t="shared" si="1"/>
        <v>19.035875600486261</v>
      </c>
      <c r="S11" s="4">
        <f t="shared" si="1"/>
        <v>20.434512053617766</v>
      </c>
      <c r="T11" s="4">
        <f t="shared" si="1"/>
        <v>21.390985549432049</v>
      </c>
      <c r="U11" s="4">
        <f t="shared" si="1"/>
        <v>22.045080862153874</v>
      </c>
      <c r="V11" s="4">
        <f t="shared" si="1"/>
        <v>22.492391404471018</v>
      </c>
      <c r="W11" s="4">
        <f t="shared" si="1"/>
        <v>22.798289822295562</v>
      </c>
      <c r="X11" s="4">
        <f t="shared" si="1"/>
        <v>23.007481945384885</v>
      </c>
      <c r="Y11" s="4">
        <f t="shared" si="1"/>
        <v>23.150540365476875</v>
      </c>
    </row>
    <row r="12" spans="1:25" x14ac:dyDescent="0.3">
      <c r="A12" t="s">
        <v>1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N12">
        <v>5</v>
      </c>
      <c r="O12" s="4">
        <f t="shared" si="2"/>
        <v>1</v>
      </c>
      <c r="P12" s="4">
        <f t="shared" si="3"/>
        <v>14</v>
      </c>
      <c r="Q12" s="4">
        <f t="shared" si="1"/>
        <v>16.990671068851114</v>
      </c>
      <c r="R12" s="4">
        <f>IF(R$6&gt;$B$7,Q11+(Q11-$B$5)*(EXP(-$B$8)-1), $B$9+$B$10*R$6)</f>
        <v>19.035875600486261</v>
      </c>
      <c r="S12" s="4">
        <f t="shared" si="1"/>
        <v>20.434512053617766</v>
      </c>
      <c r="T12" s="4">
        <f t="shared" si="1"/>
        <v>21.390985549432049</v>
      </c>
      <c r="U12" s="4">
        <f t="shared" si="1"/>
        <v>22.045080862153874</v>
      </c>
      <c r="V12" s="4">
        <f t="shared" si="1"/>
        <v>22.492391404471018</v>
      </c>
      <c r="W12" s="4">
        <f t="shared" si="1"/>
        <v>22.798289822295562</v>
      </c>
      <c r="X12" s="4">
        <f t="shared" si="1"/>
        <v>23.007481945384885</v>
      </c>
      <c r="Y12" s="4">
        <f t="shared" si="1"/>
        <v>23.150540365476875</v>
      </c>
    </row>
    <row r="13" spans="1:25" ht="15.6" customHeight="1" x14ac:dyDescent="0.3">
      <c r="A13" t="s">
        <v>7</v>
      </c>
      <c r="B13" s="3">
        <f t="shared" ref="B13:L13" si="4">IF(B12&gt;$B$7, $B$5+($B$6-$B$5)*(EXP(-$B$8*(B12-$B$7))), $B$9+$B$10*B12)</f>
        <v>1</v>
      </c>
      <c r="C13" s="3">
        <f t="shared" si="4"/>
        <v>14</v>
      </c>
      <c r="D13" s="3">
        <f>IF(D12&gt;$B$7, $B$5+($B$6-$B$5)*(EXP(-$B$8*(D12-$B$7))), $B$9+$B$10*D12)</f>
        <v>16.990671068851114</v>
      </c>
      <c r="E13" s="3">
        <f t="shared" si="4"/>
        <v>19.035875600486257</v>
      </c>
      <c r="F13" s="3">
        <f t="shared" si="4"/>
        <v>20.434512053617766</v>
      </c>
      <c r="G13" s="3">
        <f t="shared" si="4"/>
        <v>21.390985549432049</v>
      </c>
      <c r="H13" s="3">
        <f t="shared" si="4"/>
        <v>22.045080862153874</v>
      </c>
      <c r="I13" s="3">
        <f t="shared" si="4"/>
        <v>22.492391404471018</v>
      </c>
      <c r="J13" s="3">
        <f t="shared" si="4"/>
        <v>22.798289822295562</v>
      </c>
      <c r="K13" s="3">
        <f t="shared" si="4"/>
        <v>23.007481945384885</v>
      </c>
      <c r="L13" s="3">
        <f t="shared" si="4"/>
        <v>23.150540365476875</v>
      </c>
      <c r="N13">
        <v>6</v>
      </c>
      <c r="O13" s="4">
        <f t="shared" si="2"/>
        <v>1</v>
      </c>
      <c r="P13" s="4">
        <f>IF(P$6&gt;$B$7,L12+(L12-$B$5)*(EXP(-$B$8)-1), $B$9+$B$10*P$6)</f>
        <v>14</v>
      </c>
      <c r="Q13" s="4">
        <f t="shared" si="1"/>
        <v>16.990671068851114</v>
      </c>
      <c r="R13" s="4">
        <f t="shared" si="1"/>
        <v>19.035875600486261</v>
      </c>
      <c r="S13" s="4">
        <f t="shared" si="1"/>
        <v>20.434512053617766</v>
      </c>
      <c r="T13" s="4">
        <f t="shared" si="1"/>
        <v>21.390985549432049</v>
      </c>
      <c r="U13" s="4">
        <f t="shared" si="1"/>
        <v>22.045080862153874</v>
      </c>
      <c r="V13" s="4">
        <f t="shared" si="1"/>
        <v>22.492391404471018</v>
      </c>
      <c r="W13" s="4">
        <f t="shared" si="1"/>
        <v>22.798289822295562</v>
      </c>
      <c r="X13" s="4">
        <f t="shared" si="1"/>
        <v>23.007481945384885</v>
      </c>
      <c r="Y13" s="4">
        <f t="shared" si="1"/>
        <v>23.150540365476875</v>
      </c>
    </row>
    <row r="14" spans="1:25" x14ac:dyDescent="0.3">
      <c r="N14">
        <v>7</v>
      </c>
      <c r="O14" s="4">
        <f t="shared" si="2"/>
        <v>1</v>
      </c>
      <c r="P14" s="4">
        <f>IF(P$6&gt;$B$7,L13+(L13-$B$5)*(EXP(-$B$8)-1), $B$9+$B$10*P$6)</f>
        <v>14</v>
      </c>
      <c r="Q14" s="4">
        <f t="shared" si="1"/>
        <v>16.990671068851114</v>
      </c>
      <c r="R14" s="4">
        <f t="shared" si="1"/>
        <v>19.035875600486261</v>
      </c>
      <c r="S14" s="4">
        <f t="shared" si="1"/>
        <v>20.434512053617766</v>
      </c>
      <c r="T14" s="4">
        <f>IF(T$6&gt;$B$7,S13+(S13-$B$5)*(EXP(-$B$8)-1), $B$9+$B$10*T$6)</f>
        <v>21.390985549432049</v>
      </c>
      <c r="U14" s="4">
        <f t="shared" si="1"/>
        <v>22.045080862153874</v>
      </c>
      <c r="V14" s="4">
        <f t="shared" si="1"/>
        <v>22.492391404471018</v>
      </c>
      <c r="W14" s="4">
        <f t="shared" si="1"/>
        <v>22.798289822295562</v>
      </c>
      <c r="X14" s="4">
        <f t="shared" si="1"/>
        <v>23.007481945384885</v>
      </c>
      <c r="Y14" s="4">
        <f t="shared" si="1"/>
        <v>23.150540365476875</v>
      </c>
    </row>
    <row r="15" spans="1:25" x14ac:dyDescent="0.3">
      <c r="N15">
        <v>8</v>
      </c>
      <c r="O15" s="4">
        <f t="shared" si="2"/>
        <v>1</v>
      </c>
      <c r="P15" s="4">
        <f t="shared" si="3"/>
        <v>14</v>
      </c>
      <c r="Q15" s="4">
        <f t="shared" si="1"/>
        <v>16.990671068851114</v>
      </c>
      <c r="R15" s="4">
        <f t="shared" si="1"/>
        <v>19.035875600486261</v>
      </c>
      <c r="S15" s="4">
        <f t="shared" si="1"/>
        <v>20.434512053617766</v>
      </c>
      <c r="T15" s="4">
        <f t="shared" si="1"/>
        <v>21.390985549432049</v>
      </c>
      <c r="U15" s="4">
        <f t="shared" si="1"/>
        <v>22.045080862153874</v>
      </c>
      <c r="V15" s="4">
        <f t="shared" si="1"/>
        <v>22.492391404471018</v>
      </c>
      <c r="W15" s="4">
        <f t="shared" si="1"/>
        <v>22.798289822295562</v>
      </c>
      <c r="X15" s="4">
        <f t="shared" si="1"/>
        <v>23.007481945384885</v>
      </c>
      <c r="Y15" s="4">
        <f t="shared" si="1"/>
        <v>23.150540365476875</v>
      </c>
    </row>
    <row r="16" spans="1:25" x14ac:dyDescent="0.3">
      <c r="N16">
        <v>9</v>
      </c>
      <c r="O16" s="4">
        <f t="shared" si="2"/>
        <v>1</v>
      </c>
      <c r="P16" s="4">
        <f t="shared" si="3"/>
        <v>14</v>
      </c>
      <c r="Q16" s="4">
        <f t="shared" si="1"/>
        <v>16.990671068851114</v>
      </c>
      <c r="R16" s="4">
        <f t="shared" si="1"/>
        <v>19.035875600486261</v>
      </c>
      <c r="S16" s="4">
        <f t="shared" si="1"/>
        <v>20.434512053617766</v>
      </c>
      <c r="T16" s="4">
        <f t="shared" si="1"/>
        <v>21.390985549432049</v>
      </c>
      <c r="U16" s="4">
        <f t="shared" si="1"/>
        <v>22.045080862153874</v>
      </c>
      <c r="V16" s="4">
        <f t="shared" si="1"/>
        <v>22.492391404471018</v>
      </c>
      <c r="W16" s="4">
        <f t="shared" si="1"/>
        <v>22.798289822295562</v>
      </c>
      <c r="X16" s="4">
        <f t="shared" si="1"/>
        <v>23.007481945384885</v>
      </c>
      <c r="Y16" s="4">
        <f t="shared" si="1"/>
        <v>23.150540365476875</v>
      </c>
    </row>
    <row r="17" spans="14:25" x14ac:dyDescent="0.3">
      <c r="N17">
        <v>10</v>
      </c>
      <c r="O17" s="4">
        <f t="shared" si="2"/>
        <v>1</v>
      </c>
      <c r="P17" s="4">
        <f t="shared" si="3"/>
        <v>14</v>
      </c>
      <c r="Q17" s="4">
        <f t="shared" si="1"/>
        <v>16.990671068851114</v>
      </c>
      <c r="R17" s="4">
        <f t="shared" si="1"/>
        <v>19.035875600486261</v>
      </c>
      <c r="S17" s="4">
        <f t="shared" si="1"/>
        <v>20.434512053617766</v>
      </c>
      <c r="T17" s="4">
        <f t="shared" si="1"/>
        <v>21.390985549432049</v>
      </c>
      <c r="U17" s="4">
        <f t="shared" si="1"/>
        <v>22.045080862153874</v>
      </c>
      <c r="V17" s="4">
        <f t="shared" si="1"/>
        <v>22.492391404471018</v>
      </c>
      <c r="W17" s="4">
        <f t="shared" si="1"/>
        <v>22.798289822295562</v>
      </c>
      <c r="X17" s="4">
        <f t="shared" si="1"/>
        <v>23.007481945384885</v>
      </c>
      <c r="Y17" s="4">
        <f t="shared" si="1"/>
        <v>23.150540365476875</v>
      </c>
    </row>
    <row r="18" spans="14:25" x14ac:dyDescent="0.3">
      <c r="N18">
        <v>11</v>
      </c>
      <c r="O18" s="4">
        <f t="shared" si="2"/>
        <v>1</v>
      </c>
      <c r="P18" s="4">
        <f t="shared" si="3"/>
        <v>14</v>
      </c>
      <c r="Q18" s="4">
        <f t="shared" si="1"/>
        <v>16.990671068851114</v>
      </c>
      <c r="R18" s="4">
        <f t="shared" si="1"/>
        <v>19.035875600486261</v>
      </c>
      <c r="S18" s="4">
        <f t="shared" si="1"/>
        <v>20.434512053617766</v>
      </c>
      <c r="T18" s="4">
        <f t="shared" si="1"/>
        <v>21.390985549432049</v>
      </c>
      <c r="U18" s="4">
        <f t="shared" si="1"/>
        <v>22.045080862153874</v>
      </c>
      <c r="V18" s="4">
        <f t="shared" si="1"/>
        <v>22.492391404471018</v>
      </c>
      <c r="W18" s="4">
        <f t="shared" si="1"/>
        <v>22.798289822295562</v>
      </c>
      <c r="X18" s="4">
        <f>IF(X$6&gt;$B$7,W17+(W17-$B$5)*(EXP(-$B$8)-1), $B$9+$B$10*X$6)</f>
        <v>23.007481945384885</v>
      </c>
      <c r="Y18" s="4">
        <f t="shared" si="1"/>
        <v>23.150540365476875</v>
      </c>
    </row>
    <row r="19" spans="14:25" x14ac:dyDescent="0.3">
      <c r="N19">
        <v>12</v>
      </c>
      <c r="O19" s="4">
        <f t="shared" si="2"/>
        <v>1</v>
      </c>
      <c r="P19" s="4">
        <f t="shared" si="3"/>
        <v>14</v>
      </c>
      <c r="Q19" s="4">
        <f t="shared" si="1"/>
        <v>16.990671068851114</v>
      </c>
      <c r="R19" s="4">
        <f t="shared" si="1"/>
        <v>19.035875600486261</v>
      </c>
      <c r="S19" s="4">
        <f t="shared" si="1"/>
        <v>20.434512053617766</v>
      </c>
      <c r="T19" s="4">
        <f t="shared" si="1"/>
        <v>21.390985549432049</v>
      </c>
      <c r="U19" s="4">
        <f t="shared" si="1"/>
        <v>22.045080862153874</v>
      </c>
      <c r="V19" s="4">
        <f t="shared" si="1"/>
        <v>22.492391404471018</v>
      </c>
      <c r="W19" s="4">
        <f t="shared" si="1"/>
        <v>22.798289822295562</v>
      </c>
      <c r="X19" s="4">
        <f t="shared" si="1"/>
        <v>23.007481945384885</v>
      </c>
      <c r="Y19" s="4">
        <f t="shared" si="1"/>
        <v>23.150540365476875</v>
      </c>
    </row>
    <row r="20" spans="14:25" x14ac:dyDescent="0.3">
      <c r="N20">
        <v>13</v>
      </c>
      <c r="O20" s="4">
        <f t="shared" si="2"/>
        <v>1</v>
      </c>
      <c r="P20" s="4">
        <f t="shared" si="3"/>
        <v>14</v>
      </c>
      <c r="Q20" s="4">
        <f t="shared" si="1"/>
        <v>16.990671068851114</v>
      </c>
      <c r="R20" s="4">
        <f t="shared" si="1"/>
        <v>19.035875600486261</v>
      </c>
      <c r="S20" s="4">
        <f t="shared" si="1"/>
        <v>20.434512053617766</v>
      </c>
      <c r="T20" s="4">
        <f t="shared" si="1"/>
        <v>21.390985549432049</v>
      </c>
      <c r="U20" s="4">
        <f t="shared" si="1"/>
        <v>22.045080862153874</v>
      </c>
      <c r="V20" s="4">
        <f t="shared" si="1"/>
        <v>22.492391404471018</v>
      </c>
      <c r="W20" s="4">
        <f t="shared" si="1"/>
        <v>22.798289822295562</v>
      </c>
      <c r="X20" s="4">
        <f t="shared" si="1"/>
        <v>23.007481945384885</v>
      </c>
      <c r="Y20" s="4">
        <f t="shared" si="1"/>
        <v>23.150540365476875</v>
      </c>
    </row>
    <row r="21" spans="14:25" x14ac:dyDescent="0.3">
      <c r="N21">
        <v>14</v>
      </c>
      <c r="O21" s="4">
        <f t="shared" si="2"/>
        <v>1</v>
      </c>
      <c r="P21" s="4">
        <f t="shared" si="3"/>
        <v>14</v>
      </c>
      <c r="Q21" s="4">
        <f t="shared" si="1"/>
        <v>16.990671068851114</v>
      </c>
      <c r="R21" s="4">
        <f t="shared" si="1"/>
        <v>19.035875600486261</v>
      </c>
      <c r="S21" s="4">
        <f t="shared" si="1"/>
        <v>20.434512053617766</v>
      </c>
      <c r="T21" s="4">
        <f t="shared" si="1"/>
        <v>21.390985549432049</v>
      </c>
      <c r="U21" s="4">
        <f t="shared" si="1"/>
        <v>22.045080862153874</v>
      </c>
      <c r="V21" s="4">
        <f t="shared" si="1"/>
        <v>22.492391404471018</v>
      </c>
      <c r="W21" s="4">
        <f t="shared" si="1"/>
        <v>22.798289822295562</v>
      </c>
      <c r="X21" s="4">
        <f t="shared" si="1"/>
        <v>23.007481945384885</v>
      </c>
      <c r="Y21" s="4">
        <f t="shared" si="1"/>
        <v>23.150540365476875</v>
      </c>
    </row>
    <row r="22" spans="14:25" x14ac:dyDescent="0.3">
      <c r="N22">
        <v>15</v>
      </c>
      <c r="O22" s="4">
        <f t="shared" si="2"/>
        <v>1</v>
      </c>
      <c r="P22" s="4">
        <f t="shared" si="3"/>
        <v>14</v>
      </c>
      <c r="Q22" s="4">
        <f t="shared" si="1"/>
        <v>16.990671068851114</v>
      </c>
      <c r="R22" s="4">
        <f t="shared" si="1"/>
        <v>19.035875600486261</v>
      </c>
      <c r="S22" s="4">
        <f t="shared" si="1"/>
        <v>20.434512053617766</v>
      </c>
      <c r="T22" s="4">
        <f t="shared" si="1"/>
        <v>21.390985549432049</v>
      </c>
      <c r="U22" s="4">
        <f t="shared" ref="Q22:Y35" si="5">IF(U$6&gt;$B$7,T21+(T21-$B$5)*(EXP(-$B$8)-1), $B$9+$B$10*U$6)</f>
        <v>22.045080862153874</v>
      </c>
      <c r="V22" s="4">
        <f t="shared" si="5"/>
        <v>22.492391404471018</v>
      </c>
      <c r="W22" s="4">
        <f t="shared" si="5"/>
        <v>22.798289822295562</v>
      </c>
      <c r="X22" s="4">
        <f t="shared" si="5"/>
        <v>23.007481945384885</v>
      </c>
      <c r="Y22" s="4">
        <f t="shared" si="5"/>
        <v>23.150540365476875</v>
      </c>
    </row>
    <row r="23" spans="14:25" x14ac:dyDescent="0.3">
      <c r="N23">
        <v>16</v>
      </c>
      <c r="O23" s="4">
        <f t="shared" si="2"/>
        <v>1</v>
      </c>
      <c r="P23" s="4">
        <f t="shared" si="3"/>
        <v>14</v>
      </c>
      <c r="Q23" s="4">
        <f t="shared" si="5"/>
        <v>16.990671068851114</v>
      </c>
      <c r="R23" s="4">
        <f t="shared" si="5"/>
        <v>19.035875600486261</v>
      </c>
      <c r="S23" s="4">
        <f t="shared" si="5"/>
        <v>20.434512053617766</v>
      </c>
      <c r="T23" s="4">
        <f t="shared" si="5"/>
        <v>21.390985549432049</v>
      </c>
      <c r="U23" s="4">
        <f t="shared" si="5"/>
        <v>22.045080862153874</v>
      </c>
      <c r="V23" s="4">
        <f t="shared" si="5"/>
        <v>22.492391404471018</v>
      </c>
      <c r="W23" s="4">
        <f t="shared" si="5"/>
        <v>22.798289822295562</v>
      </c>
      <c r="X23" s="4">
        <f t="shared" si="5"/>
        <v>23.007481945384885</v>
      </c>
      <c r="Y23" s="4">
        <f t="shared" si="5"/>
        <v>23.150540365476875</v>
      </c>
    </row>
    <row r="24" spans="14:25" x14ac:dyDescent="0.3">
      <c r="N24">
        <v>17</v>
      </c>
      <c r="O24" s="4">
        <f t="shared" si="2"/>
        <v>1</v>
      </c>
      <c r="P24" s="4">
        <f t="shared" si="3"/>
        <v>14</v>
      </c>
      <c r="Q24" s="4">
        <f t="shared" si="5"/>
        <v>16.990671068851114</v>
      </c>
      <c r="R24" s="4">
        <f t="shared" si="5"/>
        <v>19.035875600486261</v>
      </c>
      <c r="S24" s="4">
        <f t="shared" si="5"/>
        <v>20.434512053617766</v>
      </c>
      <c r="T24" s="4">
        <f t="shared" si="5"/>
        <v>21.390985549432049</v>
      </c>
      <c r="U24" s="4">
        <f t="shared" si="5"/>
        <v>22.045080862153874</v>
      </c>
      <c r="V24" s="4">
        <f t="shared" si="5"/>
        <v>22.492391404471018</v>
      </c>
      <c r="W24" s="4">
        <f t="shared" si="5"/>
        <v>22.798289822295562</v>
      </c>
      <c r="X24" s="4">
        <f t="shared" si="5"/>
        <v>23.007481945384885</v>
      </c>
      <c r="Y24" s="4">
        <f t="shared" si="5"/>
        <v>23.150540365476875</v>
      </c>
    </row>
    <row r="25" spans="14:25" x14ac:dyDescent="0.3">
      <c r="N25">
        <v>18</v>
      </c>
      <c r="O25" s="4">
        <f t="shared" si="2"/>
        <v>1</v>
      </c>
      <c r="P25" s="4">
        <f t="shared" si="3"/>
        <v>14</v>
      </c>
      <c r="Q25" s="4">
        <f t="shared" si="5"/>
        <v>16.990671068851114</v>
      </c>
      <c r="R25" s="4">
        <f t="shared" si="5"/>
        <v>19.035875600486261</v>
      </c>
      <c r="S25" s="4">
        <f t="shared" si="5"/>
        <v>20.434512053617766</v>
      </c>
      <c r="T25" s="4">
        <f t="shared" si="5"/>
        <v>21.390985549432049</v>
      </c>
      <c r="U25" s="4">
        <f t="shared" si="5"/>
        <v>22.045080862153874</v>
      </c>
      <c r="V25" s="4">
        <f t="shared" si="5"/>
        <v>22.492391404471018</v>
      </c>
      <c r="W25" s="4">
        <f t="shared" si="5"/>
        <v>22.798289822295562</v>
      </c>
      <c r="X25" s="4">
        <f t="shared" si="5"/>
        <v>23.007481945384885</v>
      </c>
      <c r="Y25" s="4">
        <f t="shared" si="5"/>
        <v>23.150540365476875</v>
      </c>
    </row>
    <row r="26" spans="14:25" x14ac:dyDescent="0.3">
      <c r="N26">
        <v>19</v>
      </c>
      <c r="O26" s="4">
        <f t="shared" si="2"/>
        <v>1</v>
      </c>
      <c r="P26" s="4">
        <f t="shared" si="3"/>
        <v>14</v>
      </c>
      <c r="Q26" s="4">
        <f t="shared" si="5"/>
        <v>16.990671068851114</v>
      </c>
      <c r="R26" s="4">
        <f t="shared" si="5"/>
        <v>19.035875600486261</v>
      </c>
      <c r="S26" s="4">
        <f t="shared" si="5"/>
        <v>20.434512053617766</v>
      </c>
      <c r="T26" s="4">
        <f t="shared" si="5"/>
        <v>21.390985549432049</v>
      </c>
      <c r="U26" s="4">
        <f t="shared" si="5"/>
        <v>22.045080862153874</v>
      </c>
      <c r="V26" s="4">
        <f t="shared" si="5"/>
        <v>22.492391404471018</v>
      </c>
      <c r="W26" s="4">
        <f t="shared" si="5"/>
        <v>22.798289822295562</v>
      </c>
      <c r="X26" s="4">
        <f t="shared" si="5"/>
        <v>23.007481945384885</v>
      </c>
      <c r="Y26" s="4">
        <f t="shared" si="5"/>
        <v>23.150540365476875</v>
      </c>
    </row>
    <row r="27" spans="14:25" x14ac:dyDescent="0.3">
      <c r="N27">
        <v>20</v>
      </c>
      <c r="O27" s="4">
        <f t="shared" si="2"/>
        <v>1</v>
      </c>
      <c r="P27" s="4">
        <f t="shared" si="3"/>
        <v>14</v>
      </c>
      <c r="Q27" s="4">
        <f t="shared" si="5"/>
        <v>16.990671068851114</v>
      </c>
      <c r="R27" s="4">
        <f t="shared" si="5"/>
        <v>19.035875600486261</v>
      </c>
      <c r="S27" s="4">
        <f t="shared" si="5"/>
        <v>20.434512053617766</v>
      </c>
      <c r="T27" s="4">
        <f t="shared" si="5"/>
        <v>21.390985549432049</v>
      </c>
      <c r="U27" s="4">
        <f t="shared" si="5"/>
        <v>22.045080862153874</v>
      </c>
      <c r="V27" s="4">
        <f t="shared" si="5"/>
        <v>22.492391404471018</v>
      </c>
      <c r="W27" s="4">
        <f t="shared" si="5"/>
        <v>22.798289822295562</v>
      </c>
      <c r="X27" s="4">
        <f t="shared" si="5"/>
        <v>23.007481945384885</v>
      </c>
      <c r="Y27" s="4">
        <f t="shared" si="5"/>
        <v>23.150540365476875</v>
      </c>
    </row>
    <row r="28" spans="14:25" x14ac:dyDescent="0.3">
      <c r="N28">
        <v>21</v>
      </c>
      <c r="O28" s="4">
        <f t="shared" si="2"/>
        <v>1</v>
      </c>
      <c r="P28" s="4">
        <f t="shared" si="3"/>
        <v>14</v>
      </c>
      <c r="Q28" s="4">
        <f t="shared" si="5"/>
        <v>16.990671068851114</v>
      </c>
      <c r="R28" s="4">
        <f t="shared" si="5"/>
        <v>19.035875600486261</v>
      </c>
      <c r="S28" s="4">
        <f t="shared" si="5"/>
        <v>20.434512053617766</v>
      </c>
      <c r="T28" s="4">
        <f t="shared" si="5"/>
        <v>21.390985549432049</v>
      </c>
      <c r="U28" s="4">
        <f t="shared" si="5"/>
        <v>22.045080862153874</v>
      </c>
      <c r="V28" s="4">
        <f t="shared" si="5"/>
        <v>22.492391404471018</v>
      </c>
      <c r="W28" s="4">
        <f t="shared" si="5"/>
        <v>22.798289822295562</v>
      </c>
      <c r="X28" s="4">
        <f t="shared" si="5"/>
        <v>23.007481945384885</v>
      </c>
      <c r="Y28" s="4">
        <f t="shared" si="5"/>
        <v>23.150540365476875</v>
      </c>
    </row>
    <row r="29" spans="14:25" x14ac:dyDescent="0.3">
      <c r="N29">
        <v>22</v>
      </c>
      <c r="O29" s="4">
        <f t="shared" si="2"/>
        <v>1</v>
      </c>
      <c r="P29" s="4">
        <f t="shared" si="3"/>
        <v>14</v>
      </c>
      <c r="Q29" s="4">
        <f t="shared" si="5"/>
        <v>16.990671068851114</v>
      </c>
      <c r="R29" s="4">
        <f t="shared" si="5"/>
        <v>19.035875600486261</v>
      </c>
      <c r="S29" s="4">
        <f t="shared" si="5"/>
        <v>20.434512053617766</v>
      </c>
      <c r="T29" s="4">
        <f t="shared" si="5"/>
        <v>21.390985549432049</v>
      </c>
      <c r="U29" s="4">
        <f t="shared" si="5"/>
        <v>22.045080862153874</v>
      </c>
      <c r="V29" s="4">
        <f t="shared" si="5"/>
        <v>22.492391404471018</v>
      </c>
      <c r="W29" s="4">
        <f t="shared" si="5"/>
        <v>22.798289822295562</v>
      </c>
      <c r="X29" s="4">
        <f t="shared" si="5"/>
        <v>23.007481945384885</v>
      </c>
      <c r="Y29" s="4">
        <f t="shared" si="5"/>
        <v>23.150540365476875</v>
      </c>
    </row>
    <row r="30" spans="14:25" x14ac:dyDescent="0.3">
      <c r="N30">
        <v>23</v>
      </c>
      <c r="O30" s="4">
        <f t="shared" si="2"/>
        <v>1</v>
      </c>
      <c r="P30" s="4">
        <f t="shared" si="3"/>
        <v>14</v>
      </c>
      <c r="Q30" s="4">
        <f t="shared" si="5"/>
        <v>16.990671068851114</v>
      </c>
      <c r="R30" s="4">
        <f t="shared" si="5"/>
        <v>19.035875600486261</v>
      </c>
      <c r="S30" s="4">
        <f t="shared" si="5"/>
        <v>20.434512053617766</v>
      </c>
      <c r="T30" s="4">
        <f t="shared" si="5"/>
        <v>21.390985549432049</v>
      </c>
      <c r="U30" s="4">
        <f t="shared" si="5"/>
        <v>22.045080862153874</v>
      </c>
      <c r="V30" s="4">
        <f t="shared" si="5"/>
        <v>22.492391404471018</v>
      </c>
      <c r="W30" s="4">
        <f t="shared" si="5"/>
        <v>22.798289822295562</v>
      </c>
      <c r="X30" s="4">
        <f t="shared" si="5"/>
        <v>23.007481945384885</v>
      </c>
      <c r="Y30" s="4">
        <f t="shared" si="5"/>
        <v>23.150540365476875</v>
      </c>
    </row>
    <row r="31" spans="14:25" x14ac:dyDescent="0.3">
      <c r="N31">
        <v>24</v>
      </c>
      <c r="O31" s="4">
        <f t="shared" si="2"/>
        <v>1</v>
      </c>
      <c r="P31" s="4">
        <f t="shared" si="3"/>
        <v>14</v>
      </c>
      <c r="Q31" s="4">
        <f t="shared" si="5"/>
        <v>16.990671068851114</v>
      </c>
      <c r="R31" s="4">
        <f t="shared" si="5"/>
        <v>19.035875600486261</v>
      </c>
      <c r="S31" s="4">
        <f t="shared" si="5"/>
        <v>20.434512053617766</v>
      </c>
      <c r="T31" s="4">
        <f t="shared" si="5"/>
        <v>21.390985549432049</v>
      </c>
      <c r="U31" s="4">
        <f t="shared" si="5"/>
        <v>22.045080862153874</v>
      </c>
      <c r="V31" s="4">
        <f t="shared" si="5"/>
        <v>22.492391404471018</v>
      </c>
      <c r="W31" s="4">
        <f t="shared" si="5"/>
        <v>22.798289822295562</v>
      </c>
      <c r="X31" s="4">
        <f t="shared" si="5"/>
        <v>23.007481945384885</v>
      </c>
      <c r="Y31" s="4">
        <f t="shared" si="5"/>
        <v>23.150540365476875</v>
      </c>
    </row>
    <row r="32" spans="14:25" x14ac:dyDescent="0.3">
      <c r="N32">
        <v>25</v>
      </c>
      <c r="O32" s="4">
        <f t="shared" si="2"/>
        <v>1</v>
      </c>
      <c r="P32" s="4">
        <f t="shared" si="3"/>
        <v>14</v>
      </c>
      <c r="Q32" s="4">
        <f t="shared" si="5"/>
        <v>16.990671068851114</v>
      </c>
      <c r="R32" s="4">
        <f t="shared" si="5"/>
        <v>19.035875600486261</v>
      </c>
      <c r="S32" s="4">
        <f t="shared" si="5"/>
        <v>20.434512053617766</v>
      </c>
      <c r="T32" s="4">
        <f t="shared" si="5"/>
        <v>21.390985549432049</v>
      </c>
      <c r="U32" s="4">
        <f t="shared" si="5"/>
        <v>22.045080862153874</v>
      </c>
      <c r="V32" s="4">
        <f t="shared" si="5"/>
        <v>22.492391404471018</v>
      </c>
      <c r="W32" s="4">
        <f t="shared" si="5"/>
        <v>22.798289822295562</v>
      </c>
      <c r="X32" s="4">
        <f t="shared" si="5"/>
        <v>23.007481945384885</v>
      </c>
      <c r="Y32" s="4">
        <f t="shared" si="5"/>
        <v>23.150540365476875</v>
      </c>
    </row>
    <row r="33" spans="14:25" x14ac:dyDescent="0.3">
      <c r="N33">
        <v>26</v>
      </c>
      <c r="O33" s="4">
        <f t="shared" si="2"/>
        <v>1</v>
      </c>
      <c r="P33" s="4">
        <f t="shared" si="3"/>
        <v>14</v>
      </c>
      <c r="Q33" s="4">
        <f t="shared" si="5"/>
        <v>16.990671068851114</v>
      </c>
      <c r="R33" s="4">
        <f t="shared" si="5"/>
        <v>19.035875600486261</v>
      </c>
      <c r="S33" s="4">
        <f t="shared" si="5"/>
        <v>20.434512053617766</v>
      </c>
      <c r="T33" s="4">
        <f t="shared" si="5"/>
        <v>21.390985549432049</v>
      </c>
      <c r="U33" s="4">
        <f t="shared" si="5"/>
        <v>22.045080862153874</v>
      </c>
      <c r="V33" s="4">
        <f t="shared" si="5"/>
        <v>22.492391404471018</v>
      </c>
      <c r="W33" s="4">
        <f t="shared" si="5"/>
        <v>22.798289822295562</v>
      </c>
      <c r="X33" s="4">
        <f t="shared" si="5"/>
        <v>23.007481945384885</v>
      </c>
      <c r="Y33" s="4">
        <f t="shared" si="5"/>
        <v>23.150540365476875</v>
      </c>
    </row>
    <row r="34" spans="14:25" x14ac:dyDescent="0.3">
      <c r="N34">
        <v>27</v>
      </c>
      <c r="O34" s="4">
        <f t="shared" si="2"/>
        <v>1</v>
      </c>
      <c r="P34" s="4">
        <f t="shared" si="3"/>
        <v>14</v>
      </c>
      <c r="Q34" s="4">
        <f t="shared" si="5"/>
        <v>16.990671068851114</v>
      </c>
      <c r="R34" s="4">
        <f t="shared" si="5"/>
        <v>19.035875600486261</v>
      </c>
      <c r="S34" s="4">
        <f t="shared" si="5"/>
        <v>20.434512053617766</v>
      </c>
      <c r="T34" s="4">
        <f t="shared" si="5"/>
        <v>21.390985549432049</v>
      </c>
      <c r="U34" s="4">
        <f t="shared" si="5"/>
        <v>22.045080862153874</v>
      </c>
      <c r="V34" s="4">
        <f t="shared" si="5"/>
        <v>22.492391404471018</v>
      </c>
      <c r="W34" s="4">
        <f t="shared" si="5"/>
        <v>22.798289822295562</v>
      </c>
      <c r="X34" s="4">
        <f t="shared" si="5"/>
        <v>23.007481945384885</v>
      </c>
      <c r="Y34" s="4">
        <f t="shared" si="5"/>
        <v>23.150540365476875</v>
      </c>
    </row>
    <row r="35" spans="14:25" x14ac:dyDescent="0.3">
      <c r="N35">
        <v>28</v>
      </c>
      <c r="O35" s="4">
        <f t="shared" si="2"/>
        <v>1</v>
      </c>
      <c r="P35" s="4">
        <f t="shared" si="3"/>
        <v>14</v>
      </c>
      <c r="Q35" s="4">
        <f t="shared" si="5"/>
        <v>16.990671068851114</v>
      </c>
      <c r="R35" s="4">
        <f t="shared" si="5"/>
        <v>19.035875600486261</v>
      </c>
      <c r="S35" s="4">
        <f t="shared" si="5"/>
        <v>20.434512053617766</v>
      </c>
      <c r="T35" s="4">
        <f t="shared" si="5"/>
        <v>21.390985549432049</v>
      </c>
      <c r="U35" s="4">
        <f t="shared" si="5"/>
        <v>22.045080862153874</v>
      </c>
      <c r="V35" s="4">
        <f t="shared" si="5"/>
        <v>22.492391404471018</v>
      </c>
      <c r="W35" s="4">
        <f t="shared" si="5"/>
        <v>22.798289822295562</v>
      </c>
      <c r="X35" s="4">
        <f t="shared" si="5"/>
        <v>23.007481945384885</v>
      </c>
      <c r="Y35" s="4">
        <f t="shared" si="5"/>
        <v>23.150540365476875</v>
      </c>
    </row>
    <row r="36" spans="14:25" x14ac:dyDescent="0.3">
      <c r="N36">
        <v>29</v>
      </c>
      <c r="O36" s="4">
        <f t="shared" si="2"/>
        <v>1</v>
      </c>
      <c r="P36" s="4">
        <f t="shared" si="3"/>
        <v>14</v>
      </c>
      <c r="Q36" s="4">
        <f t="shared" ref="Q36:Y37" si="6">IF(Q$6&gt;$B$7,P35+(P35-$B$5)*(EXP(-$B$8)-1), $B$9+$B$10*Q$6)</f>
        <v>16.990671068851114</v>
      </c>
      <c r="R36" s="4">
        <f t="shared" si="6"/>
        <v>19.035875600486261</v>
      </c>
      <c r="S36" s="4">
        <f t="shared" si="6"/>
        <v>20.434512053617766</v>
      </c>
      <c r="T36" s="4">
        <f t="shared" si="6"/>
        <v>21.390985549432049</v>
      </c>
      <c r="U36" s="4">
        <f t="shared" si="6"/>
        <v>22.045080862153874</v>
      </c>
      <c r="V36" s="4">
        <f t="shared" si="6"/>
        <v>22.492391404471018</v>
      </c>
      <c r="W36" s="4">
        <f t="shared" si="6"/>
        <v>22.798289822295562</v>
      </c>
      <c r="X36" s="4">
        <f t="shared" si="6"/>
        <v>23.007481945384885</v>
      </c>
      <c r="Y36" s="4">
        <f t="shared" si="6"/>
        <v>23.150540365476875</v>
      </c>
    </row>
    <row r="37" spans="14:25" x14ac:dyDescent="0.3">
      <c r="N37">
        <v>30</v>
      </c>
      <c r="O37" s="4">
        <f t="shared" si="2"/>
        <v>1</v>
      </c>
      <c r="P37" s="4">
        <f t="shared" si="3"/>
        <v>14</v>
      </c>
      <c r="Q37" s="4">
        <f t="shared" si="6"/>
        <v>16.990671068851114</v>
      </c>
      <c r="R37" s="4">
        <f t="shared" si="6"/>
        <v>19.035875600486261</v>
      </c>
      <c r="S37" s="4">
        <f t="shared" si="6"/>
        <v>20.434512053617766</v>
      </c>
      <c r="T37" s="4">
        <f t="shared" si="6"/>
        <v>21.390985549432049</v>
      </c>
      <c r="U37" s="4">
        <f t="shared" si="6"/>
        <v>22.045080862153874</v>
      </c>
      <c r="V37" s="4">
        <f t="shared" si="6"/>
        <v>22.492391404471018</v>
      </c>
      <c r="W37" s="4">
        <f t="shared" si="6"/>
        <v>22.798289822295562</v>
      </c>
      <c r="X37" s="4">
        <f t="shared" si="6"/>
        <v>23.007481945384885</v>
      </c>
      <c r="Y37" s="4">
        <f t="shared" si="6"/>
        <v>23.150540365476875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D484-3EBF-4172-8A72-60998FF88FBC}">
  <dimension ref="A1:N39"/>
  <sheetViews>
    <sheetView workbookViewId="0">
      <selection activeCell="B6" sqref="B6"/>
    </sheetView>
  </sheetViews>
  <sheetFormatPr defaultRowHeight="14.4" x14ac:dyDescent="0.3"/>
  <cols>
    <col min="1" max="1" width="21.6640625" customWidth="1"/>
    <col min="2" max="3" width="12" bestFit="1" customWidth="1"/>
    <col min="5" max="5" width="11" customWidth="1"/>
    <col min="7" max="7" width="9" customWidth="1"/>
  </cols>
  <sheetData>
    <row r="1" spans="1:14" x14ac:dyDescent="0.3">
      <c r="F1" s="8" t="s">
        <v>21</v>
      </c>
      <c r="G1" s="5"/>
      <c r="H1" s="5"/>
      <c r="I1" s="5"/>
      <c r="J1" s="5"/>
      <c r="K1" s="5"/>
      <c r="L1" s="5"/>
      <c r="M1" s="5"/>
      <c r="N1" s="5"/>
    </row>
    <row r="2" spans="1:14" x14ac:dyDescent="0.3">
      <c r="A2" s="5" t="s">
        <v>34</v>
      </c>
      <c r="B2" s="5">
        <v>1</v>
      </c>
      <c r="F2" t="s">
        <v>40</v>
      </c>
    </row>
    <row r="3" spans="1:14" x14ac:dyDescent="0.3">
      <c r="A3" s="5" t="s">
        <v>35</v>
      </c>
      <c r="B3" s="5">
        <v>2</v>
      </c>
    </row>
    <row r="6" spans="1:14" x14ac:dyDescent="0.3">
      <c r="A6" t="s">
        <v>14</v>
      </c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</row>
    <row r="7" spans="1:14" x14ac:dyDescent="0.3">
      <c r="A7" t="s">
        <v>37</v>
      </c>
      <c r="B7" s="7">
        <f>IF(B6&lt;=Crecimiento!$B$7, 'Longitud-edad matriz'!$B$2, 'Longitud-edad matriz'!$B$2+((Crecimiento!B13-Crecimiento!$B$6)/(Crecimiento!$B$5-Crecimiento!$B$6))*($B$3-$B$2))</f>
        <v>1</v>
      </c>
      <c r="C7" s="7">
        <f>IF(C6&lt;=Crecimiento!$B$7, 'Longitud-edad matriz'!$B$2, 'Longitud-edad matriz'!$B$2+((Crecimiento!C13-Crecimiento!$B$6)/(Crecimiento!$B$5-Crecimiento!$B$6))*($B$3-$B$2))</f>
        <v>1</v>
      </c>
      <c r="D7" s="7">
        <f>IF(D6&lt;=Crecimiento!$B$7, 'Longitud-edad matriz'!$B$2, 'Longitud-edad matriz'!$B$2+((Crecimiento!D13-Crecimiento!$B$6)/(Crecimiento!$B$5-Crecimiento!$B$6))*($B$3-$B$2))</f>
        <v>1.3161385907876442</v>
      </c>
      <c r="E7" s="7">
        <f>IF(E6&lt;=Crecimiento!$B$7, 'Longitud-edad matriz'!$B$2, 'Longitud-edad matriz'!$B$2+((Crecimiento!E13-Crecimiento!$B$6)/(Crecimiento!$B$5-Crecimiento!$B$6))*($B$3-$B$2))</f>
        <v>1.5323335729900904</v>
      </c>
      <c r="F7" s="7">
        <f>IF(F6&lt;=Crecimiento!$B$7, 'Longitud-edad matriz'!$B$2, 'Longitud-edad matriz'!$B$2+((Crecimiento!F13-Crecimiento!$B$6)/(Crecimiento!$B$5-Crecimiento!$B$6))*($B$3-$B$2))</f>
        <v>1.6801809781836963</v>
      </c>
      <c r="G7" s="7">
        <f>IF(G6&lt;=Crecimiento!$B$7, 'Longitud-edad matriz'!$B$2, 'Longitud-edad matriz'!$B$2+((Crecimiento!G13-Crecimiento!$B$6)/(Crecimiento!$B$5-Crecimiento!$B$6))*($B$3-$B$2))</f>
        <v>1.7812881130477853</v>
      </c>
      <c r="H7" s="7">
        <f>IF(H6&lt;=Crecimiento!$B$7, 'Longitud-edad matriz'!$B$2, 'Longitud-edad matriz'!$B$2+((Crecimiento!H13-Crecimiento!$B$6)/(Crecimiento!$B$5-Crecimiento!$B$6))*($B$3-$B$2))</f>
        <v>1.8504313807773651</v>
      </c>
      <c r="I7" s="7">
        <f>IF(I6&lt;=Crecimiento!$B$7, 'Longitud-edad matriz'!$B$2, 'Longitud-edad matriz'!$B$2+((Crecimiento!I13-Crecimiento!$B$6)/(Crecimiento!$B$5-Crecimiento!$B$6))*($B$3-$B$2))</f>
        <v>1.8977157932844628</v>
      </c>
      <c r="J7" s="7">
        <f>IF(J6&lt;=Crecimiento!$B$7, 'Longitud-edad matriz'!$B$2, 'Longitud-edad matriz'!$B$2+((Crecimiento!J13-Crecimiento!$B$6)/(Crecimiento!$B$5-Crecimiento!$B$6))*($B$3-$B$2))</f>
        <v>1.9300517782553448</v>
      </c>
      <c r="K7" s="7">
        <f>IF(K6&lt;=Crecimiento!$B$7, 'Longitud-edad matriz'!$B$2, 'Longitud-edad matriz'!$B$2+((Crecimiento!K13-Crecimiento!$B$6)/(Crecimiento!$B$5-Crecimiento!$B$6))*($B$3-$B$2))</f>
        <v>1.9521651105058018</v>
      </c>
      <c r="L7" s="7">
        <f>IF(L6&lt;=Crecimiento!$B$7, 'Longitud-edad matriz'!$B$2, 'Longitud-edad matriz'!$B$2+((Crecimiento!L13-Crecimiento!$B$6)/(Crecimiento!$B$5-Crecimiento!$B$6))*($B$3-$B$2))</f>
        <v>1.9672875650609805</v>
      </c>
    </row>
    <row r="9" spans="1:14" x14ac:dyDescent="0.3">
      <c r="A9" t="s">
        <v>36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4" x14ac:dyDescent="0.3">
      <c r="A10">
        <v>1</v>
      </c>
      <c r="B10" s="7">
        <f>_xlfn.NORM.S.DIST((Crecimiento!$B$9-Crecimiento!O$8)/'Longitud-edad matriz'!B$7, TRUE)</f>
        <v>0.5</v>
      </c>
      <c r="C10" s="7">
        <f>_xlfn.NORM.S.DIST((Crecimiento!$B$9-Crecimiento!P$8)/'Longitud-edad matriz'!C$7, TRUE)</f>
        <v>6.1171643995497067E-39</v>
      </c>
      <c r="D10" s="7">
        <f>_xlfn.NORM.S.DIST((Crecimiento!$B$9-Crecimiento!Q$8)/'Longitud-edad matriz'!D$7, TRUE)</f>
        <v>2.8793045251155463E-34</v>
      </c>
      <c r="E10" s="7">
        <f>_xlfn.NORM.S.DIST((Crecimiento!$B$9-Crecimiento!R$8)/'Longitud-edad matriz'!E$7, TRUE)</f>
        <v>2.7795639041977956E-32</v>
      </c>
      <c r="F10" s="7">
        <f>_xlfn.NORM.S.DIST((Crecimiento!$B$9-Crecimiento!S$8)/'Longitud-edad matriz'!F$7, TRUE)</f>
        <v>3.031141780954822E-31</v>
      </c>
      <c r="G10" s="7">
        <f>_xlfn.NORM.S.DIST((Crecimiento!$B$9-Crecimiento!T$8)/'Longitud-edad matriz'!G$7, TRUE)</f>
        <v>1.2125580119975925E-30</v>
      </c>
      <c r="H10" s="7">
        <f>_xlfn.NORM.S.DIST((Crecimiento!$B$9-Crecimiento!U$8)/'Longitud-edad matriz'!H$7, TRUE)</f>
        <v>2.8475179399556654E-30</v>
      </c>
      <c r="I10" s="7">
        <f>_xlfn.NORM.S.DIST((Crecimiento!$B$9-Crecimiento!V$8)/'Longitud-edad matriz'!I$7, TRUE)</f>
        <v>4.9114438301023602E-30</v>
      </c>
      <c r="J10" s="7">
        <f>_xlfn.NORM.S.DIST((Crecimiento!$B$9-Crecimiento!W$8)/'Longitud-edad matriz'!J$7, TRUE)</f>
        <v>7.0129051261352093E-30</v>
      </c>
      <c r="K10" s="7">
        <f>_xlfn.NORM.S.DIST((Crecimiento!$B$9-Crecimiento!X$8)/'Longitud-edad matriz'!K$7, TRUE)</f>
        <v>8.8817823811746223E-30</v>
      </c>
      <c r="L10" s="7">
        <f>_xlfn.NORM.S.DIST((Crecimiento!$B$9-Crecimiento!Y$8)/'Longitud-edad matriz'!L$7, TRUE)</f>
        <v>1.0404792873881095E-29</v>
      </c>
    </row>
    <row r="11" spans="1:14" x14ac:dyDescent="0.3">
      <c r="A11">
        <v>2</v>
      </c>
      <c r="B11" s="7">
        <f>_xlfn.NORM.S.DIST(($A12-Crecimiento!O$8)/'Longitud-edad matriz'!B$7, TRUE) - _xlfn.NORM.S.DIST(($A11-Crecimiento!O$8)/'Longitud-edad matriz'!B$7, TRUE)</f>
        <v>0.13590512198327775</v>
      </c>
      <c r="C11" s="7">
        <f>_xlfn.NORM.S.DIST(($A12-Crecimiento!P$8)/'Longitud-edad matriz'!C$7, TRUE) - _xlfn.NORM.S.DIST(($A11-Crecimiento!P$8)/'Longitud-edad matriz'!C$7, TRUE)</f>
        <v>1.9106418096775415E-28</v>
      </c>
      <c r="D11" s="7">
        <f>_xlfn.NORM.S.DIST(($A12-Crecimiento!Q$8)/'Longitud-edad matriz'!D$7, TRUE) - _xlfn.NORM.S.DIST(($A11-Crecimiento!Q$8)/'Longitud-edad matriz'!D$7, TRUE)</f>
        <v>1.0792906392679153E-26</v>
      </c>
      <c r="E11" s="7">
        <f>_xlfn.NORM.S.DIST(($A12-Crecimiento!R$8)/'Longitud-edad matriz'!E$7, TRUE) - _xlfn.NORM.S.DIST(($A11-Crecimiento!R$8)/'Longitud-edad matriz'!E$7, TRUE)</f>
        <v>6.2484716723442531E-26</v>
      </c>
      <c r="F11" s="7">
        <f>_xlfn.NORM.S.DIST(($A12-Crecimiento!S$8)/'Longitud-edad matriz'!F$7, TRUE) - _xlfn.NORM.S.DIST(($A11-Crecimiento!S$8)/'Longitud-edad matriz'!F$7, TRUE)</f>
        <v>1.5822163637962883E-25</v>
      </c>
      <c r="G11" s="7">
        <f>_xlfn.NORM.S.DIST(($A12-Crecimiento!T$8)/'Longitud-edad matriz'!G$7, TRUE) - _xlfn.NORM.S.DIST(($A11-Crecimiento!T$8)/'Longitud-edad matriz'!G$7, TRUE)</f>
        <v>2.7221812048346835E-25</v>
      </c>
      <c r="H11" s="7">
        <f>_xlfn.NORM.S.DIST(($A12-Crecimiento!U$8)/'Longitud-edad matriz'!H$7, TRUE) - _xlfn.NORM.S.DIST(($A11-Crecimiento!U$8)/'Longitud-edad matriz'!H$7, TRUE)</f>
        <v>3.8069376408004281E-25</v>
      </c>
      <c r="I11" s="7">
        <f>_xlfn.NORM.S.DIST(($A12-Crecimiento!V$8)/'Longitud-edad matriz'!I$7, TRUE) - _xlfn.NORM.S.DIST(($A11-Crecimiento!V$8)/'Longitud-edad matriz'!I$7, TRUE)</f>
        <v>4.7184177986304534E-25</v>
      </c>
      <c r="J11" s="7">
        <f>_xlfn.NORM.S.DIST(($A12-Crecimiento!W$8)/'Longitud-edad matriz'!J$7, TRUE) - _xlfn.NORM.S.DIST(($A11-Crecimiento!W$8)/'Longitud-edad matriz'!J$7, TRUE)</f>
        <v>5.4299430066261043E-25</v>
      </c>
      <c r="K11" s="7">
        <f>_xlfn.NORM.S.DIST(($A12-Crecimiento!X$8)/'Longitud-edad matriz'!K$7, TRUE) - _xlfn.NORM.S.DIST(($A11-Crecimiento!X$8)/'Longitud-edad matriz'!K$7, TRUE)</f>
        <v>5.9606336208074972E-25</v>
      </c>
      <c r="L11" s="7">
        <f>_xlfn.NORM.S.DIST(($A12-Crecimiento!Y$8)/'Longitud-edad matriz'!L$7, TRUE) - _xlfn.NORM.S.DIST(($A11-Crecimiento!Y$8)/'Longitud-edad matriz'!L$7, TRUE)</f>
        <v>6.3450951237194263E-25</v>
      </c>
    </row>
    <row r="12" spans="1:14" x14ac:dyDescent="0.3">
      <c r="A12">
        <v>3</v>
      </c>
      <c r="B12" s="7">
        <f>_xlfn.NORM.S.DIST(($A13-Crecimiento!O$8)/'Longitud-edad matriz'!B$7, TRUE) - _xlfn.NORM.S.DIST(($A12-Crecimiento!O$8)/'Longitud-edad matriz'!B$7, TRUE)</f>
        <v>2.1400233916549105E-2</v>
      </c>
      <c r="C12" s="7">
        <f>_xlfn.NORM.S.DIST(($A13-Crecimiento!P$8)/'Longitud-edad matriz'!C$7, TRUE) - _xlfn.NORM.S.DIST(($A12-Crecimiento!P$8)/'Longitud-edad matriz'!C$7, TRUE)</f>
        <v>7.6196619582030258E-24</v>
      </c>
      <c r="D12" s="7">
        <f>_xlfn.NORM.S.DIST(($A13-Crecimiento!Q$8)/'Longitud-edad matriz'!D$7, TRUE) - _xlfn.NORM.S.DIST(($A12-Crecimiento!Q$8)/'Longitud-edad matriz'!D$7, TRUE)</f>
        <v>2.7990119572591929E-23</v>
      </c>
      <c r="E12" s="7">
        <f>_xlfn.NORM.S.DIST(($A13-Crecimiento!R$8)/'Longitud-edad matriz'!E$7, TRUE) - _xlfn.NORM.S.DIST(($A12-Crecimiento!R$8)/'Longitud-edad matriz'!E$7, TRUE)</f>
        <v>4.9721488897847344E-23</v>
      </c>
      <c r="F12" s="7">
        <f>_xlfn.NORM.S.DIST(($A13-Crecimiento!S$8)/'Longitud-edad matriz'!F$7, TRUE) - _xlfn.NORM.S.DIST(($A12-Crecimiento!S$8)/'Longitud-edad matriz'!F$7, TRUE)</f>
        <v>6.7508333949561308E-23</v>
      </c>
      <c r="G12" s="7">
        <f>_xlfn.NORM.S.DIST(($A13-Crecimiento!T$8)/'Longitud-edad matriz'!G$7, TRUE) - _xlfn.NORM.S.DIST(($A12-Crecimiento!T$8)/'Longitud-edad matriz'!G$7, TRUE)</f>
        <v>8.0747152234546828E-23</v>
      </c>
      <c r="H12" s="7">
        <f>_xlfn.NORM.S.DIST(($A13-Crecimiento!U$8)/'Longitud-edad matriz'!H$7, TRUE) - _xlfn.NORM.S.DIST(($A12-Crecimiento!U$8)/'Longitud-edad matriz'!H$7, TRUE)</f>
        <v>9.0209823020347108E-23</v>
      </c>
      <c r="I12" s="7">
        <f>_xlfn.NORM.S.DIST(($A13-Crecimiento!V$8)/'Longitud-edad matriz'!I$7, TRUE) - _xlfn.NORM.S.DIST(($A12-Crecimiento!V$8)/'Longitud-edad matriz'!I$7, TRUE)</f>
        <v>9.6843543884437595E-23</v>
      </c>
      <c r="J12" s="7">
        <f>_xlfn.NORM.S.DIST(($A13-Crecimiento!W$8)/'Longitud-edad matriz'!J$7, TRUE) - _xlfn.NORM.S.DIST(($A12-Crecimiento!W$8)/'Longitud-edad matriz'!J$7, TRUE)</f>
        <v>1.0144726890686481E-22</v>
      </c>
      <c r="K12" s="7">
        <f>_xlfn.NORM.S.DIST(($A13-Crecimiento!X$8)/'Longitud-edad matriz'!K$7, TRUE) - _xlfn.NORM.S.DIST(($A12-Crecimiento!X$8)/'Longitud-edad matriz'!K$7, TRUE)</f>
        <v>1.0462425567252383E-22</v>
      </c>
      <c r="L12" s="7">
        <f>_xlfn.NORM.S.DIST(($A13-Crecimiento!Y$8)/'Longitud-edad matriz'!L$7, TRUE) - _xlfn.NORM.S.DIST(($A12-Crecimiento!Y$8)/'Longitud-edad matriz'!L$7, TRUE)</f>
        <v>1.0680942962602224E-22</v>
      </c>
    </row>
    <row r="13" spans="1:14" x14ac:dyDescent="0.3">
      <c r="A13">
        <v>4</v>
      </c>
      <c r="B13" s="7">
        <f>_xlfn.NORM.S.DIST(($A14-Crecimiento!O$8)/'Longitud-edad matriz'!B$7, TRUE) - _xlfn.NORM.S.DIST(($A13-Crecimiento!O$8)/'Longitud-edad matriz'!B$7, TRUE)</f>
        <v>1.3182267897969835E-3</v>
      </c>
      <c r="C13" s="7">
        <f>_xlfn.NORM.S.DIST(($A14-Crecimiento!P$8)/'Longitud-edad matriz'!C$7, TRUE) - _xlfn.NORM.S.DIST(($A13-Crecimiento!P$8)/'Longitud-edad matriz'!C$7, TRUE)</f>
        <v>1.1285122074235907E-19</v>
      </c>
      <c r="D13" s="7">
        <f>_xlfn.NORM.S.DIST(($A14-Crecimiento!Q$8)/'Longitud-edad matriz'!D$7, TRUE) - _xlfn.NORM.S.DIST(($A13-Crecimiento!Q$8)/'Longitud-edad matriz'!D$7, TRUE)</f>
        <v>4.0976328228925282E-20</v>
      </c>
      <c r="E13" s="7">
        <f>_xlfn.NORM.S.DIST(($A14-Crecimiento!R$8)/'Longitud-edad matriz'!E$7, TRUE) - _xlfn.NORM.S.DIST(($A13-Crecimiento!R$8)/'Longitud-edad matriz'!E$7, TRUE)</f>
        <v>2.5945982555179981E-20</v>
      </c>
      <c r="F13" s="7">
        <f>_xlfn.NORM.S.DIST(($A14-Crecimiento!S$8)/'Longitud-edad matriz'!F$7, TRUE) - _xlfn.NORM.S.DIST(($A13-Crecimiento!S$8)/'Longitud-edad matriz'!F$7, TRUE)</f>
        <v>2.0276762410048265E-20</v>
      </c>
      <c r="G13" s="7">
        <f>_xlfn.NORM.S.DIST(($A14-Crecimiento!T$8)/'Longitud-edad matriz'!G$7, TRUE) - _xlfn.NORM.S.DIST(($A13-Crecimiento!T$8)/'Longitud-edad matriz'!G$7, TRUE)</f>
        <v>1.7525699772611151E-20</v>
      </c>
      <c r="H13" s="7">
        <f>_xlfn.NORM.S.DIST(($A14-Crecimiento!U$8)/'Longitud-edad matriz'!H$7, TRUE) - _xlfn.NORM.S.DIST(($A13-Crecimiento!U$8)/'Longitud-edad matriz'!H$7, TRUE)</f>
        <v>1.6002946722322246E-20</v>
      </c>
      <c r="I13" s="7">
        <f>_xlfn.NORM.S.DIST(($A14-Crecimiento!V$8)/'Longitud-edad matriz'!I$7, TRUE) - _xlfn.NORM.S.DIST(($A13-Crecimiento!V$8)/'Longitud-edad matriz'!I$7, TRUE)</f>
        <v>1.5093421036481521E-20</v>
      </c>
      <c r="J13" s="7">
        <f>_xlfn.NORM.S.DIST(($A14-Crecimiento!W$8)/'Longitud-edad matriz'!J$7, TRUE) - _xlfn.NORM.S.DIST(($A13-Crecimiento!W$8)/'Longitud-edad matriz'!J$7, TRUE)</f>
        <v>1.4524191765436757E-20</v>
      </c>
      <c r="K13" s="7">
        <f>_xlfn.NORM.S.DIST(($A14-Crecimiento!X$8)/'Longitud-edad matriz'!K$7, TRUE) - _xlfn.NORM.S.DIST(($A13-Crecimiento!X$8)/'Longitud-edad matriz'!K$7, TRUE)</f>
        <v>1.4157183430394743E-20</v>
      </c>
      <c r="L13" s="7">
        <f>_xlfn.NORM.S.DIST(($A14-Crecimiento!Y$8)/'Longitud-edad matriz'!L$7, TRUE) - _xlfn.NORM.S.DIST(($A13-Crecimiento!Y$8)/'Longitud-edad matriz'!L$7, TRUE)</f>
        <v>1.3915923290433496E-20</v>
      </c>
    </row>
    <row r="14" spans="1:14" x14ac:dyDescent="0.3">
      <c r="A14">
        <v>5</v>
      </c>
      <c r="B14" s="7">
        <f>_xlfn.NORM.S.DIST(($A15-Crecimiento!O$8)/'Longitud-edad matriz'!B$7, TRUE) - _xlfn.NORM.S.DIST(($A14-Crecimiento!O$8)/'Longitud-edad matriz'!B$7, TRUE)</f>
        <v>3.1384590261196443E-5</v>
      </c>
      <c r="C14" s="7">
        <f>_xlfn.NORM.S.DIST(($A15-Crecimiento!P$8)/'Longitud-edad matriz'!C$7, TRUE) - _xlfn.NORM.S.DIST(($A14-Crecimiento!P$8)/'Longitud-edad matriz'!C$7, TRUE)</f>
        <v>6.2198319858657841E-16</v>
      </c>
      <c r="D14" s="7">
        <f>_xlfn.NORM.S.DIST(($A15-Crecimiento!Q$8)/'Longitud-edad matriz'!D$7, TRUE) - _xlfn.NORM.S.DIST(($A14-Crecimiento!Q$8)/'Longitud-edad matriz'!D$7, TRUE)</f>
        <v>3.3890414580791235E-17</v>
      </c>
      <c r="E14" s="7">
        <f>_xlfn.NORM.S.DIST(($A15-Crecimiento!R$8)/'Longitud-edad matriz'!E$7, TRUE) - _xlfn.NORM.S.DIST(($A14-Crecimiento!R$8)/'Longitud-edad matriz'!E$7, TRUE)</f>
        <v>8.8828329479702918E-18</v>
      </c>
      <c r="F14" s="7">
        <f>_xlfn.NORM.S.DIST(($A15-Crecimiento!S$8)/'Longitud-edad matriz'!F$7, TRUE) - _xlfn.NORM.S.DIST(($A14-Crecimiento!S$8)/'Longitud-edad matriz'!F$7, TRUE)</f>
        <v>4.2887119504450819E-18</v>
      </c>
      <c r="G14" s="7">
        <f>_xlfn.NORM.S.DIST(($A15-Crecimiento!T$8)/'Longitud-edad matriz'!G$7, TRUE) - _xlfn.NORM.S.DIST(($A14-Crecimiento!T$8)/'Longitud-edad matriz'!G$7, TRUE)</f>
        <v>2.7839953307520639E-18</v>
      </c>
      <c r="H14" s="7">
        <f>_xlfn.NORM.S.DIST(($A15-Crecimiento!U$8)/'Longitud-edad matriz'!H$7, TRUE) - _xlfn.NORM.S.DIST(($A14-Crecimiento!U$8)/'Longitud-edad matriz'!H$7, TRUE)</f>
        <v>2.1257130308133534E-18</v>
      </c>
      <c r="I14" s="7">
        <f>_xlfn.NORM.S.DIST(($A15-Crecimiento!V$8)/'Longitud-edad matriz'!I$7, TRUE) - _xlfn.NORM.S.DIST(($A14-Crecimiento!V$8)/'Longitud-edad matriz'!I$7, TRUE)</f>
        <v>1.7866036589584545E-18</v>
      </c>
      <c r="J14" s="7">
        <f>_xlfn.NORM.S.DIST(($A15-Crecimiento!W$8)/'Longitud-edad matriz'!J$7, TRUE) - _xlfn.NORM.S.DIST(($A14-Crecimiento!W$8)/'Longitud-edad matriz'!J$7, TRUE)</f>
        <v>1.593767321414472E-18</v>
      </c>
      <c r="K14" s="7">
        <f>_xlfn.NORM.S.DIST(($A15-Crecimiento!X$8)/'Longitud-edad matriz'!K$7, TRUE) - _xlfn.NORM.S.DIST(($A14-Crecimiento!X$8)/'Longitud-edad matriz'!K$7, TRUE)</f>
        <v>1.4770556232834823E-18</v>
      </c>
      <c r="L14" s="7">
        <f>_xlfn.NORM.S.DIST(($A15-Crecimiento!Y$8)/'Longitud-edad matriz'!L$7, TRUE) - _xlfn.NORM.S.DIST(($A14-Crecimiento!Y$8)/'Longitud-edad matriz'!L$7, TRUE)</f>
        <v>1.4035048901562796E-18</v>
      </c>
    </row>
    <row r="15" spans="1:14" x14ac:dyDescent="0.3">
      <c r="A15">
        <v>6</v>
      </c>
      <c r="B15" s="7">
        <f>_xlfn.NORM.S.DIST(($A16-Crecimiento!O$8)/'Longitud-edad matriz'!B$7, TRUE) - _xlfn.NORM.S.DIST(($A15-Crecimiento!O$8)/'Longitud-edad matriz'!B$7, TRUE)</f>
        <v>2.8566498422311071E-7</v>
      </c>
      <c r="C15" s="7">
        <f>_xlfn.NORM.S.DIST(($A16-Crecimiento!P$8)/'Longitud-edad matriz'!C$7, TRUE) - _xlfn.NORM.S.DIST(($A15-Crecimiento!P$8)/'Longitud-edad matriz'!C$7, TRUE)</f>
        <v>1.2791904478284079E-12</v>
      </c>
      <c r="D15" s="7">
        <f>_xlfn.NORM.S.DIST(($A16-Crecimiento!Q$8)/'Longitud-edad matriz'!D$7, TRUE) - _xlfn.NORM.S.DIST(($A15-Crecimiento!Q$8)/'Longitud-edad matriz'!D$7, TRUE)</f>
        <v>1.5851121303996294E-14</v>
      </c>
      <c r="E15" s="7">
        <f>_xlfn.NORM.S.DIST(($A16-Crecimiento!R$8)/'Longitud-edad matriz'!E$7, TRUE) - _xlfn.NORM.S.DIST(($A15-Crecimiento!R$8)/'Longitud-edad matriz'!E$7, TRUE)</f>
        <v>1.9962542633844895E-15</v>
      </c>
      <c r="F15" s="7">
        <f>_xlfn.NORM.S.DIST(($A16-Crecimiento!S$8)/'Longitud-edad matriz'!F$7, TRUE) - _xlfn.NORM.S.DIST(($A15-Crecimiento!S$8)/'Longitud-edad matriz'!F$7, TRUE)</f>
        <v>6.389908609340194E-16</v>
      </c>
      <c r="G15" s="7">
        <f>_xlfn.NORM.S.DIST(($A16-Crecimiento!T$8)/'Longitud-edad matriz'!G$7, TRUE) - _xlfn.NORM.S.DIST(($A15-Crecimiento!T$8)/'Longitud-edad matriz'!G$7, TRUE)</f>
        <v>3.2376033175970709E-16</v>
      </c>
      <c r="H15" s="7">
        <f>_xlfn.NORM.S.DIST(($A16-Crecimiento!U$8)/'Longitud-edad matriz'!H$7, TRUE) - _xlfn.NORM.S.DIST(($A15-Crecimiento!U$8)/'Longitud-edad matriz'!H$7, TRUE)</f>
        <v>2.1147834586807877E-16</v>
      </c>
      <c r="I15" s="7">
        <f>_xlfn.NORM.S.DIST(($A16-Crecimiento!V$8)/'Longitud-edad matriz'!I$7, TRUE) - _xlfn.NORM.S.DIST(($A15-Crecimiento!V$8)/'Longitud-edad matriz'!I$7, TRUE)</f>
        <v>1.6064947322565439E-16</v>
      </c>
      <c r="J15" s="7">
        <f>_xlfn.NORM.S.DIST(($A16-Crecimiento!W$8)/'Longitud-edad matriz'!J$7, TRUE) - _xlfn.NORM.S.DIST(($A15-Crecimiento!W$8)/'Longitud-edad matriz'!J$7, TRUE)</f>
        <v>1.3406625654990244E-16</v>
      </c>
      <c r="K15" s="7">
        <f>_xlfn.NORM.S.DIST(($A16-Crecimiento!X$8)/'Longitud-edad matriz'!K$7, TRUE) - _xlfn.NORM.S.DIST(($A15-Crecimiento!X$8)/'Longitud-edad matriz'!K$7, TRUE)</f>
        <v>1.1884156677859194E-16</v>
      </c>
      <c r="L15" s="7">
        <f>_xlfn.NORM.S.DIST(($A16-Crecimiento!Y$8)/'Longitud-edad matriz'!L$7, TRUE) - _xlfn.NORM.S.DIST(($A15-Crecimiento!Y$8)/'Longitud-edad matriz'!L$7, TRUE)</f>
        <v>1.0959444468904358E-16</v>
      </c>
    </row>
    <row r="16" spans="1:14" x14ac:dyDescent="0.3">
      <c r="A16">
        <v>7</v>
      </c>
      <c r="B16" s="7">
        <f>_xlfn.NORM.S.DIST(($A17-Crecimiento!O$8)/'Longitud-edad matriz'!B$7, TRUE) - _xlfn.NORM.S.DIST(($A16-Crecimiento!O$8)/'Longitud-edad matriz'!B$7, TRUE)</f>
        <v>9.8530783532169153E-10</v>
      </c>
      <c r="C16" s="7">
        <f>_xlfn.NORM.S.DIST(($A17-Crecimiento!P$8)/'Longitud-edad matriz'!C$7, TRUE) - _xlfn.NORM.S.DIST(($A16-Crecimiento!P$8)/'Longitud-edad matriz'!C$7, TRUE)</f>
        <v>9.8530783249380855E-10</v>
      </c>
      <c r="D16" s="7">
        <f>_xlfn.NORM.S.DIST(($A17-Crecimiento!Q$8)/'Longitud-edad matriz'!D$7, TRUE) - _xlfn.NORM.S.DIST(($A16-Crecimiento!Q$8)/'Longitud-edad matriz'!D$7, TRUE)</f>
        <v>4.1974859222469145E-12</v>
      </c>
      <c r="E16" s="7">
        <f>_xlfn.NORM.S.DIST(($A17-Crecimiento!R$8)/'Longitud-edad matriz'!E$7, TRUE) - _xlfn.NORM.S.DIST(($A16-Crecimiento!R$8)/'Longitud-edad matriz'!E$7, TRUE)</f>
        <v>2.9466022315044339E-13</v>
      </c>
      <c r="F16" s="7">
        <f>_xlfn.NORM.S.DIST(($A17-Crecimiento!S$8)/'Longitud-edad matriz'!F$7, TRUE) - _xlfn.NORM.S.DIST(($A16-Crecimiento!S$8)/'Longitud-edad matriz'!F$7, TRUE)</f>
        <v>6.7091939784491707E-14</v>
      </c>
      <c r="G16" s="7">
        <f>_xlfn.NORM.S.DIST(($A17-Crecimiento!T$8)/'Longitud-edad matriz'!G$7, TRUE) - _xlfn.NORM.S.DIST(($A16-Crecimiento!T$8)/'Longitud-edad matriz'!G$7, TRUE)</f>
        <v>2.7571989593242085E-14</v>
      </c>
      <c r="H16" s="7">
        <f>_xlfn.NORM.S.DIST(($A17-Crecimiento!U$8)/'Longitud-edad matriz'!H$7, TRUE) - _xlfn.NORM.S.DIST(($A16-Crecimiento!U$8)/'Longitud-edad matriz'!H$7, TRUE)</f>
        <v>1.5761208087957462E-14</v>
      </c>
      <c r="I16" s="7">
        <f>_xlfn.NORM.S.DIST(($A17-Crecimiento!V$8)/'Longitud-edad matriz'!I$7, TRUE) - _xlfn.NORM.S.DIST(($A16-Crecimiento!V$8)/'Longitud-edad matriz'!I$7, TRUE)</f>
        <v>1.0975751772228965E-14</v>
      </c>
      <c r="J16" s="7">
        <f>_xlfn.NORM.S.DIST(($A17-Crecimiento!W$8)/'Longitud-edad matriz'!J$7, TRUE) - _xlfn.NORM.S.DIST(($A16-Crecimiento!W$8)/'Longitud-edad matriz'!J$7, TRUE)</f>
        <v>8.6469202909154041E-15</v>
      </c>
      <c r="K16" s="7">
        <f>_xlfn.NORM.S.DIST(($A17-Crecimiento!X$8)/'Longitud-edad matriz'!K$7, TRUE) - _xlfn.NORM.S.DIST(($A16-Crecimiento!X$8)/'Longitud-edad matriz'!K$7, TRUE)</f>
        <v>7.3751767763163003E-15</v>
      </c>
      <c r="L16" s="7">
        <f>_xlfn.NORM.S.DIST(($A17-Crecimiento!Y$8)/'Longitud-edad matriz'!L$7, TRUE) - _xlfn.NORM.S.DIST(($A16-Crecimiento!Y$8)/'Longitud-edad matriz'!L$7, TRUE)</f>
        <v>6.6269514444332009E-15</v>
      </c>
    </row>
    <row r="17" spans="1:12" x14ac:dyDescent="0.3">
      <c r="A17">
        <v>8</v>
      </c>
      <c r="B17" s="7">
        <f>_xlfn.NORM.S.DIST(($A18-Crecimiento!O$8)/'Longitud-edad matriz'!B$7, TRUE) - _xlfn.NORM.S.DIST(($A17-Crecimiento!O$8)/'Longitud-edad matriz'!B$7, TRUE)</f>
        <v>1.2791989689731054E-12</v>
      </c>
      <c r="C17" s="7">
        <f>_xlfn.NORM.S.DIST(($A18-Crecimiento!P$8)/'Longitud-edad matriz'!C$7, TRUE) - _xlfn.NORM.S.DIST(($A17-Crecimiento!P$8)/'Longitud-edad matriz'!C$7, TRUE)</f>
        <v>2.8566498423415565E-7</v>
      </c>
      <c r="D17" s="7">
        <f>_xlfn.NORM.S.DIST(($A18-Crecimiento!Q$8)/'Longitud-edad matriz'!D$7, TRUE) - _xlfn.NORM.S.DIST(($A17-Crecimiento!Q$8)/'Longitud-edad matriz'!D$7, TRUE)</f>
        <v>6.3018464571899873E-10</v>
      </c>
      <c r="E17" s="7">
        <f>_xlfn.NORM.S.DIST(($A18-Crecimiento!R$8)/'Longitud-edad matriz'!E$7, TRUE) - _xlfn.NORM.S.DIST(($A17-Crecimiento!R$8)/'Longitud-edad matriz'!E$7, TRUE)</f>
        <v>2.858641444073584E-11</v>
      </c>
      <c r="F17" s="7">
        <f>_xlfn.NORM.S.DIST(($A18-Crecimiento!S$8)/'Longitud-edad matriz'!F$7, TRUE) - _xlfn.NORM.S.DIST(($A17-Crecimiento!S$8)/'Longitud-edad matriz'!F$7, TRUE)</f>
        <v>4.9663676490035352E-12</v>
      </c>
      <c r="G17" s="7">
        <f>_xlfn.NORM.S.DIST(($A18-Crecimiento!T$8)/'Longitud-edad matriz'!G$7, TRUE) - _xlfn.NORM.S.DIST(($A17-Crecimiento!T$8)/'Longitud-edad matriz'!G$7, TRUE)</f>
        <v>1.7200442987559782E-12</v>
      </c>
      <c r="H17" s="7">
        <f>_xlfn.NORM.S.DIST(($A18-Crecimiento!U$8)/'Longitud-edad matriz'!H$7, TRUE) - _xlfn.NORM.S.DIST(($A17-Crecimiento!U$8)/'Longitud-edad matriz'!H$7, TRUE)</f>
        <v>8.8021503599148835E-13</v>
      </c>
      <c r="I17" s="7">
        <f>_xlfn.NORM.S.DIST(($A18-Crecimiento!V$8)/'Longitud-edad matriz'!I$7, TRUE) - _xlfn.NORM.S.DIST(($A17-Crecimiento!V$8)/'Longitud-edad matriz'!I$7, TRUE)</f>
        <v>5.6989210441800104E-13</v>
      </c>
      <c r="J17" s="7">
        <f>_xlfn.NORM.S.DIST(($A18-Crecimiento!W$8)/'Longitud-edad matriz'!J$7, TRUE) - _xlfn.NORM.S.DIST(($A17-Crecimiento!W$8)/'Longitud-edad matriz'!J$7, TRUE)</f>
        <v>4.2770268885142038E-13</v>
      </c>
      <c r="K17" s="7">
        <f>_xlfn.NORM.S.DIST(($A18-Crecimiento!X$8)/'Longitud-edad matriz'!K$7, TRUE) - _xlfn.NORM.S.DIST(($A17-Crecimiento!X$8)/'Longitud-edad matriz'!K$7, TRUE)</f>
        <v>3.5309773439813868E-13</v>
      </c>
      <c r="L17" s="7">
        <f>_xlfn.NORM.S.DIST(($A18-Crecimiento!Y$8)/'Longitud-edad matriz'!L$7, TRUE) - _xlfn.NORM.S.DIST(($A17-Crecimiento!Y$8)/'Longitud-edad matriz'!L$7, TRUE)</f>
        <v>3.1036458437275612E-13</v>
      </c>
    </row>
    <row r="18" spans="1:12" x14ac:dyDescent="0.3">
      <c r="A18">
        <v>9</v>
      </c>
      <c r="B18" s="7">
        <f>_xlfn.NORM.S.DIST(($A19-Crecimiento!O$8)/'Longitud-edad matriz'!B$7, TRUE) - _xlfn.NORM.S.DIST(($A18-Crecimiento!O$8)/'Longitud-edad matriz'!B$7, TRUE)</f>
        <v>0</v>
      </c>
      <c r="C18" s="7">
        <f>_xlfn.NORM.S.DIST(($A19-Crecimiento!P$8)/'Longitud-edad matriz'!C$7, TRUE) - _xlfn.NORM.S.DIST(($A18-Crecimiento!P$8)/'Longitud-edad matriz'!C$7, TRUE)</f>
        <v>3.1384590261240665E-5</v>
      </c>
      <c r="D18" s="7">
        <f>_xlfn.NORM.S.DIST(($A19-Crecimiento!Q$8)/'Longitud-edad matriz'!D$7, TRUE) - _xlfn.NORM.S.DIST(($A18-Crecimiento!Q$8)/'Longitud-edad matriz'!D$7, TRUE)</f>
        <v>5.3728673425064879E-8</v>
      </c>
      <c r="E18" s="7">
        <f>_xlfn.NORM.S.DIST(($A19-Crecimiento!R$8)/'Longitud-edad matriz'!E$7, TRUE) - _xlfn.NORM.S.DIST(($A18-Crecimiento!R$8)/'Longitud-edad matriz'!E$7, TRUE)</f>
        <v>1.8241295446095378E-9</v>
      </c>
      <c r="F18" s="7">
        <f>_xlfn.NORM.S.DIST(($A19-Crecimiento!S$8)/'Longitud-edad matriz'!F$7, TRUE) - _xlfn.NORM.S.DIST(($A18-Crecimiento!S$8)/'Longitud-edad matriz'!F$7, TRUE)</f>
        <v>2.5929937692807946E-10</v>
      </c>
      <c r="G18" s="7">
        <f>_xlfn.NORM.S.DIST(($A19-Crecimiento!T$8)/'Longitud-edad matriz'!G$7, TRUE) - _xlfn.NORM.S.DIST(($A18-Crecimiento!T$8)/'Longitud-edad matriz'!G$7, TRUE)</f>
        <v>7.862959591399956E-11</v>
      </c>
      <c r="H18" s="7">
        <f>_xlfn.NORM.S.DIST(($A19-Crecimiento!U$8)/'Longitud-edad matriz'!H$7, TRUE) - _xlfn.NORM.S.DIST(($A18-Crecimiento!U$8)/'Longitud-edad matriz'!H$7, TRUE)</f>
        <v>3.6845496053887481E-11</v>
      </c>
      <c r="I18" s="7">
        <f>_xlfn.NORM.S.DIST(($A19-Crecimiento!V$8)/'Longitud-edad matriz'!I$7, TRUE) - _xlfn.NORM.S.DIST(($A18-Crecimiento!V$8)/'Longitud-edad matriz'!I$7, TRUE)</f>
        <v>2.2493641807364121E-11</v>
      </c>
      <c r="J18" s="7">
        <f>_xlfn.NORM.S.DIST(($A19-Crecimiento!W$8)/'Longitud-edad matriz'!J$7, TRUE) - _xlfn.NORM.S.DIST(($A18-Crecimiento!W$8)/'Longitud-edad matriz'!J$7, TRUE)</f>
        <v>1.6227710814634921E-11</v>
      </c>
      <c r="K18" s="7">
        <f>_xlfn.NORM.S.DIST(($A19-Crecimiento!X$8)/'Longitud-edad matriz'!K$7, TRUE) - _xlfn.NORM.S.DIST(($A18-Crecimiento!X$8)/'Longitud-edad matriz'!K$7, TRUE)</f>
        <v>1.3044466174419939E-11</v>
      </c>
      <c r="L18" s="7">
        <f>_xlfn.NORM.S.DIST(($A19-Crecimiento!Y$8)/'Longitud-edad matriz'!L$7, TRUE) - _xlfn.NORM.S.DIST(($A18-Crecimiento!Y$8)/'Longitud-edad matriz'!L$7, TRUE)</f>
        <v>1.1260311275960991E-11</v>
      </c>
    </row>
    <row r="19" spans="1:12" x14ac:dyDescent="0.3">
      <c r="A19">
        <v>10</v>
      </c>
      <c r="B19" s="7">
        <f>_xlfn.NORM.S.DIST(($A20-Crecimiento!O$8)/'Longitud-edad matriz'!B$7, TRUE) - _xlfn.NORM.S.DIST(($A19-Crecimiento!O$8)/'Longitud-edad matriz'!B$7, TRUE)</f>
        <v>0</v>
      </c>
      <c r="C19" s="7">
        <f>_xlfn.NORM.S.DIST(($A20-Crecimiento!P$8)/'Longitud-edad matriz'!C$7, TRUE) - _xlfn.NORM.S.DIST(($A19-Crecimiento!P$8)/'Longitud-edad matriz'!C$7, TRUE)</f>
        <v>1.3182267897969735E-3</v>
      </c>
      <c r="D19" s="7">
        <f>_xlfn.NORM.S.DIST(($A20-Crecimiento!Q$8)/'Longitud-edad matriz'!D$7, TRUE) - _xlfn.NORM.S.DIST(($A19-Crecimiento!Q$8)/'Longitud-edad matriz'!D$7, TRUE)</f>
        <v>2.6063165821942951E-6</v>
      </c>
      <c r="E19" s="7">
        <f>_xlfn.NORM.S.DIST(($A20-Crecimiento!R$8)/'Longitud-edad matriz'!E$7, TRUE) - _xlfn.NORM.S.DIST(($A19-Crecimiento!R$8)/'Longitud-edad matriz'!E$7, TRUE)</f>
        <v>7.6624622544675211E-8</v>
      </c>
      <c r="F19" s="7">
        <f>_xlfn.NORM.S.DIST(($A20-Crecimiento!S$8)/'Longitud-edad matriz'!F$7, TRUE) - _xlfn.NORM.S.DIST(($A19-Crecimiento!S$8)/'Longitud-edad matriz'!F$7, TRUE)</f>
        <v>9.5537750909689812E-9</v>
      </c>
      <c r="G19" s="7">
        <f>_xlfn.NORM.S.DIST(($A20-Crecimiento!T$8)/'Longitud-edad matriz'!G$7, TRUE) - _xlfn.NORM.S.DIST(($A19-Crecimiento!T$8)/'Longitud-edad matriz'!G$7, TRUE)</f>
        <v>2.6349025655911961E-9</v>
      </c>
      <c r="H19" s="7">
        <f>_xlfn.NORM.S.DIST(($A20-Crecimiento!U$8)/'Longitud-edad matriz'!H$7, TRUE) - _xlfn.NORM.S.DIST(($A19-Crecimiento!U$8)/'Longitud-edad matriz'!H$7, TRUE)</f>
        <v>1.1563884099003367E-9</v>
      </c>
      <c r="I19" s="7">
        <f>_xlfn.NORM.S.DIST(($A20-Crecimiento!V$8)/'Longitud-edad matriz'!I$7, TRUE) - _xlfn.NORM.S.DIST(($A19-Crecimiento!V$8)/'Longitud-edad matriz'!I$7, TRUE)</f>
        <v>6.7506622330013522E-10</v>
      </c>
      <c r="J19" s="7">
        <f>_xlfn.NORM.S.DIST(($A20-Crecimiento!W$8)/'Longitud-edad matriz'!J$7, TRUE) - _xlfn.NORM.S.DIST(($A19-Crecimiento!W$8)/'Longitud-edad matriz'!J$7, TRUE)</f>
        <v>4.7239799537691995E-10</v>
      </c>
      <c r="K19" s="7">
        <f>_xlfn.NORM.S.DIST(($A20-Crecimiento!X$8)/'Longitud-edad matriz'!K$7, TRUE) - _xlfn.NORM.S.DIST(($A19-Crecimiento!X$8)/'Longitud-edad matriz'!K$7, TRUE)</f>
        <v>3.7192992192425726E-10</v>
      </c>
      <c r="L19" s="7">
        <f>_xlfn.NORM.S.DIST(($A20-Crecimiento!Y$8)/'Longitud-edad matriz'!L$7, TRUE) - _xlfn.NORM.S.DIST(($A19-Crecimiento!Y$8)/'Longitud-edad matriz'!L$7, TRUE)</f>
        <v>3.1654762195152974E-10</v>
      </c>
    </row>
    <row r="20" spans="1:12" x14ac:dyDescent="0.3">
      <c r="A20">
        <v>11</v>
      </c>
      <c r="B20" s="7">
        <f>_xlfn.NORM.S.DIST(($A21-Crecimiento!O$8)/'Longitud-edad matriz'!B$7, TRUE) - _xlfn.NORM.S.DIST(($A20-Crecimiento!O$8)/'Longitud-edad matriz'!B$7, TRUE)</f>
        <v>0</v>
      </c>
      <c r="C20" s="7">
        <f>_xlfn.NORM.S.DIST(($A21-Crecimiento!P$8)/'Longitud-edad matriz'!C$7, TRUE) - _xlfn.NORM.S.DIST(($A20-Crecimiento!P$8)/'Longitud-edad matriz'!C$7, TRUE)</f>
        <v>2.1400233916549098E-2</v>
      </c>
      <c r="D20" s="7">
        <f>_xlfn.NORM.S.DIST(($A21-Crecimiento!Q$8)/'Longitud-edad matriz'!D$7, TRUE) - _xlfn.NORM.S.DIST(($A20-Crecimiento!Q$8)/'Longitud-edad matriz'!D$7, TRUE)</f>
        <v>7.2087700785610859E-5</v>
      </c>
      <c r="E20" s="7">
        <f>_xlfn.NORM.S.DIST(($A21-Crecimiento!R$8)/'Longitud-edad matriz'!E$7, TRUE) - _xlfn.NORM.S.DIST(($A20-Crecimiento!R$8)/'Longitud-edad matriz'!E$7, TRUE)</f>
        <v>2.1207385225247005E-6</v>
      </c>
      <c r="F20" s="7">
        <f>_xlfn.NORM.S.DIST(($A21-Crecimiento!S$8)/'Longitud-edad matriz'!F$7, TRUE) - _xlfn.NORM.S.DIST(($A20-Crecimiento!S$8)/'Longitud-edad matriz'!F$7, TRUE)</f>
        <v>2.4853645283460779E-7</v>
      </c>
      <c r="G20" s="7">
        <f>_xlfn.NORM.S.DIST(($A21-Crecimiento!T$8)/'Longitud-edad matriz'!G$7, TRUE) - _xlfn.NORM.S.DIST(($A20-Crecimiento!T$8)/'Longitud-edad matriz'!G$7, TRUE)</f>
        <v>6.4750112920950141E-8</v>
      </c>
      <c r="H20" s="7">
        <f>_xlfn.NORM.S.DIST(($A21-Crecimiento!U$8)/'Longitud-edad matriz'!H$7, TRUE) - _xlfn.NORM.S.DIST(($A20-Crecimiento!U$8)/'Longitud-edad matriz'!H$7, TRUE)</f>
        <v>2.7219478981562982E-8</v>
      </c>
      <c r="I20" s="7">
        <f>_xlfn.NORM.S.DIST(($A21-Crecimiento!V$8)/'Longitud-edad matriz'!I$7, TRUE) - _xlfn.NORM.S.DIST(($A20-Crecimiento!V$8)/'Longitud-edad matriz'!I$7, TRUE)</f>
        <v>1.5408758027257942E-8</v>
      </c>
      <c r="J20" s="7">
        <f>_xlfn.NORM.S.DIST(($A21-Crecimiento!W$8)/'Longitud-edad matriz'!J$7, TRUE) - _xlfn.NORM.S.DIST(($A20-Crecimiento!W$8)/'Longitud-edad matriz'!J$7, TRUE)</f>
        <v>1.0553558009950105E-8</v>
      </c>
      <c r="K20" s="7">
        <f>_xlfn.NORM.S.DIST(($A21-Crecimiento!X$8)/'Longitud-edad matriz'!K$7, TRUE) - _xlfn.NORM.S.DIST(($A20-Crecimiento!X$8)/'Longitud-edad matriz'!K$7, TRUE)</f>
        <v>8.186481912920099E-9</v>
      </c>
      <c r="L20" s="7">
        <f>_xlfn.NORM.S.DIST(($A21-Crecimiento!Y$8)/'Longitud-edad matriz'!L$7, TRUE) - _xlfn.NORM.S.DIST(($A20-Crecimiento!Y$8)/'Longitud-edad matriz'!L$7, TRUE)</f>
        <v>6.8965492955056845E-9</v>
      </c>
    </row>
    <row r="21" spans="1:12" x14ac:dyDescent="0.3">
      <c r="A21">
        <v>12</v>
      </c>
      <c r="B21" s="7">
        <f>_xlfn.NORM.S.DIST(($A22-Crecimiento!O$8)/'Longitud-edad matriz'!B$7, TRUE) - _xlfn.NORM.S.DIST(($A21-Crecimiento!O$8)/'Longitud-edad matriz'!B$7, TRUE)</f>
        <v>0</v>
      </c>
      <c r="C21" s="7">
        <f>_xlfn.NORM.S.DIST(($A22-Crecimiento!P$8)/'Longitud-edad matriz'!C$7, TRUE) - _xlfn.NORM.S.DIST(($A21-Crecimiento!P$8)/'Longitud-edad matriz'!C$7, TRUE)</f>
        <v>0.13590512198327781</v>
      </c>
      <c r="D21" s="7">
        <f>_xlfn.NORM.S.DIST(($A22-Crecimiento!Q$8)/'Longitud-edad matriz'!D$7, TRUE) - _xlfn.NORM.S.DIST(($A21-Crecimiento!Q$8)/'Longitud-edad matriz'!D$7, TRUE)</f>
        <v>1.1395231355327928E-3</v>
      </c>
      <c r="E21" s="7">
        <f>_xlfn.NORM.S.DIST(($A22-Crecimiento!R$8)/'Longitud-edad matriz'!E$7, TRUE) - _xlfn.NORM.S.DIST(($A21-Crecimiento!R$8)/'Longitud-edad matriz'!E$7, TRUE)</f>
        <v>3.871022949916708E-5</v>
      </c>
      <c r="F21" s="7">
        <f>_xlfn.NORM.S.DIST(($A22-Crecimiento!S$8)/'Longitud-edad matriz'!F$7, TRUE) - _xlfn.NORM.S.DIST(($A21-Crecimiento!S$8)/'Longitud-edad matriz'!F$7, TRUE)</f>
        <v>4.5676002058356716E-6</v>
      </c>
      <c r="G21" s="7">
        <f>_xlfn.NORM.S.DIST(($A22-Crecimiento!T$8)/'Longitud-edad matriz'!G$7, TRUE) - _xlfn.NORM.S.DIST(($A21-Crecimiento!T$8)/'Longitud-edad matriz'!G$7, TRUE)</f>
        <v>1.1673081865786616E-6</v>
      </c>
      <c r="H21" s="7">
        <f>_xlfn.NORM.S.DIST(($A22-Crecimiento!U$8)/'Longitud-edad matriz'!H$7, TRUE) - _xlfn.NORM.S.DIST(($A21-Crecimiento!U$8)/'Longitud-edad matriz'!H$7, TRUE)</f>
        <v>4.8067329979339705E-7</v>
      </c>
      <c r="I21" s="7">
        <f>_xlfn.NORM.S.DIST(($A22-Crecimiento!V$8)/'Longitud-edad matriz'!I$7, TRUE) - _xlfn.NORM.S.DIST(($A21-Crecimiento!V$8)/'Longitud-edad matriz'!I$7, TRUE)</f>
        <v>2.6757286324587812E-7</v>
      </c>
      <c r="J21" s="7">
        <f>_xlfn.NORM.S.DIST(($A22-Crecimiento!W$8)/'Longitud-edad matriz'!J$7, TRUE) - _xlfn.NORM.S.DIST(($A21-Crecimiento!W$8)/'Longitud-edad matriz'!J$7, TRUE)</f>
        <v>1.8098275473022603E-7</v>
      </c>
      <c r="K21" s="7">
        <f>_xlfn.NORM.S.DIST(($A22-Crecimiento!X$8)/'Longitud-edad matriz'!K$7, TRUE) - _xlfn.NORM.S.DIST(($A21-Crecimiento!X$8)/'Longitud-edad matriz'!K$7, TRUE)</f>
        <v>1.3913465507957464E-7</v>
      </c>
      <c r="L21" s="7">
        <f>_xlfn.NORM.S.DIST(($A22-Crecimiento!Y$8)/'Longitud-edad matriz'!L$7, TRUE) - _xlfn.NORM.S.DIST(($A21-Crecimiento!Y$8)/'Longitud-edad matriz'!L$7, TRUE)</f>
        <v>1.1647286784716644E-7</v>
      </c>
    </row>
    <row r="22" spans="1:12" x14ac:dyDescent="0.3">
      <c r="A22">
        <v>13</v>
      </c>
      <c r="B22" s="7">
        <f>_xlfn.NORM.S.DIST(($A23-Crecimiento!O$8)/'Longitud-edad matriz'!B$7, TRUE) - _xlfn.NORM.S.DIST(($A22-Crecimiento!O$8)/'Longitud-edad matriz'!B$7, TRUE)</f>
        <v>0</v>
      </c>
      <c r="C22" s="7">
        <f>_xlfn.NORM.S.DIST(($A23-Crecimiento!P$8)/'Longitud-edad matriz'!C$7, TRUE) - _xlfn.NORM.S.DIST(($A22-Crecimiento!P$8)/'Longitud-edad matriz'!C$7, TRUE)</f>
        <v>0.34134474606854304</v>
      </c>
      <c r="D22" s="7">
        <f>_xlfn.NORM.S.DIST(($A23-Crecimiento!Q$8)/'Longitud-edad matriz'!D$7, TRUE) - _xlfn.NORM.S.DIST(($A22-Crecimiento!Q$8)/'Longitud-edad matriz'!D$7, TRUE)</f>
        <v>1.0319712522209843E-2</v>
      </c>
      <c r="E22" s="7">
        <f>_xlfn.NORM.S.DIST(($A23-Crecimiento!R$8)/'Longitud-edad matriz'!E$7, TRUE) - _xlfn.NORM.S.DIST(($A22-Crecimiento!R$8)/'Longitud-edad matriz'!E$7, TRUE)</f>
        <v>4.6645744055181886E-4</v>
      </c>
      <c r="F22" s="7">
        <f>_xlfn.NORM.S.DIST(($A23-Crecimiento!S$8)/'Longitud-edad matriz'!F$7, TRUE) - _xlfn.NORM.S.DIST(($A22-Crecimiento!S$8)/'Longitud-edad matriz'!F$7, TRUE)</f>
        <v>5.9335785348653799E-5</v>
      </c>
      <c r="G22" s="7">
        <f>_xlfn.NORM.S.DIST(($A23-Crecimiento!T$8)/'Longitud-edad matriz'!G$7, TRUE) - _xlfn.NORM.S.DIST(($A22-Crecimiento!T$8)/'Longitud-edad matriz'!G$7, TRUE)</f>
        <v>1.5444532327881211E-5</v>
      </c>
      <c r="H22" s="7">
        <f>_xlfn.NORM.S.DIST(($A23-Crecimiento!U$8)/'Longitud-edad matriz'!H$7, TRUE) - _xlfn.NORM.S.DIST(($A22-Crecimiento!U$8)/'Longitud-edad matriz'!H$7, TRUE)</f>
        <v>6.3702151021962528E-6</v>
      </c>
      <c r="I22" s="7">
        <f>_xlfn.NORM.S.DIST(($A23-Crecimiento!V$8)/'Longitud-edad matriz'!I$7, TRUE) - _xlfn.NORM.S.DIST(($A22-Crecimiento!V$8)/'Longitud-edad matriz'!I$7, TRUE)</f>
        <v>3.5358191020494173E-6</v>
      </c>
      <c r="J22" s="7">
        <f>_xlfn.NORM.S.DIST(($A23-Crecimiento!W$8)/'Longitud-edad matriz'!J$7, TRUE) - _xlfn.NORM.S.DIST(($A22-Crecimiento!W$8)/'Longitud-edad matriz'!J$7, TRUE)</f>
        <v>2.3830426244207868E-6</v>
      </c>
      <c r="K22" s="7">
        <f>_xlfn.NORM.S.DIST(($A23-Crecimiento!X$8)/'Longitud-edad matriz'!K$7, TRUE) - _xlfn.NORM.S.DIST(($A22-Crecimiento!X$8)/'Longitud-edad matriz'!K$7, TRUE)</f>
        <v>1.826320164858818E-6</v>
      </c>
      <c r="L22" s="7">
        <f>_xlfn.NORM.S.DIST(($A23-Crecimiento!Y$8)/'Longitud-edad matriz'!L$7, TRUE) - _xlfn.NORM.S.DIST(($A22-Crecimiento!Y$8)/'Longitud-edad matriz'!L$7, TRUE)</f>
        <v>1.5251587094496077E-6</v>
      </c>
    </row>
    <row r="23" spans="1:12" x14ac:dyDescent="0.3">
      <c r="A23">
        <v>14</v>
      </c>
      <c r="B23" s="7">
        <f>_xlfn.NORM.S.DIST(($A24-Crecimiento!O$8)/'Longitud-edad matriz'!B$7, TRUE) - _xlfn.NORM.S.DIST(($A23-Crecimiento!O$8)/'Longitud-edad matriz'!B$7, TRUE)</f>
        <v>0</v>
      </c>
      <c r="C23" s="7">
        <f>_xlfn.NORM.S.DIST(($A24-Crecimiento!P$8)/'Longitud-edad matriz'!C$7, TRUE) - _xlfn.NORM.S.DIST(($A23-Crecimiento!P$8)/'Longitud-edad matriz'!C$7, TRUE)</f>
        <v>0.34134474606854304</v>
      </c>
      <c r="D23" s="7">
        <f>_xlfn.NORM.S.DIST(($A24-Crecimiento!Q$8)/'Longitud-edad matriz'!D$7, TRUE) - _xlfn.NORM.S.DIST(($A23-Crecimiento!Q$8)/'Longitud-edad matriz'!D$7, TRUE)</f>
        <v>5.3668266513801452E-2</v>
      </c>
      <c r="E23" s="7">
        <f>_xlfn.NORM.S.DIST(($A24-Crecimiento!R$8)/'Longitud-edad matriz'!E$7, TRUE) - _xlfn.NORM.S.DIST(($A23-Crecimiento!R$8)/'Longitud-edad matriz'!E$7, TRUE)</f>
        <v>3.7142682404451904E-3</v>
      </c>
      <c r="F23" s="7">
        <f>_xlfn.NORM.S.DIST(($A24-Crecimiento!S$8)/'Longitud-edad matriz'!F$7, TRUE) - _xlfn.NORM.S.DIST(($A23-Crecimiento!S$8)/'Longitud-edad matriz'!F$7, TRUE)</f>
        <v>5.4516017723521971E-4</v>
      </c>
      <c r="G23" s="7">
        <f>_xlfn.NORM.S.DIST(($A24-Crecimiento!T$8)/'Longitud-edad matriz'!G$7, TRUE) - _xlfn.NORM.S.DIST(($A23-Crecimiento!T$8)/'Longitud-edad matriz'!G$7, TRUE)</f>
        <v>1.500319275199881E-4</v>
      </c>
      <c r="H23" s="7">
        <f>_xlfn.NORM.S.DIST(($A24-Crecimiento!U$8)/'Longitud-edad matriz'!H$7, TRUE) - _xlfn.NORM.S.DIST(($A23-Crecimiento!U$8)/'Longitud-edad matriz'!H$7, TRUE)</f>
        <v>6.3377046810694142E-5</v>
      </c>
      <c r="I23" s="7">
        <f>_xlfn.NORM.S.DIST(($A24-Crecimiento!V$8)/'Longitud-edad matriz'!I$7, TRUE) - _xlfn.NORM.S.DIST(($A23-Crecimiento!V$8)/'Longitud-edad matriz'!I$7, TRUE)</f>
        <v>3.5565745786148558E-5</v>
      </c>
      <c r="J23" s="7">
        <f>_xlfn.NORM.S.DIST(($A24-Crecimiento!W$8)/'Longitud-edad matriz'!J$7, TRUE) - _xlfn.NORM.S.DIST(($A23-Crecimiento!W$8)/'Longitud-edad matriz'!J$7, TRUE)</f>
        <v>2.409858721708558E-5</v>
      </c>
      <c r="K23" s="7">
        <f>_xlfn.NORM.S.DIST(($A24-Crecimiento!X$8)/'Longitud-edad matriz'!K$7, TRUE) - _xlfn.NORM.S.DIST(($A23-Crecimiento!X$8)/'Longitud-edad matriz'!K$7, TRUE)</f>
        <v>1.8519266555126448E-5</v>
      </c>
      <c r="L23" s="7">
        <f>_xlfn.NORM.S.DIST(($A24-Crecimiento!Y$8)/'Longitud-edad matriz'!L$7, TRUE) - _xlfn.NORM.S.DIST(($A23-Crecimiento!Y$8)/'Longitud-edad matriz'!L$7, TRUE)</f>
        <v>1.5488157556441758E-5</v>
      </c>
    </row>
    <row r="24" spans="1:12" x14ac:dyDescent="0.3">
      <c r="A24">
        <v>15</v>
      </c>
      <c r="B24" s="7">
        <f>_xlfn.NORM.S.DIST(($A25-Crecimiento!O$8)/'Longitud-edad matriz'!B$7, TRUE) - _xlfn.NORM.S.DIST(($A24-Crecimiento!O$8)/'Longitud-edad matriz'!B$7, TRUE)</f>
        <v>0</v>
      </c>
      <c r="C24" s="7">
        <f>_xlfn.NORM.S.DIST(($A25-Crecimiento!P$8)/'Longitud-edad matriz'!C$7, TRUE) - _xlfn.NORM.S.DIST(($A24-Crecimiento!P$8)/'Longitud-edad matriz'!C$7, TRUE)</f>
        <v>0.13590512198327775</v>
      </c>
      <c r="D24" s="7">
        <f>_xlfn.NORM.S.DIST(($A25-Crecimiento!Q$8)/'Longitud-edad matriz'!D$7, TRUE) - _xlfn.NORM.S.DIST(($A24-Crecimiento!Q$8)/'Longitud-edad matriz'!D$7, TRUE)</f>
        <v>0.16060976007041644</v>
      </c>
      <c r="E24" s="7">
        <f>_xlfn.NORM.S.DIST(($A25-Crecimiento!R$8)/'Longitud-edad matriz'!E$7, TRUE) - _xlfn.NORM.S.DIST(($A24-Crecimiento!R$8)/'Longitud-edad matriz'!E$7, TRUE)</f>
        <v>1.9562192336892451E-2</v>
      </c>
      <c r="F24" s="7">
        <f>_xlfn.NORM.S.DIST(($A25-Crecimiento!S$8)/'Longitud-edad matriz'!F$7, TRUE) - _xlfn.NORM.S.DIST(($A24-Crecimiento!S$8)/'Longitud-edad matriz'!F$7, TRUE)</f>
        <v>3.5444735927697675E-3</v>
      </c>
      <c r="G24" s="7">
        <f>_xlfn.NORM.S.DIST(($A25-Crecimiento!T$8)/'Longitud-edad matriz'!G$7, TRUE) - _xlfn.NORM.S.DIST(($A24-Crecimiento!T$8)/'Longitud-edad matriz'!G$7, TRUE)</f>
        <v>1.0704933678634613E-3</v>
      </c>
      <c r="H24" s="7">
        <f>_xlfn.NORM.S.DIST(($A25-Crecimiento!U$8)/'Longitud-edad matriz'!H$7, TRUE) - _xlfn.NORM.S.DIST(($A24-Crecimiento!U$8)/'Longitud-edad matriz'!H$7, TRUE)</f>
        <v>4.735010075698616E-4</v>
      </c>
      <c r="I24" s="7">
        <f>_xlfn.NORM.S.DIST(($A25-Crecimiento!V$8)/'Longitud-edad matriz'!I$7, TRUE) - _xlfn.NORM.S.DIST(($A24-Crecimiento!V$8)/'Longitud-edad matriz'!I$7, TRUE)</f>
        <v>2.7238670526697796E-4</v>
      </c>
      <c r="J24" s="7">
        <f>_xlfn.NORM.S.DIST(($A25-Crecimiento!W$8)/'Longitud-edad matriz'!J$7, TRUE) - _xlfn.NORM.S.DIST(($A24-Crecimiento!W$8)/'Longitud-edad matriz'!J$7, TRUE)</f>
        <v>1.8720758598308752E-4</v>
      </c>
      <c r="K24" s="7">
        <f>_xlfn.NORM.S.DIST(($A25-Crecimiento!X$8)/'Longitud-edad matriz'!K$7, TRUE) - _xlfn.NORM.S.DIST(($A24-Crecimiento!X$8)/'Longitud-edad matriz'!K$7, TRUE)</f>
        <v>1.4510282263300049E-4</v>
      </c>
      <c r="L24" s="7">
        <f>_xlfn.NORM.S.DIST(($A25-Crecimiento!Y$8)/'Longitud-edad matriz'!L$7, TRUE) - _xlfn.NORM.S.DIST(($A24-Crecimiento!Y$8)/'Longitud-edad matriz'!L$7, TRUE)</f>
        <v>1.2200408889754595E-4</v>
      </c>
    </row>
    <row r="25" spans="1:12" x14ac:dyDescent="0.3">
      <c r="A25">
        <v>16</v>
      </c>
      <c r="B25" s="7">
        <f>_xlfn.NORM.S.DIST(($A26-Crecimiento!O$8)/'Longitud-edad matriz'!B$7, TRUE) - _xlfn.NORM.S.DIST(($A25-Crecimiento!O$8)/'Longitud-edad matriz'!B$7, TRUE)</f>
        <v>0</v>
      </c>
      <c r="C25" s="7">
        <f>_xlfn.NORM.S.DIST(($A26-Crecimiento!P$8)/'Longitud-edad matriz'!C$7, TRUE) - _xlfn.NORM.S.DIST(($A25-Crecimiento!P$8)/'Longitud-edad matriz'!C$7, TRUE)</f>
        <v>2.1400233916549105E-2</v>
      </c>
      <c r="D25" s="7">
        <f>_xlfn.NORM.S.DIST(($A26-Crecimiento!Q$8)/'Longitud-edad matriz'!D$7, TRUE) - _xlfn.NORM.S.DIST(($A25-Crecimiento!Q$8)/'Longitud-edad matriz'!D$7, TRUE)</f>
        <v>0.27701571126697444</v>
      </c>
      <c r="E25" s="7">
        <f>_xlfn.NORM.S.DIST(($A26-Crecimiento!R$8)/'Longitud-edad matriz'!E$7, TRUE) - _xlfn.NORM.S.DIST(($A25-Crecimiento!R$8)/'Longitud-edad matriz'!E$7, TRUE)</f>
        <v>6.8204304321699188E-2</v>
      </c>
      <c r="F25" s="7">
        <f>_xlfn.NORM.S.DIST(($A26-Crecimiento!S$8)/'Longitud-edad matriz'!F$7, TRUE) - _xlfn.NORM.S.DIST(($A25-Crecimiento!S$8)/'Longitud-edad matriz'!F$7, TRUE)</f>
        <v>1.6316448510606728E-2</v>
      </c>
      <c r="G25" s="7">
        <f>_xlfn.NORM.S.DIST(($A26-Crecimiento!T$8)/'Longitud-edad matriz'!G$7, TRUE) - _xlfn.NORM.S.DIST(($A25-Crecimiento!T$8)/'Longitud-edad matriz'!G$7, TRUE)</f>
        <v>5.6122736189452745E-3</v>
      </c>
      <c r="H25" s="7">
        <f>_xlfn.NORM.S.DIST(($A26-Crecimiento!U$8)/'Longitud-edad matriz'!H$7, TRUE) - _xlfn.NORM.S.DIST(($A25-Crecimiento!U$8)/'Longitud-edad matriz'!H$7, TRUE)</f>
        <v>2.6573707997315033E-3</v>
      </c>
      <c r="I25" s="7">
        <f>_xlfn.NORM.S.DIST(($A26-Crecimiento!V$8)/'Longitud-edad matriz'!I$7, TRUE) - _xlfn.NORM.S.DIST(($A25-Crecimiento!V$8)/'Longitud-edad matriz'!I$7, TRUE)</f>
        <v>1.5887865206050665E-3</v>
      </c>
      <c r="J25" s="7">
        <f>_xlfn.NORM.S.DIST(($A26-Crecimiento!W$8)/'Longitud-edad matriz'!J$7, TRUE) - _xlfn.NORM.S.DIST(($A25-Crecimiento!W$8)/'Longitud-edad matriz'!J$7, TRUE)</f>
        <v>1.1174557571712856E-3</v>
      </c>
      <c r="K25" s="7">
        <f>_xlfn.NORM.S.DIST(($A26-Crecimiento!X$8)/'Longitud-edad matriz'!K$7, TRUE) - _xlfn.NORM.S.DIST(($A25-Crecimiento!X$8)/'Longitud-edad matriz'!K$7, TRUE)</f>
        <v>8.7867746017786317E-4</v>
      </c>
      <c r="L25" s="7">
        <f>_xlfn.NORM.S.DIST(($A26-Crecimiento!Y$8)/'Longitud-edad matriz'!L$7, TRUE) - _xlfn.NORM.S.DIST(($A25-Crecimiento!Y$8)/'Longitud-edad matriz'!L$7, TRUE)</f>
        <v>7.4564312579115586E-4</v>
      </c>
    </row>
    <row r="26" spans="1:12" x14ac:dyDescent="0.3">
      <c r="A26">
        <v>17</v>
      </c>
      <c r="B26" s="7">
        <f>_xlfn.NORM.S.DIST(($A27-Crecimiento!O$8)/'Longitud-edad matriz'!B$7, TRUE) - _xlfn.NORM.S.DIST(($A26-Crecimiento!O$8)/'Longitud-edad matriz'!B$7, TRUE)</f>
        <v>0</v>
      </c>
      <c r="C26" s="7">
        <f>_xlfn.NORM.S.DIST(($A27-Crecimiento!P$8)/'Longitud-edad matriz'!C$7, TRUE) - _xlfn.NORM.S.DIST(($A26-Crecimiento!P$8)/'Longitud-edad matriz'!C$7, TRUE)</f>
        <v>1.3182267897969835E-3</v>
      </c>
      <c r="D26" s="7">
        <f>_xlfn.NORM.S.DIST(($A27-Crecimiento!Q$8)/'Longitud-edad matriz'!D$7, TRUE) - _xlfn.NORM.S.DIST(($A26-Crecimiento!Q$8)/'Longitud-edad matriz'!D$7, TRUE)</f>
        <v>0.27559778077814667</v>
      </c>
      <c r="E26" s="7">
        <f>_xlfn.NORM.S.DIST(($A27-Crecimiento!R$8)/'Longitud-edad matriz'!E$7, TRUE) - _xlfn.NORM.S.DIST(($A26-Crecimiento!R$8)/'Longitud-edad matriz'!E$7, TRUE)</f>
        <v>0.15752843992570692</v>
      </c>
      <c r="F26" s="7">
        <f>_xlfn.NORM.S.DIST(($A27-Crecimiento!S$8)/'Longitud-edad matriz'!F$7, TRUE) - _xlfn.NORM.S.DIST(($A26-Crecimiento!S$8)/'Longitud-edad matriz'!F$7, TRUE)</f>
        <v>5.3204380124434916E-2</v>
      </c>
      <c r="G26" s="7">
        <f>_xlfn.NORM.S.DIST(($A27-Crecimiento!T$8)/'Longitud-edad matriz'!G$7, TRUE) - _xlfn.NORM.S.DIST(($A26-Crecimiento!T$8)/'Longitud-edad matriz'!G$7, TRUE)</f>
        <v>2.1627080199675484E-2</v>
      </c>
      <c r="H26" s="7">
        <f>_xlfn.NORM.S.DIST(($A27-Crecimiento!U$8)/'Longitud-edad matriz'!H$7, TRUE) - _xlfn.NORM.S.DIST(($A26-Crecimiento!U$8)/'Longitud-edad matriz'!H$7, TRUE)</f>
        <v>1.1205926007018464E-2</v>
      </c>
      <c r="I26" s="7">
        <f>_xlfn.NORM.S.DIST(($A27-Crecimiento!V$8)/'Longitud-edad matriz'!I$7, TRUE) - _xlfn.NORM.S.DIST(($A26-Crecimiento!V$8)/'Longitud-edad matriz'!I$7, TRUE)</f>
        <v>7.0595506597812534E-3</v>
      </c>
      <c r="J26" s="7">
        <f>_xlfn.NORM.S.DIST(($A27-Crecimiento!W$8)/'Longitud-edad matriz'!J$7, TRUE) - _xlfn.NORM.S.DIST(($A26-Crecimiento!W$8)/'Longitud-edad matriz'!J$7, TRUE)</f>
        <v>5.126358338683727E-3</v>
      </c>
      <c r="K26" s="7">
        <f>_xlfn.NORM.S.DIST(($A27-Crecimiento!X$8)/'Longitud-edad matriz'!K$7, TRUE) - _xlfn.NORM.S.DIST(($A26-Crecimiento!X$8)/'Longitud-edad matriz'!K$7, TRUE)</f>
        <v>4.1131578395287938E-3</v>
      </c>
      <c r="L26" s="7">
        <f>_xlfn.NORM.S.DIST(($A27-Crecimiento!Y$8)/'Longitud-edad matriz'!L$7, TRUE) - _xlfn.NORM.S.DIST(($A26-Crecimiento!Y$8)/'Longitud-edad matriz'!L$7, TRUE)</f>
        <v>3.5363603778988846E-3</v>
      </c>
    </row>
    <row r="27" spans="1:12" x14ac:dyDescent="0.3">
      <c r="A27">
        <v>18</v>
      </c>
      <c r="B27" s="7">
        <f>_xlfn.NORM.S.DIST(($A28-Crecimiento!O$8)/'Longitud-edad matriz'!B$7, TRUE) - _xlfn.NORM.S.DIST(($A27-Crecimiento!O$8)/'Longitud-edad matriz'!B$7, TRUE)</f>
        <v>0</v>
      </c>
      <c r="C27" s="7">
        <f>_xlfn.NORM.S.DIST(($A28-Crecimiento!P$8)/'Longitud-edad matriz'!C$7, TRUE) - _xlfn.NORM.S.DIST(($A27-Crecimiento!P$8)/'Longitud-edad matriz'!C$7, TRUE)</f>
        <v>3.1384590261196443E-5</v>
      </c>
      <c r="D27" s="7">
        <f>_xlfn.NORM.S.DIST(($A28-Crecimiento!Q$8)/'Longitud-edad matriz'!D$7, TRUE) - _xlfn.NORM.S.DIST(($A27-Crecimiento!Q$8)/'Longitud-edad matriz'!D$7, TRUE)</f>
        <v>0.15815480705968155</v>
      </c>
      <c r="E27" s="7">
        <f>_xlfn.NORM.S.DIST(($A28-Crecimiento!R$8)/'Longitud-edad matriz'!E$7, TRUE) - _xlfn.NORM.S.DIST(($A27-Crecimiento!R$8)/'Longitud-edad matriz'!E$7, TRUE)</f>
        <v>0.24114408683992411</v>
      </c>
      <c r="F27" s="7">
        <f>_xlfn.NORM.S.DIST(($A28-Crecimiento!S$8)/'Longitud-edad matriz'!F$7, TRUE) - _xlfn.NORM.S.DIST(($A27-Crecimiento!S$8)/'Longitud-edad matriz'!F$7, TRUE)</f>
        <v>0.12293764769121261</v>
      </c>
      <c r="G27" s="7">
        <f>_xlfn.NORM.S.DIST(($A28-Crecimiento!T$8)/'Longitud-edad matriz'!G$7, TRUE) - _xlfn.NORM.S.DIST(($A27-Crecimiento!T$8)/'Longitud-edad matriz'!G$7, TRUE)</f>
        <v>6.1276223554812347E-2</v>
      </c>
      <c r="H27" s="7">
        <f>_xlfn.NORM.S.DIST(($A28-Crecimiento!U$8)/'Longitud-edad matriz'!H$7, TRUE) - _xlfn.NORM.S.DIST(($A27-Crecimiento!U$8)/'Longitud-edad matriz'!H$7, TRUE)</f>
        <v>3.5515404078484247E-2</v>
      </c>
      <c r="I27" s="7">
        <f>_xlfn.NORM.S.DIST(($A28-Crecimiento!V$8)/'Longitud-edad matriz'!I$7, TRUE) - _xlfn.NORM.S.DIST(($A27-Crecimiento!V$8)/'Longitud-edad matriz'!I$7, TRUE)</f>
        <v>2.3901025902850544E-2</v>
      </c>
      <c r="J27" s="7">
        <f>_xlfn.NORM.S.DIST(($A28-Crecimiento!W$8)/'Longitud-edad matriz'!J$7, TRUE) - _xlfn.NORM.S.DIST(($A27-Crecimiento!W$8)/'Longitud-edad matriz'!J$7, TRUE)</f>
        <v>1.8077875850479298E-2</v>
      </c>
      <c r="K27" s="7">
        <f>_xlfn.NORM.S.DIST(($A28-Crecimiento!X$8)/'Longitud-edad matriz'!K$7, TRUE) - _xlfn.NORM.S.DIST(($A27-Crecimiento!X$8)/'Longitud-edad matriz'!K$7, TRUE)</f>
        <v>1.488663433521311E-2</v>
      </c>
      <c r="L27" s="7">
        <f>_xlfn.NORM.S.DIST(($A28-Crecimiento!Y$8)/'Longitud-edad matriz'!L$7, TRUE) - _xlfn.NORM.S.DIST(($A27-Crecimiento!Y$8)/'Longitud-edad matriz'!L$7, TRUE)</f>
        <v>1.3017589068161842E-2</v>
      </c>
    </row>
    <row r="28" spans="1:12" x14ac:dyDescent="0.3">
      <c r="A28">
        <v>19</v>
      </c>
      <c r="B28" s="7">
        <f>_xlfn.NORM.S.DIST(($A29-Crecimiento!O$8)/'Longitud-edad matriz'!B$7, TRUE) - _xlfn.NORM.S.DIST(($A28-Crecimiento!O$8)/'Longitud-edad matriz'!B$7, TRUE)</f>
        <v>0</v>
      </c>
      <c r="C28" s="7">
        <f>_xlfn.NORM.S.DIST(($A29-Crecimiento!P$8)/'Longitud-edad matriz'!C$7, TRUE) - _xlfn.NORM.S.DIST(($A28-Crecimiento!P$8)/'Longitud-edad matriz'!C$7, TRUE)</f>
        <v>2.8566498422311071E-7</v>
      </c>
      <c r="D28" s="7">
        <f>_xlfn.NORM.S.DIST(($A29-Crecimiento!Q$8)/'Longitud-edad matriz'!D$7, TRUE) - _xlfn.NORM.S.DIST(($A28-Crecimiento!Q$8)/'Longitud-edad matriz'!D$7, TRUE)</f>
        <v>5.2306690771584341E-2</v>
      </c>
      <c r="E28" s="7">
        <f>_xlfn.NORM.S.DIST(($A29-Crecimiento!R$8)/'Longitud-edad matriz'!E$7, TRUE) - _xlfn.NORM.S.DIST(($A28-Crecimiento!R$8)/'Longitud-edad matriz'!E$7, TRUE)</f>
        <v>0.24472602976069552</v>
      </c>
      <c r="F28" s="7">
        <f>_xlfn.NORM.S.DIST(($A29-Crecimiento!S$8)/'Longitud-edad matriz'!F$7, TRUE) - _xlfn.NORM.S.DIST(($A28-Crecimiento!S$8)/'Longitud-edad matriz'!F$7, TRUE)</f>
        <v>0.20135570802801522</v>
      </c>
      <c r="G28" s="7">
        <f>_xlfn.NORM.S.DIST(($A29-Crecimiento!T$8)/'Longitud-edad matriz'!G$7, TRUE) - _xlfn.NORM.S.DIST(($A28-Crecimiento!T$8)/'Longitud-edad matriz'!G$7, TRUE)</f>
        <v>0.12768156219549032</v>
      </c>
      <c r="H28" s="7">
        <f>_xlfn.NORM.S.DIST(($A29-Crecimiento!U$8)/'Longitud-edad matriz'!H$7, TRUE) - _xlfn.NORM.S.DIST(($A28-Crecimiento!U$8)/'Longitud-edad matriz'!H$7, TRUE)</f>
        <v>8.4615871404244758E-2</v>
      </c>
      <c r="I28" s="7">
        <f>_xlfn.NORM.S.DIST(($A29-Crecimiento!V$8)/'Longitud-edad matriz'!I$7, TRUE) - _xlfn.NORM.S.DIST(($A28-Crecimiento!V$8)/'Longitud-edad matriz'!I$7, TRUE)</f>
        <v>6.1669043862197508E-2</v>
      </c>
      <c r="J28" s="7">
        <f>_xlfn.NORM.S.DIST(($A29-Crecimiento!W$8)/'Longitud-edad matriz'!J$7, TRUE) - _xlfn.NORM.S.DIST(($A28-Crecimiento!W$8)/'Longitud-edad matriz'!J$7, TRUE)</f>
        <v>4.9014298072314909E-2</v>
      </c>
      <c r="K28" s="7">
        <f>_xlfn.NORM.S.DIST(($A29-Crecimiento!X$8)/'Longitud-edad matriz'!K$7, TRUE) - _xlfn.NORM.S.DIST(($A28-Crecimiento!X$8)/'Longitud-edad matriz'!K$7, TRUE)</f>
        <v>4.1664491753013275E-2</v>
      </c>
      <c r="L28" s="7">
        <f>_xlfn.NORM.S.DIST(($A29-Crecimiento!Y$8)/'Longitud-edad matriz'!L$7, TRUE) - _xlfn.NORM.S.DIST(($A28-Crecimiento!Y$8)/'Longitud-edad matriz'!L$7, TRUE)</f>
        <v>3.7198351449766638E-2</v>
      </c>
    </row>
    <row r="29" spans="1:12" x14ac:dyDescent="0.3">
      <c r="A29">
        <v>20</v>
      </c>
      <c r="B29" s="7">
        <f>_xlfn.NORM.S.DIST(($A30-Crecimiento!O$8)/'Longitud-edad matriz'!B$7, TRUE) - _xlfn.NORM.S.DIST(($A29-Crecimiento!O$8)/'Longitud-edad matriz'!B$7, TRUE)</f>
        <v>0</v>
      </c>
      <c r="C29" s="7">
        <f>_xlfn.NORM.S.DIST(($A30-Crecimiento!P$8)/'Longitud-edad matriz'!C$7, TRUE) - _xlfn.NORM.S.DIST(($A29-Crecimiento!P$8)/'Longitud-edad matriz'!C$7, TRUE)</f>
        <v>9.8530783532169153E-10</v>
      </c>
      <c r="D29" s="7">
        <f>_xlfn.NORM.S.DIST(($A30-Crecimiento!Q$8)/'Longitud-edad matriz'!D$7, TRUE) - _xlfn.NORM.S.DIST(($A29-Crecimiento!Q$8)/'Longitud-edad matriz'!D$7, TRUE)</f>
        <v>9.9545463142339807E-3</v>
      </c>
      <c r="E29" s="7">
        <f>_xlfn.NORM.S.DIST(($A30-Crecimiento!R$8)/'Longitud-edad matriz'!E$7, TRUE) - _xlfn.NORM.S.DIST(($A29-Crecimiento!R$8)/'Longitud-edad matriz'!E$7, TRUE)</f>
        <v>0.16465452602934594</v>
      </c>
      <c r="F29" s="7">
        <f>_xlfn.NORM.S.DIST(($A30-Crecimiento!S$8)/'Longitud-edad matriz'!F$7, TRUE) - _xlfn.NORM.S.DIST(($A29-Crecimiento!S$8)/'Longitud-edad matriz'!F$7, TRUE)</f>
        <v>0.23380911233980217</v>
      </c>
      <c r="G29" s="7">
        <f>_xlfn.NORM.S.DIST(($A30-Crecimiento!T$8)/'Longitud-edad matriz'!G$7, TRUE) - _xlfn.NORM.S.DIST(($A29-Crecimiento!T$8)/'Longitud-edad matriz'!G$7, TRUE)</f>
        <v>0.19569751802863911</v>
      </c>
      <c r="H29" s="7">
        <f>_xlfn.NORM.S.DIST(($A30-Crecimiento!U$8)/'Longitud-edad matriz'!H$7, TRUE) - _xlfn.NORM.S.DIST(($A29-Crecimiento!U$8)/'Longitud-edad matriz'!H$7, TRUE)</f>
        <v>0.15157443760021655</v>
      </c>
      <c r="I29" s="7">
        <f>_xlfn.NORM.S.DIST(($A30-Crecimiento!V$8)/'Longitud-edad matriz'!I$7, TRUE) - _xlfn.NORM.S.DIST(($A29-Crecimiento!V$8)/'Longitud-edad matriz'!I$7, TRUE)</f>
        <v>0.12128213780955004</v>
      </c>
      <c r="J29" s="7">
        <f>_xlfn.NORM.S.DIST(($A30-Crecimiento!W$8)/'Longitud-edad matriz'!J$7, TRUE) - _xlfn.NORM.S.DIST(($A29-Crecimiento!W$8)/'Longitud-edad matriz'!J$7, TRUE)</f>
        <v>0.10218781120145146</v>
      </c>
      <c r="K29" s="7">
        <f>_xlfn.NORM.S.DIST(($A30-Crecimiento!X$8)/'Longitud-edad matriz'!K$7, TRUE) - _xlfn.NORM.S.DIST(($A29-Crecimiento!X$8)/'Longitud-edad matriz'!K$7, TRUE)</f>
        <v>9.0187309454373754E-2</v>
      </c>
      <c r="L29" s="7">
        <f>_xlfn.NORM.S.DIST(($A30-Crecimiento!Y$8)/'Longitud-edad matriz'!L$7, TRUE) - _xlfn.NORM.S.DIST(($A29-Crecimiento!Y$8)/'Longitud-edad matriz'!L$7, TRUE)</f>
        <v>8.2526891885570608E-2</v>
      </c>
    </row>
    <row r="30" spans="1:12" x14ac:dyDescent="0.3">
      <c r="A30">
        <v>21</v>
      </c>
      <c r="B30" s="7">
        <f>_xlfn.NORM.S.DIST(($A31-Crecimiento!O$8)/'Longitud-edad matriz'!B$7, TRUE) - _xlfn.NORM.S.DIST(($A30-Crecimiento!O$8)/'Longitud-edad matriz'!B$7, TRUE)</f>
        <v>0</v>
      </c>
      <c r="C30" s="7">
        <f>_xlfn.NORM.S.DIST(($A31-Crecimiento!P$8)/'Longitud-edad matriz'!C$7, TRUE) - _xlfn.NORM.S.DIST(($A30-Crecimiento!P$8)/'Longitud-edad matriz'!C$7, TRUE)</f>
        <v>1.2791989689731054E-12</v>
      </c>
      <c r="D30" s="7">
        <f>_xlfn.NORM.S.DIST(($A31-Crecimiento!Q$8)/'Longitud-edad matriz'!D$7, TRUE) - _xlfn.NORM.S.DIST(($A30-Crecimiento!Q$8)/'Longitud-edad matriz'!D$7, TRUE)</f>
        <v>1.0878598568372366E-3</v>
      </c>
      <c r="E30" s="7">
        <f>_xlfn.NORM.S.DIST(($A31-Crecimiento!R$8)/'Longitud-edad matriz'!E$7, TRUE) - _xlfn.NORM.S.DIST(($A30-Crecimiento!R$8)/'Longitud-edad matriz'!E$7, TRUE)</f>
        <v>7.3425933947581568E-2</v>
      </c>
      <c r="F30" s="7">
        <f>_xlfn.NORM.S.DIST(($A31-Crecimiento!S$8)/'Longitud-edad matriz'!F$7, TRUE) - _xlfn.NORM.S.DIST(($A30-Crecimiento!S$8)/'Longitud-edad matriz'!F$7, TRUE)</f>
        <v>0.19248685662319065</v>
      </c>
      <c r="G30" s="7">
        <f>_xlfn.NORM.S.DIST(($A31-Crecimiento!T$8)/'Longitud-edad matriz'!G$7, TRUE) - _xlfn.NORM.S.DIST(($A30-Crecimiento!T$8)/'Longitud-edad matriz'!G$7, TRUE)</f>
        <v>0.22065338244543364</v>
      </c>
      <c r="H30" s="7">
        <f>_xlfn.NORM.S.DIST(($A31-Crecimiento!U$8)/'Longitud-edad matriz'!H$7, TRUE) - _xlfn.NORM.S.DIST(($A30-Crecimiento!U$8)/'Longitud-edad matriz'!H$7, TRUE)</f>
        <v>0.20416902150876132</v>
      </c>
      <c r="I30" s="7">
        <f>_xlfn.NORM.S.DIST(($A31-Crecimiento!V$8)/'Longitud-edad matriz'!I$7, TRUE) - _xlfn.NORM.S.DIST(($A30-Crecimiento!V$8)/'Longitud-edad matriz'!I$7, TRUE)</f>
        <v>0.18182580792387187</v>
      </c>
      <c r="J30" s="7">
        <f>_xlfn.NORM.S.DIST(($A31-Crecimiento!W$8)/'Longitud-edad matriz'!J$7, TRUE) - _xlfn.NORM.S.DIST(($A30-Crecimiento!W$8)/'Longitud-edad matriz'!J$7, TRUE)</f>
        <v>0.16384198386163198</v>
      </c>
      <c r="K30" s="7">
        <f>_xlfn.NORM.S.DIST(($A31-Crecimiento!X$8)/'Longitud-edad matriz'!K$7, TRUE) - _xlfn.NORM.S.DIST(($A30-Crecimiento!X$8)/'Longitud-edad matriz'!K$7, TRUE)</f>
        <v>0.1510018670893922</v>
      </c>
      <c r="L30" s="7">
        <f>_xlfn.NORM.S.DIST(($A31-Crecimiento!Y$8)/'Longitud-edad matriz'!L$7, TRUE) - _xlfn.NORM.S.DIST(($A30-Crecimiento!Y$8)/'Longitud-edad matriz'!L$7, TRUE)</f>
        <v>0.14216505914982241</v>
      </c>
    </row>
    <row r="31" spans="1:12" x14ac:dyDescent="0.3">
      <c r="A31">
        <v>22</v>
      </c>
      <c r="B31" s="7">
        <f>_xlfn.NORM.S.DIST(($A32-Crecimiento!O$8)/'Longitud-edad matriz'!B$7, TRUE) - _xlfn.NORM.S.DIST(($A31-Crecimiento!O$8)/'Longitud-edad matriz'!B$7, TRUE)</f>
        <v>0</v>
      </c>
      <c r="C31" s="7">
        <f>_xlfn.NORM.S.DIST(($A32-Crecimiento!P$8)/'Longitud-edad matriz'!C$7, TRUE) - _xlfn.NORM.S.DIST(($A31-Crecimiento!P$8)/'Longitud-edad matriz'!C$7, TRUE)</f>
        <v>0</v>
      </c>
      <c r="D31" s="7">
        <f>_xlfn.NORM.S.DIST(($A32-Crecimiento!Q$8)/'Longitud-edad matriz'!D$7, TRUE) - _xlfn.NORM.S.DIST(($A31-Crecimiento!Q$8)/'Longitud-edad matriz'!D$7, TRUE)</f>
        <v>6.8106296377656861E-5</v>
      </c>
      <c r="E31" s="7">
        <f>_xlfn.NORM.S.DIST(($A32-Crecimiento!R$8)/'Longitud-edad matriz'!E$7, TRUE) - _xlfn.NORM.S.DIST(($A31-Crecimiento!R$8)/'Longitud-edad matriz'!E$7, TRUE)</f>
        <v>2.1691865321242232E-2</v>
      </c>
      <c r="F31" s="7">
        <f>_xlfn.NORM.S.DIST(($A32-Crecimiento!S$8)/'Longitud-edad matriz'!F$7, TRUE) - _xlfn.NORM.S.DIST(($A31-Crecimiento!S$8)/'Longitud-edad matriz'!F$7, TRUE)</f>
        <v>0.11234456276345972</v>
      </c>
      <c r="G31" s="7">
        <f>_xlfn.NORM.S.DIST(($A32-Crecimiento!T$8)/'Longitud-edad matriz'!G$7, TRUE) - _xlfn.NORM.S.DIST(($A31-Crecimiento!T$8)/'Longitud-edad matriz'!G$7, TRUE)</f>
        <v>0.18302796639252294</v>
      </c>
      <c r="H31" s="7">
        <f>_xlfn.NORM.S.DIST(($A32-Crecimiento!U$8)/'Longitud-edad matriz'!H$7, TRUE) - _xlfn.NORM.S.DIST(($A31-Crecimiento!U$8)/'Longitud-edad matriz'!H$7, TRUE)</f>
        <v>0.2068092265322668</v>
      </c>
      <c r="I31" s="7">
        <f>_xlfn.NORM.S.DIST(($A32-Crecimiento!V$8)/'Longitud-edad matriz'!I$7, TRUE) - _xlfn.NORM.S.DIST(($A31-Crecimiento!V$8)/'Longitud-edad matriz'!I$7, TRUE)</f>
        <v>0.20781360634486651</v>
      </c>
      <c r="J31" s="7">
        <f>_xlfn.NORM.S.DIST(($A32-Crecimiento!W$8)/'Longitud-edad matriz'!J$7, TRUE) - _xlfn.NORM.S.DIST(($A31-Crecimiento!W$8)/'Longitud-edad matriz'!J$7, TRUE)</f>
        <v>0.20203811510578396</v>
      </c>
      <c r="K31" s="7">
        <f>_xlfn.NORM.S.DIST(($A32-Crecimiento!X$8)/'Longitud-edad matriz'!K$7, TRUE) - _xlfn.NORM.S.DIST(($A31-Crecimiento!X$8)/'Longitud-edad matriz'!K$7, TRUE)</f>
        <v>0.19557326769811245</v>
      </c>
      <c r="L31" s="7">
        <f>_xlfn.NORM.S.DIST(($A32-Crecimiento!Y$8)/'Longitud-edad matriz'!L$7, TRUE) - _xlfn.NORM.S.DIST(($A31-Crecimiento!Y$8)/'Longitud-edad matriz'!L$7, TRUE)</f>
        <v>0.19017295337335804</v>
      </c>
    </row>
    <row r="32" spans="1:12" x14ac:dyDescent="0.3">
      <c r="A32">
        <v>23</v>
      </c>
      <c r="B32" s="7">
        <f>_xlfn.NORM.S.DIST(($A33-Crecimiento!O$8)/'Longitud-edad matriz'!B$7, TRUE) - _xlfn.NORM.S.DIST(($A32-Crecimiento!O$8)/'Longitud-edad matriz'!B$7, TRUE)</f>
        <v>0</v>
      </c>
      <c r="C32" s="7">
        <f>_xlfn.NORM.S.DIST(($A33-Crecimiento!P$8)/'Longitud-edad matriz'!C$7, TRUE) - _xlfn.NORM.S.DIST(($A32-Crecimiento!P$8)/'Longitud-edad matriz'!C$7, TRUE)</f>
        <v>0</v>
      </c>
      <c r="D32" s="7">
        <f>_xlfn.NORM.S.DIST(($A33-Crecimiento!Q$8)/'Longitud-edad matriz'!D$7, TRUE) - _xlfn.NORM.S.DIST(($A32-Crecimiento!Q$8)/'Longitud-edad matriz'!D$7, TRUE)</f>
        <v>2.4367448849815787E-6</v>
      </c>
      <c r="E32" s="7">
        <f>_xlfn.NORM.S.DIST(($A33-Crecimiento!R$8)/'Longitud-edad matriz'!E$7, TRUE) - _xlfn.NORM.S.DIST(($A32-Crecimiento!R$8)/'Longitud-edad matriz'!E$7, TRUE)</f>
        <v>4.2424668514465802E-3</v>
      </c>
      <c r="F32" s="7">
        <f>_xlfn.NORM.S.DIST(($A33-Crecimiento!S$8)/'Longitud-edad matriz'!F$7, TRUE) - _xlfn.NORM.S.DIST(($A32-Crecimiento!S$8)/'Longitud-edad matriz'!F$7, TRUE)</f>
        <v>4.6476215379490315E-2</v>
      </c>
      <c r="G32" s="7">
        <f>_xlfn.NORM.S.DIST(($A33-Crecimiento!T$8)/'Longitud-edad matriz'!G$7, TRUE) - _xlfn.NORM.S.DIST(($A32-Crecimiento!T$8)/'Longitud-edad matriz'!G$7, TRUE)</f>
        <v>0.11168246598354181</v>
      </c>
      <c r="H32" s="7">
        <f>_xlfn.NORM.S.DIST(($A33-Crecimiento!U$8)/'Longitud-edad matriz'!H$7, TRUE) - _xlfn.NORM.S.DIST(($A32-Crecimiento!U$8)/'Longitud-edad matriz'!H$7, TRUE)</f>
        <v>0.15753146173226806</v>
      </c>
      <c r="I32" s="7">
        <f>_xlfn.NORM.S.DIST(($A33-Crecimiento!V$8)/'Longitud-edad matriz'!I$7, TRUE) - _xlfn.NORM.S.DIST(($A32-Crecimiento!V$8)/'Longitud-edad matriz'!I$7, TRUE)</f>
        <v>0.18107665292369413</v>
      </c>
      <c r="J32" s="7">
        <f>_xlfn.NORM.S.DIST(($A33-Crecimiento!W$8)/'Longitud-edad matriz'!J$7, TRUE) - _xlfn.NORM.S.DIST(($A32-Crecimiento!W$8)/'Longitud-edad matriz'!J$7, TRUE)</f>
        <v>0.19161872165621796</v>
      </c>
      <c r="K32" s="7">
        <f>_xlfn.NORM.S.DIST(($A33-Crecimiento!X$8)/'Longitud-edad matriz'!K$7, TRUE) - _xlfn.NORM.S.DIST(($A32-Crecimiento!X$8)/'Longitud-edad matriz'!K$7, TRUE)</f>
        <v>0.19594927253673222</v>
      </c>
      <c r="L32" s="7">
        <f>_xlfn.NORM.S.DIST(($A33-Crecimiento!Y$8)/'Longitud-edad matriz'!L$7, TRUE) - _xlfn.NORM.S.DIST(($A32-Crecimiento!Y$8)/'Longitud-edad matriz'!L$7, TRUE)</f>
        <v>0.1975518244982496</v>
      </c>
    </row>
    <row r="33" spans="1:12" x14ac:dyDescent="0.3">
      <c r="A33">
        <v>24</v>
      </c>
      <c r="B33" s="7">
        <f>_xlfn.NORM.S.DIST(($A34-Crecimiento!O$8)/'Longitud-edad matriz'!B$7, TRUE) - _xlfn.NORM.S.DIST(($A33-Crecimiento!O$8)/'Longitud-edad matriz'!B$7, TRUE)</f>
        <v>0</v>
      </c>
      <c r="C33" s="7">
        <f>_xlfn.NORM.S.DIST(($A34-Crecimiento!P$8)/'Longitud-edad matriz'!C$7, TRUE) - _xlfn.NORM.S.DIST(($A33-Crecimiento!P$8)/'Longitud-edad matriz'!C$7, TRUE)</f>
        <v>0</v>
      </c>
      <c r="D33" s="7">
        <f>_xlfn.NORM.S.DIST(($A34-Crecimiento!Q$8)/'Longitud-edad matriz'!D$7, TRUE) - _xlfn.NORM.S.DIST(($A33-Crecimiento!Q$8)/'Longitud-edad matriz'!D$7, TRUE)</f>
        <v>4.9708148375238181E-8</v>
      </c>
      <c r="E33" s="7">
        <f>_xlfn.NORM.S.DIST(($A34-Crecimiento!R$8)/'Longitud-edad matriz'!E$7, TRUE) - _xlfn.NORM.S.DIST(($A33-Crecimiento!R$8)/'Longitud-edad matriz'!E$7, TRUE)</f>
        <v>5.4884663722964966E-4</v>
      </c>
      <c r="F33" s="7">
        <f>_xlfn.NORM.S.DIST(($A34-Crecimiento!S$8)/'Longitud-edad matriz'!F$7, TRUE) - _xlfn.NORM.S.DIST(($A33-Crecimiento!S$8)/'Longitud-edad matriz'!F$7, TRUE)</f>
        <v>1.3624025587479549E-2</v>
      </c>
      <c r="G33" s="7">
        <f>_xlfn.NORM.S.DIST(($A34-Crecimiento!T$8)/'Longitud-edad matriz'!G$7, TRUE) - _xlfn.NORM.S.DIST(($A33-Crecimiento!T$8)/'Longitud-edad matriz'!G$7, TRUE)</f>
        <v>5.0125518300905281E-2</v>
      </c>
      <c r="H33" s="7">
        <f>_xlfn.NORM.S.DIST(($A34-Crecimiento!U$8)/'Longitud-edad matriz'!H$7, TRUE) - _xlfn.NORM.S.DIST(($A33-Crecimiento!U$8)/'Longitud-edad matriz'!H$7, TRUE)</f>
        <v>9.023143062607486E-2</v>
      </c>
      <c r="I33" s="7">
        <f>_xlfn.NORM.S.DIST(($A34-Crecimiento!V$8)/'Longitud-edad matriz'!I$7, TRUE) - _xlfn.NORM.S.DIST(($A33-Crecimiento!V$8)/'Longitud-edad matriz'!I$7, TRUE)</f>
        <v>0.12028470076429898</v>
      </c>
      <c r="J33" s="7">
        <f>_xlfn.NORM.S.DIST(($A34-Crecimiento!W$8)/'Longitud-edad matriz'!J$7, TRUE) - _xlfn.NORM.S.DIST(($A33-Crecimiento!W$8)/'Longitud-edad matriz'!J$7, TRUE)</f>
        <v>0.13977690187822533</v>
      </c>
      <c r="K33" s="7">
        <f>_xlfn.NORM.S.DIST(($A34-Crecimiento!X$8)/'Longitud-edad matriz'!K$7, TRUE) - _xlfn.NORM.S.DIST(($A33-Crecimiento!X$8)/'Longitud-edad matriz'!K$7, TRUE)</f>
        <v>0.15187452476531549</v>
      </c>
      <c r="L33" s="7">
        <f>_xlfn.NORM.S.DIST(($A34-Crecimiento!Y$8)/'Longitud-edad matriz'!L$7, TRUE) - _xlfn.NORM.S.DIST(($A33-Crecimiento!Y$8)/'Longitud-edad matriz'!L$7, TRUE)</f>
        <v>0.15936469332848924</v>
      </c>
    </row>
    <row r="34" spans="1:12" x14ac:dyDescent="0.3">
      <c r="A34">
        <v>25</v>
      </c>
      <c r="B34" s="7">
        <f>_xlfn.NORM.S.DIST(($A35-Crecimiento!O$8)/'Longitud-edad matriz'!B$7, TRUE) - _xlfn.NORM.S.DIST(($A34-Crecimiento!O$8)/'Longitud-edad matriz'!B$7, TRUE)</f>
        <v>0</v>
      </c>
      <c r="C34" s="7">
        <f>_xlfn.NORM.S.DIST(($A35-Crecimiento!P$8)/'Longitud-edad matriz'!C$7, TRUE) - _xlfn.NORM.S.DIST(($A34-Crecimiento!P$8)/'Longitud-edad matriz'!C$7, TRUE)</f>
        <v>0</v>
      </c>
      <c r="D34" s="7">
        <f>_xlfn.NORM.S.DIST(($A35-Crecimiento!Q$8)/'Longitud-edad matriz'!D$7, TRUE) - _xlfn.NORM.S.DIST(($A34-Crecimiento!Q$8)/'Longitud-edad matriz'!D$7, TRUE)</f>
        <v>5.7691451615937694E-10</v>
      </c>
      <c r="E34" s="7">
        <f>_xlfn.NORM.S.DIST(($A35-Crecimiento!R$8)/'Longitud-edad matriz'!E$7, TRUE) - _xlfn.NORM.S.DIST(($A34-Crecimiento!R$8)/'Longitud-edad matriz'!E$7, TRUE)</f>
        <v>4.6923314735325405E-5</v>
      </c>
      <c r="F34" s="7">
        <f>_xlfn.NORM.S.DIST(($A35-Crecimiento!S$8)/'Longitud-edad matriz'!F$7, TRUE) - _xlfn.NORM.S.DIST(($A34-Crecimiento!S$8)/'Longitud-edad matriz'!F$7, TRUE)</f>
        <v>2.8288070718964775E-3</v>
      </c>
      <c r="G34" s="7">
        <f>_xlfn.NORM.S.DIST(($A35-Crecimiento!T$8)/'Longitud-edad matriz'!G$7, TRUE) - _xlfn.NORM.S.DIST(($A34-Crecimiento!T$8)/'Longitud-edad matriz'!G$7, TRUE)</f>
        <v>1.6544504988225017E-2</v>
      </c>
      <c r="H34" s="7">
        <f>_xlfn.NORM.S.DIST(($A35-Crecimiento!U$8)/'Longitud-edad matriz'!H$7, TRUE) - _xlfn.NORM.S.DIST(($A34-Crecimiento!U$8)/'Longitud-edad matriz'!H$7, TRUE)</f>
        <v>3.8859120458067498E-2</v>
      </c>
      <c r="I34" s="7">
        <f>_xlfn.NORM.S.DIST(($A35-Crecimiento!V$8)/'Longitud-edad matriz'!I$7, TRUE) - _xlfn.NORM.S.DIST(($A34-Crecimiento!V$8)/'Longitud-edad matriz'!I$7, TRUE)</f>
        <v>6.0909741892964386E-2</v>
      </c>
      <c r="J34" s="7">
        <f>_xlfn.NORM.S.DIST(($A35-Crecimiento!W$8)/'Longitud-edad matriz'!J$7, TRUE) - _xlfn.NORM.S.DIST(($A34-Crecimiento!W$8)/'Longitud-edad matriz'!J$7, TRUE)</f>
        <v>7.8415872218629556E-2</v>
      </c>
      <c r="K34" s="7">
        <f>_xlfn.NORM.S.DIST(($A35-Crecimiento!X$8)/'Longitud-edad matriz'!K$7, TRUE) - _xlfn.NORM.S.DIST(($A34-Crecimiento!X$8)/'Longitud-edad matriz'!K$7, TRUE)</f>
        <v>9.1057739987602027E-2</v>
      </c>
      <c r="L34" s="7">
        <f>_xlfn.NORM.S.DIST(($A35-Crecimiento!Y$8)/'Longitud-edad matriz'!L$7, TRUE) - _xlfn.NORM.S.DIST(($A34-Crecimiento!Y$8)/'Longitud-edad matriz'!L$7, TRUE)</f>
        <v>9.9831749863932284E-2</v>
      </c>
    </row>
    <row r="35" spans="1:12" x14ac:dyDescent="0.3">
      <c r="A35">
        <v>26</v>
      </c>
      <c r="B35" s="7">
        <f>_xlfn.NORM.S.DIST(($A36-Crecimiento!O$8)/'Longitud-edad matriz'!B$7, TRUE) - _xlfn.NORM.S.DIST(($A35-Crecimiento!O$8)/'Longitud-edad matriz'!B$7, TRUE)</f>
        <v>0</v>
      </c>
      <c r="C35" s="7">
        <f>_xlfn.NORM.S.DIST(($A36-Crecimiento!P$8)/'Longitud-edad matriz'!C$7, TRUE) - _xlfn.NORM.S.DIST(($A35-Crecimiento!P$8)/'Longitud-edad matriz'!C$7, TRUE)</f>
        <v>0</v>
      </c>
      <c r="D35" s="7">
        <f>_xlfn.NORM.S.DIST(($A36-Crecimiento!Q$8)/'Longitud-edad matriz'!D$7, TRUE) - _xlfn.NORM.S.DIST(($A35-Crecimiento!Q$8)/'Longitud-edad matriz'!D$7, TRUE)</f>
        <v>3.8022918147362361E-12</v>
      </c>
      <c r="E35" s="7">
        <f>_xlfn.NORM.S.DIST(($A36-Crecimiento!R$8)/'Longitud-edad matriz'!E$7, TRUE) - _xlfn.NORM.S.DIST(($A35-Crecimiento!R$8)/'Longitud-edad matriz'!E$7, TRUE)</f>
        <v>2.6485299901013448E-6</v>
      </c>
      <c r="F35" s="7">
        <f>_xlfn.NORM.S.DIST(($A36-Crecimiento!S$8)/'Longitud-edad matriz'!F$7, TRUE) - _xlfn.NORM.S.DIST(($A35-Crecimiento!S$8)/'Longitud-edad matriz'!F$7, TRUE)</f>
        <v>4.1583310220683067E-4</v>
      </c>
      <c r="G35" s="7">
        <f>_xlfn.NORM.S.DIST(($A36-Crecimiento!T$8)/'Longitud-edad matriz'!G$7, TRUE) - _xlfn.NORM.S.DIST(($A35-Crecimiento!T$8)/'Longitud-edad matriz'!G$7, TRUE)</f>
        <v>4.0147366173478582E-3</v>
      </c>
      <c r="H35" s="7">
        <f>_xlfn.NORM.S.DIST(($A36-Crecimiento!U$8)/'Longitud-edad matriz'!H$7, TRUE) - _xlfn.NORM.S.DIST(($A35-Crecimiento!U$8)/'Longitud-edad matriz'!H$7, TRUE)</f>
        <v>1.258060663025895E-2</v>
      </c>
      <c r="I35" s="7">
        <f>_xlfn.NORM.S.DIST(($A36-Crecimiento!V$8)/'Longitud-edad matriz'!I$7, TRUE) - _xlfn.NORM.S.DIST(($A35-Crecimiento!V$8)/'Longitud-edad matriz'!I$7, TRUE)</f>
        <v>2.3509380135444902E-2</v>
      </c>
      <c r="J35" s="7">
        <f>_xlfn.NORM.S.DIST(($A36-Crecimiento!W$8)/'Longitud-edad matriz'!J$7, TRUE) - _xlfn.NORM.S.DIST(($A35-Crecimiento!W$8)/'Longitud-edad matriz'!J$7, TRUE)</f>
        <v>3.383019864215453E-2</v>
      </c>
      <c r="K35" s="7">
        <f>_xlfn.NORM.S.DIST(($A36-Crecimiento!X$8)/'Longitud-edad matriz'!K$7, TRUE) - _xlfn.NORM.S.DIST(($A35-Crecimiento!X$8)/'Longitud-edad matriz'!K$7, TRUE)</f>
        <v>4.2228625906831629E-2</v>
      </c>
      <c r="L35" s="7">
        <f>_xlfn.NORM.S.DIST(($A36-Crecimiento!Y$8)/'Longitud-edad matriz'!L$7, TRUE) - _xlfn.NORM.S.DIST(($A35-Crecimiento!Y$8)/'Longitud-edad matriz'!L$7, TRUE)</f>
        <v>4.8560402556724114E-2</v>
      </c>
    </row>
    <row r="36" spans="1:12" x14ac:dyDescent="0.3">
      <c r="A36">
        <v>27</v>
      </c>
      <c r="B36" s="7">
        <f>_xlfn.NORM.S.DIST(($A37-Crecimiento!O$8)/'Longitud-edad matriz'!B$7, TRUE) - _xlfn.NORM.S.DIST(($A36-Crecimiento!O$8)/'Longitud-edad matriz'!B$7, TRUE)</f>
        <v>0</v>
      </c>
      <c r="C36" s="7">
        <f>_xlfn.NORM.S.DIST(($A37-Crecimiento!P$8)/'Longitud-edad matriz'!C$7, TRUE) - _xlfn.NORM.S.DIST(($A36-Crecimiento!P$8)/'Longitud-edad matriz'!C$7, TRUE)</f>
        <v>0</v>
      </c>
      <c r="D36" s="7">
        <f>_xlfn.NORM.S.DIST(($A37-Crecimiento!Q$8)/'Longitud-edad matriz'!D$7, TRUE) - _xlfn.NORM.S.DIST(($A36-Crecimiento!Q$8)/'Longitud-edad matriz'!D$7, TRUE)</f>
        <v>1.4210854715202004E-14</v>
      </c>
      <c r="E36" s="7">
        <f>_xlfn.NORM.S.DIST(($A37-Crecimiento!R$8)/'Longitud-edad matriz'!E$7, TRUE) - _xlfn.NORM.S.DIST(($A36-Crecimiento!R$8)/'Longitud-edad matriz'!E$7, TRUE)</f>
        <v>9.8598731068655354E-8</v>
      </c>
      <c r="F36" s="7">
        <f>_xlfn.NORM.S.DIST(($A37-Crecimiento!S$8)/'Longitud-edad matriz'!F$7, TRUE) - _xlfn.NORM.S.DIST(($A36-Crecimiento!S$8)/'Longitud-edad matriz'!F$7, TRUE)</f>
        <v>4.3253777734175713E-5</v>
      </c>
      <c r="G36" s="7">
        <f>_xlfn.NORM.S.DIST(($A37-Crecimiento!T$8)/'Longitud-edad matriz'!G$7, TRUE) - _xlfn.NORM.S.DIST(($A36-Crecimiento!T$8)/'Longitud-edad matriz'!G$7, TRUE)</f>
        <v>7.1603349135596073E-4</v>
      </c>
      <c r="H36" s="7">
        <f>_xlfn.NORM.S.DIST(($A37-Crecimiento!U$8)/'Longitud-edad matriz'!H$7, TRUE) - _xlfn.NORM.S.DIST(($A36-Crecimiento!U$8)/'Longitud-edad matriz'!H$7, TRUE)</f>
        <v>3.0612069806148501E-3</v>
      </c>
      <c r="I36" s="7">
        <f>_xlfn.NORM.S.DIST(($A37-Crecimiento!V$8)/'Longitud-edad matriz'!I$7, TRUE) - _xlfn.NORM.S.DIST(($A36-Crecimiento!V$8)/'Longitud-edad matriz'!I$7, TRUE)</f>
        <v>6.9152140861987732E-3</v>
      </c>
      <c r="J36" s="7">
        <f>_xlfn.NORM.S.DIST(($A37-Crecimiento!W$8)/'Longitud-edad matriz'!J$7, TRUE) - _xlfn.NORM.S.DIST(($A36-Crecimiento!W$8)/'Longitud-edad matriz'!J$7, TRUE)</f>
        <v>1.1222301890804087E-2</v>
      </c>
      <c r="K36" s="7">
        <f>_xlfn.NORM.S.DIST(($A37-Crecimiento!X$8)/'Longitud-edad matriz'!K$7, TRUE) - _xlfn.NORM.S.DIST(($A36-Crecimiento!X$8)/'Longitud-edad matriz'!K$7, TRUE)</f>
        <v>1.5146337389489006E-2</v>
      </c>
      <c r="L36" s="7">
        <f>_xlfn.NORM.S.DIST(($A37-Crecimiento!Y$8)/'Longitud-edad matriz'!L$7, TRUE) - _xlfn.NORM.S.DIST(($A36-Crecimiento!Y$8)/'Longitud-edad matriz'!L$7, TRUE)</f>
        <v>1.8339608505078875E-2</v>
      </c>
    </row>
    <row r="37" spans="1:12" x14ac:dyDescent="0.3">
      <c r="A37">
        <v>28</v>
      </c>
      <c r="B37" s="7">
        <f>_xlfn.NORM.S.DIST(($A38-Crecimiento!O$8)/'Longitud-edad matriz'!B$7, TRUE) - _xlfn.NORM.S.DIST(($A37-Crecimiento!O$8)/'Longitud-edad matriz'!B$7, TRUE)</f>
        <v>0</v>
      </c>
      <c r="C37" s="7">
        <f>_xlfn.NORM.S.DIST(($A38-Crecimiento!P$8)/'Longitud-edad matriz'!C$7, TRUE) - _xlfn.NORM.S.DIST(($A37-Crecimiento!P$8)/'Longitud-edad matriz'!C$7, TRUE)</f>
        <v>0</v>
      </c>
      <c r="D37" s="7">
        <f>_xlfn.NORM.S.DIST(($A38-Crecimiento!Q$8)/'Longitud-edad matriz'!D$7, TRUE) - _xlfn.NORM.S.DIST(($A37-Crecimiento!Q$8)/'Longitud-edad matriz'!D$7, TRUE)</f>
        <v>0</v>
      </c>
      <c r="E37" s="7">
        <f>_xlfn.NORM.S.DIST(($A38-Crecimiento!R$8)/'Longitud-edad matriz'!E$7, TRUE) - _xlfn.NORM.S.DIST(($A37-Crecimiento!R$8)/'Longitud-edad matriz'!E$7, TRUE)</f>
        <v>2.4186489477884265E-9</v>
      </c>
      <c r="F37" s="7">
        <f>_xlfn.NORM.S.DIST(($A38-Crecimiento!S$8)/'Longitud-edad matriz'!F$7, TRUE) - _xlfn.NORM.S.DIST(($A37-Crecimiento!S$8)/'Longitud-edad matriz'!F$7, TRUE)</f>
        <v>3.1818196462030102E-6</v>
      </c>
      <c r="G37" s="7">
        <f>_xlfn.NORM.S.DIST(($A38-Crecimiento!T$8)/'Longitud-edad matriz'!G$7, TRUE) - _xlfn.NORM.S.DIST(($A37-Crecimiento!T$8)/'Longitud-edad matriz'!G$7, TRUE)</f>
        <v>9.3827375874711016E-5</v>
      </c>
      <c r="H37" s="7">
        <f>_xlfn.NORM.S.DIST(($A38-Crecimiento!U$8)/'Longitud-edad matriz'!H$7, TRUE) - _xlfn.NORM.S.DIST(($A37-Crecimiento!U$8)/'Longitud-edad matriz'!H$7, TRUE)</f>
        <v>5.5970420021189682E-4</v>
      </c>
      <c r="I37" s="7">
        <f>_xlfn.NORM.S.DIST(($A38-Crecimiento!V$8)/'Longitud-edad matriz'!I$7, TRUE) - _xlfn.NORM.S.DIST(($A37-Crecimiento!V$8)/'Longitud-edad matriz'!I$7, TRUE)</f>
        <v>1.5498750235106717E-3</v>
      </c>
      <c r="J37" s="7">
        <f>_xlfn.NORM.S.DIST(($A38-Crecimiento!W$8)/'Longitud-edad matriz'!J$7, TRUE) - _xlfn.NORM.S.DIST(($A37-Crecimiento!W$8)/'Longitud-edad matriz'!J$7, TRUE)</f>
        <v>2.8619803195097937E-3</v>
      </c>
      <c r="K37" s="7">
        <f>_xlfn.NORM.S.DIST(($A38-Crecimiento!X$8)/'Longitud-edad matriz'!K$7, TRUE) - _xlfn.NORM.S.DIST(($A37-Crecimiento!X$8)/'Longitud-edad matriz'!K$7, TRUE)</f>
        <v>4.2010488889505648E-3</v>
      </c>
      <c r="L37" s="7">
        <f>_xlfn.NORM.S.DIST(($A38-Crecimiento!Y$8)/'Longitud-edad matriz'!L$7, TRUE) - _xlfn.NORM.S.DIST(($A37-Crecimiento!Y$8)/'Longitud-edad matriz'!L$7, TRUE)</f>
        <v>5.3769513459058782E-3</v>
      </c>
    </row>
    <row r="38" spans="1:12" x14ac:dyDescent="0.3">
      <c r="A38">
        <v>29</v>
      </c>
      <c r="B38" s="7">
        <f>_xlfn.NORM.S.DIST(($A39-Crecimiento!O$8)/'Longitud-edad matriz'!B$7, TRUE) - _xlfn.NORM.S.DIST(($A38-Crecimiento!O$8)/'Longitud-edad matriz'!B$7, TRUE)</f>
        <v>0</v>
      </c>
      <c r="C38" s="7">
        <f>_xlfn.NORM.S.DIST(($A39-Crecimiento!P$8)/'Longitud-edad matriz'!C$7, TRUE) - _xlfn.NORM.S.DIST(($A38-Crecimiento!P$8)/'Longitud-edad matriz'!C$7, TRUE)</f>
        <v>0</v>
      </c>
      <c r="D38" s="7">
        <f>_xlfn.NORM.S.DIST(($A39-Crecimiento!Q$8)/'Longitud-edad matriz'!D$7, TRUE) - _xlfn.NORM.S.DIST(($A38-Crecimiento!Q$8)/'Longitud-edad matriz'!D$7, TRUE)</f>
        <v>0</v>
      </c>
      <c r="E38" s="7">
        <f>_xlfn.NORM.S.DIST(($A39-Crecimiento!R$8)/'Longitud-edad matriz'!E$7, TRUE) - _xlfn.NORM.S.DIST(($A38-Crecimiento!R$8)/'Longitud-edad matriz'!E$7, TRUE)</f>
        <v>3.9058756229337632E-11</v>
      </c>
      <c r="F38" s="7">
        <f>_xlfn.NORM.S.DIST(($A39-Crecimiento!S$8)/'Longitud-edad matriz'!F$7, TRUE) - _xlfn.NORM.S.DIST(($A38-Crecimiento!S$8)/'Longitud-edad matriz'!F$7, TRUE)</f>
        <v>1.6543411929248464E-7</v>
      </c>
      <c r="G38" s="7">
        <f>_xlfn.NORM.S.DIST(($A39-Crecimiento!T$8)/'Longitud-edad matriz'!G$7, TRUE) - _xlfn.NORM.S.DIST(($A38-Crecimiento!T$8)/'Longitud-edad matriz'!G$7, TRUE)</f>
        <v>9.0298449521020174E-6</v>
      </c>
      <c r="H38" s="7">
        <f>_xlfn.NORM.S.DIST(($A39-Crecimiento!U$8)/'Longitud-edad matriz'!H$7, TRUE) - _xlfn.NORM.S.DIST(($A38-Crecimiento!U$8)/'Longitud-edad matriz'!H$7, TRUE)</f>
        <v>7.6873776131303195E-5</v>
      </c>
      <c r="I38" s="7">
        <f>_xlfn.NORM.S.DIST(($A39-Crecimiento!V$8)/'Longitud-edad matriz'!I$7, TRUE) - _xlfn.NORM.S.DIST(($A38-Crecimiento!V$8)/'Longitud-edad matriz'!I$7, TRUE)</f>
        <v>2.6461719056214417E-4</v>
      </c>
      <c r="J38" s="7">
        <f>_xlfn.NORM.S.DIST(($A39-Crecimiento!W$8)/'Longitud-edad matriz'!J$7, TRUE) - _xlfn.NORM.S.DIST(($A38-Crecimiento!W$8)/'Longitud-edad matriz'!J$7, TRUE)</f>
        <v>5.6101801345098679E-4</v>
      </c>
      <c r="K38" s="7">
        <f>_xlfn.NORM.S.DIST(($A39-Crecimiento!X$8)/'Longitud-edad matriz'!K$7, TRUE) - _xlfn.NORM.S.DIST(($A38-Crecimiento!X$8)/'Longitud-edad matriz'!K$7, TRUE)</f>
        <v>9.0091594338326253E-4</v>
      </c>
      <c r="L38" s="7">
        <f>_xlfn.NORM.S.DIST(($A39-Crecimiento!Y$8)/'Longitud-edad matriz'!L$7, TRUE) - _xlfn.NORM.S.DIST(($A38-Crecimiento!Y$8)/'Longitud-edad matriz'!L$7, TRUE)</f>
        <v>1.2236380859281804E-3</v>
      </c>
    </row>
    <row r="39" spans="1:12" x14ac:dyDescent="0.3">
      <c r="A39">
        <v>30</v>
      </c>
      <c r="B39" s="7">
        <f>1-_xlfn.NORM.S.DIST(($A$39-Crecimiento!O$8)/'Longitud-edad matriz'!B$7, TRUE)</f>
        <v>0</v>
      </c>
      <c r="C39" s="7">
        <f>1-_xlfn.NORM.S.DIST(($A$39-Crecimiento!P$8)/'Longitud-edad matriz'!C$7, TRUE)</f>
        <v>0</v>
      </c>
      <c r="D39" s="7">
        <f>1-_xlfn.NORM.S.DIST(($A$39-Crecimiento!Q$8)/'Longitud-edad matriz'!D$7, TRUE)</f>
        <v>0</v>
      </c>
      <c r="E39" s="7">
        <f>1-_xlfn.NORM.S.DIST(($A$39-Crecimiento!R$8)/'Longitud-edad matriz'!E$7, TRUE)</f>
        <v>4.1777692416644641E-13</v>
      </c>
      <c r="F39" s="7">
        <f>1-_xlfn.NORM.S.DIST(($A$39-Crecimiento!S$8)/'Longitud-edad matriz'!F$7, TRUE)</f>
        <v>6.236584249030841E-9</v>
      </c>
      <c r="G39" s="7">
        <f>1-_xlfn.NORM.S.DIST(($A$39-Crecimiento!T$8)/'Longitud-edad matriz'!G$7, TRUE)</f>
        <v>6.7236098721945581E-7</v>
      </c>
      <c r="H39" s="7">
        <f>1-_xlfn.NORM.S.DIST(($A$39-Crecimiento!U$8)/'Longitud-edad matriz'!H$7, TRUE)</f>
        <v>8.5803092573222273E-6</v>
      </c>
      <c r="I39" s="7">
        <f>1-_xlfn.NORM.S.DIST(($A$39-Crecimiento!V$8)/'Longitud-edad matriz'!I$7, TRUE)</f>
        <v>3.8087009685883189E-5</v>
      </c>
      <c r="J39" s="7">
        <f>1-_xlfn.NORM.S.DIST(($A$39-Crecimiento!W$8)/'Longitud-edad matriz'!J$7, TRUE)</f>
        <v>9.5225952291611016E-5</v>
      </c>
      <c r="K39" s="7">
        <f>1-_xlfn.NORM.S.DIST(($A$39-Crecimiento!X$8)/'Longitud-edad matriz'!K$7, TRUE)</f>
        <v>1.705328360593894E-4</v>
      </c>
      <c r="L39" s="7">
        <f>1-_xlfn.NORM.S.DIST(($A$39-Crecimiento!Y$8)/'Longitud-edad matriz'!L$7, TRUE)</f>
        <v>2.4914228261663229E-4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A67A-E422-47C6-9D34-B9B6B63E41B2}">
  <dimension ref="A1:W39"/>
  <sheetViews>
    <sheetView workbookViewId="0">
      <selection activeCell="L7" sqref="L7:L37"/>
    </sheetView>
  </sheetViews>
  <sheetFormatPr defaultRowHeight="14.4" x14ac:dyDescent="0.3"/>
  <cols>
    <col min="1" max="1" width="10.44140625" bestFit="1" customWidth="1"/>
    <col min="2" max="2" width="12" bestFit="1" customWidth="1"/>
  </cols>
  <sheetData>
    <row r="1" spans="1:23" x14ac:dyDescent="0.3">
      <c r="F1" s="8" t="s">
        <v>21</v>
      </c>
      <c r="G1" s="5"/>
      <c r="H1" s="5"/>
      <c r="I1" s="5"/>
      <c r="J1" s="5"/>
      <c r="K1" s="5"/>
      <c r="L1" s="5"/>
      <c r="M1" s="5"/>
      <c r="N1" s="5"/>
    </row>
    <row r="2" spans="1:23" x14ac:dyDescent="0.3">
      <c r="A2" s="5" t="s">
        <v>27</v>
      </c>
      <c r="B2" s="9">
        <v>7.5241999999999999E-6</v>
      </c>
    </row>
    <row r="3" spans="1:23" x14ac:dyDescent="0.3">
      <c r="A3" s="5" t="s">
        <v>28</v>
      </c>
      <c r="B3" s="5">
        <v>3.2332000000000001</v>
      </c>
    </row>
    <row r="6" spans="1:23" x14ac:dyDescent="0.3">
      <c r="A6" t="s">
        <v>22</v>
      </c>
      <c r="B6" t="s">
        <v>29</v>
      </c>
      <c r="M6" t="s">
        <v>60</v>
      </c>
    </row>
    <row r="7" spans="1:23" x14ac:dyDescent="0.3">
      <c r="A7" s="18"/>
      <c r="B7" s="19"/>
      <c r="M7">
        <v>0</v>
      </c>
      <c r="N7">
        <v>1</v>
      </c>
      <c r="O7">
        <v>2</v>
      </c>
      <c r="P7">
        <v>3</v>
      </c>
      <c r="Q7">
        <v>4</v>
      </c>
      <c r="R7">
        <v>5</v>
      </c>
      <c r="S7">
        <v>6</v>
      </c>
      <c r="T7">
        <v>7</v>
      </c>
      <c r="U7">
        <v>8</v>
      </c>
      <c r="V7">
        <v>9</v>
      </c>
      <c r="W7">
        <v>10</v>
      </c>
    </row>
    <row r="8" spans="1:23" x14ac:dyDescent="0.3">
      <c r="A8" s="7">
        <v>1</v>
      </c>
      <c r="B8" s="10">
        <f t="shared" ref="B8:B37" si="0">$B$2*A8^$B$3</f>
        <v>7.5241999999999999E-6</v>
      </c>
      <c r="L8" s="18">
        <v>1</v>
      </c>
      <c r="M8" s="10">
        <f>$B8*'Longitud-edad matriz'!B10</f>
        <v>3.7620999999999999E-6</v>
      </c>
      <c r="N8" s="10">
        <f>$B8*'Longitud-edad matriz'!C10</f>
        <v>4.6026768375091904E-44</v>
      </c>
      <c r="O8" s="10">
        <f>$B8*'Longitud-edad matriz'!D10</f>
        <v>2.1664463107874394E-39</v>
      </c>
      <c r="P8" s="10">
        <f>$B8*'Longitud-edad matriz'!E10</f>
        <v>2.0913994727965055E-37</v>
      </c>
      <c r="Q8" s="10">
        <f>$B8*'Longitud-edad matriz'!F10</f>
        <v>2.2806916988260272E-36</v>
      </c>
      <c r="R8" s="10">
        <f>$B8*'Longitud-edad matriz'!G10</f>
        <v>9.1235289938722855E-36</v>
      </c>
      <c r="S8" s="10">
        <f>$B8*'Longitud-edad matriz'!H10</f>
        <v>2.1425294483814419E-35</v>
      </c>
      <c r="T8" s="10">
        <f>$B8*'Longitud-edad matriz'!I10</f>
        <v>3.6954685666456179E-35</v>
      </c>
      <c r="U8" s="10">
        <f>$B8*'Longitud-edad matriz'!J10</f>
        <v>5.2766500750066538E-35</v>
      </c>
      <c r="V8" s="10">
        <f>$B8*'Longitud-edad matriz'!K10</f>
        <v>6.6828306992434094E-35</v>
      </c>
      <c r="W8" s="10">
        <f>$B8*'Longitud-edad matriz'!L10</f>
        <v>7.8287742541656135E-35</v>
      </c>
    </row>
    <row r="9" spans="1:23" x14ac:dyDescent="0.3">
      <c r="A9" s="7">
        <v>2</v>
      </c>
      <c r="B9" s="10">
        <f t="shared" si="0"/>
        <v>7.0753921098705655E-5</v>
      </c>
      <c r="L9" s="18">
        <v>2</v>
      </c>
      <c r="M9" s="10">
        <f>$B9*'Longitud-edad matriz'!B11</f>
        <v>9.6158202777148019E-6</v>
      </c>
      <c r="N9" s="10">
        <f>$B9*'Longitud-edad matriz'!C11</f>
        <v>1.3518539984981296E-32</v>
      </c>
      <c r="O9" s="10">
        <f>$B9*'Longitud-edad matriz'!D11</f>
        <v>7.6364044733333661E-31</v>
      </c>
      <c r="P9" s="10">
        <f>$B9*'Longitud-edad matriz'!E11</f>
        <v>4.4210387169254263E-30</v>
      </c>
      <c r="Q9" s="10">
        <f>$B9*'Longitud-edad matriz'!F11</f>
        <v>1.1194801176512355E-29</v>
      </c>
      <c r="R9" s="10">
        <f>$B9*'Longitud-edad matriz'!G11</f>
        <v>1.926049941832527E-29</v>
      </c>
      <c r="S9" s="10">
        <f>$B9*'Longitud-edad matriz'!H11</f>
        <v>2.6935576546488613E-29</v>
      </c>
      <c r="T9" s="10">
        <f>$B9*'Longitud-edad matriz'!I11</f>
        <v>3.3384656063502752E-29</v>
      </c>
      <c r="U9" s="10">
        <f>$B9*'Longitud-edad matriz'!J11</f>
        <v>3.8418975906129196E-29</v>
      </c>
      <c r="V9" s="10">
        <f>$B9*'Longitud-edad matriz'!K11</f>
        <v>4.2173820090490585E-29</v>
      </c>
      <c r="W9" s="10">
        <f>$B9*'Longitud-edad matriz'!L11</f>
        <v>4.4894035974742629E-29</v>
      </c>
    </row>
    <row r="10" spans="1:23" x14ac:dyDescent="0.3">
      <c r="A10" s="7">
        <v>3</v>
      </c>
      <c r="B10" s="10">
        <f t="shared" si="0"/>
        <v>2.6247550001843689E-4</v>
      </c>
      <c r="L10" s="18">
        <v>3</v>
      </c>
      <c r="M10" s="10">
        <f>$B10*'Longitud-edad matriz'!B12</f>
        <v>5.6170370977577387E-6</v>
      </c>
      <c r="N10" s="10">
        <f>$B10*'Longitud-edad matriz'!C12</f>
        <v>1.9999745824508012E-27</v>
      </c>
      <c r="O10" s="10">
        <f>$B10*'Longitud-edad matriz'!D12</f>
        <v>7.3467206303919034E-27</v>
      </c>
      <c r="P10" s="10">
        <f>$B10*'Longitud-edad matriz'!E12</f>
        <v>1.3050672660123641E-26</v>
      </c>
      <c r="Q10" s="10">
        <f>$B10*'Longitud-edad matriz'!F12</f>
        <v>1.7719283708822723E-26</v>
      </c>
      <c r="R10" s="10">
        <f>$B10*'Longitud-edad matriz'!G12</f>
        <v>2.1194149157827522E-26</v>
      </c>
      <c r="S10" s="10">
        <f>$B10*'Longitud-edad matriz'!H12</f>
        <v>2.3677868403840305E-26</v>
      </c>
      <c r="T10" s="10">
        <f>$B10*'Longitud-edad matriz'!I12</f>
        <v>2.5419057604625193E-26</v>
      </c>
      <c r="U10" s="10">
        <f>$B10*'Longitud-edad matriz'!J12</f>
        <v>2.6627422631834168E-26</v>
      </c>
      <c r="V10" s="10">
        <f>$B10*'Longitud-edad matriz'!K12</f>
        <v>2.7461303821702476E-26</v>
      </c>
      <c r="W10" s="10">
        <f>$B10*'Longitud-edad matriz'!L12</f>
        <v>2.8034858447774236E-26</v>
      </c>
    </row>
    <row r="11" spans="1:23" x14ac:dyDescent="0.3">
      <c r="A11" s="7">
        <v>4</v>
      </c>
      <c r="B11" s="10">
        <f t="shared" si="0"/>
        <v>6.6533549757341202E-4</v>
      </c>
      <c r="L11" s="18">
        <v>4</v>
      </c>
      <c r="M11" s="10">
        <f>$B11*'Longitud-edad matriz'!B13</f>
        <v>8.7706307710417768E-7</v>
      </c>
      <c r="N11" s="10">
        <f>$B11*'Longitud-edad matriz'!C13</f>
        <v>7.5083923104384431E-23</v>
      </c>
      <c r="O11" s="10">
        <f>$B11*'Longitud-edad matriz'!D13</f>
        <v>2.7263005730923451E-23</v>
      </c>
      <c r="P11" s="10">
        <f>$B11*'Longitud-edad matriz'!E13</f>
        <v>1.7262783213381742E-23</v>
      </c>
      <c r="Q11" s="10">
        <f>$B11*'Longitud-edad matriz'!F13</f>
        <v>1.349084980726732E-23</v>
      </c>
      <c r="R11" s="10">
        <f>$B11*'Longitud-edad matriz'!G13</f>
        <v>1.1660470178532474E-23</v>
      </c>
      <c r="S11" s="10">
        <f>$B11*'Longitud-edad matriz'!H13</f>
        <v>1.0647328520137075E-23</v>
      </c>
      <c r="T11" s="10">
        <f>$B11*'Longitud-edad matriz'!I13</f>
        <v>1.0042188795392438E-23</v>
      </c>
      <c r="U11" s="10">
        <f>$B11*'Longitud-edad matriz'!J13</f>
        <v>9.6634603551085179E-24</v>
      </c>
      <c r="V11" s="10">
        <f>$B11*'Longitud-edad matriz'!K13</f>
        <v>9.41927668189975E-24</v>
      </c>
      <c r="W11" s="10">
        <f>$B11*'Longitud-edad matriz'!L13</f>
        <v>9.2587577466340039E-24</v>
      </c>
    </row>
    <row r="12" spans="1:23" x14ac:dyDescent="0.3">
      <c r="A12" s="7">
        <v>5</v>
      </c>
      <c r="B12" s="10">
        <f t="shared" si="0"/>
        <v>1.3688950371599153E-3</v>
      </c>
      <c r="L12" s="18">
        <v>5</v>
      </c>
      <c r="M12" s="10">
        <f>$B12*'Longitud-edad matriz'!B14</f>
        <v>4.2962209851849218E-8</v>
      </c>
      <c r="N12" s="10">
        <f>$B12*'Longitud-edad matriz'!C14</f>
        <v>8.5142971374201721E-19</v>
      </c>
      <c r="O12" s="10">
        <f>$B12*'Longitud-edad matriz'!D14</f>
        <v>4.6392420326937153E-20</v>
      </c>
      <c r="P12" s="10">
        <f>$B12*'Longitud-edad matriz'!E14</f>
        <v>1.2159665938397112E-20</v>
      </c>
      <c r="Q12" s="10">
        <f>$B12*'Longitud-edad matriz'!F14</f>
        <v>5.870796504772693E-21</v>
      </c>
      <c r="R12" s="10">
        <f>$B12*'Longitud-edad matriz'!G14</f>
        <v>3.8109973917428775E-21</v>
      </c>
      <c r="S12" s="10">
        <f>$B12*'Longitud-edad matriz'!H14</f>
        <v>2.9098780183065615E-21</v>
      </c>
      <c r="T12" s="10">
        <f>$B12*'Longitud-edad matriz'!I14</f>
        <v>2.4456728821199741E-21</v>
      </c>
      <c r="U12" s="10">
        <f>$B12*'Longitud-edad matriz'!J14</f>
        <v>2.1817001766719222E-21</v>
      </c>
      <c r="V12" s="10">
        <f>$B12*'Longitud-edad matriz'!K14</f>
        <v>2.0219341123219044E-21</v>
      </c>
      <c r="W12" s="10">
        <f>$B12*'Longitud-edad matriz'!L14</f>
        <v>1.9212508787646033E-21</v>
      </c>
    </row>
    <row r="13" spans="1:23" x14ac:dyDescent="0.3">
      <c r="A13" s="7">
        <v>6</v>
      </c>
      <c r="B13" s="10">
        <f t="shared" si="0"/>
        <v>2.468192076054304E-3</v>
      </c>
      <c r="L13" s="18">
        <v>6</v>
      </c>
      <c r="M13" s="10">
        <f>$B13*'Longitud-edad matriz'!B15</f>
        <v>7.0507605046565966E-10</v>
      </c>
      <c r="N13" s="10">
        <f>$B13*'Longitud-edad matriz'!C15</f>
        <v>3.1572877270944329E-15</v>
      </c>
      <c r="O13" s="10">
        <f>$B13*'Longitud-edad matriz'!D15</f>
        <v>3.912361199909922E-17</v>
      </c>
      <c r="P13" s="10">
        <f>$B13*'Longitud-edad matriz'!E15</f>
        <v>4.9271389546752186E-18</v>
      </c>
      <c r="Q13" s="10">
        <f>$B13*'Longitud-edad matriz'!F15</f>
        <v>1.5771521796284644E-18</v>
      </c>
      <c r="R13" s="10">
        <f>$B13*'Longitud-edad matriz'!G15</f>
        <v>7.9910268539002163E-19</v>
      </c>
      <c r="S13" s="10">
        <f>$B13*'Longitud-edad matriz'!H15</f>
        <v>5.2196917752866346E-19</v>
      </c>
      <c r="T13" s="10">
        <f>$B13*'Longitud-edad matriz'!I15</f>
        <v>3.9651375683785827E-19</v>
      </c>
      <c r="U13" s="10">
        <f>$B13*'Longitud-edad matriz'!J15</f>
        <v>3.3090127208273265E-19</v>
      </c>
      <c r="V13" s="10">
        <f>$B13*'Longitud-edad matriz'!K15</f>
        <v>2.9332381342879906E-19</v>
      </c>
      <c r="W13" s="10">
        <f>$B13*'Longitud-edad matriz'!L15</f>
        <v>2.7050013996106905E-19</v>
      </c>
    </row>
    <row r="14" spans="1:23" x14ac:dyDescent="0.3">
      <c r="A14" s="7">
        <v>7</v>
      </c>
      <c r="B14" s="10">
        <f t="shared" si="0"/>
        <v>4.0628549154158424E-3</v>
      </c>
      <c r="L14" s="18">
        <v>7</v>
      </c>
      <c r="M14" s="10">
        <f>$B14*'Longitud-edad matriz'!B16</f>
        <v>4.0031627819344781E-12</v>
      </c>
      <c r="N14" s="10">
        <f>$B14*'Longitud-edad matriz'!C16</f>
        <v>4.0031627704451995E-12</v>
      </c>
      <c r="O14" s="10">
        <f>$B14*'Longitud-edad matriz'!D16</f>
        <v>1.7053776311589678E-14</v>
      </c>
      <c r="P14" s="10">
        <f>$B14*'Longitud-edad matriz'!E16</f>
        <v>1.1971617360043079E-15</v>
      </c>
      <c r="Q14" s="10">
        <f>$B14*'Longitud-edad matriz'!F16</f>
        <v>2.7258481733820587E-16</v>
      </c>
      <c r="R14" s="10">
        <f>$B14*'Longitud-edad matriz'!G16</f>
        <v>1.1202099344669806E-16</v>
      </c>
      <c r="S14" s="10">
        <f>$B14*'Longitud-edad matriz'!H16</f>
        <v>6.4035501753049904E-17</v>
      </c>
      <c r="T14" s="10">
        <f>$B14*'Longitud-edad matriz'!I16</f>
        <v>4.4592887038184591E-17</v>
      </c>
      <c r="U14" s="10">
        <f>$B14*'Longitud-edad matriz'!J16</f>
        <v>3.5131182607154638E-17</v>
      </c>
      <c r="V14" s="10">
        <f>$B14*'Longitud-edad matriz'!K16</f>
        <v>2.9964273217717446E-17</v>
      </c>
      <c r="W14" s="10">
        <f>$B14*'Longitud-edad matriz'!L16</f>
        <v>2.6924342250237546E-17</v>
      </c>
    </row>
    <row r="15" spans="1:23" x14ac:dyDescent="0.3">
      <c r="A15" s="7">
        <v>8</v>
      </c>
      <c r="B15" s="10">
        <f t="shared" si="0"/>
        <v>6.2564917598518423E-3</v>
      </c>
      <c r="L15" s="18">
        <v>8</v>
      </c>
      <c r="M15" s="10">
        <f>$B15*'Longitud-edad matriz'!B17</f>
        <v>8.0032978085912065E-15</v>
      </c>
      <c r="N15" s="10">
        <f>$B15*'Longitud-edad matriz'!C17</f>
        <v>1.7872606199392014E-9</v>
      </c>
      <c r="O15" s="10">
        <f>$B15*'Longitud-edad matriz'!D17</f>
        <v>3.942745043126068E-12</v>
      </c>
      <c r="P15" s="10">
        <f>$B15*'Longitud-edad matriz'!E17</f>
        <v>1.7885066639217349E-13</v>
      </c>
      <c r="Q15" s="10">
        <f>$B15*'Longitud-edad matriz'!F17</f>
        <v>3.1072038272385384E-14</v>
      </c>
      <c r="R15" s="10">
        <f>$B15*'Longitud-edad matriz'!G17</f>
        <v>1.0761442981746919E-14</v>
      </c>
      <c r="S15" s="10">
        <f>$B15*'Longitud-edad matriz'!H17</f>
        <v>5.5070581195784394E-15</v>
      </c>
      <c r="T15" s="10">
        <f>$B15*'Longitud-edad matriz'!I17</f>
        <v>3.5655252552958491E-15</v>
      </c>
      <c r="U15" s="10">
        <f>$B15*'Longitud-edad matriz'!J17</f>
        <v>2.6759183484653881E-15</v>
      </c>
      <c r="V15" s="10">
        <f>$B15*'Longitud-edad matriz'!K17</f>
        <v>2.2091530656843091E-15</v>
      </c>
      <c r="W15" s="10">
        <f>$B15*'Longitud-edad matriz'!L17</f>
        <v>1.9417934646779906E-15</v>
      </c>
    </row>
    <row r="16" spans="1:23" x14ac:dyDescent="0.3">
      <c r="A16" s="7">
        <v>9</v>
      </c>
      <c r="B16" s="10">
        <f>$B$2*A16^$B$3</f>
        <v>9.1562409438782147E-3</v>
      </c>
      <c r="L16" s="18">
        <v>9</v>
      </c>
      <c r="M16" s="10">
        <f>$B16*'Longitud-edad matriz'!B18</f>
        <v>0</v>
      </c>
      <c r="N16" s="10">
        <f>$B16*'Longitud-edad matriz'!C18</f>
        <v>2.8736487035681325E-7</v>
      </c>
      <c r="O16" s="10">
        <f>$B16*'Longitud-edad matriz'!D18</f>
        <v>4.9195267947484039E-10</v>
      </c>
      <c r="P16" s="10">
        <f>$B16*'Longitud-edad matriz'!E18</f>
        <v>1.6702169623291771E-11</v>
      </c>
      <c r="Q16" s="10">
        <f>$B16*'Longitud-edad matriz'!F18</f>
        <v>2.3742075717509913E-12</v>
      </c>
      <c r="R16" s="10">
        <f>$B16*'Longitud-edad matriz'!G18</f>
        <v>7.1995152550836191E-13</v>
      </c>
      <c r="S16" s="10">
        <f>$B16*'Longitud-edad matriz'!H18</f>
        <v>3.3736623956610775E-13</v>
      </c>
      <c r="T16" s="10">
        <f>$B16*'Longitud-edad matriz'!I18</f>
        <v>2.0595720409351812E-13</v>
      </c>
      <c r="U16" s="10">
        <f>$B16*'Longitud-edad matriz'!J18</f>
        <v>1.4858483018637556E-13</v>
      </c>
      <c r="V16" s="10">
        <f>$B16*'Longitud-edad matriz'!K18</f>
        <v>1.1943827527725826E-13</v>
      </c>
      <c r="W16" s="10">
        <f>$B16*'Longitud-edad matriz'!L18</f>
        <v>1.0310212314576757E-13</v>
      </c>
    </row>
    <row r="17" spans="1:23" x14ac:dyDescent="0.3">
      <c r="A17" s="7">
        <v>10</v>
      </c>
      <c r="B17" s="10">
        <f t="shared" si="0"/>
        <v>1.2872423839294878E-2</v>
      </c>
      <c r="L17" s="18">
        <v>10</v>
      </c>
      <c r="M17" s="10">
        <f>$B17*'Longitud-edad matriz'!B19</f>
        <v>0</v>
      </c>
      <c r="N17" s="10">
        <f>$B17*'Longitud-edad matriz'!C19</f>
        <v>1.696877395457972E-5</v>
      </c>
      <c r="O17" s="10">
        <f>$B17*'Longitud-edad matriz'!D19</f>
        <v>3.3549611705387391E-8</v>
      </c>
      <c r="P17" s="10">
        <f>$B17*'Longitud-edad matriz'!E19</f>
        <v>9.8634461792104886E-10</v>
      </c>
      <c r="Q17" s="10">
        <f>$B17*'Longitud-edad matriz'!F19</f>
        <v>1.2298024223625069E-10</v>
      </c>
      <c r="R17" s="10">
        <f>$B17*'Longitud-edad matriz'!G19</f>
        <v>3.3917582599535349E-11</v>
      </c>
      <c r="S17" s="10">
        <f>$B17*'Longitud-edad matriz'!H19</f>
        <v>1.4885521735085389E-11</v>
      </c>
      <c r="T17" s="10">
        <f>$B17*'Longitud-edad matriz'!I19</f>
        <v>8.6897385459114196E-12</v>
      </c>
      <c r="U17" s="10">
        <f>$B17*'Longitud-edad matriz'!J19</f>
        <v>6.0809072173249758E-12</v>
      </c>
      <c r="V17" s="10">
        <f>$B17*'Longitud-edad matriz'!K19</f>
        <v>4.7876395935248921E-12</v>
      </c>
      <c r="W17" s="10">
        <f>$B17*'Longitud-edad matriz'!L19</f>
        <v>4.074735155080974E-12</v>
      </c>
    </row>
    <row r="18" spans="1:23" x14ac:dyDescent="0.3">
      <c r="A18" s="7">
        <v>11</v>
      </c>
      <c r="B18" s="10">
        <f t="shared" si="0"/>
        <v>1.7518267781838789E-2</v>
      </c>
      <c r="L18" s="18">
        <v>11</v>
      </c>
      <c r="M18" s="10">
        <f>$B18*'Longitud-edad matriz'!B20</f>
        <v>0</v>
      </c>
      <c r="N18" s="10">
        <f>$B18*'Longitud-edad matriz'!C20</f>
        <v>3.7489502834409577E-4</v>
      </c>
      <c r="O18" s="10">
        <f>$B18*'Longitud-edad matriz'!D20</f>
        <v>1.2628516461394015E-6</v>
      </c>
      <c r="P18" s="10">
        <f>$B18*'Longitud-edad matriz'!E20</f>
        <v>3.7151665332848859E-8</v>
      </c>
      <c r="Q18" s="10">
        <f>$B18*'Longitud-edad matriz'!F20</f>
        <v>4.3539281343050055E-9</v>
      </c>
      <c r="R18" s="10">
        <f>$B18*'Longitud-edad matriz'!G20</f>
        <v>1.1343098170535043E-9</v>
      </c>
      <c r="S18" s="10">
        <f>$B18*'Longitud-edad matriz'!H20</f>
        <v>4.7683812168115286E-10</v>
      </c>
      <c r="T18" s="10">
        <f>$B18*'Longitud-edad matriz'!I20</f>
        <v>2.6993474930706261E-10</v>
      </c>
      <c r="U18" s="10">
        <f>$B18*'Longitud-edad matriz'!J20</f>
        <v>1.8488005526947562E-10</v>
      </c>
      <c r="V18" s="10">
        <f>$B18*'Longitud-edad matriz'!K20</f>
        <v>1.4341298234171415E-10</v>
      </c>
      <c r="W18" s="10">
        <f>$B18*'Longitud-edad matriz'!L20</f>
        <v>1.2081559732932024E-10</v>
      </c>
    </row>
    <row r="19" spans="1:23" x14ac:dyDescent="0.3">
      <c r="A19" s="7">
        <v>12</v>
      </c>
      <c r="B19" s="10">
        <f t="shared" si="0"/>
        <v>2.3209679089550638E-2</v>
      </c>
      <c r="L19" s="18">
        <v>12</v>
      </c>
      <c r="M19" s="10">
        <f>$B19*'Longitud-edad matriz'!B21</f>
        <v>0</v>
      </c>
      <c r="N19" s="10">
        <f>$B19*'Longitud-edad matriz'!C21</f>
        <v>3.1543142678581116E-3</v>
      </c>
      <c r="O19" s="10">
        <f>$B19*'Longitud-edad matriz'!D21</f>
        <v>2.6447966290834639E-5</v>
      </c>
      <c r="P19" s="10">
        <f>$B19*'Longitud-edad matriz'!E21</f>
        <v>8.9845200415852446E-7</v>
      </c>
      <c r="Q19" s="10">
        <f>$B19*'Longitud-edad matriz'!F21</f>
        <v>1.0601253498681137E-7</v>
      </c>
      <c r="R19" s="10">
        <f>$B19*'Longitud-edad matriz'!G21</f>
        <v>2.709284840909604E-8</v>
      </c>
      <c r="S19" s="10">
        <f>$B19*'Longitud-edad matriz'!H21</f>
        <v>1.1156273035120112E-8</v>
      </c>
      <c r="T19" s="10">
        <f>$B19*'Longitud-edad matriz'!I21</f>
        <v>6.2102802890090501E-9</v>
      </c>
      <c r="U19" s="10">
        <f>$B19*'Longitud-edad matriz'!J21</f>
        <v>4.2005516580313985E-9</v>
      </c>
      <c r="V19" s="10">
        <f>$B19*'Longitud-edad matriz'!K21</f>
        <v>3.229270694632244E-9</v>
      </c>
      <c r="W19" s="10">
        <f>$B19*'Longitud-edad matriz'!L21</f>
        <v>2.7032978853723739E-9</v>
      </c>
    </row>
    <row r="20" spans="1:23" x14ac:dyDescent="0.3">
      <c r="A20" s="7">
        <v>13</v>
      </c>
      <c r="B20" s="10">
        <f t="shared" si="0"/>
        <v>3.0065053268071712E-2</v>
      </c>
      <c r="L20" s="18">
        <v>13</v>
      </c>
      <c r="M20" s="10">
        <f>$B20*'Longitud-edad matriz'!B22</f>
        <v>0</v>
      </c>
      <c r="N20" s="10">
        <f>$B20*'Longitud-edad matriz'!C22</f>
        <v>1.0262547973327159E-2</v>
      </c>
      <c r="O20" s="10">
        <f>$B20*'Longitud-edad matriz'!D22</f>
        <v>3.102627066914256E-4</v>
      </c>
      <c r="P20" s="10">
        <f>$B20*'Longitud-edad matriz'!E22</f>
        <v>1.4024067797478828E-5</v>
      </c>
      <c r="Q20" s="10">
        <f>$B20*'Longitud-edad matriz'!F22</f>
        <v>1.7839335472101455E-6</v>
      </c>
      <c r="R20" s="10">
        <f>$B20*'Longitud-edad matriz'!G22</f>
        <v>4.6434068713820422E-7</v>
      </c>
      <c r="S20" s="10">
        <f>$B20*'Longitud-edad matriz'!H22</f>
        <v>1.9152085637660521E-7</v>
      </c>
      <c r="T20" s="10">
        <f>$B20*'Longitud-edad matriz'!I22</f>
        <v>1.0630458964938123E-7</v>
      </c>
      <c r="U20" s="10">
        <f>$B20*'Longitud-edad matriz'!J22</f>
        <v>7.1646303443296366E-8</v>
      </c>
      <c r="V20" s="10">
        <f>$B20*'Longitud-edad matriz'!K22</f>
        <v>5.4908413041033876E-8</v>
      </c>
      <c r="W20" s="10">
        <f>$B20*'Longitud-edad matriz'!L22</f>
        <v>4.5853977841865964E-8</v>
      </c>
    </row>
    <row r="21" spans="1:23" x14ac:dyDescent="0.3">
      <c r="A21" s="7">
        <v>14</v>
      </c>
      <c r="B21" s="10">
        <f t="shared" si="0"/>
        <v>3.8205113649400692E-2</v>
      </c>
      <c r="L21" s="18">
        <v>14</v>
      </c>
      <c r="M21" s="10">
        <f>$B21*'Longitud-edad matriz'!B23</f>
        <v>0</v>
      </c>
      <c r="N21" s="10">
        <f>$B21*'Longitud-edad matriz'!C23</f>
        <v>1.3041114817174506E-2</v>
      </c>
      <c r="O21" s="10">
        <f>$B21*'Longitud-edad matriz'!D23</f>
        <v>2.0504022215261097E-3</v>
      </c>
      <c r="P21" s="10">
        <f>$B21*'Longitud-edad matriz'!E23</f>
        <v>1.4190404025056803E-4</v>
      </c>
      <c r="Q21" s="10">
        <f>$B21*'Longitud-edad matriz'!F23</f>
        <v>2.0827906528398994E-5</v>
      </c>
      <c r="R21" s="10">
        <f>$B21*'Longitud-edad matriz'!G23</f>
        <v>5.7319868419397927E-6</v>
      </c>
      <c r="S21" s="10">
        <f>$B21*'Longitud-edad matriz'!H23</f>
        <v>2.4213272761659573E-6</v>
      </c>
      <c r="T21" s="10">
        <f>$B21*'Longitud-edad matriz'!I23</f>
        <v>1.3587933597854994E-6</v>
      </c>
      <c r="U21" s="10">
        <f>$B21*'Longitud-edad matriz'!J23</f>
        <v>9.2068926341874931E-7</v>
      </c>
      <c r="V21" s="10">
        <f>$B21*'Longitud-edad matriz'!K23</f>
        <v>7.0753068344215122E-7</v>
      </c>
      <c r="W21" s="10">
        <f>$B21*'Longitud-edad matriz'!L23</f>
        <v>5.9172681966368152E-7</v>
      </c>
    </row>
    <row r="22" spans="1:23" x14ac:dyDescent="0.3">
      <c r="A22" s="7">
        <v>15</v>
      </c>
      <c r="B22" s="10">
        <f t="shared" si="0"/>
        <v>4.7752772301547772E-2</v>
      </c>
      <c r="L22" s="18">
        <v>15</v>
      </c>
      <c r="M22" s="10">
        <f>$B22*'Longitud-edad matriz'!B24</f>
        <v>0</v>
      </c>
      <c r="N22" s="10">
        <f>$B22*'Longitud-edad matriz'!C24</f>
        <v>6.4898463446815373E-3</v>
      </c>
      <c r="O22" s="10">
        <f>$B22*'Longitud-edad matriz'!D24</f>
        <v>7.6695613020488157E-3</v>
      </c>
      <c r="P22" s="10">
        <f>$B22*'Longitud-edad matriz'!E24</f>
        <v>9.3414891638270788E-4</v>
      </c>
      <c r="Q22" s="10">
        <f>$B22*'Longitud-edad matriz'!F24</f>
        <v>1.6925844040438368E-4</v>
      </c>
      <c r="R22" s="10">
        <f>$B22*'Longitud-edad matriz'!G24</f>
        <v>5.1119026045900886E-5</v>
      </c>
      <c r="S22" s="10">
        <f>$B22*'Longitud-edad matriz'!H24</f>
        <v>2.2610985799037048E-5</v>
      </c>
      <c r="T22" s="10">
        <f>$B22*'Longitud-edad matriz'!I24</f>
        <v>1.3007220314582801E-5</v>
      </c>
      <c r="U22" s="10">
        <f>$B22*'Longitud-edad matriz'!J24</f>
        <v>8.9396812265728039E-6</v>
      </c>
      <c r="V22" s="10">
        <f>$B22*'Longitud-edad matriz'!K24</f>
        <v>6.929062049505545E-6</v>
      </c>
      <c r="W22" s="10">
        <f>$B22*'Longitud-edad matriz'!L24</f>
        <v>5.8260334769823038E-6</v>
      </c>
    </row>
    <row r="23" spans="1:23" x14ac:dyDescent="0.3">
      <c r="A23" s="7">
        <v>16</v>
      </c>
      <c r="B23" s="10">
        <f t="shared" si="0"/>
        <v>5.8833008735979873E-2</v>
      </c>
      <c r="L23" s="18">
        <v>16</v>
      </c>
      <c r="M23" s="10">
        <f>$B23*'Longitud-edad matriz'!B25</f>
        <v>0</v>
      </c>
      <c r="N23" s="10">
        <f>$B23*'Longitud-edad matriz'!C25</f>
        <v>1.2590401489643462E-3</v>
      </c>
      <c r="O23" s="10">
        <f>$B23*'Longitud-edad matriz'!D25</f>
        <v>1.6297667760973585E-2</v>
      </c>
      <c r="P23" s="10">
        <f>$B23*'Longitud-edad matriz'!E25</f>
        <v>4.0126644319899585E-3</v>
      </c>
      <c r="Q23" s="10">
        <f>$B23*'Longitud-edad matriz'!F25</f>
        <v>9.5994575776469141E-4</v>
      </c>
      <c r="R23" s="10">
        <f>$B23*'Longitud-edad matriz'!G25</f>
        <v>3.3018694285211669E-4</v>
      </c>
      <c r="S23" s="10">
        <f>$B23*'Longitud-edad matriz'!H25</f>
        <v>1.5634111947534135E-4</v>
      </c>
      <c r="T23" s="10">
        <f>$B23*'Longitud-edad matriz'!I25</f>
        <v>9.3473091246364947E-5</v>
      </c>
      <c r="U23" s="10">
        <f>$B23*'Longitud-edad matriz'!J25</f>
        <v>6.5743284323729244E-5</v>
      </c>
      <c r="V23" s="10">
        <f>$B23*'Longitud-edad matriz'!K25</f>
        <v>5.1695238690752831E-5</v>
      </c>
      <c r="W23" s="10">
        <f>$B23*'Longitud-edad matriz'!L25</f>
        <v>4.3868428533594414E-5</v>
      </c>
    </row>
    <row r="24" spans="1:23" x14ac:dyDescent="0.3">
      <c r="A24" s="7">
        <v>17</v>
      </c>
      <c r="B24" s="10">
        <f t="shared" si="0"/>
        <v>7.1572763081960145E-2</v>
      </c>
      <c r="L24" s="18">
        <v>17</v>
      </c>
      <c r="M24" s="10">
        <f>$B24*'Longitud-edad matriz'!B26</f>
        <v>0</v>
      </c>
      <c r="N24" s="10">
        <f>$B24*'Longitud-edad matriz'!C26</f>
        <v>9.4349133714432377E-5</v>
      </c>
      <c r="O24" s="10">
        <f>$B24*'Longitud-edad matriz'!D26</f>
        <v>1.9725294669548282E-2</v>
      </c>
      <c r="P24" s="10">
        <f>$B24*'Longitud-edad matriz'!E26</f>
        <v>1.1274745709473413E-2</v>
      </c>
      <c r="Q24" s="10">
        <f>$B24*'Longitud-edad matriz'!F26</f>
        <v>3.8079844935687297E-3</v>
      </c>
      <c r="R24" s="10">
        <f>$B24*'Longitud-edad matriz'!G26</f>
        <v>1.5479098872859247E-3</v>
      </c>
      <c r="S24" s="10">
        <f>$B24*'Longitud-edad matriz'!H26</f>
        <v>8.020390872143082E-4</v>
      </c>
      <c r="T24" s="10">
        <f>$B24*'Longitud-edad matriz'!I26</f>
        <v>5.0527154683761909E-4</v>
      </c>
      <c r="U24" s="10">
        <f>$B24*'Longitud-edad matriz'!J26</f>
        <v>3.6690763084784117E-4</v>
      </c>
      <c r="V24" s="10">
        <f>$B24*'Longitud-edad matriz'!K26</f>
        <v>2.9439007156730141E-4</v>
      </c>
      <c r="W24" s="10">
        <f>$B24*'Longitud-edad matriz'!L26</f>
        <v>2.531070834997879E-4</v>
      </c>
    </row>
    <row r="25" spans="1:23" x14ac:dyDescent="0.3">
      <c r="A25" s="7">
        <v>18</v>
      </c>
      <c r="B25" s="10">
        <f t="shared" si="0"/>
        <v>8.6100841192937053E-2</v>
      </c>
      <c r="L25" s="18">
        <v>18</v>
      </c>
      <c r="M25" s="10">
        <f>$B25*'Longitud-edad matriz'!B27</f>
        <v>0</v>
      </c>
      <c r="N25" s="10">
        <f>$B25*'Longitud-edad matriz'!C27</f>
        <v>2.7022396219846739E-6</v>
      </c>
      <c r="O25" s="10">
        <f>$B25*'Longitud-edad matriz'!D27</f>
        <v>1.361726192654524E-2</v>
      </c>
      <c r="P25" s="10">
        <f>$B25*'Longitud-edad matriz'!E27</f>
        <v>2.0762708725620128E-2</v>
      </c>
      <c r="Q25" s="10">
        <f>$B25*'Longitud-edad matriz'!F27</f>
        <v>1.0585034880494341E-2</v>
      </c>
      <c r="R25" s="10">
        <f>$B25*'Longitud-edad matriz'!G27</f>
        <v>5.275934393195807E-3</v>
      </c>
      <c r="S25" s="10">
        <f>$B25*'Longitud-edad matriz'!H27</f>
        <v>3.0579061664645609E-3</v>
      </c>
      <c r="T25" s="10">
        <f>$B25*'Longitud-edad matriz'!I27</f>
        <v>2.0578984356096094E-3</v>
      </c>
      <c r="U25" s="10">
        <f>$B25*'Longitud-edad matriz'!J27</f>
        <v>1.5565203177077499E-3</v>
      </c>
      <c r="V25" s="10">
        <f>$B25*'Longitud-edad matriz'!K27</f>
        <v>1.281751738793508E-3</v>
      </c>
      <c r="W25" s="10">
        <f>$B25*'Longitud-edad matriz'!L27</f>
        <v>1.1208253690727162E-3</v>
      </c>
    </row>
    <row r="26" spans="1:23" x14ac:dyDescent="0.3">
      <c r="A26" s="7">
        <v>19</v>
      </c>
      <c r="B26" s="10">
        <f t="shared" si="0"/>
        <v>0.10254782971951917</v>
      </c>
      <c r="L26" s="18">
        <v>19</v>
      </c>
      <c r="M26" s="10">
        <f>$B26*'Longitud-edad matriz'!B28</f>
        <v>0</v>
      </c>
      <c r="N26" s="10">
        <f>$B26*'Longitud-edad matriz'!C28</f>
        <v>2.9294324158940688E-8</v>
      </c>
      <c r="O26" s="10">
        <f>$B26*'Longitud-edad matriz'!D28</f>
        <v>5.3639376184359761E-3</v>
      </c>
      <c r="P26" s="10">
        <f>$B26*'Longitud-edad matriz'!E28</f>
        <v>2.5096123227833785E-2</v>
      </c>
      <c r="Q26" s="10">
        <f>$B26*'Longitud-edad matriz'!F28</f>
        <v>2.0648590859910124E-2</v>
      </c>
      <c r="R26" s="10">
        <f>$B26*'Longitud-edad matriz'!G28</f>
        <v>1.3093467098345338E-2</v>
      </c>
      <c r="S26" s="10">
        <f>$B26*'Longitud-edad matriz'!H28</f>
        <v>8.6771739723312223E-3</v>
      </c>
      <c r="T26" s="10">
        <f>$B26*'Longitud-edad matriz'!I28</f>
        <v>6.3240266089461894E-3</v>
      </c>
      <c r="U26" s="10">
        <f>$B26*'Longitud-edad matriz'!J28</f>
        <v>5.0263098925415065E-3</v>
      </c>
      <c r="V26" s="10">
        <f>$B26*'Longitud-edad matriz'!K28</f>
        <v>4.2726032056383161E-3</v>
      </c>
      <c r="W26" s="10">
        <f>$B26*'Longitud-edad matriz'!L28</f>
        <v>3.8146102103174982E-3</v>
      </c>
    </row>
    <row r="27" spans="1:23" x14ac:dyDescent="0.3">
      <c r="A27" s="7">
        <v>20</v>
      </c>
      <c r="B27" s="10">
        <f t="shared" si="0"/>
        <v>0.12104601960003279</v>
      </c>
      <c r="L27" s="18">
        <v>20</v>
      </c>
      <c r="M27" s="10">
        <f>$B27*'Longitud-edad matriz'!B29</f>
        <v>0</v>
      </c>
      <c r="N27" s="10">
        <f>$B27*'Longitud-edad matriz'!C29</f>
        <v>1.1926759154641535E-10</v>
      </c>
      <c r="O27" s="10">
        <f>$B27*'Longitud-edad matriz'!D29</f>
        <v>1.2049582082622006E-3</v>
      </c>
      <c r="P27" s="10">
        <f>$B27*'Longitud-edad matriz'!E29</f>
        <v>1.9930774984982316E-2</v>
      </c>
      <c r="Q27" s="10">
        <f>$B27*'Longitud-edad matriz'!F29</f>
        <v>2.8301662394949963E-2</v>
      </c>
      <c r="R27" s="10">
        <f>$B27*'Longitud-edad matriz'!G29</f>
        <v>2.3688405602972421E-2</v>
      </c>
      <c r="S27" s="10">
        <f>$B27*'Longitud-edad matriz'!H29</f>
        <v>1.8347482344619762E-2</v>
      </c>
      <c r="T27" s="10">
        <f>$B27*'Longitud-edad matriz'!I29</f>
        <v>1.4680720030428671E-2</v>
      </c>
      <c r="U27" s="10">
        <f>$B27*'Longitud-edad matriz'!J29</f>
        <v>1.2369427797575343E-2</v>
      </c>
      <c r="V27" s="10">
        <f>$B27*'Longitud-edad matriz'!K29</f>
        <v>1.0916814827888349E-2</v>
      </c>
      <c r="W27" s="10">
        <f>$B27*'Longitud-edad matriz'!L29</f>
        <v>9.9895517727105667E-3</v>
      </c>
    </row>
    <row r="28" spans="1:23" x14ac:dyDescent="0.3">
      <c r="A28" s="7">
        <v>21</v>
      </c>
      <c r="B28" s="10">
        <f t="shared" si="0"/>
        <v>0.14172933673030177</v>
      </c>
      <c r="L28" s="18">
        <v>21</v>
      </c>
      <c r="M28" s="10">
        <f>$B28*'Longitud-edad matriz'!B30</f>
        <v>0</v>
      </c>
      <c r="N28" s="10">
        <f>$B28*'Longitud-edad matriz'!C30</f>
        <v>1.813000214186441E-13</v>
      </c>
      <c r="O28" s="10">
        <f>$B28*'Longitud-edad matriz'!D30</f>
        <v>1.541816559650626E-4</v>
      </c>
      <c r="P28" s="10">
        <f>$B28*'Longitud-edad matriz'!E30</f>
        <v>1.0406608917193685E-2</v>
      </c>
      <c r="Q28" s="10">
        <f>$B28*'Longitud-edad matriz'!F30</f>
        <v>2.7281034518505505E-2</v>
      </c>
      <c r="R28" s="10">
        <f>$B28*'Longitud-edad matriz'!G30</f>
        <v>3.1273057541288923E-2</v>
      </c>
      <c r="S28" s="10">
        <f>$B28*'Longitud-edad matriz'!H30</f>
        <v>2.8936739999311459E-2</v>
      </c>
      <c r="T28" s="10">
        <f>$B28*'Longitud-edad matriz'!I30</f>
        <v>2.5770051157501611E-2</v>
      </c>
      <c r="U28" s="10">
        <f>$B28*'Longitud-edad matriz'!J30</f>
        <v>2.3221215701285908E-2</v>
      </c>
      <c r="V28" s="10">
        <f>$B28*'Longitud-edad matriz'!K30</f>
        <v>2.1401394467616741E-2</v>
      </c>
      <c r="W28" s="10">
        <f>$B28*'Longitud-edad matriz'!L30</f>
        <v>2.0148959539528451E-2</v>
      </c>
    </row>
    <row r="29" spans="1:23" x14ac:dyDescent="0.3">
      <c r="A29" s="7">
        <v>22</v>
      </c>
      <c r="B29" s="10">
        <f t="shared" si="0"/>
        <v>0.16473327881000244</v>
      </c>
      <c r="L29" s="18">
        <v>22</v>
      </c>
      <c r="M29" s="10">
        <f>$B29*'Longitud-edad matriz'!B31</f>
        <v>0</v>
      </c>
      <c r="N29" s="10">
        <f>$B29*'Longitud-edad matriz'!C31</f>
        <v>0</v>
      </c>
      <c r="O29" s="10">
        <f>$B29*'Longitud-edad matriz'!D31</f>
        <v>1.1219373509897206E-5</v>
      </c>
      <c r="P29" s="10">
        <f>$B29*'Longitud-edad matriz'!E31</f>
        <v>3.5733720978732195E-3</v>
      </c>
      <c r="Q29" s="10">
        <f>$B29*'Longitud-edad matriz'!F31</f>
        <v>1.8506888180500829E-2</v>
      </c>
      <c r="R29" s="10">
        <f>$B29*'Longitud-edad matriz'!G31</f>
        <v>3.0150797017767239E-2</v>
      </c>
      <c r="S29" s="10">
        <f>$B29*'Longitud-edad matriz'!H31</f>
        <v>3.4068361974820861E-2</v>
      </c>
      <c r="T29" s="10">
        <f>$B29*'Longitud-edad matriz'!I31</f>
        <v>3.4233816754520988E-2</v>
      </c>
      <c r="U29" s="10">
        <f>$B29*'Longitud-edad matriz'!J31</f>
        <v>3.3282401145968477E-2</v>
      </c>
      <c r="V29" s="10">
        <f>$B29*'Longitud-edad matriz'!K31</f>
        <v>3.2217425635496399E-2</v>
      </c>
      <c r="W29" s="10">
        <f>$B29*'Longitud-edad matriz'!L31</f>
        <v>3.1327814150174986E-2</v>
      </c>
    </row>
    <row r="30" spans="1:23" x14ac:dyDescent="0.3">
      <c r="A30" s="7">
        <v>23</v>
      </c>
      <c r="B30" s="10">
        <f t="shared" si="0"/>
        <v>0.19019485754457599</v>
      </c>
      <c r="L30" s="18">
        <v>23</v>
      </c>
      <c r="M30" s="10">
        <f>$B30*'Longitud-edad matriz'!B32</f>
        <v>0</v>
      </c>
      <c r="N30" s="10">
        <f>$B30*'Longitud-edad matriz'!C32</f>
        <v>0</v>
      </c>
      <c r="O30" s="10">
        <f>$B30*'Longitud-edad matriz'!D32</f>
        <v>4.6345634627154556E-7</v>
      </c>
      <c r="P30" s="10">
        <f>$B30*'Longitud-edad matriz'!E32</f>
        <v>8.0689537844846817E-4</v>
      </c>
      <c r="Q30" s="10">
        <f>$B30*'Longitud-edad matriz'!F32</f>
        <v>8.8395371633131926E-3</v>
      </c>
      <c r="R30" s="10">
        <f>$B30*'Longitud-edad matriz'!G32</f>
        <v>2.1241430707966687E-2</v>
      </c>
      <c r="S30" s="10">
        <f>$B30*'Longitud-edad matriz'!H32</f>
        <v>2.9961673922957548E-2</v>
      </c>
      <c r="T30" s="10">
        <f>$B30*'Longitud-edad matriz'!I32</f>
        <v>3.4439848207470633E-2</v>
      </c>
      <c r="U30" s="10">
        <f>$B30*'Longitud-edad matriz'!J32</f>
        <v>3.6444895468278136E-2</v>
      </c>
      <c r="V30" s="10">
        <f>$B30*'Longitud-edad matriz'!K32</f>
        <v>3.726854397608708E-2</v>
      </c>
      <c r="W30" s="10">
        <f>$B30*'Longitud-edad matriz'!L32</f>
        <v>3.7573341118115659E-2</v>
      </c>
    </row>
    <row r="31" spans="1:23" x14ac:dyDescent="0.3">
      <c r="A31" s="7">
        <v>24</v>
      </c>
      <c r="B31" s="10">
        <f t="shared" si="0"/>
        <v>0.21825254552355661</v>
      </c>
      <c r="L31" s="18">
        <v>24</v>
      </c>
      <c r="M31" s="10">
        <f>$B31*'Longitud-edad matriz'!B33</f>
        <v>0</v>
      </c>
      <c r="N31" s="10">
        <f>$B31*'Longitud-edad matriz'!C33</f>
        <v>0</v>
      </c>
      <c r="O31" s="10">
        <f>$B31*'Longitud-edad matriz'!D33</f>
        <v>1.0848929916158377E-8</v>
      </c>
      <c r="P31" s="10">
        <f>$B31*'Longitud-edad matriz'!E33</f>
        <v>1.1978717567741508E-4</v>
      </c>
      <c r="Q31" s="10">
        <f>$B31*'Longitud-edad matriz'!F33</f>
        <v>2.9734782647454802E-3</v>
      </c>
      <c r="R31" s="10">
        <f>$B31*'Longitud-edad matriz'!G33</f>
        <v>1.09400219648602E-2</v>
      </c>
      <c r="S31" s="10">
        <f>$B31*'Longitud-edad matriz'!H33</f>
        <v>1.9693239420373043E-2</v>
      </c>
      <c r="T31" s="10">
        <f>$B31*'Longitud-edad matriz'!I33</f>
        <v>2.6252442129347547E-2</v>
      </c>
      <c r="U31" s="10">
        <f>$B31*'Longitud-edad matriz'!J33</f>
        <v>3.0506664640319078E-2</v>
      </c>
      <c r="V31" s="10">
        <f>$B31*'Longitud-edad matriz'!K33</f>
        <v>3.3147001630210546E-2</v>
      </c>
      <c r="W31" s="10">
        <f>$B31*'Longitud-edad matriz'!L33</f>
        <v>3.4781749985523733E-2</v>
      </c>
    </row>
    <row r="32" spans="1:23" x14ac:dyDescent="0.3">
      <c r="A32" s="7">
        <v>25</v>
      </c>
      <c r="B32" s="10">
        <f t="shared" si="0"/>
        <v>0.24904622720834724</v>
      </c>
      <c r="L32" s="18">
        <v>25</v>
      </c>
      <c r="M32" s="10">
        <f>$B32*'Longitud-edad matriz'!B34</f>
        <v>0</v>
      </c>
      <c r="N32" s="10">
        <f>$B32*'Longitud-edad matriz'!C34</f>
        <v>0</v>
      </c>
      <c r="O32" s="10">
        <f>$B32*'Longitud-edad matriz'!D34</f>
        <v>1.436783836712219E-10</v>
      </c>
      <c r="P32" s="10">
        <f>$B32*'Longitud-edad matriz'!E34</f>
        <v>1.1686074502942638E-5</v>
      </c>
      <c r="Q32" s="10">
        <f>$B32*'Longitud-edad matriz'!F34</f>
        <v>7.0450372875610959E-4</v>
      </c>
      <c r="R32" s="10">
        <f>$B32*'Longitud-edad matriz'!G34</f>
        <v>4.1203465483471216E-3</v>
      </c>
      <c r="S32" s="10">
        <f>$B32*'Longitud-edad matriz'!H34</f>
        <v>9.6777173427164132E-3</v>
      </c>
      <c r="T32" s="10">
        <f>$B32*'Longitud-edad matriz'!I34</f>
        <v>1.5169341418676995E-2</v>
      </c>
      <c r="U32" s="10">
        <f>$B32*'Longitud-edad matriz'!J34</f>
        <v>1.952917712930154E-2</v>
      </c>
      <c r="V32" s="10">
        <f>$B32*'Longitud-edad matriz'!K34</f>
        <v>2.2677586602030939E-2</v>
      </c>
      <c r="W32" s="10">
        <f>$B32*'Longitud-edad matriz'!L34</f>
        <v>2.4862720659219767E-2</v>
      </c>
    </row>
    <row r="33" spans="1:23" x14ac:dyDescent="0.3">
      <c r="A33" s="7">
        <v>26</v>
      </c>
      <c r="B33" s="10">
        <f t="shared" si="0"/>
        <v>0.28271715355220867</v>
      </c>
      <c r="L33" s="18">
        <v>26</v>
      </c>
      <c r="M33" s="10">
        <f>$B33*'Longitud-edad matriz'!B35</f>
        <v>0</v>
      </c>
      <c r="N33" s="10">
        <f>$B33*'Longitud-edad matriz'!C35</f>
        <v>0</v>
      </c>
      <c r="O33" s="10">
        <f>$B33*'Longitud-edad matriz'!D35</f>
        <v>1.0749731188370906E-12</v>
      </c>
      <c r="P33" s="10">
        <f>$B33*'Longitud-edad matriz'!E35</f>
        <v>7.4878485989911156E-7</v>
      </c>
      <c r="Q33" s="10">
        <f>$B33*'Longitud-edad matriz'!F35</f>
        <v>1.1756315100869983E-4</v>
      </c>
      <c r="R33" s="10">
        <f>$B33*'Longitud-edad matriz'!G35</f>
        <v>1.1350349087184092E-3</v>
      </c>
      <c r="S33" s="10">
        <f>$B33*'Longitud-edad matriz'!H35</f>
        <v>3.5567532964668543E-3</v>
      </c>
      <c r="T33" s="10">
        <f>$B33*'Longitud-edad matriz'!I35</f>
        <v>6.6465050336698209E-3</v>
      </c>
      <c r="U33" s="10">
        <f>$B33*'Longitud-edad matriz'!J35</f>
        <v>9.5643774642157238E-3</v>
      </c>
      <c r="V33" s="10">
        <f>$B33*'Longitud-edad matriz'!K35</f>
        <v>1.1938756914800494E-2</v>
      </c>
      <c r="W33" s="10">
        <f>$B33*'Longitud-edad matriz'!L35</f>
        <v>1.3728858786186437E-2</v>
      </c>
    </row>
    <row r="34" spans="1:23" x14ac:dyDescent="0.3">
      <c r="A34" s="7">
        <v>27</v>
      </c>
      <c r="B34" s="10">
        <f t="shared" si="0"/>
        <v>0.31940789984765394</v>
      </c>
      <c r="L34" s="18">
        <v>27</v>
      </c>
      <c r="M34" s="10">
        <f>$B34*'Longitud-edad matriz'!B36</f>
        <v>0</v>
      </c>
      <c r="N34" s="10">
        <f>$B34*'Longitud-edad matriz'!C36</f>
        <v>0</v>
      </c>
      <c r="O34" s="10">
        <f>$B34*'Longitud-edad matriz'!D36</f>
        <v>4.5390592596228024E-15</v>
      </c>
      <c r="P34" s="10">
        <f>$B34*'Longitud-edad matriz'!E36</f>
        <v>3.1493213618282834E-8</v>
      </c>
      <c r="Q34" s="10">
        <f>$B34*'Longitud-edad matriz'!F36</f>
        <v>1.381559830655028E-5</v>
      </c>
      <c r="R34" s="10">
        <f>$B34*'Longitud-edad matriz'!G36</f>
        <v>2.2870675369459069E-4</v>
      </c>
      <c r="S34" s="10">
        <f>$B34*'Longitud-edad matriz'!H36</f>
        <v>9.7777369267716707E-4</v>
      </c>
      <c r="T34" s="10">
        <f>$B34*'Longitud-edad matriz'!I36</f>
        <v>2.2087740082696633E-3</v>
      </c>
      <c r="U34" s="10">
        <f>$B34*'Longitud-edad matriz'!J36</f>
        <v>3.5844918783980895E-3</v>
      </c>
      <c r="V34" s="10">
        <f>$B34*'Longitud-edad matriz'!K36</f>
        <v>4.8378598159606809E-3</v>
      </c>
      <c r="W34" s="10">
        <f>$B34*'Longitud-edad matriz'!L36</f>
        <v>5.8578158366354161E-3</v>
      </c>
    </row>
    <row r="35" spans="1:23" x14ac:dyDescent="0.3">
      <c r="A35" s="7">
        <v>28</v>
      </c>
      <c r="B35" s="10">
        <f t="shared" si="0"/>
        <v>0.35926232645554068</v>
      </c>
      <c r="L35" s="18">
        <v>28</v>
      </c>
      <c r="M35" s="10">
        <f>$B35*'Longitud-edad matriz'!B37</f>
        <v>0</v>
      </c>
      <c r="N35" s="10">
        <f>$B35*'Longitud-edad matriz'!C37</f>
        <v>0</v>
      </c>
      <c r="O35" s="10">
        <f>$B35*'Longitud-edad matriz'!D37</f>
        <v>0</v>
      </c>
      <c r="P35" s="10">
        <f>$B35*'Longitud-edad matriz'!E37</f>
        <v>8.6892944786171562E-10</v>
      </c>
      <c r="Q35" s="10">
        <f>$B35*'Longitud-edad matriz'!F37</f>
        <v>1.1431079284568388E-6</v>
      </c>
      <c r="R35" s="10">
        <f>$B35*'Longitud-edad matriz'!G37</f>
        <v>3.3708641341967153E-5</v>
      </c>
      <c r="S35" s="10">
        <f>$B35*'Longitud-edad matriz'!H37</f>
        <v>2.0108063309506378E-4</v>
      </c>
      <c r="T35" s="10">
        <f>$B35*'Longitud-edad matriz'!I37</f>
        <v>5.568117066617797E-4</v>
      </c>
      <c r="U35" s="10">
        <f>$B35*'Longitud-edad matriz'!J37</f>
        <v>1.0282017078570601E-3</v>
      </c>
      <c r="V35" s="10">
        <f>$B35*'Longitud-edad matriz'!K37</f>
        <v>1.5092785973978443E-3</v>
      </c>
      <c r="W35" s="10">
        <f>$B35*'Longitud-edad matriz'!L37</f>
        <v>1.9317360497683965E-3</v>
      </c>
    </row>
    <row r="36" spans="1:23" x14ac:dyDescent="0.3">
      <c r="A36" s="7">
        <v>29</v>
      </c>
      <c r="B36" s="10">
        <f t="shared" si="0"/>
        <v>0.40242554211869896</v>
      </c>
      <c r="L36" s="18">
        <v>29</v>
      </c>
      <c r="M36" s="10">
        <f>$B36*'Longitud-edad matriz'!B38</f>
        <v>0</v>
      </c>
      <c r="N36" s="10">
        <f>$B36*'Longitud-edad matriz'!C38</f>
        <v>0</v>
      </c>
      <c r="O36" s="10">
        <f>$B36*'Longitud-edad matriz'!D38</f>
        <v>0</v>
      </c>
      <c r="P36" s="10">
        <f>$B36*'Longitud-edad matriz'!E38</f>
        <v>1.5718241150073308E-11</v>
      </c>
      <c r="Q36" s="10">
        <f>$B36*'Longitud-edad matriz'!F38</f>
        <v>6.657491514120764E-8</v>
      </c>
      <c r="R36" s="10">
        <f>$B36*'Longitud-edad matriz'!G38</f>
        <v>3.6338402500974515E-6</v>
      </c>
      <c r="S36" s="10">
        <f>$B36*'Longitud-edad matriz'!H38</f>
        <v>3.0935971034351188E-5</v>
      </c>
      <c r="T36" s="10">
        <f>$B36*'Longitud-edad matriz'!I38</f>
        <v>1.0648871636589793E-4</v>
      </c>
      <c r="U36" s="10">
        <f>$B36*'Longitud-edad matriz'!J38</f>
        <v>2.257679782013689E-4</v>
      </c>
      <c r="V36" s="10">
        <f>$B36*'Longitud-edad matriz'!K38</f>
        <v>3.6255158691938854E-4</v>
      </c>
      <c r="W36" s="10">
        <f>$B36*'Longitud-edad matriz'!L38</f>
        <v>4.9242322008673516E-4</v>
      </c>
    </row>
    <row r="37" spans="1:23" x14ac:dyDescent="0.3">
      <c r="A37" s="7">
        <v>30</v>
      </c>
      <c r="B37" s="10">
        <f t="shared" si="0"/>
        <v>0.44904386960316955</v>
      </c>
      <c r="L37" s="18">
        <v>30</v>
      </c>
      <c r="M37" s="10">
        <f>$B37*'Longitud-edad matriz'!B39</f>
        <v>0</v>
      </c>
      <c r="N37" s="10">
        <f>$B37*'Longitud-edad matriz'!C39</f>
        <v>0</v>
      </c>
      <c r="O37" s="10">
        <f>$B37*'Longitud-edad matriz'!D39</f>
        <v>0</v>
      </c>
      <c r="P37" s="10">
        <f>$B37*'Longitud-edad matriz'!E39</f>
        <v>1.8760016665861102E-13</v>
      </c>
      <c r="Q37" s="10">
        <f>$B37*'Longitud-edad matriz'!F39</f>
        <v>2.8004999242909862E-9</v>
      </c>
      <c r="R37" s="10">
        <f>$B37*'Longitud-edad matriz'!G39</f>
        <v>3.0191957947123164E-7</v>
      </c>
      <c r="S37" s="10">
        <f>$B37*'Longitud-edad matriz'!H39</f>
        <v>3.8529352712998706E-6</v>
      </c>
      <c r="T37" s="10">
        <f>$B37*'Longitud-edad matriz'!I39</f>
        <v>1.7102738210962387E-5</v>
      </c>
      <c r="U37" s="10">
        <f>$B37*'Longitud-edad matriz'!J39</f>
        <v>4.2760630103671819E-5</v>
      </c>
      <c r="V37" s="10">
        <f>$B37*'Longitud-edad matriz'!K39</f>
        <v>7.657672459851115E-5</v>
      </c>
      <c r="W37" s="10">
        <f>$B37*'Longitud-edad matriz'!L39</f>
        <v>1.1187581466793905E-4</v>
      </c>
    </row>
    <row r="39" spans="1:23" x14ac:dyDescent="0.3">
      <c r="L39" t="s">
        <v>59</v>
      </c>
      <c r="M39" s="10">
        <f>SUM(M8:M37)</f>
        <v>1.9915691749645112E-5</v>
      </c>
      <c r="N39" s="10">
        <f t="shared" ref="N39:W39" si="1">SUM(N8:N37)</f>
        <v>3.469609729755109E-2</v>
      </c>
      <c r="O39" s="10">
        <f t="shared" si="1"/>
        <v>6.6432966757001888E-2</v>
      </c>
      <c r="P39" s="10">
        <f t="shared" si="1"/>
        <v>9.7087161517831214E-2</v>
      </c>
      <c r="Q39" s="10">
        <f t="shared" si="1"/>
        <v>0.12293323224749665</v>
      </c>
      <c r="R39" s="10">
        <f t="shared" si="1"/>
        <v>0.14312028738384797</v>
      </c>
      <c r="S39" s="10">
        <f t="shared" si="1"/>
        <v>0.15817430736110044</v>
      </c>
      <c r="T39" s="10">
        <f t="shared" si="1"/>
        <v>0.16907705039114268</v>
      </c>
      <c r="U39" s="10">
        <f t="shared" si="1"/>
        <v>0.17682479907538262</v>
      </c>
      <c r="V39" s="10">
        <f t="shared" si="1"/>
        <v>0.18226192591243587</v>
      </c>
      <c r="W39" s="10">
        <f t="shared" si="1"/>
        <v>0.18604572446660947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75C5-C910-4932-89DD-5A2740961561}">
  <dimension ref="A1:T37"/>
  <sheetViews>
    <sheetView workbookViewId="0">
      <selection activeCell="E25" sqref="E25"/>
    </sheetView>
  </sheetViews>
  <sheetFormatPr defaultRowHeight="14.4" x14ac:dyDescent="0.3"/>
  <cols>
    <col min="1" max="1" width="10.44140625" bestFit="1" customWidth="1"/>
    <col min="2" max="2" width="12" bestFit="1" customWidth="1"/>
  </cols>
  <sheetData>
    <row r="1" spans="1:20" x14ac:dyDescent="0.3">
      <c r="F1" s="8" t="s">
        <v>21</v>
      </c>
      <c r="G1" s="5"/>
      <c r="H1" s="5"/>
      <c r="I1" s="5"/>
      <c r="J1" s="5"/>
      <c r="K1" s="5"/>
      <c r="L1" s="5"/>
      <c r="M1" s="5"/>
      <c r="N1" s="5"/>
    </row>
    <row r="2" spans="1:20" x14ac:dyDescent="0.3">
      <c r="A2" s="5" t="s">
        <v>25</v>
      </c>
      <c r="B2" s="5">
        <v>-0.89</v>
      </c>
    </row>
    <row r="3" spans="1:20" x14ac:dyDescent="0.3">
      <c r="A3" s="5" t="s">
        <v>24</v>
      </c>
      <c r="B3" s="5">
        <v>10</v>
      </c>
      <c r="M3" s="2" t="s">
        <v>26</v>
      </c>
      <c r="N3" s="2"/>
      <c r="O3" s="2"/>
      <c r="P3" s="2"/>
      <c r="Q3" s="2"/>
      <c r="R3" s="2"/>
      <c r="S3" s="2"/>
      <c r="T3" s="2"/>
    </row>
    <row r="6" spans="1:20" x14ac:dyDescent="0.3">
      <c r="A6" t="s">
        <v>22</v>
      </c>
      <c r="B6" t="s">
        <v>23</v>
      </c>
    </row>
    <row r="7" spans="1:20" x14ac:dyDescent="0.3">
      <c r="A7" s="7">
        <v>0</v>
      </c>
      <c r="B7" s="7">
        <f>1/(1+EXP($B$2*(A7-$B$3)))</f>
        <v>1.3637032707949703E-4</v>
      </c>
    </row>
    <row r="8" spans="1:20" x14ac:dyDescent="0.3">
      <c r="A8" s="7">
        <v>1</v>
      </c>
      <c r="B8" s="7">
        <f t="shared" ref="B8:B37" si="0">1/(1+EXP($B$2*(A8-$B$3)))</f>
        <v>3.3201444877844181E-4</v>
      </c>
    </row>
    <row r="9" spans="1:20" x14ac:dyDescent="0.3">
      <c r="A9" s="7">
        <v>2</v>
      </c>
      <c r="B9" s="7">
        <f t="shared" si="0"/>
        <v>8.0811317605617176E-4</v>
      </c>
    </row>
    <row r="10" spans="1:20" x14ac:dyDescent="0.3">
      <c r="A10" s="7">
        <v>3</v>
      </c>
      <c r="B10" s="7">
        <f t="shared" si="0"/>
        <v>1.9655807798448378E-3</v>
      </c>
    </row>
    <row r="11" spans="1:20" x14ac:dyDescent="0.3">
      <c r="A11" s="7">
        <v>4</v>
      </c>
      <c r="B11" s="7">
        <f t="shared" si="0"/>
        <v>4.7729801147632011E-3</v>
      </c>
    </row>
    <row r="12" spans="1:20" x14ac:dyDescent="0.3">
      <c r="A12" s="7">
        <v>5</v>
      </c>
      <c r="B12" s="7">
        <f t="shared" si="0"/>
        <v>1.1543752483922289E-2</v>
      </c>
    </row>
    <row r="13" spans="1:20" x14ac:dyDescent="0.3">
      <c r="A13" s="7">
        <v>6</v>
      </c>
      <c r="B13" s="7">
        <f>1/(1+EXP($B$2*(A13-$B$3)))</f>
        <v>2.7652422322823136E-2</v>
      </c>
    </row>
    <row r="14" spans="1:20" x14ac:dyDescent="0.3">
      <c r="A14" s="7">
        <v>7</v>
      </c>
      <c r="B14" s="7">
        <f t="shared" si="0"/>
        <v>6.4766968606785533E-2</v>
      </c>
    </row>
    <row r="15" spans="1:20" x14ac:dyDescent="0.3">
      <c r="A15" s="7">
        <v>8</v>
      </c>
      <c r="B15" s="7">
        <f t="shared" si="0"/>
        <v>0.14430313409051873</v>
      </c>
    </row>
    <row r="16" spans="1:20" x14ac:dyDescent="0.3">
      <c r="A16" s="7">
        <v>9</v>
      </c>
      <c r="B16" s="7">
        <f t="shared" si="0"/>
        <v>0.29110982743388009</v>
      </c>
    </row>
    <row r="17" spans="1:2" x14ac:dyDescent="0.3">
      <c r="A17" s="7">
        <v>10</v>
      </c>
      <c r="B17" s="7">
        <f t="shared" si="0"/>
        <v>0.5</v>
      </c>
    </row>
    <row r="18" spans="1:2" x14ac:dyDescent="0.3">
      <c r="A18" s="7">
        <v>11</v>
      </c>
      <c r="B18" s="7">
        <f t="shared" si="0"/>
        <v>0.70889017256611986</v>
      </c>
    </row>
    <row r="19" spans="1:2" x14ac:dyDescent="0.3">
      <c r="A19" s="7">
        <v>12</v>
      </c>
      <c r="B19" s="7">
        <f t="shared" si="0"/>
        <v>0.85569686590948124</v>
      </c>
    </row>
    <row r="20" spans="1:2" x14ac:dyDescent="0.3">
      <c r="A20" s="7">
        <v>13</v>
      </c>
      <c r="B20" s="7">
        <f t="shared" si="0"/>
        <v>0.93523303139321445</v>
      </c>
    </row>
    <row r="21" spans="1:2" x14ac:dyDescent="0.3">
      <c r="A21" s="7">
        <v>14</v>
      </c>
      <c r="B21" s="7">
        <f t="shared" si="0"/>
        <v>0.97234757767717694</v>
      </c>
    </row>
    <row r="22" spans="1:2" x14ac:dyDescent="0.3">
      <c r="A22" s="7">
        <v>15</v>
      </c>
      <c r="B22" s="7">
        <f t="shared" si="0"/>
        <v>0.98845624751607775</v>
      </c>
    </row>
    <row r="23" spans="1:2" x14ac:dyDescent="0.3">
      <c r="A23" s="7">
        <v>16</v>
      </c>
      <c r="B23" s="7">
        <f t="shared" si="0"/>
        <v>0.99522701988523676</v>
      </c>
    </row>
    <row r="24" spans="1:2" x14ac:dyDescent="0.3">
      <c r="A24" s="7">
        <v>17</v>
      </c>
      <c r="B24" s="7">
        <f t="shared" si="0"/>
        <v>0.99803441922015512</v>
      </c>
    </row>
    <row r="25" spans="1:2" x14ac:dyDescent="0.3">
      <c r="A25" s="7">
        <v>18</v>
      </c>
      <c r="B25" s="7">
        <f t="shared" si="0"/>
        <v>0.99919188682394389</v>
      </c>
    </row>
    <row r="26" spans="1:2" x14ac:dyDescent="0.3">
      <c r="A26" s="7">
        <v>19</v>
      </c>
      <c r="B26" s="7">
        <f t="shared" si="0"/>
        <v>0.99966798555122149</v>
      </c>
    </row>
    <row r="27" spans="1:2" x14ac:dyDescent="0.3">
      <c r="A27" s="7">
        <v>20</v>
      </c>
      <c r="B27" s="7">
        <f t="shared" si="0"/>
        <v>0.99986362967292042</v>
      </c>
    </row>
    <row r="28" spans="1:2" x14ac:dyDescent="0.3">
      <c r="A28" s="7">
        <v>21</v>
      </c>
      <c r="B28" s="7">
        <f t="shared" si="0"/>
        <v>0.99994399423954927</v>
      </c>
    </row>
    <row r="29" spans="1:2" x14ac:dyDescent="0.3">
      <c r="A29" s="7">
        <v>22</v>
      </c>
      <c r="B29" s="7">
        <f t="shared" si="0"/>
        <v>0.99997700015313529</v>
      </c>
    </row>
    <row r="30" spans="1:2" x14ac:dyDescent="0.3">
      <c r="A30" s="7">
        <v>23</v>
      </c>
      <c r="B30" s="7">
        <f t="shared" si="0"/>
        <v>0.99999055485254529</v>
      </c>
    </row>
    <row r="31" spans="1:2" x14ac:dyDescent="0.3">
      <c r="A31" s="7">
        <v>24</v>
      </c>
      <c r="B31" s="7">
        <f t="shared" si="0"/>
        <v>0.99999612127427129</v>
      </c>
    </row>
    <row r="32" spans="1:2" x14ac:dyDescent="0.3">
      <c r="A32" s="7">
        <v>25</v>
      </c>
      <c r="B32" s="7">
        <f t="shared" si="0"/>
        <v>0.99999840717532518</v>
      </c>
    </row>
    <row r="33" spans="1:2" x14ac:dyDescent="0.3">
      <c r="A33" s="7">
        <v>26</v>
      </c>
      <c r="B33" s="7">
        <f t="shared" si="0"/>
        <v>0.9999993458967702</v>
      </c>
    </row>
    <row r="34" spans="1:2" x14ac:dyDescent="0.3">
      <c r="A34" s="7">
        <v>27</v>
      </c>
      <c r="B34" s="7">
        <f t="shared" si="0"/>
        <v>0.99999973138864218</v>
      </c>
    </row>
    <row r="35" spans="1:2" x14ac:dyDescent="0.3">
      <c r="A35" s="7">
        <v>28</v>
      </c>
      <c r="B35" s="7">
        <f t="shared" si="0"/>
        <v>0.99999988969318321</v>
      </c>
    </row>
    <row r="36" spans="1:2" x14ac:dyDescent="0.3">
      <c r="A36" s="7">
        <v>29</v>
      </c>
      <c r="B36" s="7">
        <f t="shared" si="0"/>
        <v>0.99999995470186809</v>
      </c>
    </row>
    <row r="37" spans="1:2" x14ac:dyDescent="0.3">
      <c r="A37" s="7">
        <v>30</v>
      </c>
      <c r="B37" s="7">
        <f t="shared" si="0"/>
        <v>0.99999998139806101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A9B3-F1A9-4F8E-9403-7BCCE50BD62C}">
  <dimension ref="A1:T37"/>
  <sheetViews>
    <sheetView workbookViewId="0">
      <selection activeCell="H28" sqref="H28"/>
    </sheetView>
  </sheetViews>
  <sheetFormatPr defaultRowHeight="14.4" x14ac:dyDescent="0.3"/>
  <cols>
    <col min="1" max="1" width="10.44140625" bestFit="1" customWidth="1"/>
    <col min="2" max="2" width="12" bestFit="1" customWidth="1"/>
  </cols>
  <sheetData>
    <row r="1" spans="1:20" x14ac:dyDescent="0.3">
      <c r="F1" s="8" t="s">
        <v>21</v>
      </c>
      <c r="G1" s="5"/>
      <c r="H1" s="5"/>
      <c r="I1" s="5"/>
      <c r="J1" s="5"/>
      <c r="K1" s="5"/>
      <c r="L1" s="5"/>
      <c r="M1" s="5"/>
      <c r="N1" s="5"/>
    </row>
    <row r="2" spans="1:20" x14ac:dyDescent="0.3">
      <c r="A2" s="5" t="s">
        <v>30</v>
      </c>
      <c r="B2" s="5">
        <v>1</v>
      </c>
    </row>
    <row r="3" spans="1:20" x14ac:dyDescent="0.3">
      <c r="A3" s="5" t="s">
        <v>31</v>
      </c>
      <c r="B3" s="5">
        <v>0</v>
      </c>
      <c r="M3" s="2" t="s">
        <v>33</v>
      </c>
      <c r="N3" s="2"/>
      <c r="O3" s="2"/>
      <c r="P3" s="2"/>
      <c r="Q3" s="2"/>
      <c r="R3" s="2"/>
      <c r="S3" s="2"/>
      <c r="T3" s="2"/>
    </row>
    <row r="6" spans="1:20" x14ac:dyDescent="0.3">
      <c r="A6" t="s">
        <v>29</v>
      </c>
      <c r="B6" t="s">
        <v>32</v>
      </c>
    </row>
    <row r="7" spans="1:20" x14ac:dyDescent="0.3">
      <c r="A7" s="10">
        <f>'Longitud-Peso'!B7</f>
        <v>0</v>
      </c>
      <c r="B7" s="10">
        <f>$B$2+A7*$B$3</f>
        <v>1</v>
      </c>
    </row>
    <row r="8" spans="1:20" x14ac:dyDescent="0.3">
      <c r="A8" s="10">
        <f>'Longitud-Peso'!B8</f>
        <v>7.5241999999999999E-6</v>
      </c>
      <c r="B8" s="10">
        <f t="shared" ref="B8:B37" si="0">$B$2+A8*$B$3</f>
        <v>1</v>
      </c>
    </row>
    <row r="9" spans="1:20" x14ac:dyDescent="0.3">
      <c r="A9" s="10">
        <f>'Longitud-Peso'!B9</f>
        <v>7.0753921098705655E-5</v>
      </c>
      <c r="B9" s="10">
        <f t="shared" si="0"/>
        <v>1</v>
      </c>
    </row>
    <row r="10" spans="1:20" x14ac:dyDescent="0.3">
      <c r="A10" s="10">
        <f>'Longitud-Peso'!B10</f>
        <v>2.6247550001843689E-4</v>
      </c>
      <c r="B10" s="10">
        <f t="shared" si="0"/>
        <v>1</v>
      </c>
    </row>
    <row r="11" spans="1:20" x14ac:dyDescent="0.3">
      <c r="A11" s="10">
        <f>'Longitud-Peso'!B11</f>
        <v>6.6533549757341202E-4</v>
      </c>
      <c r="B11" s="10">
        <f t="shared" si="0"/>
        <v>1</v>
      </c>
    </row>
    <row r="12" spans="1:20" x14ac:dyDescent="0.3">
      <c r="A12" s="10">
        <f>'Longitud-Peso'!B12</f>
        <v>1.3688950371599153E-3</v>
      </c>
      <c r="B12" s="10">
        <f t="shared" si="0"/>
        <v>1</v>
      </c>
    </row>
    <row r="13" spans="1:20" x14ac:dyDescent="0.3">
      <c r="A13" s="10">
        <f>'Longitud-Peso'!B13</f>
        <v>2.468192076054304E-3</v>
      </c>
      <c r="B13" s="10">
        <f t="shared" si="0"/>
        <v>1</v>
      </c>
    </row>
    <row r="14" spans="1:20" x14ac:dyDescent="0.3">
      <c r="A14" s="10">
        <f>'Longitud-Peso'!B14</f>
        <v>4.0628549154158424E-3</v>
      </c>
      <c r="B14" s="10">
        <f t="shared" si="0"/>
        <v>1</v>
      </c>
    </row>
    <row r="15" spans="1:20" x14ac:dyDescent="0.3">
      <c r="A15" s="10">
        <f>'Longitud-Peso'!B15</f>
        <v>6.2564917598518423E-3</v>
      </c>
      <c r="B15" s="10">
        <f t="shared" si="0"/>
        <v>1</v>
      </c>
    </row>
    <row r="16" spans="1:20" x14ac:dyDescent="0.3">
      <c r="A16" s="10">
        <f>'Longitud-Peso'!B16</f>
        <v>9.1562409438782147E-3</v>
      </c>
      <c r="B16" s="10">
        <f t="shared" si="0"/>
        <v>1</v>
      </c>
    </row>
    <row r="17" spans="1:2" x14ac:dyDescent="0.3">
      <c r="A17" s="10">
        <f>'Longitud-Peso'!B17</f>
        <v>1.2872423839294878E-2</v>
      </c>
      <c r="B17" s="10">
        <f t="shared" si="0"/>
        <v>1</v>
      </c>
    </row>
    <row r="18" spans="1:2" x14ac:dyDescent="0.3">
      <c r="A18" s="10">
        <f>'Longitud-Peso'!B18</f>
        <v>1.7518267781838789E-2</v>
      </c>
      <c r="B18" s="10">
        <f t="shared" si="0"/>
        <v>1</v>
      </c>
    </row>
    <row r="19" spans="1:2" x14ac:dyDescent="0.3">
      <c r="A19" s="10">
        <f>'Longitud-Peso'!B19</f>
        <v>2.3209679089550638E-2</v>
      </c>
      <c r="B19" s="10">
        <f t="shared" si="0"/>
        <v>1</v>
      </c>
    </row>
    <row r="20" spans="1:2" x14ac:dyDescent="0.3">
      <c r="A20" s="10">
        <f>'Longitud-Peso'!B20</f>
        <v>3.0065053268071712E-2</v>
      </c>
      <c r="B20" s="10">
        <f t="shared" si="0"/>
        <v>1</v>
      </c>
    </row>
    <row r="21" spans="1:2" x14ac:dyDescent="0.3">
      <c r="A21" s="10">
        <f>'Longitud-Peso'!B21</f>
        <v>3.8205113649400692E-2</v>
      </c>
      <c r="B21" s="10">
        <f t="shared" si="0"/>
        <v>1</v>
      </c>
    </row>
    <row r="22" spans="1:2" x14ac:dyDescent="0.3">
      <c r="A22" s="10">
        <f>'Longitud-Peso'!B22</f>
        <v>4.7752772301547772E-2</v>
      </c>
      <c r="B22" s="10">
        <f t="shared" si="0"/>
        <v>1</v>
      </c>
    </row>
    <row r="23" spans="1:2" x14ac:dyDescent="0.3">
      <c r="A23" s="10">
        <f>'Longitud-Peso'!B23</f>
        <v>5.8833008735979873E-2</v>
      </c>
      <c r="B23" s="10">
        <f t="shared" si="0"/>
        <v>1</v>
      </c>
    </row>
    <row r="24" spans="1:2" x14ac:dyDescent="0.3">
      <c r="A24" s="10">
        <f>'Longitud-Peso'!B24</f>
        <v>7.1572763081960145E-2</v>
      </c>
      <c r="B24" s="10">
        <f t="shared" si="0"/>
        <v>1</v>
      </c>
    </row>
    <row r="25" spans="1:2" x14ac:dyDescent="0.3">
      <c r="A25" s="10">
        <f>'Longitud-Peso'!B25</f>
        <v>8.6100841192937053E-2</v>
      </c>
      <c r="B25" s="10">
        <f t="shared" si="0"/>
        <v>1</v>
      </c>
    </row>
    <row r="26" spans="1:2" x14ac:dyDescent="0.3">
      <c r="A26" s="10">
        <f>'Longitud-Peso'!B26</f>
        <v>0.10254782971951917</v>
      </c>
      <c r="B26" s="10">
        <f t="shared" si="0"/>
        <v>1</v>
      </c>
    </row>
    <row r="27" spans="1:2" x14ac:dyDescent="0.3">
      <c r="A27" s="10">
        <f>'Longitud-Peso'!B27</f>
        <v>0.12104601960003279</v>
      </c>
      <c r="B27" s="10">
        <f t="shared" si="0"/>
        <v>1</v>
      </c>
    </row>
    <row r="28" spans="1:2" x14ac:dyDescent="0.3">
      <c r="A28" s="10">
        <f>'Longitud-Peso'!B28</f>
        <v>0.14172933673030177</v>
      </c>
      <c r="B28" s="10">
        <f t="shared" si="0"/>
        <v>1</v>
      </c>
    </row>
    <row r="29" spans="1:2" x14ac:dyDescent="0.3">
      <c r="A29" s="10">
        <f>'Longitud-Peso'!B29</f>
        <v>0.16473327881000244</v>
      </c>
      <c r="B29" s="10">
        <f t="shared" si="0"/>
        <v>1</v>
      </c>
    </row>
    <row r="30" spans="1:2" x14ac:dyDescent="0.3">
      <c r="A30" s="10">
        <f>'Longitud-Peso'!B30</f>
        <v>0.19019485754457599</v>
      </c>
      <c r="B30" s="10">
        <f t="shared" si="0"/>
        <v>1</v>
      </c>
    </row>
    <row r="31" spans="1:2" x14ac:dyDescent="0.3">
      <c r="A31" s="10">
        <f>'Longitud-Peso'!B31</f>
        <v>0.21825254552355661</v>
      </c>
      <c r="B31" s="10">
        <f t="shared" si="0"/>
        <v>1</v>
      </c>
    </row>
    <row r="32" spans="1:2" x14ac:dyDescent="0.3">
      <c r="A32" s="10">
        <f>'Longitud-Peso'!B32</f>
        <v>0.24904622720834724</v>
      </c>
      <c r="B32" s="10">
        <f t="shared" si="0"/>
        <v>1</v>
      </c>
    </row>
    <row r="33" spans="1:2" x14ac:dyDescent="0.3">
      <c r="A33" s="10">
        <f>'Longitud-Peso'!B33</f>
        <v>0.28271715355220867</v>
      </c>
      <c r="B33" s="10">
        <f t="shared" si="0"/>
        <v>1</v>
      </c>
    </row>
    <row r="34" spans="1:2" x14ac:dyDescent="0.3">
      <c r="A34" s="10">
        <f>'Longitud-Peso'!B34</f>
        <v>0.31940789984765394</v>
      </c>
      <c r="B34" s="10">
        <f t="shared" si="0"/>
        <v>1</v>
      </c>
    </row>
    <row r="35" spans="1:2" x14ac:dyDescent="0.3">
      <c r="A35" s="10">
        <f>'Longitud-Peso'!B35</f>
        <v>0.35926232645554068</v>
      </c>
      <c r="B35" s="10">
        <f t="shared" si="0"/>
        <v>1</v>
      </c>
    </row>
    <row r="36" spans="1:2" x14ac:dyDescent="0.3">
      <c r="A36" s="10">
        <f>'Longitud-Peso'!B36</f>
        <v>0.40242554211869896</v>
      </c>
      <c r="B36" s="10">
        <f t="shared" si="0"/>
        <v>1</v>
      </c>
    </row>
    <row r="37" spans="1:2" x14ac:dyDescent="0.3">
      <c r="A37" s="10">
        <f>'Longitud-Peso'!B37</f>
        <v>0.44904386960316955</v>
      </c>
      <c r="B37" s="10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422D-674E-4946-81BC-5A836EE191EF}">
  <dimension ref="A2:N37"/>
  <sheetViews>
    <sheetView workbookViewId="0">
      <selection activeCell="E17" sqref="E17"/>
    </sheetView>
  </sheetViews>
  <sheetFormatPr defaultRowHeight="14.4" x14ac:dyDescent="0.3"/>
  <cols>
    <col min="1" max="1" width="25.6640625" customWidth="1"/>
    <col min="14" max="14" width="18.88671875" customWidth="1"/>
  </cols>
  <sheetData>
    <row r="2" spans="1:14" x14ac:dyDescent="0.3">
      <c r="B2" s="2" t="s">
        <v>39</v>
      </c>
      <c r="C2" s="2"/>
      <c r="D2" s="2"/>
      <c r="E2" s="2"/>
    </row>
    <row r="4" spans="1:14" x14ac:dyDescent="0.3">
      <c r="A4" t="s">
        <v>36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N4" t="s">
        <v>41</v>
      </c>
    </row>
    <row r="5" spans="1:14" x14ac:dyDescent="0.3">
      <c r="A5">
        <v>1</v>
      </c>
      <c r="B5" s="10">
        <f>'Longitud-edad matriz'!B10*Fecundidad!$N5</f>
        <v>0</v>
      </c>
      <c r="C5" s="10">
        <f>'Longitud-edad matriz'!C10*Fecundidad!$N5</f>
        <v>0</v>
      </c>
      <c r="D5" s="10">
        <f>'Longitud-edad matriz'!D10*Fecundidad!$N5</f>
        <v>0</v>
      </c>
      <c r="E5" s="10">
        <f>'Longitud-edad matriz'!E10*Fecundidad!$N5</f>
        <v>0</v>
      </c>
      <c r="F5" s="10">
        <f>'Longitud-edad matriz'!F10*Fecundidad!$N5</f>
        <v>0</v>
      </c>
      <c r="G5" s="10">
        <f>'Longitud-edad matriz'!G10*Fecundidad!$N5</f>
        <v>0</v>
      </c>
      <c r="H5" s="10">
        <f>'Longitud-edad matriz'!H10*Fecundidad!$N5</f>
        <v>0</v>
      </c>
      <c r="I5" s="10">
        <f>'Longitud-edad matriz'!I10*Fecundidad!$N5</f>
        <v>0</v>
      </c>
      <c r="J5" s="10">
        <f>'Longitud-edad matriz'!J10*Fecundidad!$N5</f>
        <v>0</v>
      </c>
      <c r="K5" s="10">
        <f>'Longitud-edad matriz'!K10*Fecundidad!$N5</f>
        <v>0</v>
      </c>
      <c r="L5" s="10">
        <f>'Longitud-edad matriz'!L10*Fecundidad!$N5</f>
        <v>0</v>
      </c>
      <c r="N5" s="10">
        <f>'Longitud-Peso'!$B7*Madurez!$B7*Huevos!$B7</f>
        <v>0</v>
      </c>
    </row>
    <row r="6" spans="1:14" x14ac:dyDescent="0.3">
      <c r="A6">
        <v>2</v>
      </c>
      <c r="B6" s="10">
        <f>'Longitud-edad matriz'!B11*Fecundidad!$N6</f>
        <v>3.3951044484354341E-10</v>
      </c>
      <c r="C6" s="10">
        <f>'Longitud-edad matriz'!C11*Fecundidad!$N6</f>
        <v>4.773056683030027E-37</v>
      </c>
      <c r="D6" s="10">
        <f>'Longitud-edad matriz'!D11*Fecundidad!$N6</f>
        <v>2.6962224801093897E-35</v>
      </c>
      <c r="E6" s="10">
        <f>'Longitud-edad matriz'!E11*Fecundidad!$N6</f>
        <v>1.560957649065577E-34</v>
      </c>
      <c r="F6" s="10">
        <f>'Longitud-edad matriz'!F11*Fecundidad!$N6</f>
        <v>3.9526029164471667E-34</v>
      </c>
      <c r="G6" s="10">
        <f>'Longitud-edad matriz'!G11*Fecundidad!$N6</f>
        <v>6.8003982359978625E-34</v>
      </c>
      <c r="H6" s="10">
        <f>'Longitud-edad matriz'!H11*Fecundidad!$N6</f>
        <v>9.5102750584986497E-34</v>
      </c>
      <c r="I6" s="10">
        <f>'Longitud-edad matriz'!I11*Fecundidad!$N6</f>
        <v>1.1787282939695444E-33</v>
      </c>
      <c r="J6" s="10">
        <f>'Longitud-edad matriz'!J11*Fecundidad!$N6</f>
        <v>1.3564774739553598E-33</v>
      </c>
      <c r="K6" s="10">
        <f>'Longitud-edad matriz'!K11*Fecundidad!$N6</f>
        <v>1.4890515843830647E-33</v>
      </c>
      <c r="L6" s="10">
        <f>'Longitud-edad matriz'!L11*Fecundidad!$N6</f>
        <v>1.5850955700504386E-33</v>
      </c>
      <c r="N6" s="10">
        <f>'Longitud-Peso'!$B8*Madurez!$B8*Huevos!$B8</f>
        <v>2.498143115498752E-9</v>
      </c>
    </row>
    <row r="7" spans="1:14" x14ac:dyDescent="0.3">
      <c r="A7">
        <v>3</v>
      </c>
      <c r="B7" s="10">
        <f>'Longitud-edad matriz'!B12*Fecundidad!$N7</f>
        <v>1.2236049388942335E-9</v>
      </c>
      <c r="C7" s="10">
        <f>'Longitud-edad matriz'!C12*Fecundidad!$N7</f>
        <v>4.356707520636851E-31</v>
      </c>
      <c r="D7" s="10">
        <f>'Longitud-edad matriz'!D12*Fecundidad!$N7</f>
        <v>1.6003959901942249E-30</v>
      </c>
      <c r="E7" s="10">
        <f>'Longitud-edad matriz'!E12*Fecundidad!$N7</f>
        <v>2.8429343165979503E-30</v>
      </c>
      <c r="F7" s="10">
        <f>'Longitud-edad matriz'!F12*Fecundidad!$N7</f>
        <v>3.8599358847814274E-30</v>
      </c>
      <c r="G7" s="10">
        <f>'Longitud-edad matriz'!G12*Fecundidad!$N7</f>
        <v>4.6168941265371211E-30</v>
      </c>
      <c r="H7" s="10">
        <f>'Longitud-edad matriz'!H12*Fecundidad!$N7</f>
        <v>5.1579429185169845E-30</v>
      </c>
      <c r="I7" s="10">
        <f>'Longitud-edad matriz'!I12*Fecundidad!$N7</f>
        <v>5.5372403432180204E-30</v>
      </c>
      <c r="J7" s="10">
        <f>'Longitud-edad matriz'!J12*Fecundidad!$N7</f>
        <v>5.8004683386090766E-30</v>
      </c>
      <c r="K7" s="10">
        <f>'Longitud-edad matriz'!K12*Fecundidad!$N7</f>
        <v>5.9821194697332008E-30</v>
      </c>
      <c r="L7" s="10">
        <f>'Longitud-edad matriz'!L12*Fecundidad!$N7</f>
        <v>6.1070615452390212E-30</v>
      </c>
      <c r="N7" s="10">
        <f>'Longitud-Peso'!$B9*Madurez!$B9*Huevos!$B9</f>
        <v>5.7177175897502806E-8</v>
      </c>
    </row>
    <row r="8" spans="1:14" x14ac:dyDescent="0.3">
      <c r="A8">
        <v>4</v>
      </c>
      <c r="B8" s="10">
        <f>'Longitud-edad matriz'!B13*Fecundidad!$N8</f>
        <v>6.8009534445150161E-10</v>
      </c>
      <c r="C8" s="10">
        <f>'Longitud-edad matriz'!C13*Fecundidad!$N8</f>
        <v>5.8221840457640166E-26</v>
      </c>
      <c r="D8" s="10">
        <f>'Longitud-edad matriz'!D13*Fecundidad!$N8</f>
        <v>2.1140376054336277E-26</v>
      </c>
      <c r="E8" s="10">
        <f>'Longitud-edad matriz'!E13*Fecundidad!$N8</f>
        <v>1.3385968241257906E-26</v>
      </c>
      <c r="F8" s="10">
        <f>'Longitud-edad matriz'!F13*Fecundidad!$N8</f>
        <v>1.0461122336731463E-26</v>
      </c>
      <c r="G8" s="10">
        <f>'Longitud-edad matriz'!G13*Fecundidad!$N8</f>
        <v>9.0418029096823469E-27</v>
      </c>
      <c r="H8" s="10">
        <f>'Longitud-edad matriz'!H13*Fecundidad!$N8</f>
        <v>8.2561890318075834E-27</v>
      </c>
      <c r="I8" s="10">
        <f>'Longitud-edad matriz'!I13*Fecundidad!$N8</f>
        <v>7.7869494522549639E-27</v>
      </c>
      <c r="J8" s="10">
        <f>'Longitud-edad matriz'!J13*Fecundidad!$N8</f>
        <v>7.4932745094003383E-27</v>
      </c>
      <c r="K8" s="10">
        <f>'Longitud-edad matriz'!K13*Fecundidad!$N8</f>
        <v>7.3039287443401316E-27</v>
      </c>
      <c r="L8" s="10">
        <f>'Longitud-edad matriz'!L13*Fecundidad!$N8</f>
        <v>7.1794585854423363E-27</v>
      </c>
      <c r="N8" s="10">
        <f>'Longitud-Peso'!$B10*Madurez!$B10*Huevos!$B10</f>
        <v>5.1591679801640296E-7</v>
      </c>
    </row>
    <row r="9" spans="1:14" x14ac:dyDescent="0.3">
      <c r="A9">
        <v>5</v>
      </c>
      <c r="B9" s="10">
        <f>'Longitud-edad matriz'!B14*Fecundidad!$N9</f>
        <v>9.9665943649708631E-11</v>
      </c>
      <c r="C9" s="10">
        <f>'Longitud-edad matriz'!C14*Fecundidad!$N9</f>
        <v>1.9751904328042118E-21</v>
      </c>
      <c r="D9" s="10">
        <f>'Longitud-edad matriz'!D14*Fecundidad!$N9</f>
        <v>1.0762352230070623E-22</v>
      </c>
      <c r="E9" s="10">
        <f>'Longitud-edad matriz'!E14*Fecundidad!$N9</f>
        <v>2.8208618327471904E-23</v>
      </c>
      <c r="F9" s="10">
        <f>'Longitud-edad matriz'!F14*Fecundidad!$N9</f>
        <v>1.3619375624328979E-23</v>
      </c>
      <c r="G9" s="10">
        <f>'Longitud-edad matriz'!G14*Fecundidad!$N9</f>
        <v>8.8409477213678131E-24</v>
      </c>
      <c r="H9" s="10">
        <f>'Longitud-edad matriz'!H14*Fecundidad!$N9</f>
        <v>6.7504846608253424E-24</v>
      </c>
      <c r="I9" s="10">
        <f>'Longitud-edad matriz'!I14*Fecundidad!$N9</f>
        <v>5.6735977151905769E-24</v>
      </c>
      <c r="J9" s="10">
        <f>'Longitud-edad matriz'!J14*Fecundidad!$N9</f>
        <v>5.0612202588872151E-24</v>
      </c>
      <c r="K9" s="10">
        <f>'Longitud-edad matriz'!K14*Fecundidad!$N9</f>
        <v>4.6905867271961252E-24</v>
      </c>
      <c r="L9" s="10">
        <f>'Longitud-edad matriz'!L14*Fecundidad!$N9</f>
        <v>4.4570165845801836E-24</v>
      </c>
      <c r="N9" s="10">
        <f>'Longitud-Peso'!$B11*Madurez!$B11*Huevos!$B11</f>
        <v>3.1756330995639757E-6</v>
      </c>
    </row>
    <row r="10" spans="1:14" x14ac:dyDescent="0.3">
      <c r="A10">
        <v>6</v>
      </c>
      <c r="B10" s="10">
        <f>'Longitud-edad matriz'!B15*Fecundidad!$N10</f>
        <v>4.5141310673899344E-12</v>
      </c>
      <c r="C10" s="10">
        <f>'Longitud-edad matriz'!C15*Fecundidad!$N10</f>
        <v>2.0214004727792254E-17</v>
      </c>
      <c r="D10" s="10">
        <f>'Longitud-edad matriz'!D15*Fecundidad!$N10</f>
        <v>2.5048235899801713E-19</v>
      </c>
      <c r="E10" s="10">
        <f>'Longitud-edad matriz'!E15*Fecundidad!$N10</f>
        <v>3.154518014610942E-20</v>
      </c>
      <c r="F10" s="10">
        <f>'Longitud-edad matriz'!F15*Fecundidad!$N10</f>
        <v>1.0097452107982715E-20</v>
      </c>
      <c r="G10" s="10">
        <f>'Longitud-edad matriz'!G15*Fecundidad!$N10</f>
        <v>5.1161208152956698E-21</v>
      </c>
      <c r="H10" s="10">
        <f>'Longitud-edad matriz'!H15*Fecundidad!$N10</f>
        <v>3.3418200475621903E-21</v>
      </c>
      <c r="I10" s="10">
        <f>'Longitud-edad matriz'!I15*Fecundidad!$N10</f>
        <v>2.5386127740506067E-21</v>
      </c>
      <c r="J10" s="10">
        <f>'Longitud-edad matriz'!J15*Fecundidad!$N10</f>
        <v>2.1185398533406355E-21</v>
      </c>
      <c r="K10" s="10">
        <f>'Longitud-edad matriz'!K15*Fecundidad!$N10</f>
        <v>1.8779564816160497E-21</v>
      </c>
      <c r="L10" s="10">
        <f>'Longitud-edad matriz'!L15*Fecundidad!$N10</f>
        <v>1.7318317431504633E-21</v>
      </c>
      <c r="N10" s="10">
        <f>'Longitud-Peso'!$B12*Madurez!$B12*Huevos!$B12</f>
        <v>1.5802185485443667E-5</v>
      </c>
    </row>
    <row r="11" spans="1:14" x14ac:dyDescent="0.3">
      <c r="A11">
        <v>7</v>
      </c>
      <c r="B11" s="10">
        <f>'Longitud-edad matriz'!B16*Fecundidad!$N11</f>
        <v>6.724872753526141E-14</v>
      </c>
      <c r="C11" s="10">
        <f>'Longitud-edad matriz'!C16*Fecundidad!$N11</f>
        <v>6.7248727342254182E-14</v>
      </c>
      <c r="D11" s="10">
        <f>'Longitud-edad matriz'!D16*Fecundidad!$N11</f>
        <v>2.8648466702400529E-16</v>
      </c>
      <c r="E11" s="10">
        <f>'Longitud-edad matriz'!E16*Fecundidad!$N11</f>
        <v>2.0110999173830741E-17</v>
      </c>
      <c r="F11" s="10">
        <f>'Longitud-edad matriz'!F16*Fecundidad!$N11</f>
        <v>4.5791248345309084E-18</v>
      </c>
      <c r="G11" s="10">
        <f>'Longitud-edad matriz'!G16*Fecundidad!$N11</f>
        <v>1.8818293626535826E-18</v>
      </c>
      <c r="H11" s="10">
        <f>'Longitud-edad matriz'!H16*Fecundidad!$N11</f>
        <v>1.0757259308585097E-18</v>
      </c>
      <c r="I11" s="10">
        <f>'Longitud-edad matriz'!I16*Fecundidad!$N11</f>
        <v>7.4911140860288135E-19</v>
      </c>
      <c r="J11" s="10">
        <f>'Longitud-edad matriz'!J16*Fecundidad!$N11</f>
        <v>5.9016519083403231E-19</v>
      </c>
      <c r="K11" s="10">
        <f>'Longitud-edad matriz'!K16*Fecundidad!$N11</f>
        <v>5.0336680149605595E-19</v>
      </c>
      <c r="L11" s="10">
        <f>'Longitud-edad matriz'!L16*Fecundidad!$N11</f>
        <v>4.522993079930137E-19</v>
      </c>
      <c r="N11" s="10">
        <f>'Longitud-Peso'!$B13*Madurez!$B13*Huevos!$B13</f>
        <v>6.8251489660899211E-5</v>
      </c>
    </row>
    <row r="12" spans="1:14" x14ac:dyDescent="0.3">
      <c r="A12">
        <v>8</v>
      </c>
      <c r="B12" s="10">
        <f>'Longitud-edad matriz'!B17*Fecundidad!$N12</f>
        <v>3.3660687751306258E-16</v>
      </c>
      <c r="C12" s="10">
        <f>'Longitud-edad matriz'!C17*Fecundidad!$N12</f>
        <v>7.5169540228029245E-11</v>
      </c>
      <c r="D12" s="10">
        <f>'Longitud-edad matriz'!D17*Fecundidad!$N12</f>
        <v>1.658260294115415E-13</v>
      </c>
      <c r="E12" s="10">
        <f>'Longitud-edad matriz'!E17*Fecundidad!$N12</f>
        <v>7.5221946996368463E-15</v>
      </c>
      <c r="F12" s="10">
        <f>'Longitud-edad matriz'!F17*Fecundidad!$N12</f>
        <v>1.3068440074298689E-15</v>
      </c>
      <c r="G12" s="10">
        <f>'Longitud-edad matriz'!G17*Fecundidad!$N12</f>
        <v>4.5261038714968502E-16</v>
      </c>
      <c r="H12" s="10">
        <f>'Longitud-edad matriz'!H17*Fecundidad!$N12</f>
        <v>2.3161872546144319E-16</v>
      </c>
      <c r="I12" s="10">
        <f>'Longitud-edad matriz'!I17*Fecundidad!$N12</f>
        <v>1.4996072263995444E-16</v>
      </c>
      <c r="J12" s="10">
        <f>'Longitud-edad matriz'!J17*Fecundidad!$N12</f>
        <v>1.1254517091566264E-16</v>
      </c>
      <c r="K12" s="10">
        <f>'Longitud-edad matriz'!K17*Fecundidad!$N12</f>
        <v>9.2913712968442085E-17</v>
      </c>
      <c r="L12" s="10">
        <f>'Longitud-edad matriz'!L17*Fecundidad!$N12</f>
        <v>8.1668963288970057E-17</v>
      </c>
      <c r="N12" s="10">
        <f>'Longitud-Peso'!$B14*Madurez!$B14*Huevos!$B14</f>
        <v>2.6313879676066217E-4</v>
      </c>
    </row>
    <row r="13" spans="1:14" x14ac:dyDescent="0.3">
      <c r="A13">
        <v>9</v>
      </c>
      <c r="B13" s="10">
        <f>'Longitud-edad matriz'!B18*Fecundidad!$N13</f>
        <v>0</v>
      </c>
      <c r="C13" s="10">
        <f>'Longitud-edad matriz'!C18*Fecundidad!$N13</f>
        <v>2.8334992602299611E-8</v>
      </c>
      <c r="D13" s="10">
        <f>'Longitud-edad matriz'!D18*Fecundidad!$N13</f>
        <v>4.8507931802146874E-11</v>
      </c>
      <c r="E13" s="10">
        <f>'Longitud-edad matriz'!E18*Fecundidad!$N13</f>
        <v>1.6468813746464436E-12</v>
      </c>
      <c r="F13" s="10">
        <f>'Longitud-edad matriz'!F18*Fecundidad!$N13</f>
        <v>2.3410361154568681E-13</v>
      </c>
      <c r="G13" s="10">
        <f>'Longitud-edad matriz'!G18*Fecundidad!$N13</f>
        <v>7.0989265751112329E-14</v>
      </c>
      <c r="H13" s="10">
        <f>'Longitud-edad matriz'!H18*Fecundidad!$N13</f>
        <v>3.3265269657010655E-14</v>
      </c>
      <c r="I13" s="10">
        <f>'Longitud-edad matriz'!I18*Fecundidad!$N13</f>
        <v>2.030796543479374E-14</v>
      </c>
      <c r="J13" s="10">
        <f>'Longitud-edad matriz'!J18*Fecundidad!$N13</f>
        <v>1.4650886376324515E-14</v>
      </c>
      <c r="K13" s="10">
        <f>'Longitud-edad matriz'!K18*Fecundidad!$N13</f>
        <v>1.1776953258797308E-14</v>
      </c>
      <c r="L13" s="10">
        <f>'Longitud-edad matriz'!L18*Fecundidad!$N13</f>
        <v>1.0166162248674607E-14</v>
      </c>
      <c r="N13" s="10">
        <f>'Longitud-Peso'!$B15*Madurez!$B15*Huevos!$B15</f>
        <v>9.0283136935812589E-4</v>
      </c>
    </row>
    <row r="14" spans="1:14" x14ac:dyDescent="0.3">
      <c r="A14">
        <v>10</v>
      </c>
      <c r="B14" s="10">
        <f>'Longitud-edad matriz'!B19*Fecundidad!$N14</f>
        <v>0</v>
      </c>
      <c r="C14" s="10">
        <f>'Longitud-edad matriz'!C19*Fecundidad!$N14</f>
        <v>3.5136962302205864E-6</v>
      </c>
      <c r="D14" s="10">
        <f>'Longitud-edad matriz'!D19*Fecundidad!$N14</f>
        <v>6.9470631461130721E-9</v>
      </c>
      <c r="E14" s="10">
        <f>'Longitud-edad matriz'!E19*Fecundidad!$N14</f>
        <v>2.0424076453397441E-10</v>
      </c>
      <c r="F14" s="10">
        <f>'Longitud-edad matriz'!F19*Fecundidad!$N14</f>
        <v>2.5465317334874663E-11</v>
      </c>
      <c r="G14" s="10">
        <f>'Longitud-edad matriz'!G19*Fecundidad!$N14</f>
        <v>7.0232582764777864E-12</v>
      </c>
      <c r="H14" s="10">
        <f>'Longitud-edad matriz'!H19*Fecundidad!$N14</f>
        <v>3.0823206052149675E-12</v>
      </c>
      <c r="I14" s="10">
        <f>'Longitud-edad matriz'!I19*Fecundidad!$N14</f>
        <v>1.7993699280866941E-12</v>
      </c>
      <c r="J14" s="10">
        <f>'Longitud-edad matriz'!J19*Fecundidad!$N14</f>
        <v>1.2591634977887904E-12</v>
      </c>
      <c r="K14" s="10">
        <f>'Longitud-edad matriz'!K19*Fecundidad!$N14</f>
        <v>9.9136868912577169E-13</v>
      </c>
      <c r="L14" s="10">
        <f>'Longitud-edad matriz'!L19*Fecundidad!$N14</f>
        <v>8.4374873469813549E-13</v>
      </c>
      <c r="N14" s="10">
        <f>'Longitud-Peso'!$B16*Madurez!$B16*Huevos!$B16</f>
        <v>2.6654717211154143E-3</v>
      </c>
    </row>
    <row r="15" spans="1:14" x14ac:dyDescent="0.3">
      <c r="A15">
        <v>11</v>
      </c>
      <c r="B15" s="10">
        <f>'Longitud-edad matriz'!B20*Fecundidad!$N15</f>
        <v>0</v>
      </c>
      <c r="C15" s="10">
        <f>'Longitud-edad matriz'!C20*Fecundidad!$N15</f>
        <v>1.3773644061693669E-4</v>
      </c>
      <c r="D15" s="10">
        <f>'Longitud-edad matriz'!D20*Fecundidad!$N15</f>
        <v>4.6397171905632667E-7</v>
      </c>
      <c r="E15" s="10">
        <f>'Longitud-edad matriz'!E20*Fecundidad!$N15</f>
        <v>1.3649522557128976E-8</v>
      </c>
      <c r="F15" s="10">
        <f>'Longitud-edad matriz'!F20*Fecundidad!$N15</f>
        <v>1.5996332802009961E-9</v>
      </c>
      <c r="G15" s="10">
        <f>'Longitud-edad matriz'!G20*Fecundidad!$N15</f>
        <v>4.1674544858033693E-10</v>
      </c>
      <c r="H15" s="10">
        <f>'Longitud-edad matriz'!H20*Fecundidad!$N15</f>
        <v>1.751903350677286E-10</v>
      </c>
      <c r="I15" s="10">
        <f>'Longitud-edad matriz'!I20*Fecundidad!$N15</f>
        <v>9.9174032082000721E-11</v>
      </c>
      <c r="J15" s="10">
        <f>'Longitud-edad matriz'!J20*Fecundidad!$N15</f>
        <v>6.7924935858331571E-11</v>
      </c>
      <c r="K15" s="10">
        <f>'Longitud-edad matriz'!K20*Fecundidad!$N15</f>
        <v>5.2689932467914508E-11</v>
      </c>
      <c r="L15" s="10">
        <f>'Longitud-edad matriz'!L20*Fecundidad!$N15</f>
        <v>4.4387652780169835E-11</v>
      </c>
      <c r="N15" s="10">
        <f>'Longitud-Peso'!$B17*Madurez!$B17*Huevos!$B17</f>
        <v>6.4362119196474388E-3</v>
      </c>
    </row>
    <row r="16" spans="1:14" x14ac:dyDescent="0.3">
      <c r="A16">
        <v>12</v>
      </c>
      <c r="B16" s="10">
        <f>'Longitud-edad matriz'!B21*Fecundidad!$N16</f>
        <v>0</v>
      </c>
      <c r="C16" s="10">
        <f>'Longitud-edad matriz'!C21*Fecundidad!$N16</f>
        <v>1.6877415451510959E-3</v>
      </c>
      <c r="D16" s="10">
        <f>'Longitud-edad matriz'!D21*Fecundidad!$N16</f>
        <v>1.4151199818180337E-5</v>
      </c>
      <c r="E16" s="10">
        <f>'Longitud-edad matriz'!E21*Fecundidad!$N16</f>
        <v>4.8072406392539456E-7</v>
      </c>
      <c r="F16" s="10">
        <f>'Longitud-edad matriz'!F21*Fecundidad!$N16</f>
        <v>5.672287045942309E-8</v>
      </c>
      <c r="G16" s="10">
        <f>'Longitud-edad matriz'!G21*Fecundidad!$N16</f>
        <v>1.4496249248988595E-8</v>
      </c>
      <c r="H16" s="10">
        <f>'Longitud-edad matriz'!H21*Fecundidad!$N16</f>
        <v>5.9692547702948454E-9</v>
      </c>
      <c r="I16" s="10">
        <f>'Longitud-edad matriz'!I21*Fecundidad!$N16</f>
        <v>3.3228610597227287E-9</v>
      </c>
      <c r="J16" s="10">
        <f>'Longitud-edad matriz'!J21*Fecundidad!$N16</f>
        <v>2.247539383774493E-9</v>
      </c>
      <c r="K16" s="10">
        <f>'Longitud-edad matriz'!K21*Fecundidad!$N16</f>
        <v>1.7278475919175401E-9</v>
      </c>
      <c r="L16" s="10">
        <f>'Longitud-edad matriz'!L21*Fecundidad!$N16</f>
        <v>1.4464215555668566E-9</v>
      </c>
      <c r="N16" s="10">
        <f>'Longitud-Peso'!$B18*Madurez!$B18*Huevos!$B18</f>
        <v>1.2418527870927197E-2</v>
      </c>
    </row>
    <row r="17" spans="1:14" x14ac:dyDescent="0.3">
      <c r="A17">
        <v>13</v>
      </c>
      <c r="B17" s="10">
        <f>'Longitud-edad matriz'!B22*Fecundidad!$N17</f>
        <v>0</v>
      </c>
      <c r="C17" s="10">
        <f>'Longitud-edad matriz'!C22*Fecundidad!$N17</f>
        <v>6.7792601445297142E-3</v>
      </c>
      <c r="D17" s="10">
        <f>'Longitud-edad matriz'!D22*Fecundidad!$N17</f>
        <v>2.0495413100857636E-4</v>
      </c>
      <c r="E17" s="10">
        <f>'Longitud-edad matriz'!E22*Fecundidad!$N17</f>
        <v>9.2640545146029502E-6</v>
      </c>
      <c r="F17" s="10">
        <f>'Longitud-edad matriz'!F22*Fecundidad!$N17</f>
        <v>1.1784353776979631E-6</v>
      </c>
      <c r="G17" s="10">
        <f>'Longitud-edad matriz'!G22*Fecundidad!$N17</f>
        <v>3.0673535675361251E-7</v>
      </c>
      <c r="H17" s="10">
        <f>'Longitud-edad matriz'!H22*Fecundidad!$N17</f>
        <v>1.2651533633310586E-7</v>
      </c>
      <c r="I17" s="10">
        <f>'Longitud-edad matriz'!I22*Fecundidad!$N17</f>
        <v>7.0222957267891159E-8</v>
      </c>
      <c r="J17" s="10">
        <f>'Longitud-edad matriz'!J22*Fecundidad!$N17</f>
        <v>4.7328298069680286E-8</v>
      </c>
      <c r="K17" s="10">
        <f>'Longitud-edad matriz'!K22*Fecundidad!$N17</f>
        <v>3.6271539689356048E-8</v>
      </c>
      <c r="L17" s="10">
        <f>'Longitud-edad matriz'!L22*Fecundidad!$N17</f>
        <v>3.0290337765966104E-8</v>
      </c>
      <c r="N17" s="10">
        <f>'Longitud-Peso'!$B19*Madurez!$B19*Huevos!$B19</f>
        <v>1.9860449655693304E-2</v>
      </c>
    </row>
    <row r="18" spans="1:14" x14ac:dyDescent="0.3">
      <c r="A18">
        <v>14</v>
      </c>
      <c r="B18" s="10">
        <f>'Longitud-edad matriz'!B23*Fecundidad!$N18</f>
        <v>0</v>
      </c>
      <c r="C18" s="10">
        <f>'Longitud-edad matriz'!C23*Fecundidad!$N18</f>
        <v>9.5978738509130482E-3</v>
      </c>
      <c r="D18" s="10">
        <f>'Longitud-edad matriz'!D23*Fecundidad!$N18</f>
        <v>1.5090352429013613E-3</v>
      </c>
      <c r="E18" s="10">
        <f>'Longitud-edad matriz'!E23*Fecundidad!$N18</f>
        <v>1.0443716632769637E-4</v>
      </c>
      <c r="F18" s="10">
        <f>'Longitud-edad matriz'!F23*Fecundidad!$N18</f>
        <v>1.5328721680674001E-5</v>
      </c>
      <c r="G18" s="10">
        <f>'Longitud-edad matriz'!G23*Fecundidad!$N18</f>
        <v>4.218572368642878E-6</v>
      </c>
      <c r="H18" s="10">
        <f>'Longitud-edad matriz'!H23*Fecundidad!$N18</f>
        <v>1.7820250856016048E-6</v>
      </c>
      <c r="I18" s="10">
        <f>'Longitud-edad matriz'!I23*Fecundidad!$N18</f>
        <v>1.000031626092616E-6</v>
      </c>
      <c r="J18" s="10">
        <f>'Longitud-edad matriz'!J23*Fecundidad!$N18</f>
        <v>6.776000004651261E-7</v>
      </c>
      <c r="K18" s="10">
        <f>'Longitud-edad matriz'!K23*Fecundidad!$N18</f>
        <v>5.2072160551680166E-7</v>
      </c>
      <c r="L18" s="10">
        <f>'Longitud-edad matriz'!L23*Fecundidad!$N18</f>
        <v>4.3549339523141112E-7</v>
      </c>
      <c r="N18" s="10">
        <f>'Longitud-Peso'!$B20*Madurez!$B20*Huevos!$B20</f>
        <v>2.8117830906897175E-2</v>
      </c>
    </row>
    <row r="19" spans="1:14" x14ac:dyDescent="0.3">
      <c r="A19">
        <v>15</v>
      </c>
      <c r="B19" s="10">
        <f>'Longitud-edad matriz'!B24*Fecundidad!$N19</f>
        <v>0</v>
      </c>
      <c r="C19" s="10">
        <f>'Longitud-edad matriz'!C24*Fecundidad!$N19</f>
        <v>5.0486917706065657E-3</v>
      </c>
      <c r="D19" s="10">
        <f>'Longitud-edad matriz'!D24*Fecundidad!$N19</f>
        <v>5.9664357171643513E-3</v>
      </c>
      <c r="E19" s="10">
        <f>'Longitud-edad matriz'!E24*Fecundidad!$N19</f>
        <v>7.2670903071956293E-4</v>
      </c>
      <c r="F19" s="10">
        <f>'Longitud-edad matriz'!F24*Fecundidad!$N19</f>
        <v>1.3167240791079878E-4</v>
      </c>
      <c r="G19" s="10">
        <f>'Longitud-edad matriz'!G24*Fecundidad!$N19</f>
        <v>3.9767383141646157E-5</v>
      </c>
      <c r="H19" s="10">
        <f>'Longitud-edad matriz'!H24*Fecundidad!$N19</f>
        <v>1.7589923068433142E-5</v>
      </c>
      <c r="I19" s="10">
        <f>'Longitud-edad matriz'!I24*Fecundidad!$N19</f>
        <v>1.0118798300134978E-5</v>
      </c>
      <c r="J19" s="10">
        <f>'Longitud-edad matriz'!J24*Fecundidad!$N19</f>
        <v>6.9545090350916286E-6</v>
      </c>
      <c r="K19" s="10">
        <f>'Longitud-edad matriz'!K24*Fecundidad!$N19</f>
        <v>5.3903739301978103E-6</v>
      </c>
      <c r="L19" s="10">
        <f>'Longitud-edad matriz'!L24*Fecundidad!$N19</f>
        <v>4.5322871618715157E-6</v>
      </c>
      <c r="N19" s="10">
        <f>'Longitud-Peso'!$B21*Madurez!$B21*Huevos!$B21</f>
        <v>3.7148649711876015E-2</v>
      </c>
    </row>
    <row r="20" spans="1:14" x14ac:dyDescent="0.3">
      <c r="A20">
        <v>16</v>
      </c>
      <c r="B20" s="10">
        <f>'Longitud-edad matriz'!B25*Fecundidad!$N20</f>
        <v>0</v>
      </c>
      <c r="C20" s="10">
        <f>'Longitud-edad matriz'!C25*Fecundidad!$N20</f>
        <v>1.0101237001364028E-3</v>
      </c>
      <c r="D20" s="10">
        <f>'Longitud-edad matriz'!D25*Fecundidad!$N20</f>
        <v>1.3075564330375133E-2</v>
      </c>
      <c r="E20" s="10">
        <f>'Longitud-edad matriz'!E25*Fecundidad!$N20</f>
        <v>3.2193472517787159E-3</v>
      </c>
      <c r="F20" s="10">
        <f>'Longitud-edad matriz'!F25*Fecundidad!$N20</f>
        <v>7.7016127052114531E-4</v>
      </c>
      <c r="G20" s="10">
        <f>'Longitud-edad matriz'!G25*Fecundidad!$N20</f>
        <v>2.649078798041984E-4</v>
      </c>
      <c r="H20" s="10">
        <f>'Longitud-edad matriz'!H25*Fecundidad!$N20</f>
        <v>1.2543195720788038E-4</v>
      </c>
      <c r="I20" s="10">
        <f>'Longitud-edad matriz'!I25*Fecundidad!$N20</f>
        <v>7.4993148447754176E-5</v>
      </c>
      <c r="J20" s="10">
        <f>'Longitud-edad matriz'!J25*Fecundidad!$N20</f>
        <v>5.2745617107469641E-5</v>
      </c>
      <c r="K20" s="10">
        <f>'Longitud-edad matriz'!K25*Fecundidad!$N20</f>
        <v>4.147491708560003E-5</v>
      </c>
      <c r="L20" s="10">
        <f>'Longitud-edad matriz'!L25*Fecundidad!$N20</f>
        <v>3.5195493476498011E-5</v>
      </c>
      <c r="N20" s="10">
        <f>'Longitud-Peso'!$B22*Madurez!$B22*Huevos!$B22</f>
        <v>4.7201526117677604E-2</v>
      </c>
    </row>
    <row r="21" spans="1:14" x14ac:dyDescent="0.3">
      <c r="A21">
        <v>17</v>
      </c>
      <c r="B21" s="10">
        <f>'Longitud-edad matriz'!B26*Fecundidad!$N21</f>
        <v>0</v>
      </c>
      <c r="C21" s="10">
        <f>'Longitud-edad matriz'!C26*Fecundidad!$N21</f>
        <v>7.7185078582482969E-5</v>
      </c>
      <c r="D21" s="10">
        <f>'Longitud-edad matriz'!D26*Fecundidad!$N21</f>
        <v>1.6136856367329033E-2</v>
      </c>
      <c r="E21" s="10">
        <f>'Longitud-edad matriz'!E26*Fecundidad!$N21</f>
        <v>9.2236367131593392E-3</v>
      </c>
      <c r="F21" s="10">
        <f>'Longitud-edad matriz'!F26*Fecundidad!$N21</f>
        <v>3.1152335035379217E-3</v>
      </c>
      <c r="G21" s="10">
        <f>'Longitud-edad matriz'!G26*Fecundidad!$N21</f>
        <v>1.2663131242983585E-3</v>
      </c>
      <c r="H21" s="10">
        <f>'Longitud-edad matriz'!H26*Fecundidad!$N21</f>
        <v>6.5613162024602404E-4</v>
      </c>
      <c r="I21" s="10">
        <f>'Longitud-edad matriz'!I26*Fecundidad!$N21</f>
        <v>4.1335222182531498E-4</v>
      </c>
      <c r="J21" s="10">
        <f>'Longitud-edad matriz'!J26*Fecundidad!$N21</f>
        <v>3.001595584885721E-4</v>
      </c>
      <c r="K21" s="10">
        <f>'Longitud-edad matriz'!K26*Fecundidad!$N21</f>
        <v>2.4083444026735279E-4</v>
      </c>
      <c r="L21" s="10">
        <f>'Longitud-edad matriz'!L26*Fecundidad!$N21</f>
        <v>2.0706167996035153E-4</v>
      </c>
      <c r="N21" s="10">
        <f>'Longitud-Peso'!$B23*Madurez!$B23*Huevos!$B23</f>
        <v>5.8552199955191349E-2</v>
      </c>
    </row>
    <row r="22" spans="1:14" x14ac:dyDescent="0.3">
      <c r="A22">
        <v>18</v>
      </c>
      <c r="B22" s="10">
        <f>'Longitud-edad matriz'!B27*Fecundidad!$N22</f>
        <v>0</v>
      </c>
      <c r="C22" s="10">
        <f>'Longitud-edad matriz'!C27*Fecundidad!$N22</f>
        <v>2.24186659477192E-6</v>
      </c>
      <c r="D22" s="10">
        <f>'Longitud-edad matriz'!D27*Fecundidad!$N22</f>
        <v>1.1297326993880648E-2</v>
      </c>
      <c r="E22" s="10">
        <f>'Longitud-edad matriz'!E27*Fecundidad!$N22</f>
        <v>1.7225423952136554E-2</v>
      </c>
      <c r="F22" s="10">
        <f>'Longitud-edad matriz'!F27*Fecundidad!$N22</f>
        <v>8.7816920120677728E-3</v>
      </c>
      <c r="G22" s="10">
        <f>'Longitud-edad matriz'!G27*Fecundidad!$N22</f>
        <v>4.3770881664546265E-3</v>
      </c>
      <c r="H22" s="10">
        <f>'Longitud-edad matriz'!H27*Fecundidad!$N22</f>
        <v>2.5369392221067963E-3</v>
      </c>
      <c r="I22" s="10">
        <f>'Longitud-edad matriz'!I27*Fecundidad!$N22</f>
        <v>1.7073000190997655E-3</v>
      </c>
      <c r="J22" s="10">
        <f>'Longitud-edad matriz'!J27*Fecundidad!$N22</f>
        <v>1.291340292682812E-3</v>
      </c>
      <c r="K22" s="10">
        <f>'Longitud-edad matriz'!K27*Fecundidad!$N22</f>
        <v>1.0633832701637024E-3</v>
      </c>
      <c r="L22" s="10">
        <f>'Longitud-edad matriz'!L27*Fecundidad!$N22</f>
        <v>9.2987347719057385E-4</v>
      </c>
      <c r="N22" s="10">
        <f>'Longitud-Peso'!$B24*Madurez!$B24*Huevos!$B24</f>
        <v>7.1432081034485853E-2</v>
      </c>
    </row>
    <row r="23" spans="1:14" x14ac:dyDescent="0.3">
      <c r="A23">
        <v>19</v>
      </c>
      <c r="B23" s="10">
        <f>'Longitud-edad matriz'!B28*Fecundidad!$N23</f>
        <v>0</v>
      </c>
      <c r="C23" s="10">
        <f>'Longitud-edad matriz'!C28*Fecundidad!$N23</f>
        <v>2.4576119092982853E-8</v>
      </c>
      <c r="D23" s="10">
        <f>'Longitud-edad matriz'!D28*Fecundidad!$N23</f>
        <v>4.5000106164859305E-3</v>
      </c>
      <c r="E23" s="10">
        <f>'Longitud-edad matriz'!E28*Fecundidad!$N23</f>
        <v>2.1054089176902151E-2</v>
      </c>
      <c r="F23" s="10">
        <f>'Longitud-edad matriz'!F28*Fecundidad!$N23</f>
        <v>1.7322885666251151E-2</v>
      </c>
      <c r="G23" s="10">
        <f>'Longitud-edad matriz'!G28*Fecundidad!$N23</f>
        <v>1.0984605925813028E-2</v>
      </c>
      <c r="H23" s="10">
        <f>'Longitud-edad matriz'!H28*Fecundidad!$N23</f>
        <v>7.2796101994883717E-3</v>
      </c>
      <c r="I23" s="10">
        <f>'Longitud-edad matriz'!I28*Fecundidad!$N23</f>
        <v>5.3054656678679351E-3</v>
      </c>
      <c r="J23" s="10">
        <f>'Longitud-edad matriz'!J28*Fecundidad!$N23</f>
        <v>4.2167619176712474E-3</v>
      </c>
      <c r="K23" s="10">
        <f>'Longitud-edad matriz'!K28*Fecundidad!$N23</f>
        <v>3.5844488047962059E-3</v>
      </c>
      <c r="L23" s="10">
        <f>'Longitud-edad matriz'!L28*Fecundidad!$N23</f>
        <v>3.2002211183786273E-3</v>
      </c>
      <c r="N23" s="10">
        <f>'Longitud-Peso'!$B25*Madurez!$B25*Huevos!$B25</f>
        <v>8.6031261968699521E-2</v>
      </c>
    </row>
    <row r="24" spans="1:14" x14ac:dyDescent="0.3">
      <c r="A24">
        <v>20</v>
      </c>
      <c r="B24" s="10">
        <f>'Longitud-edad matriz'!B29*Fecundidad!$N24</f>
        <v>0</v>
      </c>
      <c r="C24" s="10">
        <f>'Longitud-edad matriz'!C29*Fecundidad!$N24</f>
        <v>1.010076329861561E-10</v>
      </c>
      <c r="D24" s="10">
        <f>'Longitud-edad matriz'!D29*Fecundidad!$N24</f>
        <v>1.0204781943336111E-3</v>
      </c>
      <c r="E24" s="10">
        <f>'Longitud-edad matriz'!E29*Fecundidad!$N24</f>
        <v>1.6879358245691527E-2</v>
      </c>
      <c r="F24" s="10">
        <f>'Longitud-edad matriz'!F29*Fecundidad!$N24</f>
        <v>2.3968656455804156E-2</v>
      </c>
      <c r="G24" s="10">
        <f>'Longitud-edad matriz'!G29*Fecundidad!$N24</f>
        <v>2.006169277125942E-2</v>
      </c>
      <c r="H24" s="10">
        <f>'Longitud-edad matriz'!H29*Fecundidad!$N24</f>
        <v>1.5538468907239634E-2</v>
      </c>
      <c r="I24" s="10">
        <f>'Longitud-edad matriz'!I29*Fecundidad!$N24</f>
        <v>1.243309067936501E-2</v>
      </c>
      <c r="J24" s="10">
        <f>'Longitud-edad matriz'!J29*Fecundidad!$N24</f>
        <v>1.0475659037182922E-2</v>
      </c>
      <c r="K24" s="10">
        <f>'Longitud-edad matriz'!K29*Fecundidad!$N24</f>
        <v>9.2454422128918617E-3</v>
      </c>
      <c r="L24" s="10">
        <f>'Longitud-edad matriz'!L29*Fecundidad!$N24</f>
        <v>8.4601438334694079E-3</v>
      </c>
      <c r="N24" s="10">
        <f>'Longitud-Peso'!$B26*Madurez!$B26*Huevos!$B26</f>
        <v>0.10251378235836142</v>
      </c>
    </row>
    <row r="25" spans="1:14" x14ac:dyDescent="0.3">
      <c r="A25">
        <v>21</v>
      </c>
      <c r="B25" s="10">
        <f>'Longitud-edad matriz'!B30*Fecundidad!$N25</f>
        <v>0</v>
      </c>
      <c r="C25" s="10">
        <f>'Longitud-edad matriz'!C30*Fecundidad!$N25</f>
        <v>1.548208276241835E-13</v>
      </c>
      <c r="D25" s="10">
        <f>'Longitud-edad matriz'!D30*Fecundidad!$N25</f>
        <v>1.3166314815737457E-4</v>
      </c>
      <c r="E25" s="10">
        <f>'Longitud-edad matriz'!E30*Fecundidad!$N25</f>
        <v>8.886704991615901E-3</v>
      </c>
      <c r="F25" s="10">
        <f>'Longitud-edad matriz'!F30*Fecundidad!$N25</f>
        <v>2.3296590422601005E-2</v>
      </c>
      <c r="G25" s="10">
        <f>'Longitud-edad matriz'!G30*Fecundidad!$N25</f>
        <v>2.6705571312101144E-2</v>
      </c>
      <c r="H25" s="10">
        <f>'Longitud-edad matriz'!H30*Fecundidad!$N25</f>
        <v>2.4710477143818532E-2</v>
      </c>
      <c r="I25" s="10">
        <f>'Longitud-edad matriz'!I30*Fecundidad!$N25</f>
        <v>2.2006288895626461E-2</v>
      </c>
      <c r="J25" s="10">
        <f>'Longitud-edad matriz'!J30*Fecundidad!$N25</f>
        <v>1.982971543622257E-2</v>
      </c>
      <c r="K25" s="10">
        <f>'Longitud-edad matriz'!K30*Fecundidad!$N25</f>
        <v>1.8275682362645946E-2</v>
      </c>
      <c r="L25" s="10">
        <f>'Longitud-edad matriz'!L30*Fecundidad!$N25</f>
        <v>1.7206167805533357E-2</v>
      </c>
      <c r="N25" s="10">
        <f>'Longitud-Peso'!$B27*Madurez!$B27*Huevos!$B27</f>
        <v>0.12102951251474825</v>
      </c>
    </row>
    <row r="26" spans="1:14" x14ac:dyDescent="0.3">
      <c r="A26">
        <v>22</v>
      </c>
      <c r="B26" s="10">
        <f>'Longitud-edad matriz'!B31*Fecundidad!$N26</f>
        <v>0</v>
      </c>
      <c r="C26" s="10">
        <f>'Longitud-edad matriz'!C31*Fecundidad!$N26</f>
        <v>0</v>
      </c>
      <c r="D26" s="10">
        <f>'Longitud-edad matriz'!D31*Fecundidad!$N26</f>
        <v>9.6521196081870734E-6</v>
      </c>
      <c r="E26" s="10">
        <f>'Longitud-edad matriz'!E31*Fecundidad!$N26</f>
        <v>3.0742015017865901E-3</v>
      </c>
      <c r="F26" s="10">
        <f>'Longitud-edad matriz'!F31*Fecundidad!$N26</f>
        <v>1.5921628612859531E-2</v>
      </c>
      <c r="G26" s="10">
        <f>'Longitud-edad matriz'!G31*Fecundidad!$N26</f>
        <v>2.5938979466271984E-2</v>
      </c>
      <c r="H26" s="10">
        <f>'Longitud-edad matriz'!H31*Fecundidad!$N26</f>
        <v>2.9309292924948365E-2</v>
      </c>
      <c r="I26" s="10">
        <f>'Longitud-edad matriz'!I31*Fecundidad!$N26</f>
        <v>2.9451635037188683E-2</v>
      </c>
      <c r="J26" s="10">
        <f>'Longitud-edad matriz'!J31*Fecundidad!$N26</f>
        <v>2.8633124338463486E-2</v>
      </c>
      <c r="K26" s="10">
        <f>'Longitud-edad matriz'!K31*Fecundidad!$N26</f>
        <v>2.7716917119067624E-2</v>
      </c>
      <c r="L26" s="10">
        <f>'Longitud-edad matriz'!L31*Fecundidad!$N26</f>
        <v>2.6951577017540158E-2</v>
      </c>
      <c r="N26" s="10">
        <f>'Longitud-Peso'!$B28*Madurez!$B28*Huevos!$B28</f>
        <v>0.14172139907102002</v>
      </c>
    </row>
    <row r="27" spans="1:14" x14ac:dyDescent="0.3">
      <c r="A27">
        <v>23</v>
      </c>
      <c r="B27" s="10">
        <f>'Longitud-edad matriz'!B32*Fecundidad!$N27</f>
        <v>0</v>
      </c>
      <c r="C27" s="10">
        <f>'Longitud-edad matriz'!C32*Fecundidad!$N27</f>
        <v>0</v>
      </c>
      <c r="D27" s="10">
        <f>'Longitud-edad matriz'!D32*Fecundidad!$N27</f>
        <v>4.0140374208957411E-7</v>
      </c>
      <c r="E27" s="10">
        <f>'Longitud-edad matriz'!E32*Fecundidad!$N27</f>
        <v>6.9885940065264748E-4</v>
      </c>
      <c r="F27" s="10">
        <f>'Longitud-edad matriz'!F32*Fecundidad!$N27</f>
        <v>7.6560032551907719E-3</v>
      </c>
      <c r="G27" s="10">
        <f>'Longitud-edad matriz'!G32*Fecundidad!$N27</f>
        <v>1.83973956600402E-2</v>
      </c>
      <c r="H27" s="10">
        <f>'Longitud-edad matriz'!H32*Fecundidad!$N27</f>
        <v>2.5950077345356152E-2</v>
      </c>
      <c r="I27" s="10">
        <f>'Longitud-edad matriz'!I32*Fecundidad!$N27</f>
        <v>2.9828664681561576E-2</v>
      </c>
      <c r="J27" s="10">
        <f>'Longitud-edad matriz'!J32*Fecundidad!$N27</f>
        <v>3.1565254287096979E-2</v>
      </c>
      <c r="K27" s="10">
        <f>'Longitud-edad matriz'!K32*Fecundidad!$N27</f>
        <v>3.2278623724932426E-2</v>
      </c>
      <c r="L27" s="10">
        <f>'Longitud-edad matriz'!L32*Fecundidad!$N27</f>
        <v>3.2542611292203316E-2</v>
      </c>
      <c r="N27" s="10">
        <f>'Longitud-Peso'!$B29*Madurez!$B29*Huevos!$B29</f>
        <v>0.16472948996981629</v>
      </c>
    </row>
    <row r="28" spans="1:14" x14ac:dyDescent="0.3">
      <c r="A28">
        <v>24</v>
      </c>
      <c r="B28" s="10">
        <f>'Longitud-edad matriz'!B33*Fecundidad!$N28</f>
        <v>0</v>
      </c>
      <c r="C28" s="10">
        <f>'Longitud-edad matriz'!C33*Fecundidad!$N28</f>
        <v>0</v>
      </c>
      <c r="D28" s="10">
        <f>'Longitud-edad matriz'!D33*Fecundidad!$N28</f>
        <v>9.4541449023969904E-9</v>
      </c>
      <c r="E28" s="10">
        <f>'Longitud-edad matriz'!E33*Fecundidad!$N28</f>
        <v>1.0438682202347393E-4</v>
      </c>
      <c r="F28" s="10">
        <f>'Longitud-edad matriz'!F33*Fecundidad!$N28</f>
        <v>2.5911951313430668E-3</v>
      </c>
      <c r="G28" s="10">
        <f>'Longitud-edad matriz'!G33*Fecundidad!$N28</f>
        <v>9.5335257661815897E-3</v>
      </c>
      <c r="H28" s="10">
        <f>'Longitud-edad matriz'!H33*Fecundidad!$N28</f>
        <v>1.7161392000560629E-2</v>
      </c>
      <c r="I28" s="10">
        <f>'Longitud-edad matriz'!I33*Fecundidad!$N28</f>
        <v>2.2877315444999127E-2</v>
      </c>
      <c r="J28" s="10">
        <f>'Longitud-edad matriz'!J33*Fecundidad!$N28</f>
        <v>2.6584596842942381E-2</v>
      </c>
      <c r="K28" s="10">
        <f>'Longitud-edad matriz'!K33*Fecundidad!$N28</f>
        <v>2.8885480772187243E-2</v>
      </c>
      <c r="L28" s="10">
        <f>'Longitud-edad matriz'!L33*Fecundidad!$N28</f>
        <v>3.0310058859567748E-2</v>
      </c>
      <c r="N28" s="10">
        <f>'Longitud-Peso'!$B30*Madurez!$B30*Huevos!$B30</f>
        <v>0.19019306112610135</v>
      </c>
    </row>
    <row r="29" spans="1:14" x14ac:dyDescent="0.3">
      <c r="A29">
        <v>25</v>
      </c>
      <c r="B29" s="10">
        <f>'Longitud-edad matriz'!B34*Fecundidad!$N29</f>
        <v>0</v>
      </c>
      <c r="C29" s="10">
        <f>'Longitud-edad matriz'!C34*Fecundidad!$N29</f>
        <v>0</v>
      </c>
      <c r="D29" s="10">
        <f>'Longitud-edad matriz'!D34*Fecundidad!$N29</f>
        <v>1.2591257331904303E-10</v>
      </c>
      <c r="E29" s="10">
        <f>'Longitud-edad matriz'!E34*Fecundidad!$N29</f>
        <v>1.0241093162842169E-5</v>
      </c>
      <c r="F29" s="10">
        <f>'Longitud-edad matriz'!F34*Fecundidad!$N29</f>
        <v>6.1739194953311708E-4</v>
      </c>
      <c r="G29" s="10">
        <f>'Longitud-edad matriz'!G34*Fecundidad!$N29</f>
        <v>3.6108663224928578E-3</v>
      </c>
      <c r="H29" s="10">
        <f>'Longitud-edad matriz'!H34*Fecundidad!$N29</f>
        <v>8.4810690609113792E-3</v>
      </c>
      <c r="I29" s="10">
        <f>'Longitud-edad matriz'!I34*Fecundidad!$N29</f>
        <v>1.3293654652681964E-2</v>
      </c>
      <c r="J29" s="10">
        <f>'Longitud-edad matriz'!J34*Fecundidad!$N29</f>
        <v>1.7114397338855076E-2</v>
      </c>
      <c r="K29" s="10">
        <f>'Longitud-edad matriz'!K34*Fecundidad!$N29</f>
        <v>1.9873506457736487E-2</v>
      </c>
      <c r="L29" s="10">
        <f>'Longitud-edad matriz'!L34*Fecundidad!$N29</f>
        <v>2.1788449020128595E-2</v>
      </c>
      <c r="N29" s="10">
        <f>'Longitud-Peso'!$B31*Madurez!$B31*Huevos!$B31</f>
        <v>0.21825169898179292</v>
      </c>
    </row>
    <row r="30" spans="1:14" x14ac:dyDescent="0.3">
      <c r="A30">
        <v>26</v>
      </c>
      <c r="B30" s="10">
        <f>'Longitud-edad matriz'!B35*Fecundidad!$N30</f>
        <v>0</v>
      </c>
      <c r="C30" s="10">
        <f>'Longitud-edad matriz'!C35*Fecundidad!$N30</f>
        <v>0</v>
      </c>
      <c r="D30" s="10">
        <f>'Longitud-edad matriz'!D35*Fecundidad!$N30</f>
        <v>9.4694492288559813E-13</v>
      </c>
      <c r="E30" s="10">
        <f>'Longitud-edad matriz'!E35*Fecundidad!$N30</f>
        <v>6.5960535104554892E-7</v>
      </c>
      <c r="F30" s="10">
        <f>'Longitud-edad matriz'!F35*Fecundidad!$N30</f>
        <v>1.0356150029737844E-4</v>
      </c>
      <c r="G30" s="10">
        <f>'Longitud-edad matriz'!G35*Fecundidad!$N30</f>
        <v>9.9985341519195849E-4</v>
      </c>
      <c r="H30" s="10">
        <f>'Longitud-edad matriz'!H35*Fecundidad!$N30</f>
        <v>3.1331476266955112E-3</v>
      </c>
      <c r="I30" s="10">
        <f>'Longitud-edad matriz'!I35*Fecundidad!$N30</f>
        <v>5.8549131008745056E-3</v>
      </c>
      <c r="J30" s="10">
        <f>'Longitud-edad matriz'!J35*Fecundidad!$N30</f>
        <v>8.4252699175383448E-3</v>
      </c>
      <c r="K30" s="10">
        <f>'Longitud-edad matriz'!K35*Fecundidad!$N30</f>
        <v>1.0516863210743181E-2</v>
      </c>
      <c r="L30" s="10">
        <f>'Longitud-edad matriz'!L35*Fecundidad!$N30</f>
        <v>1.2093765785191482E-2</v>
      </c>
      <c r="N30" s="10">
        <f>'Longitud-Peso'!$B32*Madurez!$B32*Huevos!$B32</f>
        <v>0.24904583052137136</v>
      </c>
    </row>
    <row r="31" spans="1:14" x14ac:dyDescent="0.3">
      <c r="A31">
        <v>27</v>
      </c>
      <c r="B31" s="10">
        <f>'Longitud-edad matriz'!B36*Fecundidad!$N31</f>
        <v>0</v>
      </c>
      <c r="C31" s="10">
        <f>'Longitud-edad matriz'!C36*Fecundidad!$N31</f>
        <v>0</v>
      </c>
      <c r="D31" s="10">
        <f>'Longitud-edad matriz'!D36*Fecundidad!$N31</f>
        <v>4.0176497666664862E-15</v>
      </c>
      <c r="E31" s="10">
        <f>'Longitud-edad matriz'!E36*Fecundidad!$N31</f>
        <v>2.7875534358100984E-8</v>
      </c>
      <c r="F31" s="10">
        <f>'Longitud-edad matriz'!F36*Fecundidad!$N31</f>
        <v>1.2228576922629167E-5</v>
      </c>
      <c r="G31" s="10">
        <f>'Longitud-edad matriz'!G36*Fecundidad!$N31</f>
        <v>2.0243481811085229E-4</v>
      </c>
      <c r="H31" s="10">
        <f>'Longitud-edad matriz'!H36*Fecundidad!$N31</f>
        <v>8.6545515789619742E-4</v>
      </c>
      <c r="I31" s="10">
        <f>'Longitud-edad matriz'!I36*Fecundidad!$N31</f>
        <v>1.9550483638499693E-3</v>
      </c>
      <c r="J31" s="10">
        <f>'Longitud-edad matriz'!J36*Fecundidad!$N31</f>
        <v>3.1727351715740205E-3</v>
      </c>
      <c r="K31" s="10">
        <f>'Longitud-edad matriz'!K36*Fecundidad!$N31</f>
        <v>4.2821265925430561E-3</v>
      </c>
      <c r="L31" s="10">
        <f>'Longitud-edad matriz'!L36*Fecundidad!$N31</f>
        <v>5.1849185223436069E-3</v>
      </c>
      <c r="N31" s="10">
        <f>'Longitud-Peso'!$B33*Madurez!$B33*Huevos!$B33</f>
        <v>0.28271696862600543</v>
      </c>
    </row>
    <row r="32" spans="1:14" x14ac:dyDescent="0.3">
      <c r="A32">
        <v>28</v>
      </c>
      <c r="B32" s="10">
        <f>'Longitud-edad matriz'!B37*Fecundidad!$N32</f>
        <v>0</v>
      </c>
      <c r="C32" s="10">
        <f>'Longitud-edad matriz'!C37*Fecundidad!$N32</f>
        <v>0</v>
      </c>
      <c r="D32" s="10">
        <f>'Longitud-edad matriz'!D37*Fecundidad!$N32</f>
        <v>0</v>
      </c>
      <c r="E32" s="10">
        <f>'Longitud-edad matriz'!E37*Fecundidad!$N32</f>
        <v>7.7253537337000801E-10</v>
      </c>
      <c r="F32" s="10">
        <f>'Longitud-edad matriz'!F37*Fecundidad!$N32</f>
        <v>1.0162980578984342E-6</v>
      </c>
      <c r="G32" s="10">
        <f>'Longitud-edad matriz'!G37*Fecundidad!$N32</f>
        <v>2.9969197026289012E-5</v>
      </c>
      <c r="H32" s="10">
        <f>'Longitud-edad matriz'!H37*Fecundidad!$N32</f>
        <v>1.7877389510488118E-4</v>
      </c>
      <c r="I32" s="10">
        <f>'Longitud-edad matriz'!I37*Fecundidad!$N32</f>
        <v>4.950421933118855E-4</v>
      </c>
      <c r="J32" s="10">
        <f>'Longitud-edad matriz'!J37*Fecundidad!$N32</f>
        <v>9.1413887771178975E-4</v>
      </c>
      <c r="K32" s="10">
        <f>'Longitud-edad matriz'!K37*Fecundidad!$N32</f>
        <v>1.3418478423413522E-3</v>
      </c>
      <c r="L32" s="10">
        <f>'Longitud-edad matriz'!L37*Fecundidad!$N32</f>
        <v>1.7174402756547245E-3</v>
      </c>
      <c r="N32" s="10">
        <f>'Longitud-Peso'!$B34*Madurez!$B34*Huevos!$B34</f>
        <v>0.31940781405106428</v>
      </c>
    </row>
    <row r="33" spans="1:14" x14ac:dyDescent="0.3">
      <c r="A33">
        <v>29</v>
      </c>
      <c r="B33" s="10">
        <f>'Longitud-edad matriz'!B38*Fecundidad!$N33</f>
        <v>0</v>
      </c>
      <c r="C33" s="10">
        <f>'Longitud-edad matriz'!C38*Fecundidad!$N33</f>
        <v>0</v>
      </c>
      <c r="D33" s="10">
        <f>'Longitud-edad matriz'!D38*Fecundidad!$N33</f>
        <v>0</v>
      </c>
      <c r="E33" s="10">
        <f>'Longitud-edad matriz'!E38*Fecundidad!$N33</f>
        <v>1.4032338083548962E-11</v>
      </c>
      <c r="F33" s="10">
        <f>'Longitud-edad matriz'!F38*Fecundidad!$N33</f>
        <v>5.9434240016138927E-8</v>
      </c>
      <c r="G33" s="10">
        <f>'Longitud-edad matriz'!G38*Fecundidad!$N33</f>
        <v>3.2440827471805105E-6</v>
      </c>
      <c r="H33" s="10">
        <f>'Longitud-edad matriz'!H38*Fecundidad!$N33</f>
        <v>2.7617848609917098E-5</v>
      </c>
      <c r="I33" s="10">
        <f>'Longitud-edad matriz'!I38*Fecundidad!$N33</f>
        <v>9.5066977014948288E-5</v>
      </c>
      <c r="J33" s="10">
        <f>'Longitud-edad matriz'!J38*Fecundidad!$N33</f>
        <v>2.0155261446323756E-4</v>
      </c>
      <c r="K33" s="10">
        <f>'Longitud-edad matriz'!K38*Fecundidad!$N33</f>
        <v>3.2366512205828579E-4</v>
      </c>
      <c r="L33" s="10">
        <f>'Longitud-edad matriz'!L38*Fecundidad!$N33</f>
        <v>4.3960701699850683E-4</v>
      </c>
      <c r="N33" s="10">
        <f>'Longitud-Peso'!$B35*Madurez!$B35*Huevos!$B35</f>
        <v>0.35926228682645706</v>
      </c>
    </row>
    <row r="34" spans="1:14" x14ac:dyDescent="0.3">
      <c r="A34">
        <v>30</v>
      </c>
      <c r="B34" s="10">
        <f>'Longitud-edad matriz'!B39*Fecundidad!$N34</f>
        <v>0</v>
      </c>
      <c r="C34" s="10">
        <f>'Longitud-edad matriz'!C39*Fecundidad!$N34</f>
        <v>0</v>
      </c>
      <c r="D34" s="10">
        <f>'Longitud-edad matriz'!D39*Fecundidad!$N34</f>
        <v>0</v>
      </c>
      <c r="E34" s="10">
        <f>'Longitud-edad matriz'!E39*Fecundidad!$N34</f>
        <v>1.681240975766569E-13</v>
      </c>
      <c r="F34" s="10">
        <f>'Longitud-edad matriz'!F39*Fecundidad!$N34</f>
        <v>2.5097606836976995E-9</v>
      </c>
      <c r="G34" s="10">
        <f>'Longitud-edad matriz'!G39*Fecundidad!$N34</f>
        <v>2.7057522252470045E-7</v>
      </c>
      <c r="H34" s="10">
        <f>'Longitud-edad matriz'!H39*Fecundidad!$N34</f>
        <v>3.4529354480124563E-6</v>
      </c>
      <c r="I34" s="10">
        <f>'Longitud-edad matriz'!I39*Fecundidad!$N34</f>
        <v>1.5327184826228809E-5</v>
      </c>
      <c r="J34" s="10">
        <f>'Longitud-edad matriz'!J39*Fecundidad!$N34</f>
        <v>3.8321353738835114E-5</v>
      </c>
      <c r="K34" s="10">
        <f>'Longitud-edad matriz'!K39*Fecundidad!$N34</f>
        <v>6.862676589157457E-5</v>
      </c>
      <c r="L34" s="10">
        <f>'Longitud-edad matriz'!L39*Fecundidad!$N34</f>
        <v>1.0026121360504248E-4</v>
      </c>
      <c r="N34" s="10">
        <f>'Longitud-Peso'!$B36*Madurez!$B36*Huevos!$B36</f>
        <v>0.4024255238895737</v>
      </c>
    </row>
    <row r="36" spans="1:14" x14ac:dyDescent="0.3">
      <c r="A36" t="s">
        <v>42</v>
      </c>
      <c r="B36" s="1">
        <v>0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7</v>
      </c>
      <c r="J36" s="1">
        <v>8</v>
      </c>
      <c r="K36" s="1">
        <v>9</v>
      </c>
      <c r="L36" s="1">
        <v>10</v>
      </c>
    </row>
    <row r="37" spans="1:14" x14ac:dyDescent="0.3">
      <c r="A37" t="s">
        <v>38</v>
      </c>
      <c r="B37" s="11">
        <f>SUM(B5:B34)</f>
        <v>2.3474583882407896E-9</v>
      </c>
      <c r="C37" s="11">
        <f t="shared" ref="C37:L37" si="0">SUM(C5:C34)</f>
        <v>2.4344421180872197E-2</v>
      </c>
      <c r="D37" s="11">
        <f t="shared" si="0"/>
        <v>5.3867010013269163E-2</v>
      </c>
      <c r="E37" s="11">
        <f t="shared" si="0"/>
        <v>8.1217842247574515E-2</v>
      </c>
      <c r="F37" s="11">
        <f t="shared" si="0"/>
        <v>0.10430654451216187</v>
      </c>
      <c r="G37" s="11">
        <f t="shared" si="0"/>
        <v>0.12242102609397265</v>
      </c>
      <c r="H37" s="11">
        <f t="shared" si="0"/>
        <v>0.13597684245668956</v>
      </c>
      <c r="I37" s="11">
        <f t="shared" si="0"/>
        <v>0.14581835074527952</v>
      </c>
      <c r="J37" s="11">
        <f t="shared" si="0"/>
        <v>0.1528234543558116</v>
      </c>
      <c r="K37" s="11">
        <f t="shared" si="0"/>
        <v>0.15774487276396804</v>
      </c>
      <c r="L37" s="11">
        <f t="shared" si="0"/>
        <v>0.16117235197380006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4AAE-FEB7-4013-9FE7-E1430717E4DE}">
  <dimension ref="A1:V35"/>
  <sheetViews>
    <sheetView workbookViewId="0">
      <selection activeCell="P2" sqref="P2"/>
    </sheetView>
  </sheetViews>
  <sheetFormatPr defaultRowHeight="14.4" x14ac:dyDescent="0.3"/>
  <cols>
    <col min="1" max="1" width="10.44140625" bestFit="1" customWidth="1"/>
  </cols>
  <sheetData>
    <row r="1" spans="1:22" x14ac:dyDescent="0.3">
      <c r="A1" s="2" t="s">
        <v>51</v>
      </c>
      <c r="D1" s="8" t="s">
        <v>21</v>
      </c>
      <c r="E1" s="5"/>
      <c r="F1" s="5"/>
      <c r="G1" s="5"/>
      <c r="H1" s="5"/>
      <c r="I1" s="5"/>
      <c r="J1" s="5"/>
      <c r="K1" s="5"/>
      <c r="L1" s="5"/>
      <c r="O1" s="2" t="s">
        <v>52</v>
      </c>
    </row>
    <row r="2" spans="1:22" x14ac:dyDescent="0.3">
      <c r="A2" s="5" t="s">
        <v>55</v>
      </c>
      <c r="B2" s="5">
        <v>15</v>
      </c>
      <c r="O2" s="5" t="s">
        <v>55</v>
      </c>
      <c r="P2" s="5">
        <v>1</v>
      </c>
    </row>
    <row r="3" spans="1:22" x14ac:dyDescent="0.3">
      <c r="A3" s="5" t="s">
        <v>56</v>
      </c>
      <c r="B3" s="5">
        <v>2.5</v>
      </c>
      <c r="O3" s="5" t="s">
        <v>56</v>
      </c>
      <c r="P3" s="5">
        <v>0.25</v>
      </c>
    </row>
    <row r="5" spans="1:22" x14ac:dyDescent="0.3">
      <c r="A5" t="s">
        <v>22</v>
      </c>
      <c r="B5" t="s">
        <v>50</v>
      </c>
    </row>
    <row r="6" spans="1:22" x14ac:dyDescent="0.3">
      <c r="A6" s="3">
        <v>1</v>
      </c>
      <c r="B6" s="3">
        <f t="shared" ref="B6:B35" si="0">1/(1+EXP(-LN(19)*(A6-$B$2)/$B$3))</f>
        <v>6.9020770745378345E-8</v>
      </c>
      <c r="L6" t="s">
        <v>52</v>
      </c>
    </row>
    <row r="7" spans="1:22" x14ac:dyDescent="0.3">
      <c r="A7" s="3">
        <v>2</v>
      </c>
      <c r="B7" s="3">
        <f t="shared" si="0"/>
        <v>2.2412029101183328E-7</v>
      </c>
      <c r="K7" t="s">
        <v>53</v>
      </c>
      <c r="L7" s="7">
        <v>0</v>
      </c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</row>
    <row r="8" spans="1:22" x14ac:dyDescent="0.3">
      <c r="A8" s="3">
        <v>3</v>
      </c>
      <c r="B8" s="3">
        <f t="shared" si="0"/>
        <v>7.2775031043725027E-7</v>
      </c>
      <c r="K8" t="s">
        <v>54</v>
      </c>
      <c r="L8" s="7">
        <f>1/(1+EXP(-LN(19)*(L7-$P$2)/$P$3))</f>
        <v>7.6733015147097256E-6</v>
      </c>
      <c r="M8" s="7">
        <f t="shared" ref="M8:V8" si="1">1/(1+EXP(-LN(19)*(M7-$P$2)/$P$3))</f>
        <v>0.5</v>
      </c>
      <c r="N8" s="7">
        <f t="shared" si="1"/>
        <v>0.99999232669848537</v>
      </c>
      <c r="O8" s="7">
        <f t="shared" si="1"/>
        <v>0.99999999994111954</v>
      </c>
      <c r="P8" s="7">
        <f t="shared" si="1"/>
        <v>0.99999999999999956</v>
      </c>
      <c r="Q8" s="7">
        <f t="shared" si="1"/>
        <v>1</v>
      </c>
      <c r="R8" s="7">
        <f t="shared" si="1"/>
        <v>1</v>
      </c>
      <c r="S8" s="7">
        <f t="shared" si="1"/>
        <v>1</v>
      </c>
      <c r="T8" s="7">
        <f t="shared" si="1"/>
        <v>1</v>
      </c>
      <c r="U8" s="7">
        <f t="shared" si="1"/>
        <v>1</v>
      </c>
      <c r="V8" s="7">
        <f t="shared" si="1"/>
        <v>1</v>
      </c>
    </row>
    <row r="9" spans="1:22" x14ac:dyDescent="0.3">
      <c r="A9" s="3">
        <v>4</v>
      </c>
      <c r="B9" s="3">
        <f t="shared" si="0"/>
        <v>2.3631056008568067E-6</v>
      </c>
    </row>
    <row r="10" spans="1:22" x14ac:dyDescent="0.3">
      <c r="A10" s="3">
        <v>5</v>
      </c>
      <c r="B10" s="3">
        <f t="shared" si="0"/>
        <v>7.6733015147097256E-6</v>
      </c>
    </row>
    <row r="11" spans="1:22" x14ac:dyDescent="0.3">
      <c r="A11" s="3">
        <v>6</v>
      </c>
      <c r="B11" s="3">
        <f t="shared" si="0"/>
        <v>2.4915879142335934E-5</v>
      </c>
    </row>
    <row r="12" spans="1:22" x14ac:dyDescent="0.3">
      <c r="A12" s="3">
        <v>7</v>
      </c>
      <c r="B12" s="3">
        <f t="shared" si="0"/>
        <v>8.0900897703486689E-5</v>
      </c>
    </row>
    <row r="13" spans="1:22" x14ac:dyDescent="0.3">
      <c r="A13" s="3">
        <v>8</v>
      </c>
      <c r="B13" s="3">
        <f t="shared" si="0"/>
        <v>2.6264905061372399E-4</v>
      </c>
    </row>
    <row r="14" spans="1:22" x14ac:dyDescent="0.3">
      <c r="A14" s="3">
        <v>9</v>
      </c>
      <c r="B14" s="3">
        <f t="shared" si="0"/>
        <v>8.5235600729759002E-4</v>
      </c>
    </row>
    <row r="15" spans="1:22" x14ac:dyDescent="0.3">
      <c r="A15" s="3">
        <v>10</v>
      </c>
      <c r="B15" s="3">
        <f t="shared" si="0"/>
        <v>2.7624309392265205E-3</v>
      </c>
    </row>
    <row r="16" spans="1:22" x14ac:dyDescent="0.3">
      <c r="A16" s="3">
        <v>11</v>
      </c>
      <c r="B16" s="3">
        <f t="shared" si="0"/>
        <v>8.9146703051333383E-3</v>
      </c>
    </row>
    <row r="17" spans="1:2" x14ac:dyDescent="0.3">
      <c r="A17" s="3">
        <v>12</v>
      </c>
      <c r="B17" s="3">
        <f t="shared" si="0"/>
        <v>2.8378713254882369E-2</v>
      </c>
    </row>
    <row r="18" spans="1:2" x14ac:dyDescent="0.3">
      <c r="A18" s="3">
        <v>13</v>
      </c>
      <c r="B18" s="3">
        <f t="shared" si="0"/>
        <v>8.6625545088092101E-2</v>
      </c>
    </row>
    <row r="19" spans="1:2" x14ac:dyDescent="0.3">
      <c r="A19" s="3">
        <v>14</v>
      </c>
      <c r="B19" s="3">
        <f t="shared" si="0"/>
        <v>0.23545238646229966</v>
      </c>
    </row>
    <row r="20" spans="1:2" x14ac:dyDescent="0.3">
      <c r="A20" s="3">
        <v>15</v>
      </c>
      <c r="B20" s="3">
        <f t="shared" si="0"/>
        <v>0.5</v>
      </c>
    </row>
    <row r="21" spans="1:2" x14ac:dyDescent="0.3">
      <c r="A21" s="3">
        <v>16</v>
      </c>
      <c r="B21" s="3">
        <f t="shared" si="0"/>
        <v>0.76454761353770029</v>
      </c>
    </row>
    <row r="22" spans="1:2" x14ac:dyDescent="0.3">
      <c r="A22" s="3">
        <v>17</v>
      </c>
      <c r="B22" s="3">
        <f t="shared" si="0"/>
        <v>0.91337445491190794</v>
      </c>
    </row>
    <row r="23" spans="1:2" x14ac:dyDescent="0.3">
      <c r="A23" s="3">
        <v>18</v>
      </c>
      <c r="B23" s="3">
        <f t="shared" si="0"/>
        <v>0.97162128674511761</v>
      </c>
    </row>
    <row r="24" spans="1:2" x14ac:dyDescent="0.3">
      <c r="A24" s="3">
        <v>19</v>
      </c>
      <c r="B24" s="3">
        <f t="shared" si="0"/>
        <v>0.99108532969486673</v>
      </c>
    </row>
    <row r="25" spans="1:2" x14ac:dyDescent="0.3">
      <c r="A25" s="3">
        <v>20</v>
      </c>
      <c r="B25" s="3">
        <f t="shared" si="0"/>
        <v>0.99723756906077354</v>
      </c>
    </row>
    <row r="26" spans="1:2" x14ac:dyDescent="0.3">
      <c r="A26" s="3">
        <v>21</v>
      </c>
      <c r="B26" s="3">
        <f t="shared" si="0"/>
        <v>0.99914764399270239</v>
      </c>
    </row>
    <row r="27" spans="1:2" x14ac:dyDescent="0.3">
      <c r="A27" s="3">
        <v>22</v>
      </c>
      <c r="B27" s="3">
        <f t="shared" si="0"/>
        <v>0.99973735094938621</v>
      </c>
    </row>
    <row r="28" spans="1:2" x14ac:dyDescent="0.3">
      <c r="A28" s="3">
        <v>23</v>
      </c>
      <c r="B28" s="3">
        <f t="shared" si="0"/>
        <v>0.99991909910229659</v>
      </c>
    </row>
    <row r="29" spans="1:2" x14ac:dyDescent="0.3">
      <c r="A29" s="3">
        <v>24</v>
      </c>
      <c r="B29" s="3">
        <f t="shared" si="0"/>
        <v>0.99997508412085767</v>
      </c>
    </row>
    <row r="30" spans="1:2" x14ac:dyDescent="0.3">
      <c r="A30" s="3">
        <v>25</v>
      </c>
      <c r="B30" s="3">
        <f t="shared" si="0"/>
        <v>0.99999232669848537</v>
      </c>
    </row>
    <row r="31" spans="1:2" x14ac:dyDescent="0.3">
      <c r="A31" s="3">
        <v>26</v>
      </c>
      <c r="B31" s="3">
        <f t="shared" si="0"/>
        <v>0.99999763689439913</v>
      </c>
    </row>
    <row r="32" spans="1:2" x14ac:dyDescent="0.3">
      <c r="A32" s="3">
        <v>27</v>
      </c>
      <c r="B32" s="3">
        <f t="shared" si="0"/>
        <v>0.99999927224968954</v>
      </c>
    </row>
    <row r="33" spans="1:2" x14ac:dyDescent="0.3">
      <c r="A33" s="3">
        <v>28</v>
      </c>
      <c r="B33" s="3">
        <f t="shared" si="0"/>
        <v>0.99999977587970901</v>
      </c>
    </row>
    <row r="34" spans="1:2" x14ac:dyDescent="0.3">
      <c r="A34" s="3">
        <v>29</v>
      </c>
      <c r="B34" s="3">
        <f t="shared" si="0"/>
        <v>0.99999993097922923</v>
      </c>
    </row>
    <row r="35" spans="1:2" x14ac:dyDescent="0.3">
      <c r="A35" s="3">
        <v>30</v>
      </c>
      <c r="B35" s="3">
        <f t="shared" si="0"/>
        <v>0.99999997874415447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2F0C-DD4E-4D52-9611-CC67D778259A}">
  <dimension ref="A1:BG42"/>
  <sheetViews>
    <sheetView tabSelected="1" zoomScale="95" zoomScaleNormal="95" workbookViewId="0">
      <selection activeCell="E9" sqref="E9"/>
    </sheetView>
  </sheetViews>
  <sheetFormatPr defaultRowHeight="14.4" x14ac:dyDescent="0.3"/>
  <cols>
    <col min="1" max="1" width="10.6640625" customWidth="1"/>
    <col min="11" max="11" width="15.21875" customWidth="1"/>
    <col min="12" max="12" width="12.88671875" customWidth="1"/>
    <col min="15" max="15" width="13.6640625" customWidth="1"/>
    <col min="29" max="29" width="17" customWidth="1"/>
    <col min="33" max="33" width="12" bestFit="1" customWidth="1"/>
    <col min="46" max="46" width="14" customWidth="1"/>
  </cols>
  <sheetData>
    <row r="1" spans="1:59" x14ac:dyDescent="0.3">
      <c r="F1" s="8" t="s">
        <v>21</v>
      </c>
      <c r="G1" s="5"/>
      <c r="H1" s="5"/>
      <c r="I1" s="5"/>
      <c r="J1" s="5"/>
      <c r="K1" s="5"/>
      <c r="L1" s="5"/>
      <c r="M1" s="5"/>
      <c r="N1" s="5"/>
      <c r="AC1" s="2"/>
    </row>
    <row r="2" spans="1:59" x14ac:dyDescent="0.3">
      <c r="A2" s="7" t="s">
        <v>13</v>
      </c>
      <c r="B2" s="7"/>
      <c r="Q2" s="2" t="s">
        <v>49</v>
      </c>
      <c r="R2" s="2"/>
      <c r="S2" s="2"/>
    </row>
    <row r="3" spans="1:59" x14ac:dyDescent="0.3">
      <c r="Q3" s="5" t="s">
        <v>44</v>
      </c>
      <c r="R3" s="5"/>
      <c r="S3" s="5">
        <v>0.9</v>
      </c>
      <c r="U3" s="22"/>
      <c r="V3" s="22"/>
      <c r="W3" s="22"/>
      <c r="X3" s="22"/>
    </row>
    <row r="4" spans="1:59" x14ac:dyDescent="0.3">
      <c r="A4" s="5" t="s">
        <v>10</v>
      </c>
      <c r="B4" s="5">
        <v>0.38</v>
      </c>
      <c r="Q4" s="5" t="s">
        <v>45</v>
      </c>
      <c r="R4" s="5"/>
      <c r="S4" s="5">
        <v>0.4</v>
      </c>
      <c r="U4" s="22"/>
      <c r="V4" s="22"/>
      <c r="W4" s="22"/>
      <c r="X4" s="22"/>
    </row>
    <row r="5" spans="1:59" x14ac:dyDescent="0.3">
      <c r="A5" s="1" t="s">
        <v>11</v>
      </c>
      <c r="B5" s="1">
        <v>1</v>
      </c>
      <c r="C5" t="s">
        <v>62</v>
      </c>
      <c r="Q5" s="1" t="s">
        <v>46</v>
      </c>
      <c r="R5" s="1"/>
      <c r="S5" s="1">
        <v>1</v>
      </c>
      <c r="U5" s="22"/>
      <c r="V5" s="22"/>
      <c r="W5" s="22"/>
      <c r="X5" s="22"/>
    </row>
    <row r="6" spans="1:59" x14ac:dyDescent="0.3">
      <c r="A6" s="5" t="s">
        <v>12</v>
      </c>
      <c r="B6" s="5">
        <v>10000</v>
      </c>
    </row>
    <row r="7" spans="1:59" x14ac:dyDescent="0.3">
      <c r="A7" s="5" t="s">
        <v>47</v>
      </c>
      <c r="B7" s="5">
        <v>0.5</v>
      </c>
      <c r="C7" t="s">
        <v>48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3">
      <c r="P8" t="s">
        <v>57</v>
      </c>
      <c r="AF8" t="s">
        <v>58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3">
      <c r="A9" t="s">
        <v>14</v>
      </c>
      <c r="B9" t="s">
        <v>15</v>
      </c>
      <c r="L9" s="2" t="s">
        <v>18</v>
      </c>
      <c r="P9" t="s">
        <v>16</v>
      </c>
      <c r="Q9">
        <v>0</v>
      </c>
      <c r="R9">
        <v>1</v>
      </c>
      <c r="S9">
        <v>2</v>
      </c>
      <c r="T9">
        <v>3</v>
      </c>
      <c r="U9">
        <v>4</v>
      </c>
      <c r="V9">
        <v>5</v>
      </c>
      <c r="W9">
        <v>6</v>
      </c>
      <c r="X9">
        <v>7</v>
      </c>
      <c r="Y9">
        <v>8</v>
      </c>
      <c r="Z9">
        <v>9</v>
      </c>
      <c r="AA9">
        <v>10</v>
      </c>
      <c r="AC9" t="s">
        <v>19</v>
      </c>
      <c r="AD9" t="s">
        <v>43</v>
      </c>
      <c r="AF9" t="s">
        <v>16</v>
      </c>
      <c r="AG9">
        <v>0</v>
      </c>
      <c r="AH9">
        <v>1</v>
      </c>
      <c r="AI9">
        <v>2</v>
      </c>
      <c r="AJ9">
        <v>3</v>
      </c>
      <c r="AK9">
        <v>4</v>
      </c>
      <c r="AL9">
        <v>5</v>
      </c>
      <c r="AM9">
        <v>6</v>
      </c>
      <c r="AN9">
        <v>7</v>
      </c>
      <c r="AO9">
        <v>8</v>
      </c>
      <c r="AP9">
        <v>9</v>
      </c>
      <c r="AQ9">
        <v>10</v>
      </c>
      <c r="AS9" t="s">
        <v>61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3">
      <c r="A10" s="3">
        <v>0</v>
      </c>
      <c r="B10" s="3">
        <f>$B$5*$B$6*EXP(-A10*$B$4)</f>
        <v>10000</v>
      </c>
      <c r="L10" s="2">
        <v>0.5</v>
      </c>
      <c r="N10" s="3" t="s">
        <v>17</v>
      </c>
      <c r="O10" s="3"/>
      <c r="P10">
        <v>0</v>
      </c>
      <c r="Q10" s="12">
        <f>$B$5*$B$6*EXP(-Q9*$B$4)</f>
        <v>10000</v>
      </c>
      <c r="R10" s="12">
        <f>$B$5*$B$6*EXP(-R9*$B$4)</f>
        <v>6838.6140921235583</v>
      </c>
      <c r="S10" s="12">
        <f>$B$5*$B$6*EXP(-S9*$B$4)</f>
        <v>4676.6642700990924</v>
      </c>
      <c r="T10" s="12">
        <f t="shared" ref="R10:AA10" si="0">$B$5*$B$6*EXP(-T9*$B$4)</f>
        <v>3198.1902181630385</v>
      </c>
      <c r="U10" s="12">
        <f t="shared" si="0"/>
        <v>2187.1188695221476</v>
      </c>
      <c r="V10" s="12">
        <f t="shared" si="0"/>
        <v>1495.6861922263506</v>
      </c>
      <c r="W10" s="12">
        <f t="shared" si="0"/>
        <v>1022.8420671553744</v>
      </c>
      <c r="X10" s="12">
        <f t="shared" si="0"/>
        <v>699.48221744655359</v>
      </c>
      <c r="Y10" s="12">
        <f t="shared" si="0"/>
        <v>478.3488949419837</v>
      </c>
      <c r="Z10" s="12">
        <f t="shared" si="0"/>
        <v>327.12434939019818</v>
      </c>
      <c r="AA10" s="12">
        <f t="shared" si="0"/>
        <v>223.70771856165601</v>
      </c>
      <c r="AC10" s="14">
        <f>SUM(Q10:AA10)</f>
        <v>31147.77888962995</v>
      </c>
      <c r="AD10">
        <f>SUMPRODUCT(Q10:AA10,Fecundidad!$B$37:$L$37)*$B$7</f>
        <v>745.61260074048414</v>
      </c>
      <c r="AF10">
        <v>0</v>
      </c>
      <c r="AG10" s="16">
        <f>(($L10*Selectividad!L$8)/($L10*Selectividad!L$8+$B$4))*('M y S-R'!Q10*(1-EXP(-$B$4-$L10*Selectividad!L$8)))*'Longitud-Peso'!M$39</f>
        <v>6.3568329633414188E-7</v>
      </c>
      <c r="AH10" s="16">
        <f>(($L10*Selectividad!M$8)/($L10*Selectividad!M$8+$B$4))*('M y S-R'!R10*(1-EXP(-$B$4-$L10*Selectividad!M$8)))*'Longitud-Peso'!N$39</f>
        <v>44.009304917634736</v>
      </c>
      <c r="AI10" s="16">
        <f>(($L10*Selectividad!N$8)/($L10*Selectividad!N$8+$B$4))*('M y S-R'!S10*(1-EXP(-$B$4-$L10*Selectividad!N$8)))*'Longitud-Peso'!O$39</f>
        <v>103.30505006348714</v>
      </c>
      <c r="AJ10" s="16">
        <f>(($L10*Selectividad!O$8)/($L10*Selectividad!O$8+$B$4))*('M y S-R'!T10*(1-EXP(-$B$4-$L10*Selectividad!O$8)))*'Longitud-Peso'!P$39</f>
        <v>103.24533217191082</v>
      </c>
      <c r="AK10" s="16">
        <f>(($L10*Selectividad!P$8)/($L10*Selectividad!P$8+$B$4))*('M y S-R'!U10*(1-EXP(-$B$4-$L10*Selectividad!P$8)))*'Longitud-Peso'!Q$39</f>
        <v>89.401749847954235</v>
      </c>
      <c r="AL10" s="16">
        <f>(($L10*Selectividad!Q$8)/($L10*Selectividad!Q$8+$B$4))*('M y S-R'!V10*(1-EXP(-$B$4-$L10*Selectividad!Q$8)))*'Longitud-Peso'!R$39</f>
        <v>71.178038420661167</v>
      </c>
      <c r="AM10" s="16">
        <f>(($L10*Selectividad!R$8)/($L10*Selectividad!R$8+$B$4))*('M y S-R'!W10*(1-EXP(-$B$4-$L10*Selectividad!R$8)))*'Longitud-Peso'!S$39</f>
        <v>53.795859894991374</v>
      </c>
      <c r="AN10" s="16">
        <f>(($L10*Selectividad!S$8)/($L10*Selectividad!S$8+$B$4))*('M y S-R'!X10*(1-EXP(-$B$4-$L10*Selectividad!S$8)))*'Longitud-Peso'!T$39</f>
        <v>39.324722997730575</v>
      </c>
      <c r="AO10" s="16">
        <f>(($L10*Selectividad!T$8)/($L10*Selectividad!T$8+$B$4))*('M y S-R'!Y10*(1-EXP(-$B$4-$L10*Selectividad!T$8)))*'Longitud-Peso'!U$39</f>
        <v>28.124983704521888</v>
      </c>
      <c r="AP10" s="16">
        <f>(($L10*Selectividad!U$8)/($L10*Selectividad!U$8+$B$4))*('M y S-R'!Z10*(1-EXP(-$B$4-$L10*Selectividad!U$8)))*'Longitud-Peso'!V$39</f>
        <v>19.824998271879139</v>
      </c>
      <c r="AQ10" s="16">
        <f>(($L10*Selectividad!V$8)/($L10*Selectividad!V$8+$B$4))*('M y S-R'!AA10*(1-EXP(-$B$4-$L10*Selectividad!V$8)))*'Longitud-Peso'!W$39</f>
        <v>13.839009067629986</v>
      </c>
      <c r="AR10" s="15"/>
      <c r="AS10" s="17">
        <f>SUM(AG10:AQ10)</f>
        <v>566.04904999408438</v>
      </c>
      <c r="AT10" s="15"/>
      <c r="AU10" s="18"/>
      <c r="AV10" s="20"/>
      <c r="AW10" s="20"/>
      <c r="AX10" s="20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3">
      <c r="A11" s="3">
        <v>1</v>
      </c>
      <c r="B11" s="3">
        <f t="shared" ref="B11:B20" si="1">$B$5*$B$6*EXP(-A11*$B$4)</f>
        <v>6838.6140921235583</v>
      </c>
      <c r="L11" s="2">
        <f>$L$10</f>
        <v>0.5</v>
      </c>
      <c r="P11">
        <v>1</v>
      </c>
      <c r="Q11" s="13">
        <f ca="1">((4*$S$3*$B$6*AD10)/($AD$10*(1-$S$3)+AD10*(5*$S$3-1)))*EXP(-0.5*$S$5*$S$4 + NORMINV(RAND(), 0, $S$4))</f>
        <v>7551.991364606034</v>
      </c>
      <c r="R11" s="14">
        <f>Q10*EXP(-($L10*Selectividad!L$8+$B$4))</f>
        <v>6838.5878547999546</v>
      </c>
      <c r="S11" s="14">
        <f>R10*EXP(-($L10*Selectividad!M$8+$B$4))</f>
        <v>3642.1897957152328</v>
      </c>
      <c r="T11" s="14">
        <f>S10*EXP(-($L10*Selectividad!N$8+$B$4))</f>
        <v>1939.8078652599575</v>
      </c>
      <c r="U11" s="14">
        <f>T10*EXP(-($L10*Selectividad!O$8+$B$4))</f>
        <v>1326.5546508402711</v>
      </c>
      <c r="V11" s="14">
        <f>U10*EXP(-($L10*Selectividad!P$8+$B$4))</f>
        <v>907.17953289412515</v>
      </c>
      <c r="W11" s="14">
        <f>V10*EXP(-($L10*Selectividad!Q$8+$B$4))</f>
        <v>620.38507377358314</v>
      </c>
      <c r="X11" s="14">
        <f>W10*EXP(-($L10*Selectividad!R$8+$B$4))</f>
        <v>424.25741080511375</v>
      </c>
      <c r="Y11" s="14">
        <f>X10*EXP(-($L10*Selectividad!S$8+$B$4))</f>
        <v>290.13327082197054</v>
      </c>
      <c r="Z11" s="14">
        <f>Y10*EXP(-($L10*Selectividad!T$8+$B$4))</f>
        <v>198.41094744370287</v>
      </c>
      <c r="AA11" s="14">
        <f>Z10*EXP(-($L10*Selectividad!U$8+$B$4))</f>
        <v>135.68559012200933</v>
      </c>
      <c r="AC11" s="6">
        <f t="shared" ref="AC11:AC40" ca="1" si="2">SUM(Q11:AA11)</f>
        <v>23875.183357081954</v>
      </c>
      <c r="AD11">
        <f ca="1">SUMPRODUCT(Q11:AA11,Fecundidad!$B$37:$L$37)*$B$7</f>
        <v>506.68865426599899</v>
      </c>
      <c r="AF11">
        <v>1</v>
      </c>
      <c r="AG11" s="16">
        <f ca="1">(($L11*Selectividad!L$8)/($L11*Selectividad!L$8+$B$4))*('M y S-R'!Q11*(1-EXP(-$B$4-$L11*Selectividad!L$8)))*'Longitud-Peso'!M$39</f>
        <v>4.8006747645397391E-7</v>
      </c>
      <c r="AH11" s="16">
        <f>(($L11*Selectividad!M$8)/($L11*Selectividad!M$8+$B$4))*('M y S-R'!R11*(1-EXP(-$B$4-$L11*Selectividad!M$8)))*'Longitud-Peso'!N$39</f>
        <v>44.009136069625598</v>
      </c>
      <c r="AI11" s="16">
        <f>(($L11*Selectividad!N$8)/($L11*Selectividad!N$8+$B$4))*('M y S-R'!S11*(1-EXP(-$B$4-$L11*Selectividad!N$8)))*'Longitud-Peso'!O$39</f>
        <v>80.454053884674451</v>
      </c>
      <c r="AJ11" s="16">
        <f>(($L11*Selectividad!O$8)/($L11*Selectividad!O$8+$B$4))*('M y S-R'!T11*(1-EXP(-$B$4-$L11*Selectividad!O$8)))*'Longitud-Peso'!P$39</f>
        <v>62.621699691609699</v>
      </c>
      <c r="AK11" s="16">
        <f>(($L11*Selectividad!P$8)/($L11*Selectividad!P$8+$B$4))*('M y S-R'!U11*(1-EXP(-$B$4-$L11*Selectividad!P$8)))*'Longitud-Peso'!Q$39</f>
        <v>54.224902316339886</v>
      </c>
      <c r="AL11" s="16">
        <f>(($L11*Selectividad!Q$8)/($L11*Selectividad!Q$8+$B$4))*('M y S-R'!V11*(1-EXP(-$B$4-$L11*Selectividad!Q$8)))*'Longitud-Peso'!R$39</f>
        <v>43.171662600334791</v>
      </c>
      <c r="AM11" s="16">
        <f>(($L11*Selectividad!R$8)/($L11*Selectividad!R$8+$B$4))*('M y S-R'!W11*(1-EXP(-$B$4-$L11*Selectividad!R$8)))*'Longitud-Peso'!S$39</f>
        <v>32.628838391917526</v>
      </c>
      <c r="AN11" s="16">
        <f>(($L11*Selectividad!S$8)/($L11*Selectividad!S$8+$B$4))*('M y S-R'!X11*(1-EXP(-$B$4-$L11*Selectividad!S$8)))*'Longitud-Peso'!T$39</f>
        <v>23.851650182830088</v>
      </c>
      <c r="AO11" s="16">
        <f>(($L11*Selectividad!T$8)/($L11*Selectividad!T$8+$B$4))*('M y S-R'!Y11*(1-EXP(-$B$4-$L11*Selectividad!T$8)))*'Longitud-Peso'!U$39</f>
        <v>17.058664920710726</v>
      </c>
      <c r="AP11" s="16">
        <f>(($L11*Selectividad!U$8)/($L11*Selectividad!U$8+$B$4))*('M y S-R'!Z11*(1-EXP(-$B$4-$L11*Selectividad!U$8)))*'Longitud-Peso'!V$39</f>
        <v>12.024469280644672</v>
      </c>
      <c r="AQ11" s="16">
        <f>(($L11*Selectividad!V$8)/($L11*Selectividad!V$8+$B$4))*('M y S-R'!AA11*(1-EXP(-$B$4-$L11*Selectividad!V$8)))*'Longitud-Peso'!W$39</f>
        <v>8.3937832995587307</v>
      </c>
      <c r="AR11" s="15"/>
      <c r="AS11" s="17">
        <f ca="1">SUM(AG11:AQ11)</f>
        <v>378.4388611183137</v>
      </c>
      <c r="AT11" s="15"/>
      <c r="AU11" s="18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18"/>
    </row>
    <row r="12" spans="1:59" x14ac:dyDescent="0.3">
      <c r="A12" s="3">
        <v>2</v>
      </c>
      <c r="B12" s="3">
        <f>$B$5*$B$6*EXP(-A12*$B$4)</f>
        <v>4676.6642700990924</v>
      </c>
      <c r="L12" s="2">
        <f t="shared" ref="L12:L40" si="3">$L$10</f>
        <v>0.5</v>
      </c>
      <c r="P12">
        <v>2</v>
      </c>
      <c r="Q12" s="13">
        <f t="shared" ref="Q11:Q40" ca="1" si="4">((4*$S$3*$B$6*AD11)/($AD$10*(1-$S$3)+AD11*(5*$S$3-1)))*EXP(-0.5*$S$5*$S$4 + NORMINV(RAND(), 0, $S$4))</f>
        <v>7535.1387646512994</v>
      </c>
      <c r="R12" s="14">
        <f ca="1">Q11*EXP(-($L11*Selectividad!L$8+$B$4))</f>
        <v>5164.4956425548962</v>
      </c>
      <c r="S12" s="14">
        <f>R11*EXP(-($L11*Selectividad!M$8+$B$4))</f>
        <v>3642.1758219318012</v>
      </c>
      <c r="T12" s="14">
        <f>S11*EXP(-($L11*Selectividad!N$8+$B$4))</f>
        <v>1510.7238844725248</v>
      </c>
      <c r="U12" s="14">
        <f>T11*EXP(-($L11*Selectividad!O$8+$B$4))</f>
        <v>804.59915447904541</v>
      </c>
      <c r="V12" s="14">
        <f>U11*EXP(-($L11*Selectividad!P$8+$B$4))</f>
        <v>550.2322005802713</v>
      </c>
      <c r="W12" s="14">
        <f>V11*EXP(-($L11*Selectividad!Q$8+$B$4))</f>
        <v>376.28256807176217</v>
      </c>
      <c r="X12" s="14">
        <f>W11*EXP(-($L11*Selectividad!R$8+$B$4))</f>
        <v>257.32512726359948</v>
      </c>
      <c r="Y12" s="14">
        <f>X11*EXP(-($L11*Selectividad!S$8+$B$4))</f>
        <v>175.97472415623389</v>
      </c>
      <c r="Z12" s="14">
        <f>Y11*EXP(-($L11*Selectividad!T$8+$B$4))</f>
        <v>120.34232284723774</v>
      </c>
      <c r="AA12" s="14">
        <f>Z11*EXP(-($L11*Selectividad!U$8+$B$4))</f>
        <v>82.297470490200297</v>
      </c>
      <c r="AC12" s="6">
        <f t="shared" ca="1" si="2"/>
        <v>20219.58768149887</v>
      </c>
      <c r="AD12">
        <f ca="1">SUMPRODUCT(Q12:AA12,Fecundidad!$B$37:$L$37)*$B$7</f>
        <v>371.86572307709605</v>
      </c>
      <c r="AF12">
        <v>2</v>
      </c>
      <c r="AG12" s="16">
        <f ca="1">(($L12*Selectividad!L$8)/($L12*Selectividad!L$8+$B$4))*('M y S-R'!Q12*(1-EXP(-$B$4-$L12*Selectividad!L$8)))*'Longitud-Peso'!M$39</f>
        <v>4.7899618482487119E-7</v>
      </c>
      <c r="AH12" s="16">
        <f ca="1">(($L12*Selectividad!M$8)/($L12*Selectividad!M$8+$B$4))*('M y S-R'!R12*(1-EXP(-$B$4-$L12*Selectividad!M$8)))*'Longitud-Peso'!N$39</f>
        <v>33.235661556158448</v>
      </c>
      <c r="AI12" s="16">
        <f>(($L12*Selectividad!N$8)/($L12*Selectividad!N$8+$B$4))*('M y S-R'!S12*(1-EXP(-$B$4-$L12*Selectividad!N$8)))*'Longitud-Peso'!O$39</f>
        <v>80.453745211159841</v>
      </c>
      <c r="AJ12" s="16">
        <f>(($L12*Selectividad!O$8)/($L12*Selectividad!O$8+$B$4))*('M y S-R'!T12*(1-EXP(-$B$4-$L12*Selectividad!O$8)))*'Longitud-Peso'!P$39</f>
        <v>48.769828757087978</v>
      </c>
      <c r="AK12" s="16">
        <f>(($L12*Selectividad!P$8)/($L12*Selectividad!P$8+$B$4))*('M y S-R'!U12*(1-EXP(-$B$4-$L12*Selectividad!P$8)))*'Longitud-Peso'!Q$39</f>
        <v>32.88919195888392</v>
      </c>
      <c r="AL12" s="16">
        <f>(($L12*Selectividad!Q$8)/($L12*Selectividad!Q$8+$B$4))*('M y S-R'!V12*(1-EXP(-$B$4-$L12*Selectividad!Q$8)))*'Longitud-Peso'!R$39</f>
        <v>26.184936998643174</v>
      </c>
      <c r="AM12" s="16">
        <f>(($L12*Selectividad!R$8)/($L12*Selectividad!R$8+$B$4))*('M y S-R'!W12*(1-EXP(-$B$4-$L12*Selectividad!R$8)))*'Longitud-Peso'!S$39</f>
        <v>19.790390875506638</v>
      </c>
      <c r="AN12" s="16">
        <f>(($L12*Selectividad!S$8)/($L12*Selectividad!S$8+$B$4))*('M y S-R'!X12*(1-EXP(-$B$4-$L12*Selectividad!S$8)))*'Longitud-Peso'!T$39</f>
        <v>14.466757120626893</v>
      </c>
      <c r="AO12" s="16">
        <f>(($L12*Selectividad!T$8)/($L12*Selectividad!T$8+$B$4))*('M y S-R'!Y12*(1-EXP(-$B$4-$L12*Selectividad!T$8)))*'Longitud-Peso'!U$39</f>
        <v>10.34660328817543</v>
      </c>
      <c r="AP12" s="16">
        <f>(($L12*Selectividad!U$8)/($L12*Selectividad!U$8+$B$4))*('M y S-R'!Z12*(1-EXP(-$B$4-$L12*Selectividad!U$8)))*'Longitud-Peso'!V$39</f>
        <v>7.2932092854837069</v>
      </c>
      <c r="AQ12" s="16">
        <f>(($L12*Selectividad!V$8)/($L12*Selectividad!V$8+$B$4))*('M y S-R'!AA12*(1-EXP(-$B$4-$L12*Selectividad!V$8)))*'Longitud-Peso'!W$39</f>
        <v>5.0910869221662418</v>
      </c>
      <c r="AR12" s="15"/>
      <c r="AS12" s="17">
        <f t="shared" ref="AS12:AS40" ca="1" si="5">SUM(AG12:AQ12)</f>
        <v>278.52141245288846</v>
      </c>
      <c r="AT12" s="15"/>
      <c r="AU12" s="18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18"/>
    </row>
    <row r="13" spans="1:59" x14ac:dyDescent="0.3">
      <c r="A13" s="3">
        <v>3</v>
      </c>
      <c r="B13" s="3">
        <f>$B$5*$B$6*EXP(-A13*$B$4)</f>
        <v>3198.1902181630385</v>
      </c>
      <c r="L13" s="2">
        <f t="shared" si="3"/>
        <v>0.5</v>
      </c>
      <c r="P13">
        <v>3</v>
      </c>
      <c r="Q13" s="13">
        <f ca="1">((4*$S$3*$B$6*AD12)/($AD$10*(1-$S$3)+AD12*(5*$S$3-1)))*EXP(-0.5*$S$5*$S$4 + NORMINV(RAND(), 0, $S$4))</f>
        <v>5204.6418986164181</v>
      </c>
      <c r="R13" s="14">
        <f ca="1">Q12*EXP(-($L12*Selectividad!L$8+$B$4))</f>
        <v>5152.970844017671</v>
      </c>
      <c r="S13" s="14">
        <f ca="1">R12*EXP(-($L12*Selectividad!M$8+$B$4))</f>
        <v>2750.568035560585</v>
      </c>
      <c r="T13" s="14">
        <f>S12*EXP(-($L12*Selectividad!N$8+$B$4))</f>
        <v>1510.7180883637084</v>
      </c>
      <c r="U13" s="14">
        <f>T12*EXP(-($L12*Selectividad!O$8+$B$4))</f>
        <v>626.62245156687072</v>
      </c>
      <c r="V13" s="14">
        <f>U12*EXP(-($L12*Selectividad!P$8+$B$4))</f>
        <v>333.73398003135696</v>
      </c>
      <c r="W13" s="14">
        <f>V12*EXP(-($L12*Selectividad!Q$8+$B$4))</f>
        <v>228.22691425764884</v>
      </c>
      <c r="X13" s="14">
        <f>W12*EXP(-($L12*Selectividad!R$8+$B$4))</f>
        <v>156.07557919982835</v>
      </c>
      <c r="Y13" s="14">
        <f>X12*EXP(-($L12*Selectividad!S$8+$B$4))</f>
        <v>106.73406553522928</v>
      </c>
      <c r="Z13" s="14">
        <f>Y12*EXP(-($L12*Selectividad!T$8+$B$4))</f>
        <v>72.991308467885801</v>
      </c>
      <c r="AA13" s="14">
        <f>Z12*EXP(-($L12*Selectividad!U$8+$B$4))</f>
        <v>49.915939069102166</v>
      </c>
      <c r="AC13" s="6">
        <f t="shared" ca="1" si="2"/>
        <v>16193.199104686308</v>
      </c>
      <c r="AD13">
        <f ca="1">SUMPRODUCT(Q13:AA13,Fecundidad!$B$37:$L$37)*$B$7</f>
        <v>296.09396213104577</v>
      </c>
      <c r="AF13">
        <v>3</v>
      </c>
      <c r="AG13" s="16">
        <f ca="1">(($L13*Selectividad!L$8)/($L13*Selectividad!L$8+$B$4))*('M y S-R'!Q13*(1-EXP(-$B$4-$L13*Selectividad!L$8)))*'Longitud-Peso'!M$39</f>
        <v>3.3085039183512712E-7</v>
      </c>
      <c r="AH13" s="16">
        <f ca="1">(($L13*Selectividad!M$8)/($L13*Selectividad!M$8+$B$4))*('M y S-R'!R13*(1-EXP(-$B$4-$L13*Selectividad!M$8)))*'Longitud-Peso'!N$39</f>
        <v>33.161494719704962</v>
      </c>
      <c r="AI13" s="16">
        <f ca="1">(($L13*Selectividad!N$8)/($L13*Selectividad!N$8+$B$4))*('M y S-R'!S13*(1-EXP(-$B$4-$L13*Selectividad!N$8)))*'Longitud-Peso'!O$39</f>
        <v>60.758598908489319</v>
      </c>
      <c r="AJ13" s="16">
        <f>(($L13*Selectividad!O$8)/($L13*Selectividad!O$8+$B$4))*('M y S-R'!T13*(1-EXP(-$B$4-$L13*Selectividad!O$8)))*'Longitud-Peso'!P$39</f>
        <v>48.769641644646498</v>
      </c>
      <c r="AK13" s="16">
        <f>(($L13*Selectividad!P$8)/($L13*Selectividad!P$8+$B$4))*('M y S-R'!U13*(1-EXP(-$B$4-$L13*Selectividad!P$8)))*'Longitud-Peso'!Q$39</f>
        <v>25.614128452164547</v>
      </c>
      <c r="AL13" s="16">
        <f>(($L13*Selectividad!Q$8)/($L13*Selectividad!Q$8+$B$4))*('M y S-R'!V13*(1-EXP(-$B$4-$L13*Selectividad!Q$8)))*'Longitud-Peso'!R$39</f>
        <v>15.882028045998828</v>
      </c>
      <c r="AM13" s="16">
        <f>(($L13*Selectividad!R$8)/($L13*Selectividad!R$8+$B$4))*('M y S-R'!W13*(1-EXP(-$B$4-$L13*Selectividad!R$8)))*'Longitud-Peso'!S$39</f>
        <v>12.003478834045309</v>
      </c>
      <c r="AN13" s="16">
        <f>(($L13*Selectividad!S$8)/($L13*Selectividad!S$8+$B$4))*('M y S-R'!X13*(1-EXP(-$B$4-$L13*Selectividad!S$8)))*'Longitud-Peso'!T$39</f>
        <v>8.7745317402762684</v>
      </c>
      <c r="AO13" s="16">
        <f>(($L13*Selectividad!T$8)/($L13*Selectividad!T$8+$B$4))*('M y S-R'!Y13*(1-EXP(-$B$4-$L13*Selectividad!T$8)))*'Longitud-Peso'!U$39</f>
        <v>6.2755321181619488</v>
      </c>
      <c r="AP13" s="16">
        <f>(($L13*Selectividad!U$8)/($L13*Selectividad!U$8+$B$4))*('M y S-R'!Z13*(1-EXP(-$B$4-$L13*Selectividad!U$8)))*'Longitud-Peso'!V$39</f>
        <v>4.4235550393467351</v>
      </c>
      <c r="AQ13" s="16">
        <f>(($L13*Selectividad!V$8)/($L13*Selectividad!V$8+$B$4))*('M y S-R'!AA13*(1-EXP(-$B$4-$L13*Selectividad!V$8)))*'Longitud-Peso'!W$39</f>
        <v>3.0879003095558506</v>
      </c>
      <c r="AR13" s="15"/>
      <c r="AS13" s="17">
        <f t="shared" ca="1" si="5"/>
        <v>218.75089014324064</v>
      </c>
      <c r="AT13" s="15"/>
      <c r="AU13" s="18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18"/>
    </row>
    <row r="14" spans="1:59" x14ac:dyDescent="0.3">
      <c r="A14" s="3">
        <v>4</v>
      </c>
      <c r="B14" s="3">
        <f t="shared" si="1"/>
        <v>2187.1188695221476</v>
      </c>
      <c r="L14" s="2">
        <f t="shared" si="3"/>
        <v>0.5</v>
      </c>
      <c r="P14">
        <v>4</v>
      </c>
      <c r="Q14" s="13">
        <f ca="1">((4*$S$3*$B$6*AD13)/($AD$10*(1-$S$3)+AD13*(5*$S$3-1)))*EXP(-0.5*$S$5*$S$4 + NORMINV(RAND(), 0, $S$4))</f>
        <v>6010.086731383587</v>
      </c>
      <c r="R14" s="14">
        <f ca="1">Q13*EXP(-($L13*Selectividad!L$8+$B$4))</f>
        <v>3559.2400876461215</v>
      </c>
      <c r="S14" s="14">
        <f ca="1">R13*EXP(-($L13*Selectividad!M$8+$B$4))</f>
        <v>2744.4300223514024</v>
      </c>
      <c r="T14" s="14">
        <f ca="1">S13*EXP(-($L13*Selectividad!N$8+$B$4))</f>
        <v>1140.8929957676862</v>
      </c>
      <c r="U14" s="14">
        <f>T13*EXP(-($L13*Selectividad!O$8+$B$4))</f>
        <v>626.62004743997932</v>
      </c>
      <c r="V14" s="14">
        <f>U13*EXP(-($L13*Selectividad!P$8+$B$4))</f>
        <v>259.9122849859574</v>
      </c>
      <c r="W14" s="14">
        <f>V13*EXP(-($L13*Selectividad!Q$8+$B$4))</f>
        <v>138.42715196448898</v>
      </c>
      <c r="X14" s="14">
        <f>W13*EXP(-($L13*Selectividad!R$8+$B$4))</f>
        <v>94.664624019890212</v>
      </c>
      <c r="Y14" s="14">
        <f>X13*EXP(-($L13*Selectividad!S$8+$B$4))</f>
        <v>64.737483182894067</v>
      </c>
      <c r="Z14" s="14">
        <f>Y13*EXP(-($L13*Selectividad!T$8+$B$4))</f>
        <v>44.271466478315126</v>
      </c>
      <c r="AA14" s="14">
        <f>Z13*EXP(-($L13*Selectividad!U$8+$B$4))</f>
        <v>30.27554745375814</v>
      </c>
      <c r="AC14" s="6">
        <f t="shared" ca="1" si="2"/>
        <v>14713.558442674082</v>
      </c>
      <c r="AD14">
        <f ca="1">SUMPRODUCT(Q14:AA14,Fecundidad!$B$37:$L$37)*$B$7</f>
        <v>239.35268572576163</v>
      </c>
      <c r="AF14">
        <v>4</v>
      </c>
      <c r="AG14" s="16">
        <f ca="1">(($L14*Selectividad!L$8)/($L14*Selectividad!L$8+$B$4))*('M y S-R'!Q14*(1-EXP(-$B$4-$L14*Selectividad!L$8)))*'Longitud-Peso'!M$39</f>
        <v>3.8205117446600077E-7</v>
      </c>
      <c r="AH14" s="16">
        <f ca="1">(($L14*Selectividad!M$8)/($L14*Selectividad!M$8+$B$4))*('M y S-R'!R14*(1-EXP(-$B$4-$L14*Selectividad!M$8)))*'Longitud-Peso'!N$39</f>
        <v>22.905179350988451</v>
      </c>
      <c r="AI14" s="16">
        <f ca="1">(($L14*Selectividad!N$8)/($L14*Selectividad!N$8+$B$4))*('M y S-R'!S14*(1-EXP(-$B$4-$L14*Selectividad!N$8)))*'Longitud-Peso'!O$39</f>
        <v>60.623013430198931</v>
      </c>
      <c r="AJ14" s="16">
        <f ca="1">(($L14*Selectividad!O$8)/($L14*Selectividad!O$8+$B$4))*('M y S-R'!T14*(1-EXP(-$B$4-$L14*Selectividad!O$8)))*'Longitud-Peso'!P$39</f>
        <v>36.830791255530116</v>
      </c>
      <c r="AK14" s="16">
        <f>(($L14*Selectividad!P$8)/($L14*Selectividad!P$8+$B$4))*('M y S-R'!U14*(1-EXP(-$B$4-$L14*Selectividad!P$8)))*'Longitud-Peso'!Q$39</f>
        <v>25.614030179887742</v>
      </c>
      <c r="AL14" s="16">
        <f>(($L14*Selectividad!Q$8)/($L14*Selectividad!Q$8+$B$4))*('M y S-R'!V14*(1-EXP(-$B$4-$L14*Selectividad!Q$8)))*'Longitud-Peso'!R$39</f>
        <v>12.368935878985901</v>
      </c>
      <c r="AM14" s="16">
        <f>(($L14*Selectividad!R$8)/($L14*Selectividad!R$8+$B$4))*('M y S-R'!W14*(1-EXP(-$B$4-$L14*Selectividad!R$8)))*'Longitud-Peso'!S$39</f>
        <v>7.2805058687649051</v>
      </c>
      <c r="AN14" s="16">
        <f>(($L14*Selectividad!S$8)/($L14*Selectividad!S$8+$B$4))*('M y S-R'!X14*(1-EXP(-$B$4-$L14*Selectividad!S$8)))*'Longitud-Peso'!T$39</f>
        <v>5.3220225252558873</v>
      </c>
      <c r="AO14" s="16">
        <f>(($L14*Selectividad!T$8)/($L14*Selectividad!T$8+$B$4))*('M y S-R'!Y14*(1-EXP(-$B$4-$L14*Selectividad!T$8)))*'Longitud-Peso'!U$39</f>
        <v>3.8063026356765874</v>
      </c>
      <c r="AP14" s="16">
        <f>(($L14*Selectividad!U$8)/($L14*Selectividad!U$8+$B$4))*('M y S-R'!Z14*(1-EXP(-$B$4-$L14*Selectividad!U$8)))*'Longitud-Peso'!V$39</f>
        <v>2.6830217562901209</v>
      </c>
      <c r="AQ14" s="16">
        <f>(($L14*Selectividad!V$8)/($L14*Selectividad!V$8+$B$4))*('M y S-R'!AA14*(1-EXP(-$B$4-$L14*Selectividad!V$8)))*'Longitud-Peso'!W$39</f>
        <v>1.8729062118817545</v>
      </c>
      <c r="AR14" s="15"/>
      <c r="AS14" s="17">
        <f t="shared" ca="1" si="5"/>
        <v>179.30670947551152</v>
      </c>
      <c r="AT14" s="15"/>
      <c r="AU14" s="18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18"/>
    </row>
    <row r="15" spans="1:59" x14ac:dyDescent="0.3">
      <c r="A15" s="3">
        <v>5</v>
      </c>
      <c r="B15" s="3">
        <f t="shared" si="1"/>
        <v>1495.6861922263506</v>
      </c>
      <c r="L15" s="2">
        <f t="shared" si="3"/>
        <v>0.5</v>
      </c>
      <c r="P15">
        <v>5</v>
      </c>
      <c r="Q15" s="13">
        <f ca="1">((4*$S$3*$B$6*AD14)/($AD$10*(1-$S$3)+AD14*(5*$S$3-1)))*EXP(-0.5*$S$5*$S$4 + NORMINV(RAND(), 0, $S$4))</f>
        <v>5566.5867647599262</v>
      </c>
      <c r="R15" s="14">
        <f ca="1">Q14*EXP(-($L14*Selectividad!L$8+$B$4))</f>
        <v>4110.0506127534154</v>
      </c>
      <c r="S15" s="14">
        <f ca="1">R14*EXP(-($L14*Selectividad!M$8+$B$4))</f>
        <v>1895.6220884953943</v>
      </c>
      <c r="T15" s="14">
        <f ca="1">S14*EXP(-($L14*Selectividad!N$8+$B$4))</f>
        <v>1138.3470430089285</v>
      </c>
      <c r="U15" s="14">
        <f ca="1">T14*EXP(-($L14*Selectividad!O$8+$B$4))</f>
        <v>473.22291871557474</v>
      </c>
      <c r="V15" s="14">
        <f>U14*EXP(-($L14*Selectividad!P$8+$B$4))</f>
        <v>259.91128779520528</v>
      </c>
      <c r="W15" s="14">
        <f>V14*EXP(-($L14*Selectividad!Q$8+$B$4))</f>
        <v>107.80717434828838</v>
      </c>
      <c r="X15" s="14">
        <f>W14*EXP(-($L14*Selectividad!R$8+$B$4))</f>
        <v>57.417217147619482</v>
      </c>
      <c r="Y15" s="14">
        <f>X14*EXP(-($L14*Selectividad!S$8+$B$4))</f>
        <v>39.265268384212227</v>
      </c>
      <c r="Z15" s="14">
        <f>Y14*EXP(-($L14*Selectividad!T$8+$B$4))</f>
        <v>26.852001769538209</v>
      </c>
      <c r="AA15" s="14">
        <f>Z14*EXP(-($L14*Selectividad!U$8+$B$4))</f>
        <v>18.363047770289075</v>
      </c>
      <c r="AC15" s="6">
        <f t="shared" ca="1" si="2"/>
        <v>13693.445424948392</v>
      </c>
      <c r="AD15">
        <f ca="1">SUMPRODUCT(Q15:AA15,Fecundidad!$B$37:$L$37)*$B$7</f>
        <v>206.0145265232774</v>
      </c>
      <c r="AF15">
        <v>5</v>
      </c>
      <c r="AG15" s="16">
        <f ca="1">(($L15*Selectividad!L$8)/($L15*Selectividad!L$8+$B$4))*('M y S-R'!Q15*(1-EXP(-$B$4-$L15*Selectividad!L$8)))*'Longitud-Peso'!M$39</f>
        <v>3.5385862239525966E-7</v>
      </c>
      <c r="AH15" s="16">
        <f ca="1">(($L15*Selectividad!M$8)/($L15*Selectividad!M$8+$B$4))*('M y S-R'!R15*(1-EXP(-$B$4-$L15*Selectividad!M$8)))*'Longitud-Peso'!N$39</f>
        <v>26.449872475171166</v>
      </c>
      <c r="AI15" s="16">
        <f ca="1">(($L15*Selectividad!N$8)/($L15*Selectividad!N$8+$B$4))*('M y S-R'!S15*(1-EXP(-$B$4-$L15*Selectividad!N$8)))*'Longitud-Peso'!O$39</f>
        <v>41.873293322661254</v>
      </c>
      <c r="AJ15" s="16">
        <f ca="1">(($L15*Selectividad!O$8)/($L15*Selectividad!O$8+$B$4))*('M y S-R'!T15*(1-EXP(-$B$4-$L15*Selectividad!O$8)))*'Longitud-Peso'!P$39</f>
        <v>36.748601729472817</v>
      </c>
      <c r="AK15" s="16">
        <f ca="1">(($L15*Selectividad!P$8)/($L15*Selectividad!P$8+$B$4))*('M y S-R'!U15*(1-EXP(-$B$4-$L15*Selectividad!P$8)))*'Longitud-Peso'!Q$39</f>
        <v>19.343693473127058</v>
      </c>
      <c r="AL15" s="16">
        <f>(($L15*Selectividad!Q$8)/($L15*Selectividad!Q$8+$B$4))*('M y S-R'!V15*(1-EXP(-$B$4-$L15*Selectividad!Q$8)))*'Longitud-Peso'!R$39</f>
        <v>12.368888423789727</v>
      </c>
      <c r="AM15" s="16">
        <f>(($L15*Selectividad!R$8)/($L15*Selectividad!R$8+$B$4))*('M y S-R'!W15*(1-EXP(-$B$4-$L15*Selectividad!R$8)))*'Longitud-Peso'!S$39</f>
        <v>5.6700636717500661</v>
      </c>
      <c r="AN15" s="16">
        <f>(($L15*Selectividad!S$8)/($L15*Selectividad!S$8+$B$4))*('M y S-R'!X15*(1-EXP(-$B$4-$L15*Selectividad!S$8)))*'Longitud-Peso'!T$39</f>
        <v>3.2279822178656117</v>
      </c>
      <c r="AO15" s="16">
        <f>(($L15*Selectividad!T$8)/($L15*Selectividad!T$8+$B$4))*('M y S-R'!Y15*(1-EXP(-$B$4-$L15*Selectividad!T$8)))*'Longitud-Peso'!U$39</f>
        <v>2.3086392487508225</v>
      </c>
      <c r="AP15" s="16">
        <f>(($L15*Selectividad!U$8)/($L15*Selectividad!U$8+$B$4))*('M y S-R'!Z15*(1-EXP(-$B$4-$L15*Selectividad!U$8)))*'Longitud-Peso'!V$39</f>
        <v>1.6273349558659951</v>
      </c>
      <c r="AQ15" s="16">
        <f>(($L15*Selectividad!V$8)/($L15*Selectividad!V$8+$B$4))*('M y S-R'!AA15*(1-EXP(-$B$4-$L15*Selectividad!V$8)))*'Longitud-Peso'!W$39</f>
        <v>1.1359750402725304</v>
      </c>
      <c r="AR15" s="15"/>
      <c r="AS15" s="17">
        <f t="shared" ca="1" si="5"/>
        <v>150.75434491258568</v>
      </c>
      <c r="AT15" s="15"/>
      <c r="AU15" s="18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18"/>
    </row>
    <row r="16" spans="1:59" x14ac:dyDescent="0.3">
      <c r="A16" s="3">
        <v>6</v>
      </c>
      <c r="B16" s="3">
        <f t="shared" si="1"/>
        <v>1022.8420671553744</v>
      </c>
      <c r="L16" s="2">
        <f t="shared" si="3"/>
        <v>0.5</v>
      </c>
      <c r="P16">
        <v>6</v>
      </c>
      <c r="Q16" s="13">
        <f t="shared" ca="1" si="4"/>
        <v>15988.054268428419</v>
      </c>
      <c r="R16" s="14">
        <f ca="1">Q15*EXP(-($L15*Selectividad!L$8+$B$4))</f>
        <v>3806.7592642177401</v>
      </c>
      <c r="S16" s="14">
        <f ca="1">R15*EXP(-($L15*Selectividad!M$8+$B$4))</f>
        <v>2188.9792580758431</v>
      </c>
      <c r="T16" s="14">
        <f ca="1">S15*EXP(-($L15*Selectividad!N$8+$B$4))</f>
        <v>786.27466596954571</v>
      </c>
      <c r="U16" s="14">
        <f ca="1">T15*EXP(-($L15*Selectividad!O$8+$B$4))</f>
        <v>472.16690101726238</v>
      </c>
      <c r="V16" s="14">
        <f ca="1">U15*EXP(-($L15*Selectividad!P$8+$B$4))</f>
        <v>196.28478009930242</v>
      </c>
      <c r="W16" s="14">
        <f>V15*EXP(-($L15*Selectividad!Q$8+$B$4))</f>
        <v>107.80676073060471</v>
      </c>
      <c r="X16" s="14">
        <f>W15*EXP(-($L15*Selectividad!R$8+$B$4))</f>
        <v>44.716573676346947</v>
      </c>
      <c r="Y16" s="14">
        <f>X15*EXP(-($L15*Selectividad!S$8+$B$4))</f>
        <v>23.815680509143231</v>
      </c>
      <c r="Z16" s="14">
        <f>Y15*EXP(-($L15*Selectividad!T$8+$B$4))</f>
        <v>16.286562348362288</v>
      </c>
      <c r="AA16" s="14">
        <f>Z15*EXP(-($L15*Selectividad!U$8+$B$4))</f>
        <v>11.137751478448033</v>
      </c>
      <c r="AC16" s="6">
        <f t="shared" ca="1" si="2"/>
        <v>23642.282466551016</v>
      </c>
      <c r="AD16">
        <f ca="1">SUMPRODUCT(Q16:AA16,Fecundidad!$B$37:$L$37)*$B$7</f>
        <v>188.45485183496078</v>
      </c>
      <c r="AF16">
        <v>6</v>
      </c>
      <c r="AG16" s="16">
        <f ca="1">(($L16*Selectividad!L$8)/($L16*Selectividad!L$8+$B$4))*('M y S-R'!Q16*(1-EXP(-$B$4-$L16*Selectividad!L$8)))*'Longitud-Peso'!M$39</f>
        <v>1.0163339039323725E-6</v>
      </c>
      <c r="AH16" s="16">
        <f ca="1">(($L16*Selectividad!M$8)/($L16*Selectividad!M$8+$B$4))*('M y S-R'!R16*(1-EXP(-$B$4-$L16*Selectividad!M$8)))*'Longitud-Peso'!N$39</f>
        <v>24.498067437369652</v>
      </c>
      <c r="AI16" s="16">
        <f ca="1">(($L16*Selectividad!N$8)/($L16*Selectividad!N$8+$B$4))*('M y S-R'!S16*(1-EXP(-$B$4-$L16*Selectividad!N$8)))*'Longitud-Peso'!O$39</f>
        <v>48.35339865837075</v>
      </c>
      <c r="AJ16" s="16">
        <f ca="1">(($L16*Selectividad!O$8)/($L16*Selectividad!O$8+$B$4))*('M y S-R'!T16*(1-EXP(-$B$4-$L16*Selectividad!O$8)))*'Longitud-Peso'!P$39</f>
        <v>25.382852028423532</v>
      </c>
      <c r="AK16" s="16">
        <f ca="1">(($L16*Selectividad!P$8)/($L16*Selectividad!P$8+$B$4))*('M y S-R'!U16*(1-EXP(-$B$4-$L16*Selectividad!P$8)))*'Longitud-Peso'!Q$39</f>
        <v>19.300527172742044</v>
      </c>
      <c r="AL16" s="16">
        <f ca="1">(($L16*Selectividad!Q$8)/($L16*Selectividad!Q$8+$B$4))*('M y S-R'!V16*(1-EXP(-$B$4-$L16*Selectividad!Q$8)))*'Longitud-Peso'!R$39</f>
        <v>9.3409738566235561</v>
      </c>
      <c r="AM16" s="16">
        <f>(($L16*Selectividad!R$8)/($L16*Selectividad!R$8+$B$4))*('M y S-R'!W16*(1-EXP(-$B$4-$L16*Selectividad!R$8)))*'Longitud-Peso'!S$39</f>
        <v>5.6700419177377164</v>
      </c>
      <c r="AN16" s="16">
        <f>(($L16*Selectividad!S$8)/($L16*Selectividad!S$8+$B$4))*('M y S-R'!X16*(1-EXP(-$B$4-$L16*Selectividad!S$8)))*'Longitud-Peso'!T$39</f>
        <v>2.5139550790143086</v>
      </c>
      <c r="AO16" s="16">
        <f>(($L16*Selectividad!T$8)/($L16*Selectividad!T$8+$B$4))*('M y S-R'!Y16*(1-EXP(-$B$4-$L16*Selectividad!T$8)))*'Longitud-Peso'!U$39</f>
        <v>1.4002658589040771</v>
      </c>
      <c r="AP16" s="16">
        <f>(($L16*Selectividad!U$8)/($L16*Selectividad!U$8+$B$4))*('M y S-R'!Z16*(1-EXP(-$B$4-$L16*Selectividad!U$8)))*'Longitud-Peso'!V$39</f>
        <v>0.98702854438388976</v>
      </c>
      <c r="AQ16" s="16">
        <f>(($L16*Selectividad!V$8)/($L16*Selectividad!V$8+$B$4))*('M y S-R'!AA16*(1-EXP(-$B$4-$L16*Selectividad!V$8)))*'Longitud-Peso'!W$39</f>
        <v>0.68900369059358302</v>
      </c>
      <c r="AR16" s="15"/>
      <c r="AS16" s="17">
        <f t="shared" ca="1" si="5"/>
        <v>138.13611526049698</v>
      </c>
      <c r="AT16" s="15"/>
      <c r="AU16" s="18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18"/>
    </row>
    <row r="17" spans="1:59" x14ac:dyDescent="0.3">
      <c r="A17" s="3">
        <v>7</v>
      </c>
      <c r="B17" s="3">
        <f t="shared" si="1"/>
        <v>699.48221744655359</v>
      </c>
      <c r="L17" s="2">
        <f t="shared" si="3"/>
        <v>0.5</v>
      </c>
      <c r="P17">
        <v>7</v>
      </c>
      <c r="Q17" s="13">
        <f t="shared" ca="1" si="4"/>
        <v>9476.1470583613755</v>
      </c>
      <c r="R17" s="14">
        <f ca="1">Q16*EXP(-($L16*Selectividad!L$8+$B$4))</f>
        <v>10933.571374195715</v>
      </c>
      <c r="S17" s="14">
        <f ca="1">R16*EXP(-($L16*Selectividad!M$8+$B$4))</f>
        <v>2027.4487725294171</v>
      </c>
      <c r="T17" s="14">
        <f ca="1">S16*EXP(-($L16*Selectividad!N$8+$B$4))</f>
        <v>907.95467377359012</v>
      </c>
      <c r="U17" s="14">
        <f ca="1">T16*EXP(-($L16*Selectividad!O$8+$B$4))</f>
        <v>326.1332953419124</v>
      </c>
      <c r="V17" s="14">
        <f ca="1">U16*EXP(-($L16*Selectividad!P$8+$B$4))</f>
        <v>195.84676200360914</v>
      </c>
      <c r="W17" s="14">
        <f ca="1">V16*EXP(-($L16*Selectividad!Q$8+$B$4))</f>
        <v>81.415572608367583</v>
      </c>
      <c r="X17" s="14">
        <f>W16*EXP(-($L16*Selectividad!R$8+$B$4))</f>
        <v>44.716402114799791</v>
      </c>
      <c r="Y17" s="14">
        <f>X16*EXP(-($L16*Selectividad!S$8+$B$4))</f>
        <v>18.547670629899141</v>
      </c>
      <c r="Z17" s="14">
        <f>Y16*EXP(-($L16*Selectividad!T$8+$B$4))</f>
        <v>9.8783373052607164</v>
      </c>
      <c r="AA17" s="14">
        <f>Z16*EXP(-($L16*Selectividad!U$8+$B$4))</f>
        <v>6.7553877521373238</v>
      </c>
      <c r="AC17" s="6">
        <f t="shared" ca="1" si="2"/>
        <v>24028.415306616083</v>
      </c>
      <c r="AD17">
        <f ca="1">SUMPRODUCT(Q17:AA17,Fecundidad!$B$37:$L$37)*$B$7</f>
        <v>265.09623630988392</v>
      </c>
      <c r="AF17">
        <v>7</v>
      </c>
      <c r="AG17" s="16">
        <f ca="1">(($L17*Selectividad!L$8)/($L17*Selectividad!L$8+$B$4))*('M y S-R'!Q17*(1-EXP(-$B$4-$L17*Selectividad!L$8)))*'Longitud-Peso'!M$39</f>
        <v>6.0238283986062417E-7</v>
      </c>
      <c r="AH17" s="16">
        <f ca="1">(($L17*Selectividad!M$8)/($L17*Selectividad!M$8+$B$4))*('M y S-R'!R17*(1-EXP(-$B$4-$L17*Selectividad!M$8)))*'Longitud-Peso'!N$39</f>
        <v>70.362045578782471</v>
      </c>
      <c r="AI17" s="16">
        <f ca="1">(($L17*Selectividad!N$8)/($L17*Selectividad!N$8+$B$4))*('M y S-R'!S17*(1-EXP(-$B$4-$L17*Selectividad!N$8)))*'Longitud-Peso'!O$39</f>
        <v>44.785275326780962</v>
      </c>
      <c r="AJ17" s="16">
        <f ca="1">(($L17*Selectividad!O$8)/($L17*Selectividad!O$8+$B$4))*('M y S-R'!T17*(1-EXP(-$B$4-$L17*Selectividad!O$8)))*'Longitud-Peso'!P$39</f>
        <v>29.310977614282233</v>
      </c>
      <c r="AK17" s="16">
        <f ca="1">(($L17*Selectividad!P$8)/($L17*Selectividad!P$8+$B$4))*('M y S-R'!U17*(1-EXP(-$B$4-$L17*Selectividad!P$8)))*'Longitud-Peso'!Q$39</f>
        <v>13.331185466666918</v>
      </c>
      <c r="AL17" s="16">
        <f ca="1">(($L17*Selectividad!Q$8)/($L17*Selectividad!Q$8+$B$4))*('M y S-R'!V17*(1-EXP(-$B$4-$L17*Selectividad!Q$8)))*'Longitud-Peso'!R$39</f>
        <v>9.3201290637744663</v>
      </c>
      <c r="AM17" s="16">
        <f ca="1">(($L17*Selectividad!R$8)/($L17*Selectividad!R$8+$B$4))*('M y S-R'!W17*(1-EXP(-$B$4-$L17*Selectividad!R$8)))*'Longitud-Peso'!S$39</f>
        <v>4.282010759970948</v>
      </c>
      <c r="AN17" s="16">
        <f>(($L17*Selectividad!S$8)/($L17*Selectividad!S$8+$B$4))*('M y S-R'!X17*(1-EXP(-$B$4-$L17*Selectividad!S$8)))*'Longitud-Peso'!T$39</f>
        <v>2.5139454338651532</v>
      </c>
      <c r="AO17" s="16">
        <f>(($L17*Selectividad!T$8)/($L17*Selectividad!T$8+$B$4))*('M y S-R'!Y17*(1-EXP(-$B$4-$L17*Selectividad!T$8)))*'Longitud-Peso'!U$39</f>
        <v>1.0905281474226485</v>
      </c>
      <c r="AP17" s="16">
        <f>(($L17*Selectividad!U$8)/($L17*Selectividad!U$8+$B$4))*('M y S-R'!Z17*(1-EXP(-$B$4-$L17*Selectividad!U$8)))*'Longitud-Peso'!V$39</f>
        <v>0.598665371045904</v>
      </c>
      <c r="AQ17" s="16">
        <f>(($L17*Selectividad!V$8)/($L17*Selectividad!V$8+$B$4))*('M y S-R'!AA17*(1-EXP(-$B$4-$L17*Selectividad!V$8)))*'Longitud-Peso'!W$39</f>
        <v>0.41790186301246823</v>
      </c>
      <c r="AR17" s="15"/>
      <c r="AS17" s="17">
        <f t="shared" ca="1" si="5"/>
        <v>176.01266522798701</v>
      </c>
      <c r="AT17" s="15"/>
      <c r="AU17" s="18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18"/>
    </row>
    <row r="18" spans="1:59" x14ac:dyDescent="0.3">
      <c r="A18" s="3">
        <v>8</v>
      </c>
      <c r="B18" s="3">
        <f t="shared" si="1"/>
        <v>478.3488949419837</v>
      </c>
      <c r="L18" s="2">
        <f t="shared" si="3"/>
        <v>0.5</v>
      </c>
      <c r="P18">
        <v>8</v>
      </c>
      <c r="Q18" s="13">
        <f t="shared" ca="1" si="4"/>
        <v>7277.7321088424851</v>
      </c>
      <c r="R18" s="14">
        <f ca="1">Q17*EXP(-($L17*Selectividad!L$8+$B$4))</f>
        <v>6480.3464183608421</v>
      </c>
      <c r="S18" s="14">
        <f ca="1">R17*EXP(-($L17*Selectividad!M$8+$B$4))</f>
        <v>5823.1304696203515</v>
      </c>
      <c r="T18" s="14">
        <f ca="1">S17*EXP(-($L17*Selectividad!N$8+$B$4))</f>
        <v>840.95433159688355</v>
      </c>
      <c r="U18" s="14">
        <f ca="1">T17*EXP(-($L17*Selectividad!O$8+$B$4))</f>
        <v>376.60408327379736</v>
      </c>
      <c r="V18" s="14">
        <f ca="1">U17*EXP(-($L17*Selectividad!P$8+$B$4))</f>
        <v>135.27451783822755</v>
      </c>
      <c r="W18" s="14">
        <f ca="1">V17*EXP(-($L17*Selectividad!Q$8+$B$4))</f>
        <v>81.233890187266695</v>
      </c>
      <c r="X18" s="14">
        <f ca="1">W17*EXP(-($L17*Selectividad!R$8+$B$4))</f>
        <v>33.76978826272191</v>
      </c>
      <c r="Y18" s="14">
        <f>X17*EXP(-($L17*Selectividad!S$8+$B$4))</f>
        <v>18.54759946910108</v>
      </c>
      <c r="Z18" s="14">
        <f>Y17*EXP(-($L17*Selectividad!T$8+$B$4))</f>
        <v>7.6932568287805161</v>
      </c>
      <c r="AA18" s="14">
        <f>Z17*EXP(-($L17*Selectividad!U$8+$B$4))</f>
        <v>4.0973655100488262</v>
      </c>
      <c r="AC18" s="6">
        <f t="shared" ca="1" si="2"/>
        <v>21079.383829790509</v>
      </c>
      <c r="AD18">
        <f ca="1">SUMPRODUCT(Q18:AA18,Fecundidad!$B$37:$L$37)*$B$7</f>
        <v>308.12839194760045</v>
      </c>
      <c r="AF18">
        <v>8</v>
      </c>
      <c r="AG18" s="16">
        <f ca="1">(($L18*Selectividad!L$8)/($L18*Selectividad!L$8+$B$4))*('M y S-R'!Q18*(1-EXP(-$B$4-$L18*Selectividad!L$8)))*'Longitud-Peso'!M$39</f>
        <v>4.6263327367858173E-7</v>
      </c>
      <c r="AH18" s="16">
        <f ca="1">(($L18*Selectividad!M$8)/($L18*Selectividad!M$8+$B$4))*('M y S-R'!R18*(1-EXP(-$B$4-$L18*Selectividad!M$8)))*'Longitud-Peso'!N$39</f>
        <v>41.703704530720813</v>
      </c>
      <c r="AI18" s="16">
        <f ca="1">(($L18*Selectividad!N$8)/($L18*Selectividad!N$8+$B$4))*('M y S-R'!S18*(1-EXP(-$B$4-$L18*Selectividad!N$8)))*'Longitud-Peso'!O$39</f>
        <v>128.62988445343365</v>
      </c>
      <c r="AJ18" s="16">
        <f ca="1">(($L18*Selectividad!O$8)/($L18*Selectividad!O$8+$B$4))*('M y S-R'!T18*(1-EXP(-$B$4-$L18*Selectividad!O$8)))*'Longitud-Peso'!P$39</f>
        <v>27.148044170117366</v>
      </c>
      <c r="AK18" s="16">
        <f ca="1">(($L18*Selectividad!P$8)/($L18*Selectividad!P$8+$B$4))*('M y S-R'!U18*(1-EXP(-$B$4-$L18*Selectividad!P$8)))*'Longitud-Peso'!Q$39</f>
        <v>15.394254292140207</v>
      </c>
      <c r="AL18" s="16">
        <f ca="1">(($L18*Selectividad!Q$8)/($L18*Selectividad!Q$8+$B$4))*('M y S-R'!V18*(1-EXP(-$B$4-$L18*Selectividad!Q$8)))*'Longitud-Peso'!R$39</f>
        <v>6.4375634929767598</v>
      </c>
      <c r="AM18" s="16">
        <f ca="1">(($L18*Selectividad!R$8)/($L18*Selectividad!R$8+$B$4))*('M y S-R'!W18*(1-EXP(-$B$4-$L18*Selectividad!R$8)))*'Longitud-Peso'!S$39</f>
        <v>4.2724552651543259</v>
      </c>
      <c r="AN18" s="16">
        <f ca="1">(($L18*Selectividad!S$8)/($L18*Selectividad!S$8+$B$4))*('M y S-R'!X18*(1-EXP(-$B$4-$L18*Selectividad!S$8)))*'Longitud-Peso'!T$39</f>
        <v>1.8985294207640411</v>
      </c>
      <c r="AO18" s="16">
        <f>(($L18*Selectividad!T$8)/($L18*Selectividad!T$8+$B$4))*('M y S-R'!Y18*(1-EXP(-$B$4-$L18*Selectividad!T$8)))*'Longitud-Peso'!U$39</f>
        <v>1.0905239634550319</v>
      </c>
      <c r="AP18" s="16">
        <f>(($L18*Selectividad!U$8)/($L18*Selectividad!U$8+$B$4))*('M y S-R'!Z18*(1-EXP(-$B$4-$L18*Selectividad!U$8)))*'Longitud-Peso'!V$39</f>
        <v>0.46624105976828312</v>
      </c>
      <c r="AQ18" s="16">
        <f>(($L18*Selectividad!V$8)/($L18*Selectividad!V$8+$B$4))*('M y S-R'!AA18*(1-EXP(-$B$4-$L18*Selectividad!V$8)))*'Longitud-Peso'!W$39</f>
        <v>0.25347126514694684</v>
      </c>
      <c r="AR18" s="15"/>
      <c r="AS18" s="17">
        <f t="shared" ca="1" si="5"/>
        <v>227.2946723763107</v>
      </c>
      <c r="AT18" s="15"/>
      <c r="AU18" s="18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18"/>
    </row>
    <row r="19" spans="1:59" x14ac:dyDescent="0.3">
      <c r="A19" s="3">
        <v>9</v>
      </c>
      <c r="B19" s="3">
        <f t="shared" si="1"/>
        <v>327.12434939019818</v>
      </c>
      <c r="L19" s="2">
        <f t="shared" si="3"/>
        <v>0.5</v>
      </c>
      <c r="P19">
        <v>9</v>
      </c>
      <c r="Q19" s="13">
        <f ca="1">((4*$S$3*$B$6*AD18)/($AD$10*(1-$S$3)+AD18*(5*$S$3-1)))*EXP(-0.5*$S$5*$S$4 + NORMINV(RAND(), 0, $S$4))</f>
        <v>24674.369943030753</v>
      </c>
      <c r="R19" s="14">
        <f ca="1">Q18*EXP(-($L18*Selectividad!L$8+$B$4))</f>
        <v>4976.9410410017881</v>
      </c>
      <c r="S19" s="14">
        <f ca="1">R18*EXP(-($L18*Selectividad!M$8+$B$4))</f>
        <v>3451.3793701033965</v>
      </c>
      <c r="T19" s="14">
        <f ca="1">S18*EXP(-($L18*Selectividad!N$8+$B$4))</f>
        <v>2415.3442781055405</v>
      </c>
      <c r="U19" s="14">
        <f ca="1">T18*EXP(-($L18*Selectividad!O$8+$B$4))</f>
        <v>348.8134862612626</v>
      </c>
      <c r="V19" s="14">
        <f ca="1">U18*EXP(-($L18*Selectividad!P$8+$B$4))</f>
        <v>156.20893821147843</v>
      </c>
      <c r="W19" s="14">
        <f ca="1">V18*EXP(-($L18*Selectividad!Q$8+$B$4))</f>
        <v>56.109558385262041</v>
      </c>
      <c r="X19" s="14">
        <f ca="1">W18*EXP(-($L18*Selectividad!R$8+$B$4))</f>
        <v>33.694429499096323</v>
      </c>
      <c r="Y19" s="14">
        <f ca="1">X18*EXP(-($L18*Selectividad!S$8+$B$4))</f>
        <v>14.007131102482285</v>
      </c>
      <c r="Z19" s="14">
        <f>Y18*EXP(-($L18*Selectividad!T$8+$B$4))</f>
        <v>7.6932273124974992</v>
      </c>
      <c r="AA19" s="14">
        <f>Z18*EXP(-($L18*Selectividad!U$8+$B$4))</f>
        <v>3.1910314677557916</v>
      </c>
      <c r="AC19" s="6">
        <f t="shared" ca="1" si="2"/>
        <v>36137.752434481314</v>
      </c>
      <c r="AD19">
        <f ca="1">SUMPRODUCT(Q19:AA19,Fecundidad!$B$37:$L$37)*$B$7</f>
        <v>287.58174524059592</v>
      </c>
      <c r="AF19">
        <v>9</v>
      </c>
      <c r="AG19" s="16">
        <f ca="1">(($L19*Selectividad!L$8)/($L19*Selectividad!L$8+$B$4))*('M y S-R'!Q19*(1-EXP(-$B$4-$L19*Selectividad!L$8)))*'Longitud-Peso'!M$39</f>
        <v>1.5685084820353864E-6</v>
      </c>
      <c r="AH19" s="16">
        <f ca="1">(($L19*Selectividad!M$8)/($L19*Selectividad!M$8+$B$4))*('M y S-R'!R19*(1-EXP(-$B$4-$L19*Selectividad!M$8)))*'Longitud-Peso'!N$39</f>
        <v>32.028670265633224</v>
      </c>
      <c r="AI19" s="16">
        <f ca="1">(($L19*Selectividad!N$8)/($L19*Selectividad!N$8+$B$4))*('M y S-R'!S19*(1-EXP(-$B$4-$L19*Selectividad!N$8)))*'Longitud-Peso'!O$39</f>
        <v>76.239152101688788</v>
      </c>
      <c r="AJ19" s="16">
        <f ca="1">(($L19*Selectividad!O$8)/($L19*Selectividad!O$8+$B$4))*('M y S-R'!T19*(1-EXP(-$B$4-$L19*Selectividad!O$8)))*'Longitud-Peso'!P$39</f>
        <v>77.973167726641464</v>
      </c>
      <c r="AK19" s="16">
        <f ca="1">(($L19*Selectividad!P$8)/($L19*Selectividad!P$8+$B$4))*('M y S-R'!U19*(1-EXP(-$B$4-$L19*Selectividad!P$8)))*'Longitud-Peso'!Q$39</f>
        <v>14.258272139152442</v>
      </c>
      <c r="AL19" s="16">
        <f ca="1">(($L19*Selectividad!Q$8)/($L19*Selectividad!Q$8+$B$4))*('M y S-R'!V19*(1-EXP(-$B$4-$L19*Selectividad!Q$8)))*'Longitud-Peso'!R$39</f>
        <v>7.4338092197782686</v>
      </c>
      <c r="AM19" s="16">
        <f ca="1">(($L19*Selectividad!R$8)/($L19*Selectividad!R$8+$B$4))*('M y S-R'!W19*(1-EXP(-$B$4-$L19*Selectividad!R$8)))*'Longitud-Peso'!S$39</f>
        <v>2.9510537731969104</v>
      </c>
      <c r="AN19" s="16">
        <f ca="1">(($L19*Selectividad!S$8)/($L19*Selectividad!S$8+$B$4))*('M y S-R'!X19*(1-EXP(-$B$4-$L19*Selectividad!S$8)))*'Longitud-Peso'!T$39</f>
        <v>1.8942927690935443</v>
      </c>
      <c r="AO19" s="16">
        <f ca="1">(($L19*Selectividad!T$8)/($L19*Selectividad!T$8+$B$4))*('M y S-R'!Y19*(1-EXP(-$B$4-$L19*Selectividad!T$8)))*'Longitud-Peso'!U$39</f>
        <v>0.8235627554908348</v>
      </c>
      <c r="AP19" s="16">
        <f>(($L19*Selectividad!U$8)/($L19*Selectividad!U$8+$B$4))*('M y S-R'!Z19*(1-EXP(-$B$4-$L19*Selectividad!U$8)))*'Longitud-Peso'!V$39</f>
        <v>0.46623927096759954</v>
      </c>
      <c r="AQ19" s="16">
        <f>(($L19*Selectividad!V$8)/($L19*Selectividad!V$8+$B$4))*('M y S-R'!AA19*(1-EXP(-$B$4-$L19*Selectividad!V$8)))*'Longitud-Peso'!W$39</f>
        <v>0.19740361978254184</v>
      </c>
      <c r="AR19" s="15"/>
      <c r="AS19" s="17">
        <f t="shared" ca="1" si="5"/>
        <v>214.26562520993409</v>
      </c>
      <c r="AT19" s="15"/>
      <c r="AU19" s="18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18"/>
    </row>
    <row r="20" spans="1:59" x14ac:dyDescent="0.3">
      <c r="A20" s="3">
        <v>10</v>
      </c>
      <c r="B20" s="3">
        <f t="shared" si="1"/>
        <v>223.70771856165601</v>
      </c>
      <c r="L20" s="2">
        <f t="shared" si="3"/>
        <v>0.5</v>
      </c>
      <c r="P20">
        <v>10</v>
      </c>
      <c r="Q20" s="13">
        <f ca="1">((4*$S$3*$B$6*AD19)/($AD$10*(1-$S$3)+AD19*(5*$S$3-1)))*EXP(-0.5*$S$5*$S$4 + NORMINV(RAND(), 0, $S$4))</f>
        <v>13826.608242170032</v>
      </c>
      <c r="R20" s="14">
        <f ca="1">Q19*EXP(-($L19*Selectividad!L$8+$B$4))</f>
        <v>16873.784661725116</v>
      </c>
      <c r="S20" s="14">
        <f ca="1">R19*EXP(-($L19*Selectividad!M$8+$B$4))</f>
        <v>2650.677992532284</v>
      </c>
      <c r="T20" s="14">
        <f ca="1">S19*EXP(-($L19*Selectividad!N$8+$B$4))</f>
        <v>1431.5786769061076</v>
      </c>
      <c r="U20" s="14">
        <f ca="1">T19*EXP(-($L19*Selectividad!O$8+$B$4))</f>
        <v>1001.8435324155578</v>
      </c>
      <c r="V20" s="14">
        <f ca="1">U19*EXP(-($L19*Selectividad!P$8+$B$4))</f>
        <v>144.68187346524979</v>
      </c>
      <c r="W20" s="14">
        <f ca="1">V19*EXP(-($L19*Selectividad!Q$8+$B$4))</f>
        <v>64.792798222045263</v>
      </c>
      <c r="X20" s="14">
        <f ca="1">W19*EXP(-($L19*Selectividad!R$8+$B$4))</f>
        <v>23.273286000206678</v>
      </c>
      <c r="Y20" s="14">
        <f ca="1">X19*EXP(-($L19*Selectividad!S$8+$B$4))</f>
        <v>13.97587357508494</v>
      </c>
      <c r="Z20" s="14">
        <f ca="1">Y19*EXP(-($L19*Selectividad!T$8+$B$4))</f>
        <v>5.8099186229932416</v>
      </c>
      <c r="AA20" s="14">
        <f>Z19*EXP(-($L19*Selectividad!U$8+$B$4))</f>
        <v>3.1910192249059799</v>
      </c>
      <c r="AC20" s="14">
        <f ca="1">SUM(Q20:AA20)</f>
        <v>36040.217874859583</v>
      </c>
      <c r="AD20">
        <f ca="1">SUMPRODUCT(Q20:AA20,Fecundidad!$B$37:$L$37)*$B$7</f>
        <v>403.90897261324704</v>
      </c>
      <c r="AF20">
        <v>10</v>
      </c>
      <c r="AG20" s="16">
        <f ca="1">(($L20*Selectividad!L$8)/($L20*Selectividad!L$8+$B$4))*('M y S-R'!Q20*(1-EXP(-$B$4-$L20*Selectividad!L$8)))*'Longitud-Peso'!M$39</f>
        <v>8.7893439045034623E-7</v>
      </c>
      <c r="AH20" s="16">
        <f ca="1">(($L20*Selectividad!M$8)/($L20*Selectividad!M$8+$B$4))*('M y S-R'!R20*(1-EXP(-$B$4-$L20*Selectividad!M$8)))*'Longitud-Peso'!N$39</f>
        <v>108.58977042551204</v>
      </c>
      <c r="AI20" s="16">
        <f ca="1">(($L20*Selectividad!N$8)/($L20*Selectividad!N$8+$B$4))*('M y S-R'!S20*(1-EXP(-$B$4-$L20*Selectividad!N$8)))*'Longitud-Peso'!O$39</f>
        <v>58.55208047998903</v>
      </c>
      <c r="AJ20" s="16">
        <f ca="1">(($L20*Selectividad!O$8)/($L20*Selectividad!O$8+$B$4))*('M y S-R'!T20*(1-EXP(-$B$4-$L20*Selectividad!O$8)))*'Longitud-Peso'!P$39</f>
        <v>46.214829620825533</v>
      </c>
      <c r="AK20" s="16">
        <f ca="1">(($L20*Selectividad!P$8)/($L20*Selectividad!P$8+$B$4))*('M y S-R'!U20*(1-EXP(-$B$4-$L20*Selectividad!P$8)))*'Longitud-Peso'!Q$39</f>
        <v>40.951850454920852</v>
      </c>
      <c r="AL20" s="16">
        <f ca="1">(($L20*Selectividad!Q$8)/($L20*Selectividad!Q$8+$B$4))*('M y S-R'!V20*(1-EXP(-$B$4-$L20*Selectividad!Q$8)))*'Longitud-Peso'!R$39</f>
        <v>6.8852490594660161</v>
      </c>
      <c r="AM20" s="16">
        <f ca="1">(($L20*Selectividad!R$8)/($L20*Selectividad!R$8+$B$4))*('M y S-R'!W20*(1-EXP(-$B$4-$L20*Selectividad!R$8)))*'Longitud-Peso'!S$39</f>
        <v>3.40774436961842</v>
      </c>
      <c r="AN20" s="16">
        <f ca="1">(($L20*Selectividad!S$8)/($L20*Selectividad!S$8+$B$4))*('M y S-R'!X20*(1-EXP(-$B$4-$L20*Selectividad!S$8)))*'Longitud-Peso'!T$39</f>
        <v>1.3084185735930005</v>
      </c>
      <c r="AO20" s="16">
        <f ca="1">(($L20*Selectividad!T$8)/($L20*Selectividad!T$8+$B$4))*('M y S-R'!Y20*(1-EXP(-$B$4-$L20*Selectividad!T$8)))*'Longitud-Peso'!U$39</f>
        <v>0.82172493908111877</v>
      </c>
      <c r="AP20" s="16">
        <f ca="1">(($L20*Selectividad!U$8)/($L20*Selectividad!U$8+$B$4))*('M y S-R'!Z20*(1-EXP(-$B$4-$L20*Selectividad!U$8)))*'Longitud-Peso'!V$39</f>
        <v>0.35210349481875253</v>
      </c>
      <c r="AQ20" s="16">
        <f>(($L20*Selectividad!V$8)/($L20*Selectividad!V$8+$B$4))*('M y S-R'!AA20*(1-EXP(-$B$4-$L20*Selectividad!V$8)))*'Longitud-Peso'!W$39</f>
        <v>0.1974028624152474</v>
      </c>
      <c r="AR20" s="15"/>
      <c r="AS20" s="17">
        <f t="shared" ca="1" si="5"/>
        <v>267.28117515917432</v>
      </c>
      <c r="AT20" s="15"/>
      <c r="AU20" s="18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18"/>
    </row>
    <row r="21" spans="1:59" x14ac:dyDescent="0.3">
      <c r="L21" s="2">
        <f t="shared" si="3"/>
        <v>0.5</v>
      </c>
      <c r="P21">
        <v>11</v>
      </c>
      <c r="Q21" s="13">
        <f t="shared" ca="1" si="4"/>
        <v>8724.9731941791069</v>
      </c>
      <c r="R21" s="14">
        <f ca="1">Q20*EXP(-($L20*Selectividad!L$8+$B$4))</f>
        <v>9455.4475197980937</v>
      </c>
      <c r="S21" s="14">
        <f ca="1">R20*EXP(-($L20*Selectividad!M$8+$B$4))</f>
        <v>8986.8393627907371</v>
      </c>
      <c r="T21" s="14">
        <f ca="1">S20*EXP(-($L20*Selectividad!N$8+$B$4))</f>
        <v>1099.4601539093699</v>
      </c>
      <c r="U21" s="14">
        <f ca="1">T20*EXP(-($L20*Selectividad!O$8+$B$4))</f>
        <v>593.79437192586261</v>
      </c>
      <c r="V21" s="14">
        <f ca="1">U20*EXP(-($L20*Selectividad!P$8+$B$4))</f>
        <v>415.54757742468587</v>
      </c>
      <c r="W21" s="14">
        <f ca="1">V20*EXP(-($L20*Selectividad!Q$8+$B$4))</f>
        <v>60.011568743462441</v>
      </c>
      <c r="X21" s="14">
        <f ca="1">W20*EXP(-($L20*Selectividad!R$8+$B$4))</f>
        <v>26.874945502537123</v>
      </c>
      <c r="Y21" s="14">
        <f ca="1">X20*EXP(-($L20*Selectividad!S$8+$B$4))</f>
        <v>9.6533613315639109</v>
      </c>
      <c r="Z21" s="14">
        <f ca="1">Y20*EXP(-($L20*Selectividad!T$8+$B$4))</f>
        <v>5.7969535347674039</v>
      </c>
      <c r="AA21" s="14">
        <f ca="1">Z20*EXP(-($L20*Selectividad!U$8+$B$4))</f>
        <v>2.4098549630781805</v>
      </c>
      <c r="AC21" s="6">
        <f t="shared" ca="1" si="2"/>
        <v>29380.808864103263</v>
      </c>
      <c r="AD21">
        <f ca="1">SUMPRODUCT(Q21:AA21,Fecundidad!$B$37:$L$37)*$B$7</f>
        <v>465.62145505826174</v>
      </c>
      <c r="AF21">
        <v>11</v>
      </c>
      <c r="AG21" s="16">
        <f ca="1">(($L21*Selectividad!L$8)/($L21*Selectividad!L$8+$B$4))*('M y S-R'!Q21*(1-EXP(-$B$4-$L21*Selectividad!L$8)))*'Longitud-Peso'!M$39</f>
        <v>5.5463197205028018E-7</v>
      </c>
      <c r="AH21" s="16">
        <f ca="1">(($L21*Selectividad!M$8)/($L21*Selectividad!M$8+$B$4))*('M y S-R'!R21*(1-EXP(-$B$4-$L21*Selectividad!M$8)))*'Longitud-Peso'!N$39</f>
        <v>60.849708351106784</v>
      </c>
      <c r="AI21" s="16">
        <f ca="1">(($L21*Selectividad!N$8)/($L21*Selectividad!N$8+$B$4))*('M y S-R'!S21*(1-EXP(-$B$4-$L21*Selectividad!N$8)))*'Longitud-Peso'!O$39</f>
        <v>198.51454726424967</v>
      </c>
      <c r="AJ21" s="16">
        <f ca="1">(($L21*Selectividad!O$8)/($L21*Selectividad!O$8+$B$4))*('M y S-R'!T21*(1-EXP(-$B$4-$L21*Selectividad!O$8)))*'Longitud-Peso'!P$39</f>
        <v>35.493238693398538</v>
      </c>
      <c r="AK21" s="16">
        <f ca="1">(($L21*Selectividad!P$8)/($L21*Selectividad!P$8+$B$4))*('M y S-R'!U21*(1-EXP(-$B$4-$L21*Selectividad!P$8)))*'Longitud-Peso'!Q$39</f>
        <v>24.272231674192277</v>
      </c>
      <c r="AL21" s="16">
        <f ca="1">(($L21*Selectividad!Q$8)/($L21*Selectividad!Q$8+$B$4))*('M y S-R'!V21*(1-EXP(-$B$4-$L21*Selectividad!Q$8)))*'Longitud-Peso'!R$39</f>
        <v>19.775445935968619</v>
      </c>
      <c r="AM21" s="16">
        <f ca="1">(($L21*Selectividad!R$8)/($L21*Selectividad!R$8+$B$4))*('M y S-R'!W21*(1-EXP(-$B$4-$L21*Selectividad!R$8)))*'Longitud-Peso'!S$39</f>
        <v>3.1562780294912764</v>
      </c>
      <c r="AN21" s="16">
        <f ca="1">(($L21*Selectividad!S$8)/($L21*Selectividad!S$8+$B$4))*('M y S-R'!X21*(1-EXP(-$B$4-$L21*Selectividad!S$8)))*'Longitud-Peso'!T$39</f>
        <v>1.5109030095495313</v>
      </c>
      <c r="AO21" s="16">
        <f ca="1">(($L21*Selectividad!T$8)/($L21*Selectividad!T$8+$B$4))*('M y S-R'!Y21*(1-EXP(-$B$4-$L21*Selectividad!T$8)))*'Longitud-Peso'!U$39</f>
        <v>0.56757867116432981</v>
      </c>
      <c r="AP21" s="16">
        <f ca="1">(($L21*Selectividad!U$8)/($L21*Selectividad!U$8+$B$4))*('M y S-R'!Z21*(1-EXP(-$B$4-$L21*Selectividad!U$8)))*'Longitud-Peso'!V$39</f>
        <v>0.35131776042707202</v>
      </c>
      <c r="AQ21" s="16">
        <f ca="1">(($L21*Selectividad!V$8)/($L21*Selectividad!V$8+$B$4))*('M y S-R'!AA21*(1-EXP(-$B$4-$L21*Selectividad!V$8)))*'Longitud-Peso'!W$39</f>
        <v>0.14907847123084617</v>
      </c>
      <c r="AR21" s="15"/>
      <c r="AS21" s="17">
        <f t="shared" ca="1" si="5"/>
        <v>344.64032841541086</v>
      </c>
      <c r="AT21" s="15"/>
      <c r="AU21" s="18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18"/>
    </row>
    <row r="22" spans="1:59" x14ac:dyDescent="0.3">
      <c r="L22" s="2">
        <f t="shared" si="3"/>
        <v>0.5</v>
      </c>
      <c r="P22">
        <v>12</v>
      </c>
      <c r="Q22" s="13">
        <f t="shared" ca="1" si="4"/>
        <v>22187.799707689428</v>
      </c>
      <c r="R22" s="14">
        <f ca="1">Q21*EXP(-($L21*Selectividad!L$8+$B$4))</f>
        <v>5966.6495719168406</v>
      </c>
      <c r="S22" s="14">
        <f ca="1">R21*EXP(-($L21*Selectividad!M$8+$B$4))</f>
        <v>5035.8938238954661</v>
      </c>
      <c r="T22" s="14">
        <f ca="1">S21*EXP(-($L21*Selectividad!N$8+$B$4))</f>
        <v>3727.6016991914366</v>
      </c>
      <c r="U22" s="14">
        <f ca="1">T21*EXP(-($L21*Selectividad!O$8+$B$4))</f>
        <v>456.03728392983385</v>
      </c>
      <c r="V22" s="14">
        <f ca="1">U21*EXP(-($L21*Selectividad!P$8+$B$4))</f>
        <v>246.29575852754519</v>
      </c>
      <c r="W22" s="14">
        <f ca="1">V21*EXP(-($L21*Selectividad!Q$8+$B$4))</f>
        <v>172.36203410643859</v>
      </c>
      <c r="X22" s="14">
        <f ca="1">W21*EXP(-($L21*Selectividad!R$8+$B$4))</f>
        <v>24.891773217992732</v>
      </c>
      <c r="Y22" s="14">
        <f ca="1">X21*EXP(-($L21*Selectividad!S$8+$B$4))</f>
        <v>11.147268146826168</v>
      </c>
      <c r="Z22" s="14">
        <f ca="1">Y21*EXP(-($L21*Selectividad!T$8+$B$4))</f>
        <v>4.0040493206204664</v>
      </c>
      <c r="AA22" s="14">
        <f ca="1">Z21*EXP(-($L21*Selectividad!U$8+$B$4))</f>
        <v>2.4044772660336591</v>
      </c>
      <c r="AC22" s="6">
        <f t="shared" ca="1" si="2"/>
        <v>37835.087447208462</v>
      </c>
      <c r="AD22">
        <f ca="1">SUMPRODUCT(Q22:AA22,Fecundidad!$B$37:$L$37)*$B$7</f>
        <v>413.39004242512038</v>
      </c>
      <c r="AF22">
        <v>12</v>
      </c>
      <c r="AG22" s="16">
        <f ca="1">(($L22*Selectividad!L$8)/($L22*Selectividad!L$8+$B$4))*('M y S-R'!Q22*(1-EXP(-$B$4-$L22*Selectividad!L$8)))*'Longitud-Peso'!M$39</f>
        <v>1.4104413656585727E-6</v>
      </c>
      <c r="AH22" s="16">
        <f ca="1">(($L22*Selectividad!M$8)/($L22*Selectividad!M$8+$B$4))*('M y S-R'!R22*(1-EXP(-$B$4-$L22*Selectividad!M$8)))*'Longitud-Peso'!N$39</f>
        <v>38.397853250646421</v>
      </c>
      <c r="AI22" s="16">
        <f ca="1">(($L22*Selectividad!N$8)/($L22*Selectividad!N$8+$B$4))*('M y S-R'!S22*(1-EXP(-$B$4-$L22*Selectividad!N$8)))*'Longitud-Peso'!O$39</f>
        <v>111.24024166500705</v>
      </c>
      <c r="AJ22" s="16">
        <f ca="1">(($L22*Selectividad!O$8)/($L22*Selectividad!O$8+$B$4))*('M y S-R'!T22*(1-EXP(-$B$4-$L22*Selectividad!O$8)))*'Longitud-Peso'!P$39</f>
        <v>120.33601799290466</v>
      </c>
      <c r="AK22" s="16">
        <f ca="1">(($L22*Selectividad!P$8)/($L22*Selectividad!P$8+$B$4))*('M y S-R'!U22*(1-EXP(-$B$4-$L22*Selectividad!P$8)))*'Longitud-Peso'!Q$39</f>
        <v>18.641204987702945</v>
      </c>
      <c r="AL22" s="16">
        <f ca="1">(($L22*Selectividad!Q$8)/($L22*Selectividad!Q$8+$B$4))*('M y S-R'!V22*(1-EXP(-$B$4-$L22*Selectividad!Q$8)))*'Longitud-Peso'!R$39</f>
        <v>11.720940565229512</v>
      </c>
      <c r="AM22" s="16">
        <f ca="1">(($L22*Selectividad!R$8)/($L22*Selectividad!R$8+$B$4))*('M y S-R'!W22*(1-EXP(-$B$4-$L22*Selectividad!R$8)))*'Longitud-Peso'!S$39</f>
        <v>9.0652937885054552</v>
      </c>
      <c r="AN22" s="16">
        <f ca="1">(($L22*Selectividad!S$8)/($L22*Selectividad!S$8+$B$4))*('M y S-R'!X22*(1-EXP(-$B$4-$L22*Selectividad!S$8)))*'Longitud-Peso'!T$39</f>
        <v>1.3994095379482414</v>
      </c>
      <c r="AO22" s="16">
        <f ca="1">(($L22*Selectividad!T$8)/($L22*Selectividad!T$8+$B$4))*('M y S-R'!Y22*(1-EXP(-$B$4-$L22*Selectividad!T$8)))*'Longitud-Peso'!U$39</f>
        <v>0.65541436030169276</v>
      </c>
      <c r="AP22" s="16">
        <f ca="1">(($L22*Selectividad!U$8)/($L22*Selectividad!U$8+$B$4))*('M y S-R'!Z22*(1-EXP(-$B$4-$L22*Selectividad!U$8)))*'Longitud-Peso'!V$39</f>
        <v>0.24266084444583416</v>
      </c>
      <c r="AQ22" s="16">
        <f ca="1">(($L22*Selectividad!V$8)/($L22*Selectividad!V$8+$B$4))*('M y S-R'!AA22*(1-EXP(-$B$4-$L22*Selectividad!V$8)))*'Longitud-Peso'!W$39</f>
        <v>0.14874579608382577</v>
      </c>
      <c r="AR22" s="15"/>
      <c r="AS22" s="17">
        <f t="shared" ca="1" si="5"/>
        <v>311.84778419921696</v>
      </c>
      <c r="AT22" s="15"/>
      <c r="AU22" s="18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18"/>
    </row>
    <row r="23" spans="1:59" x14ac:dyDescent="0.3">
      <c r="L23" s="2">
        <f t="shared" si="3"/>
        <v>0.5</v>
      </c>
      <c r="P23">
        <v>13</v>
      </c>
      <c r="Q23" s="13">
        <f t="shared" ca="1" si="4"/>
        <v>6099.7072717630153</v>
      </c>
      <c r="R23" s="14">
        <f ca="1">Q22*EXP(-($L22*Selectividad!L$8+$B$4))</f>
        <v>15173.32176057389</v>
      </c>
      <c r="S23" s="14">
        <f ca="1">R22*EXP(-($L22*Selectividad!M$8+$B$4))</f>
        <v>3177.7886414842224</v>
      </c>
      <c r="T23" s="14">
        <f ca="1">S22*EXP(-($L22*Selectividad!N$8+$B$4))</f>
        <v>2088.8107172165005</v>
      </c>
      <c r="U23" s="14">
        <f ca="1">T22*EXP(-($L22*Selectividad!O$8+$B$4))</f>
        <v>1546.1454864253531</v>
      </c>
      <c r="V23" s="14">
        <f ca="1">U22*EXP(-($L22*Selectividad!P$8+$B$4))</f>
        <v>189.15647246377654</v>
      </c>
      <c r="W23" s="14">
        <f ca="1">V22*EXP(-($L22*Selectividad!Q$8+$B$4))</f>
        <v>102.15927185687887</v>
      </c>
      <c r="X23" s="14">
        <f ca="1">W22*EXP(-($L22*Selectividad!R$8+$B$4))</f>
        <v>71.492826370028638</v>
      </c>
      <c r="Y23" s="14">
        <f ca="1">X22*EXP(-($L22*Selectividad!S$8+$B$4))</f>
        <v>10.324682172276631</v>
      </c>
      <c r="Z23" s="14">
        <f ca="1">Y22*EXP(-($L22*Selectividad!T$8+$B$4))</f>
        <v>4.6236963392359032</v>
      </c>
      <c r="AA23" s="14">
        <f ca="1">Z22*EXP(-($L22*Selectividad!U$8+$B$4))</f>
        <v>1.6608112357236149</v>
      </c>
      <c r="AC23" s="6">
        <f t="shared" ca="1" si="2"/>
        <v>28465.191637900898</v>
      </c>
      <c r="AD23">
        <f ca="1">SUMPRODUCT(Q23:AA23,Fecundidad!$B$37:$L$37)*$B$7</f>
        <v>460.76670019800292</v>
      </c>
      <c r="AF23">
        <v>13</v>
      </c>
      <c r="AG23" s="16">
        <f ca="1">(($L23*Selectividad!L$8)/($L23*Selectividad!L$8+$B$4))*('M y S-R'!Q23*(1-EXP(-$B$4-$L23*Selectividad!L$8)))*'Longitud-Peso'!M$39</f>
        <v>3.8774820251876496E-7</v>
      </c>
      <c r="AH23" s="16">
        <f ca="1">(($L23*Selectividad!M$8)/($L23*Selectividad!M$8+$B$4))*('M y S-R'!R23*(1-EXP(-$B$4-$L23*Selectividad!M$8)))*'Longitud-Peso'!N$39</f>
        <v>97.646589642130323</v>
      </c>
      <c r="AI23" s="16">
        <f ca="1">(($L23*Selectividad!N$8)/($L23*Selectividad!N$8+$B$4))*('M y S-R'!S23*(1-EXP(-$B$4-$L23*Selectividad!N$8)))*'Longitud-Peso'!O$39</f>
        <v>70.195677033868535</v>
      </c>
      <c r="AJ23" s="16">
        <f ca="1">(($L23*Selectividad!O$8)/($L23*Selectividad!O$8+$B$4))*('M y S-R'!T23*(1-EXP(-$B$4-$L23*Selectividad!O$8)))*'Longitud-Peso'!P$39</f>
        <v>67.431872913154805</v>
      </c>
      <c r="AK23" s="16">
        <f ca="1">(($L23*Selectividad!P$8)/($L23*Selectividad!P$8+$B$4))*('M y S-R'!U23*(1-EXP(-$B$4-$L23*Selectividad!P$8)))*'Longitud-Peso'!Q$39</f>
        <v>63.201005639050472</v>
      </c>
      <c r="AL23" s="16">
        <f ca="1">(($L23*Selectividad!Q$8)/($L23*Selectividad!Q$8+$B$4))*('M y S-R'!V23*(1-EXP(-$B$4-$L23*Selectividad!Q$8)))*'Longitud-Peso'!R$39</f>
        <v>9.0017456432504606</v>
      </c>
      <c r="AM23" s="16">
        <f ca="1">(($L23*Selectividad!R$8)/($L23*Selectividad!R$8+$B$4))*('M y S-R'!W23*(1-EXP(-$B$4-$L23*Selectividad!R$8)))*'Longitud-Peso'!S$39</f>
        <v>5.3730151039555967</v>
      </c>
      <c r="AN23" s="16">
        <f ca="1">(($L23*Selectividad!S$8)/($L23*Selectividad!S$8+$B$4))*('M y S-R'!X23*(1-EXP(-$B$4-$L23*Selectividad!S$8)))*'Longitud-Peso'!T$39</f>
        <v>4.0193096024503889</v>
      </c>
      <c r="AO23" s="16">
        <f ca="1">(($L23*Selectividad!T$8)/($L23*Selectividad!T$8+$B$4))*('M y S-R'!Y23*(1-EXP(-$B$4-$L23*Selectividad!T$8)))*'Longitud-Peso'!U$39</f>
        <v>0.6070496261622319</v>
      </c>
      <c r="AP23" s="16">
        <f ca="1">(($L23*Selectividad!U$8)/($L23*Selectividad!U$8+$B$4))*('M y S-R'!Z23*(1-EXP(-$B$4-$L23*Selectividad!U$8)))*'Longitud-Peso'!V$39</f>
        <v>0.28021384560923268</v>
      </c>
      <c r="AQ23" s="16">
        <f ca="1">(($L23*Selectividad!V$8)/($L23*Selectividad!V$8+$B$4))*('M y S-R'!AA23*(1-EXP(-$B$4-$L23*Selectividad!V$8)))*'Longitud-Peso'!W$39</f>
        <v>0.10274112086332086</v>
      </c>
      <c r="AR23" s="15"/>
      <c r="AS23" s="17">
        <f t="shared" ca="1" si="5"/>
        <v>317.85922055824352</v>
      </c>
      <c r="AT23" s="15"/>
      <c r="AU23" s="18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18"/>
    </row>
    <row r="24" spans="1:59" x14ac:dyDescent="0.3">
      <c r="L24" s="2">
        <f t="shared" si="3"/>
        <v>0.5</v>
      </c>
      <c r="P24">
        <v>14</v>
      </c>
      <c r="Q24" s="13">
        <f t="shared" ca="1" si="4"/>
        <v>5221.4762049091323</v>
      </c>
      <c r="R24" s="14">
        <f ca="1">Q23*EXP(-($L23*Selectividad!L$8+$B$4))</f>
        <v>4171.3384066513527</v>
      </c>
      <c r="S24" s="14">
        <f ca="1">R23*EXP(-($L23*Selectividad!M$8+$B$4))</f>
        <v>8081.1867637211917</v>
      </c>
      <c r="T24" s="14">
        <f ca="1">S23*EXP(-($L23*Selectividad!N$8+$B$4))</f>
        <v>1318.0974824934858</v>
      </c>
      <c r="U24" s="14">
        <f ca="1">T23*EXP(-($L23*Selectividad!O$8+$B$4))</f>
        <v>866.40299126425941</v>
      </c>
      <c r="V24" s="14">
        <f ca="1">U23*EXP(-($L23*Selectividad!P$8+$B$4))</f>
        <v>641.31472674284294</v>
      </c>
      <c r="W24" s="14">
        <f ca="1">V23*EXP(-($L23*Selectividad!Q$8+$B$4))</f>
        <v>78.45887241194211</v>
      </c>
      <c r="X24" s="14">
        <f ca="1">W23*EXP(-($L23*Selectividad!R$8+$B$4))</f>
        <v>42.373920236066454</v>
      </c>
      <c r="Y24" s="14">
        <f ca="1">X23*EXP(-($L23*Selectividad!S$8+$B$4))</f>
        <v>29.654002686106221</v>
      </c>
      <c r="Z24" s="14">
        <f ca="1">Y23*EXP(-($L23*Selectividad!T$8+$B$4))</f>
        <v>4.2825017336038158</v>
      </c>
      <c r="AA24" s="14">
        <f ca="1">Z23*EXP(-($L23*Selectividad!U$8+$B$4))</f>
        <v>1.9178302303197368</v>
      </c>
      <c r="AC24" s="6">
        <f t="shared" ca="1" si="2"/>
        <v>20456.503703080303</v>
      </c>
      <c r="AD24">
        <f ca="1">SUMPRODUCT(Q24:AA24,Fecundidad!$B$37:$L$37)*$B$7</f>
        <v>417.57854901535126</v>
      </c>
      <c r="AF24">
        <v>14</v>
      </c>
      <c r="AG24" s="16">
        <f ca="1">(($L24*Selectividad!L$8)/($L24*Selectividad!L$8+$B$4))*('M y S-R'!Q24*(1-EXP(-$B$4-$L24*Selectividad!L$8)))*'Longitud-Peso'!M$39</f>
        <v>3.3192052056669226E-7</v>
      </c>
      <c r="AH24" s="16">
        <f ca="1">(($L24*Selectividad!M$8)/($L24*Selectividad!M$8+$B$4))*('M y S-R'!R24*(1-EXP(-$B$4-$L24*Selectividad!M$8)))*'Longitud-Peso'!N$39</f>
        <v>26.844284730790331</v>
      </c>
      <c r="AI24" s="16">
        <f ca="1">(($L24*Selectividad!N$8)/($L24*Selectividad!N$8+$B$4))*('M y S-R'!S24*(1-EXP(-$B$4-$L24*Selectividad!N$8)))*'Longitud-Peso'!O$39</f>
        <v>178.50915844786917</v>
      </c>
      <c r="AJ24" s="16">
        <f ca="1">(($L24*Selectividad!O$8)/($L24*Selectividad!O$8+$B$4))*('M y S-R'!T24*(1-EXP(-$B$4-$L24*Selectividad!O$8)))*'Longitud-Peso'!P$39</f>
        <v>42.551381603926167</v>
      </c>
      <c r="AK24" s="16">
        <f ca="1">(($L24*Selectividad!P$8)/($L24*Selectividad!P$8+$B$4))*('M y S-R'!U24*(1-EXP(-$B$4-$L24*Selectividad!P$8)))*'Longitud-Peso'!Q$39</f>
        <v>35.415516080042778</v>
      </c>
      <c r="AL24" s="16">
        <f ca="1">(($L24*Selectividad!Q$8)/($L24*Selectividad!Q$8+$B$4))*('M y S-R'!V24*(1-EXP(-$B$4-$L24*Selectividad!Q$8)))*'Longitud-Peso'!R$39</f>
        <v>30.519452875265824</v>
      </c>
      <c r="AM24" s="16">
        <f ca="1">(($L24*Selectividad!R$8)/($L24*Selectividad!R$8+$B$4))*('M y S-R'!W24*(1-EXP(-$B$4-$L24*Selectividad!R$8)))*'Longitud-Peso'!S$39</f>
        <v>4.12650461232026</v>
      </c>
      <c r="AN24" s="16">
        <f ca="1">(($L24*Selectividad!S$8)/($L24*Selectividad!S$8+$B$4))*('M y S-R'!X24*(1-EXP(-$B$4-$L24*Selectividad!S$8)))*'Longitud-Peso'!T$39</f>
        <v>2.382251662800229</v>
      </c>
      <c r="AO24" s="16">
        <f ca="1">(($L24*Selectividad!T$8)/($L24*Selectividad!T$8+$B$4))*('M y S-R'!Y24*(1-EXP(-$B$4-$L24*Selectividad!T$8)))*'Longitud-Peso'!U$39</f>
        <v>1.7435356308740704</v>
      </c>
      <c r="AP24" s="16">
        <f ca="1">(($L24*Selectividad!U$8)/($L24*Selectividad!U$8+$B$4))*('M y S-R'!Z24*(1-EXP(-$B$4-$L24*Selectividad!U$8)))*'Longitud-Peso'!V$39</f>
        <v>0.25953613549795568</v>
      </c>
      <c r="AQ24" s="16">
        <f ca="1">(($L24*Selectividad!V$8)/($L24*Selectividad!V$8+$B$4))*('M y S-R'!AA24*(1-EXP(-$B$4-$L24*Selectividad!V$8)))*'Longitud-Peso'!W$39</f>
        <v>0.11864083241390182</v>
      </c>
      <c r="AR24" s="15"/>
      <c r="AS24" s="17">
        <f t="shared" ca="1" si="5"/>
        <v>322.47026294372125</v>
      </c>
      <c r="AT24" s="15"/>
      <c r="AU24" s="18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18"/>
    </row>
    <row r="25" spans="1:59" x14ac:dyDescent="0.3">
      <c r="L25" s="2">
        <f t="shared" si="3"/>
        <v>0.5</v>
      </c>
      <c r="P25">
        <v>15</v>
      </c>
      <c r="Q25" s="13">
        <f t="shared" ca="1" si="4"/>
        <v>8583.9962183001862</v>
      </c>
      <c r="R25" s="14">
        <f ca="1">Q24*EXP(-($L24*Selectividad!L$8+$B$4))</f>
        <v>3570.752375901855</v>
      </c>
      <c r="S25" s="14">
        <f ca="1">R24*EXP(-($L24*Selectividad!M$8+$B$4))</f>
        <v>2221.6206346076847</v>
      </c>
      <c r="T25" s="14">
        <f ca="1">S24*EXP(-($L24*Selectividad!N$8+$B$4))</f>
        <v>3351.9510359397418</v>
      </c>
      <c r="U25" s="14">
        <f ca="1">T24*EXP(-($L24*Selectividad!O$8+$B$4))</f>
        <v>546.72431168490596</v>
      </c>
      <c r="V25" s="14">
        <f ca="1">U24*EXP(-($L24*Selectividad!P$8+$B$4))</f>
        <v>359.3691554062213</v>
      </c>
      <c r="W25" s="14">
        <f ca="1">V24*EXP(-($L24*Selectividad!Q$8+$B$4))</f>
        <v>266.00638966267411</v>
      </c>
      <c r="X25" s="14">
        <f ca="1">W24*EXP(-($L24*Selectividad!R$8+$B$4))</f>
        <v>32.543399546279048</v>
      </c>
      <c r="Y25" s="14">
        <f ca="1">X24*EXP(-($L24*Selectividad!S$8+$B$4))</f>
        <v>17.575978014878725</v>
      </c>
      <c r="Z25" s="14">
        <f ca="1">Y24*EXP(-($L24*Selectividad!T$8+$B$4))</f>
        <v>12.299973577156573</v>
      </c>
      <c r="AA25" s="14">
        <f ca="1">Z24*EXP(-($L24*Selectividad!U$8+$B$4))</f>
        <v>1.7763085383456108</v>
      </c>
      <c r="AC25" s="6">
        <f t="shared" ca="1" si="2"/>
        <v>18964.615781179931</v>
      </c>
      <c r="AD25">
        <f ca="1">SUMPRODUCT(Q25:AA25,Fecundidad!$B$37:$L$37)*$B$7</f>
        <v>312.84409045484438</v>
      </c>
      <c r="AF25">
        <v>15</v>
      </c>
      <c r="AG25" s="16">
        <f ca="1">(($L25*Selectividad!L$8)/($L25*Selectividad!L$8+$B$4))*('M y S-R'!Q25*(1-EXP(-$B$4-$L25*Selectividad!L$8)))*'Longitud-Peso'!M$39</f>
        <v>5.4567030117688702E-7</v>
      </c>
      <c r="AH25" s="16">
        <f ca="1">(($L25*Selectividad!M$8)/($L25*Selectividad!M$8+$B$4))*('M y S-R'!R25*(1-EXP(-$B$4-$L25*Selectividad!M$8)))*'Longitud-Peso'!N$39</f>
        <v>22.979265678615828</v>
      </c>
      <c r="AI25" s="16">
        <f ca="1">(($L25*Selectividad!N$8)/($L25*Selectividad!N$8+$B$4))*('M y S-R'!S25*(1-EXP(-$B$4-$L25*Selectividad!N$8)))*'Longitud-Peso'!O$39</f>
        <v>49.074429470508051</v>
      </c>
      <c r="AJ25" s="16">
        <f ca="1">(($L25*Selectividad!O$8)/($L25*Selectividad!O$8+$B$4))*('M y S-R'!T25*(1-EXP(-$B$4-$L25*Selectividad!O$8)))*'Longitud-Peso'!P$39</f>
        <v>108.20910406272056</v>
      </c>
      <c r="AK25" s="16">
        <f ca="1">(($L25*Selectividad!P$8)/($L25*Selectividad!P$8+$B$4))*('M y S-R'!U25*(1-EXP(-$B$4-$L25*Selectividad!P$8)))*'Longitud-Peso'!Q$39</f>
        <v>22.348172671441517</v>
      </c>
      <c r="AL25" s="16">
        <f ca="1">(($L25*Selectividad!Q$8)/($L25*Selectividad!Q$8+$B$4))*('M y S-R'!V25*(1-EXP(-$B$4-$L25*Selectividad!Q$8)))*'Longitud-Peso'!R$39</f>
        <v>17.101977462685255</v>
      </c>
      <c r="AM25" s="16">
        <f ca="1">(($L25*Selectividad!R$8)/($L25*Selectividad!R$8+$B$4))*('M y S-R'!W25*(1-EXP(-$B$4-$L25*Selectividad!R$8)))*'Longitud-Peso'!S$39</f>
        <v>13.990471187075197</v>
      </c>
      <c r="AN25" s="16">
        <f ca="1">(($L25*Selectividad!S$8)/($L25*Selectividad!S$8+$B$4))*('M y S-R'!X25*(1-EXP(-$B$4-$L25*Selectividad!S$8)))*'Longitud-Peso'!T$39</f>
        <v>1.8295821403918378</v>
      </c>
      <c r="AO25" s="16">
        <f ca="1">(($L25*Selectividad!T$8)/($L25*Selectividad!T$8+$B$4))*('M y S-R'!Y25*(1-EXP(-$B$4-$L25*Selectividad!T$8)))*'Longitud-Peso'!U$39</f>
        <v>1.0333965448366991</v>
      </c>
      <c r="AP25" s="16">
        <f ca="1">(($L25*Selectividad!U$8)/($L25*Selectividad!U$8+$B$4))*('M y S-R'!Z25*(1-EXP(-$B$4-$L25*Selectividad!U$8)))*'Longitud-Peso'!V$39</f>
        <v>0.7454258766302484</v>
      </c>
      <c r="AQ25" s="16">
        <f ca="1">(($L25*Selectividad!V$8)/($L25*Selectividad!V$8+$B$4))*('M y S-R'!AA25*(1-EXP(-$B$4-$L25*Selectividad!V$8)))*'Longitud-Peso'!W$39</f>
        <v>0.10988601612464409</v>
      </c>
      <c r="AR25" s="15"/>
      <c r="AS25" s="17">
        <f t="shared" ca="1" si="5"/>
        <v>237.42171165670015</v>
      </c>
      <c r="AT25" s="15"/>
      <c r="AU25" s="18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18"/>
    </row>
    <row r="26" spans="1:59" x14ac:dyDescent="0.3">
      <c r="L26" s="2">
        <f t="shared" si="3"/>
        <v>0.5</v>
      </c>
      <c r="P26">
        <v>16</v>
      </c>
      <c r="Q26" s="13">
        <f t="shared" ca="1" si="4"/>
        <v>5319.4614652551691</v>
      </c>
      <c r="R26" s="14">
        <f ca="1">Q25*EXP(-($L25*Selectividad!L$8+$B$4))</f>
        <v>5870.241228411639</v>
      </c>
      <c r="S26" s="14">
        <f ca="1">R25*EXP(-($L25*Selectividad!M$8+$B$4))</f>
        <v>1901.753438831226</v>
      </c>
      <c r="T26" s="14">
        <f ca="1">S25*EXP(-($L25*Selectividad!N$8+$B$4))</f>
        <v>921.49381091760335</v>
      </c>
      <c r="U26" s="14">
        <f ca="1">T25*EXP(-($L25*Selectividad!O$8+$B$4))</f>
        <v>1390.3320105421108</v>
      </c>
      <c r="V26" s="14">
        <f ca="1">U25*EXP(-($L25*Selectividad!P$8+$B$4))</f>
        <v>226.77190188777374</v>
      </c>
      <c r="W26" s="14">
        <f ca="1">V25*EXP(-($L25*Selectividad!Q$8+$B$4))</f>
        <v>149.06018464794317</v>
      </c>
      <c r="X26" s="14">
        <f ca="1">W25*EXP(-($L25*Selectividad!R$8+$B$4))</f>
        <v>110.33490483018927</v>
      </c>
      <c r="Y26" s="14">
        <f ca="1">X25*EXP(-($L25*Selectividad!S$8+$B$4))</f>
        <v>13.498446019822678</v>
      </c>
      <c r="Z26" s="14">
        <f ca="1">Y25*EXP(-($L25*Selectividad!T$8+$B$4))</f>
        <v>7.2902153366628584</v>
      </c>
      <c r="AA26" s="14">
        <f ca="1">Z25*EXP(-($L25*Selectividad!U$8+$B$4))</f>
        <v>5.1018188539395197</v>
      </c>
      <c r="AC26" s="6">
        <f t="shared" ca="1" si="2"/>
        <v>15915.339425534085</v>
      </c>
      <c r="AD26">
        <f ca="1">SUMPRODUCT(Q26:AA26,Fecundidad!$B$37:$L$37)*$B$7</f>
        <v>266.68312851375714</v>
      </c>
      <c r="AF26">
        <v>16</v>
      </c>
      <c r="AG26" s="16">
        <f ca="1">(($L26*Selectividad!L$8)/($L26*Selectividad!L$8+$B$4))*('M y S-R'!Q26*(1-EXP(-$B$4-$L26*Selectividad!L$8)))*'Longitud-Peso'!M$39</f>
        <v>3.3814927989558506E-7</v>
      </c>
      <c r="AH26" s="16">
        <f ca="1">(($L26*Selectividad!M$8)/($L26*Selectividad!M$8+$B$4))*('M y S-R'!R26*(1-EXP(-$B$4-$L26*Selectividad!M$8)))*'Longitud-Peso'!N$39</f>
        <v>37.777425759232443</v>
      </c>
      <c r="AI26" s="16">
        <f ca="1">(($L26*Selectividad!N$8)/($L26*Selectividad!N$8+$B$4))*('M y S-R'!S26*(1-EXP(-$B$4-$L26*Selectividad!N$8)))*'Longitud-Peso'!O$39</f>
        <v>42.008731621589313</v>
      </c>
      <c r="AJ26" s="16">
        <f ca="1">(($L26*Selectividad!O$8)/($L26*Selectividad!O$8+$B$4))*('M y S-R'!T26*(1-EXP(-$B$4-$L26*Selectividad!O$8)))*'Longitud-Peso'!P$39</f>
        <v>29.748053778112659</v>
      </c>
      <c r="AK26" s="16">
        <f ca="1">(($L26*Selectividad!P$8)/($L26*Selectividad!P$8+$B$4))*('M y S-R'!U26*(1-EXP(-$B$4-$L26*Selectividad!P$8)))*'Longitud-Peso'!Q$39</f>
        <v>56.831897133806137</v>
      </c>
      <c r="AL26" s="16">
        <f ca="1">(($L26*Selectividad!Q$8)/($L26*Selectividad!Q$8+$B$4))*('M y S-R'!V26*(1-EXP(-$B$4-$L26*Selectividad!Q$8)))*'Longitud-Peso'!R$39</f>
        <v>10.791821993935763</v>
      </c>
      <c r="AM26" s="16">
        <f ca="1">(($L26*Selectividad!R$8)/($L26*Selectividad!R$8+$B$4))*('M y S-R'!W26*(1-EXP(-$B$4-$L26*Selectividad!R$8)))*'Longitud-Peso'!S$39</f>
        <v>7.8397448313241878</v>
      </c>
      <c r="AN26" s="16">
        <f ca="1">(($L26*Selectividad!S$8)/($L26*Selectividad!S$8+$B$4))*('M y S-R'!X26*(1-EXP(-$B$4-$L26*Selectividad!S$8)))*'Longitud-Peso'!T$39</f>
        <v>6.2030019651781734</v>
      </c>
      <c r="AO26" s="16">
        <f ca="1">(($L26*Selectividad!T$8)/($L26*Selectividad!T$8+$B$4))*('M y S-R'!Y26*(1-EXP(-$B$4-$L26*Selectividad!T$8)))*'Longitud-Peso'!U$39</f>
        <v>0.79365412642988564</v>
      </c>
      <c r="AP26" s="16">
        <f ca="1">(($L26*Selectividad!U$8)/($L26*Selectividad!U$8+$B$4))*('M y S-R'!Z26*(1-EXP(-$B$4-$L26*Selectividad!U$8)))*'Longitud-Peso'!V$39</f>
        <v>0.44181518960721716</v>
      </c>
      <c r="AQ26" s="16">
        <f ca="1">(($L26*Selectividad!V$8)/($L26*Selectividad!V$8+$B$4))*('M y S-R'!AA26*(1-EXP(-$B$4-$L26*Selectividad!V$8)))*'Longitud-Peso'!W$39</f>
        <v>0.31560876770380841</v>
      </c>
      <c r="AR26" s="15"/>
      <c r="AS26" s="17">
        <f t="shared" ca="1" si="5"/>
        <v>192.75175550506887</v>
      </c>
      <c r="AT26" s="15"/>
      <c r="AU26" s="18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18"/>
    </row>
    <row r="27" spans="1:59" x14ac:dyDescent="0.3">
      <c r="L27" s="2">
        <f t="shared" si="3"/>
        <v>0.5</v>
      </c>
      <c r="P27">
        <v>17</v>
      </c>
      <c r="Q27" s="13">
        <f t="shared" ca="1" si="4"/>
        <v>5695.6022693169962</v>
      </c>
      <c r="R27" s="14">
        <f ca="1">Q26*EXP(-($L26*Selectividad!L$8+$B$4))</f>
        <v>3637.7604570370368</v>
      </c>
      <c r="S27" s="14">
        <f ca="1">R26*EXP(-($L26*Selectividad!M$8+$B$4))</f>
        <v>3126.4423481846952</v>
      </c>
      <c r="T27" s="14">
        <f ca="1">S26*EXP(-($L26*Selectividad!N$8+$B$4))</f>
        <v>788.8178550716915</v>
      </c>
      <c r="U27" s="14">
        <f ca="1">T26*EXP(-($L26*Selectividad!O$8+$B$4))</f>
        <v>382.21988600021274</v>
      </c>
      <c r="V27" s="14">
        <f ca="1">U26*EXP(-($L26*Selectividad!P$8+$B$4))</f>
        <v>576.6859595367639</v>
      </c>
      <c r="W27" s="14">
        <f ca="1">V26*EXP(-($L26*Selectividad!Q$8+$B$4))</f>
        <v>94.061109752580691</v>
      </c>
      <c r="X27" s="14">
        <f ca="1">W26*EXP(-($L26*Selectividad!R$8+$B$4))</f>
        <v>61.827617404068029</v>
      </c>
      <c r="Y27" s="14">
        <f ca="1">X26*EXP(-($L26*Selectividad!S$8+$B$4))</f>
        <v>45.765033085576086</v>
      </c>
      <c r="Z27" s="14">
        <f ca="1">Y26*EXP(-($L26*Selectividad!T$8+$B$4))</f>
        <v>5.5989247432787037</v>
      </c>
      <c r="AA27" s="14">
        <f ca="1">Z26*EXP(-($L26*Selectividad!U$8+$B$4))</f>
        <v>3.0238567441267405</v>
      </c>
      <c r="AC27" s="6">
        <f t="shared" ca="1" si="2"/>
        <v>14417.805316877026</v>
      </c>
      <c r="AD27">
        <f ca="1">SUMPRODUCT(Q27:AA27,Fecundidad!$B$37:$L$37)*$B$7</f>
        <v>230.8370810286707</v>
      </c>
      <c r="AF27">
        <v>17</v>
      </c>
      <c r="AG27" s="16">
        <f ca="1">(($L27*Selectividad!L$8)/($L27*Selectividad!L$8+$B$4))*('M y S-R'!Q27*(1-EXP(-$B$4-$L27*Selectividad!L$8)))*'Longitud-Peso'!M$39</f>
        <v>3.6205992251676473E-7</v>
      </c>
      <c r="AH27" s="16">
        <f ca="1">(($L27*Selectividad!M$8)/($L27*Selectividad!M$8+$B$4))*('M y S-R'!R27*(1-EXP(-$B$4-$L27*Selectividad!M$8)))*'Longitud-Peso'!N$39</f>
        <v>23.410490344154468</v>
      </c>
      <c r="AI27" s="16">
        <f ca="1">(($L27*Selectividad!N$8)/($L27*Selectividad!N$8+$B$4))*('M y S-R'!S27*(1-EXP(-$B$4-$L27*Selectividad!N$8)))*'Longitud-Peso'!O$39</f>
        <v>69.061464464068266</v>
      </c>
      <c r="AJ27" s="16">
        <f ca="1">(($L27*Selectividad!O$8)/($L27*Selectividad!O$8+$B$4))*('M y S-R'!T27*(1-EXP(-$B$4-$L27*Selectividad!O$8)))*'Longitud-Peso'!P$39</f>
        <v>25.464952336946713</v>
      </c>
      <c r="AK27" s="16">
        <f ca="1">(($L27*Selectividad!P$8)/($L27*Selectividad!P$8+$B$4))*('M y S-R'!U27*(1-EXP(-$B$4-$L27*Selectividad!P$8)))*'Longitud-Peso'!Q$39</f>
        <v>15.623808614741858</v>
      </c>
      <c r="AL27" s="16">
        <f ca="1">(($L27*Selectividad!Q$8)/($L27*Selectividad!Q$8+$B$4))*('M y S-R'!V27*(1-EXP(-$B$4-$L27*Selectividad!Q$8)))*'Longitud-Peso'!R$39</f>
        <v>27.443841895380483</v>
      </c>
      <c r="AM27" s="16">
        <f ca="1">(($L27*Selectividad!R$8)/($L27*Selectividad!R$8+$B$4))*('M y S-R'!W27*(1-EXP(-$B$4-$L27*Selectividad!R$8)))*'Longitud-Peso'!S$39</f>
        <v>4.9470963742133476</v>
      </c>
      <c r="AN27" s="16">
        <f ca="1">(($L27*Selectividad!S$8)/($L27*Selectividad!S$8+$B$4))*('M y S-R'!X27*(1-EXP(-$B$4-$L27*Selectividad!S$8)))*'Longitud-Peso'!T$39</f>
        <v>3.4759338656245649</v>
      </c>
      <c r="AO27" s="16">
        <f ca="1">(($L27*Selectividad!T$8)/($L27*Selectividad!T$8+$B$4))*('M y S-R'!Y27*(1-EXP(-$B$4-$L27*Selectividad!T$8)))*'Longitud-Peso'!U$39</f>
        <v>2.6907991706029608</v>
      </c>
      <c r="AP27" s="16">
        <f ca="1">(($L27*Selectividad!U$8)/($L27*Selectividad!U$8+$B$4))*('M y S-R'!Z27*(1-EXP(-$B$4-$L27*Selectividad!U$8)))*'Longitud-Peso'!V$39</f>
        <v>0.3393164512724211</v>
      </c>
      <c r="AQ27" s="16">
        <f ca="1">(($L27*Selectividad!V$8)/($L27*Selectividad!V$8+$B$4))*('M y S-R'!AA27*(1-EXP(-$B$4-$L27*Selectividad!V$8)))*'Longitud-Peso'!W$39</f>
        <v>0.18706185539883624</v>
      </c>
      <c r="AR27" s="15"/>
      <c r="AS27" s="17">
        <f t="shared" ca="1" si="5"/>
        <v>172.64476573446382</v>
      </c>
      <c r="AT27" s="15"/>
      <c r="AU27" s="18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18"/>
    </row>
    <row r="28" spans="1:59" x14ac:dyDescent="0.3">
      <c r="L28" s="2">
        <f t="shared" si="3"/>
        <v>0.5</v>
      </c>
      <c r="P28">
        <v>18</v>
      </c>
      <c r="Q28" s="13">
        <f t="shared" ca="1" si="4"/>
        <v>6003.3302991235087</v>
      </c>
      <c r="R28" s="14">
        <f ca="1">Q27*EXP(-($L27*Selectividad!L$8+$B$4))</f>
        <v>3894.987650472227</v>
      </c>
      <c r="S28" s="14">
        <f ca="1">R27*EXP(-($L27*Selectividad!M$8+$B$4))</f>
        <v>1937.4413934450288</v>
      </c>
      <c r="T28" s="14">
        <f ca="1">S27*EXP(-($L27*Selectividad!N$8+$B$4))</f>
        <v>1296.7998357431759</v>
      </c>
      <c r="U28" s="14">
        <f ca="1">T27*EXP(-($L27*Selectividad!O$8+$B$4))</f>
        <v>327.18816672268838</v>
      </c>
      <c r="V28" s="14">
        <f ca="1">U27*EXP(-($L27*Selectividad!P$8+$B$4))</f>
        <v>158.53827721777037</v>
      </c>
      <c r="W28" s="14">
        <f ca="1">V27*EXP(-($L27*Selectividad!Q$8+$B$4))</f>
        <v>239.19948142254555</v>
      </c>
      <c r="X28" s="14">
        <f ca="1">W27*EXP(-($L27*Selectividad!R$8+$B$4))</f>
        <v>39.01494097917621</v>
      </c>
      <c r="Y28" s="14">
        <f ca="1">X27*EXP(-($L27*Selectividad!S$8+$B$4))</f>
        <v>25.645039169194153</v>
      </c>
      <c r="Z28" s="14">
        <f ca="1">Y27*EXP(-($L27*Selectividad!T$8+$B$4))</f>
        <v>18.982553676439156</v>
      </c>
      <c r="AA28" s="14">
        <f ca="1">Z27*EXP(-($L27*Selectividad!U$8+$B$4))</f>
        <v>2.3223383073031911</v>
      </c>
      <c r="AC28" s="6">
        <f t="shared" ca="1" si="2"/>
        <v>13943.449976279057</v>
      </c>
      <c r="AD28">
        <f ca="1">SUMPRODUCT(Q28:AA28,Fecundidad!$B$37:$L$37)*$B$7</f>
        <v>201.77376214433977</v>
      </c>
      <c r="AF28">
        <v>18</v>
      </c>
      <c r="AG28" s="16">
        <f ca="1">(($L28*Selectividad!L$8)/($L28*Selectividad!L$8+$B$4))*('M y S-R'!Q28*(1-EXP(-$B$4-$L28*Selectividad!L$8)))*'Longitud-Peso'!M$39</f>
        <v>3.816216793529463E-7</v>
      </c>
      <c r="AH28" s="16">
        <f ca="1">(($L28*Selectividad!M$8)/($L28*Selectividad!M$8+$B$4))*('M y S-R'!R28*(1-EXP(-$B$4-$L28*Selectividad!M$8)))*'Longitud-Peso'!N$39</f>
        <v>25.065853526884002</v>
      </c>
      <c r="AI28" s="16">
        <f ca="1">(($L28*Selectividad!N$8)/($L28*Selectividad!N$8+$B$4))*('M y S-R'!S28*(1-EXP(-$B$4-$L28*Selectividad!N$8)))*'Longitud-Peso'!O$39</f>
        <v>42.797059738622231</v>
      </c>
      <c r="AJ28" s="16">
        <f ca="1">(($L28*Selectividad!O$8)/($L28*Selectividad!O$8+$B$4))*('M y S-R'!T28*(1-EXP(-$B$4-$L28*Selectividad!O$8)))*'Longitud-Peso'!P$39</f>
        <v>41.863841944550074</v>
      </c>
      <c r="AK28" s="16">
        <f ca="1">(($L28*Selectividad!P$8)/($L28*Selectividad!P$8+$B$4))*('M y S-R'!U28*(1-EXP(-$B$4-$L28*Selectividad!P$8)))*'Longitud-Peso'!Q$39</f>
        <v>13.374304909610823</v>
      </c>
      <c r="AL28" s="16">
        <f ca="1">(($L28*Selectividad!Q$8)/($L28*Selectividad!Q$8+$B$4))*('M y S-R'!V28*(1-EXP(-$B$4-$L28*Selectividad!Q$8)))*'Longitud-Peso'!R$39</f>
        <v>7.5446598662215587</v>
      </c>
      <c r="AM28" s="16">
        <f ca="1">(($L28*Selectividad!R$8)/($L28*Selectividad!R$8+$B$4))*('M y S-R'!W28*(1-EXP(-$B$4-$L28*Selectividad!R$8)))*'Longitud-Peso'!S$39</f>
        <v>12.580575440496771</v>
      </c>
      <c r="AN28" s="16">
        <f ca="1">(($L28*Selectividad!S$8)/($L28*Selectividad!S$8+$B$4))*('M y S-R'!X28*(1-EXP(-$B$4-$L28*Selectividad!S$8)))*'Longitud-Peso'!T$39</f>
        <v>2.1934106522102428</v>
      </c>
      <c r="AO28" s="16">
        <f ca="1">(($L28*Selectividad!T$8)/($L28*Selectividad!T$8+$B$4))*('M y S-R'!Y28*(1-EXP(-$B$4-$L28*Selectividad!T$8)))*'Longitud-Peso'!U$39</f>
        <v>1.5078247621391276</v>
      </c>
      <c r="AP28" s="16">
        <f ca="1">(($L28*Selectividad!U$8)/($L28*Selectividad!U$8+$B$4))*('M y S-R'!Z28*(1-EXP(-$B$4-$L28*Selectividad!U$8)))*'Longitud-Peso'!V$39</f>
        <v>1.150416025382351</v>
      </c>
      <c r="AQ28" s="16">
        <f ca="1">(($L28*Selectividad!V$8)/($L28*Selectividad!V$8+$B$4))*('M y S-R'!AA28*(1-EXP(-$B$4-$L28*Selectividad!V$8)))*'Longitud-Peso'!W$39</f>
        <v>0.14366451501768615</v>
      </c>
      <c r="AR28" s="15"/>
      <c r="AS28" s="17">
        <f t="shared" ca="1" si="5"/>
        <v>148.22161176275657</v>
      </c>
      <c r="AT28" s="15"/>
      <c r="AU28" s="18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18"/>
    </row>
    <row r="29" spans="1:59" x14ac:dyDescent="0.3">
      <c r="L29" s="2">
        <f t="shared" si="3"/>
        <v>0.5</v>
      </c>
      <c r="P29">
        <v>19</v>
      </c>
      <c r="Q29" s="13">
        <f t="shared" ca="1" si="4"/>
        <v>5033.1167379343051</v>
      </c>
      <c r="R29" s="14">
        <f ca="1">Q28*EXP(-($L28*Selectividad!L$8+$B$4))</f>
        <v>4105.4301671938601</v>
      </c>
      <c r="S29" s="14">
        <f ca="1">R28*EXP(-($L28*Selectividad!M$8+$B$4))</f>
        <v>2074.4384876646263</v>
      </c>
      <c r="T29" s="14">
        <f ca="1">S28*EXP(-($L28*Selectividad!N$8+$B$4))</f>
        <v>803.6206655914699</v>
      </c>
      <c r="U29" s="14">
        <f ca="1">T28*EXP(-($L28*Selectividad!O$8+$B$4))</f>
        <v>537.89041175358659</v>
      </c>
      <c r="V29" s="14">
        <f ca="1">U28*EXP(-($L28*Selectividad!P$8+$B$4))</f>
        <v>135.71206046099539</v>
      </c>
      <c r="W29" s="14">
        <f ca="1">V28*EXP(-($L28*Selectividad!Q$8+$B$4))</f>
        <v>65.758968237368506</v>
      </c>
      <c r="X29" s="14">
        <f ca="1">W28*EXP(-($L28*Selectividad!R$8+$B$4))</f>
        <v>99.215857377167779</v>
      </c>
      <c r="Y29" s="14">
        <f ca="1">X28*EXP(-($L28*Selectividad!S$8+$B$4))</f>
        <v>16.182730818427757</v>
      </c>
      <c r="Z29" s="14">
        <f ca="1">Y28*EXP(-($L28*Selectividad!T$8+$B$4))</f>
        <v>10.637124016786553</v>
      </c>
      <c r="AA29" s="14">
        <f ca="1">Z28*EXP(-($L28*Selectividad!U$8+$B$4))</f>
        <v>7.8736388850653407</v>
      </c>
      <c r="AC29" s="6">
        <f t="shared" ca="1" si="2"/>
        <v>12889.876849933658</v>
      </c>
      <c r="AD29">
        <f ca="1">SUMPRODUCT(Q29:AA29,Fecundidad!$B$37:$L$37)*$B$7</f>
        <v>189.25261154421446</v>
      </c>
      <c r="AF29">
        <v>19</v>
      </c>
      <c r="AG29" s="16">
        <f ca="1">(($L29*Selectividad!L$8)/($L29*Selectividad!L$8+$B$4))*('M y S-R'!Q29*(1-EXP(-$B$4-$L29*Selectividad!L$8)))*'Longitud-Peso'!M$39</f>
        <v>3.1994682388046229E-7</v>
      </c>
      <c r="AH29" s="16">
        <f ca="1">(($L29*Selectividad!M$8)/($L29*Selectividad!M$8+$B$4))*('M y S-R'!R29*(1-EXP(-$B$4-$L29*Selectividad!M$8)))*'Longitud-Peso'!N$39</f>
        <v>26.420138000503261</v>
      </c>
      <c r="AI29" s="16">
        <f ca="1">(($L29*Selectividad!N$8)/($L29*Selectividad!N$8+$B$4))*('M y S-R'!S29*(1-EXP(-$B$4-$L29*Selectividad!N$8)))*'Longitud-Peso'!O$39</f>
        <v>45.823253379973337</v>
      </c>
      <c r="AJ29" s="16">
        <f ca="1">(($L29*Selectividad!O$8)/($L29*Selectividad!O$8+$B$4))*('M y S-R'!T29*(1-EXP(-$B$4-$L29*Selectividad!O$8)))*'Longitud-Peso'!P$39</f>
        <v>25.942822940300069</v>
      </c>
      <c r="AK29" s="16">
        <f ca="1">(($L29*Selectividad!P$8)/($L29*Selectividad!P$8+$B$4))*('M y S-R'!U29*(1-EXP(-$B$4-$L29*Selectividad!P$8)))*'Longitud-Peso'!Q$39</f>
        <v>21.987073819958322</v>
      </c>
      <c r="AL29" s="16">
        <f ca="1">(($L29*Selectividad!Q$8)/($L29*Selectividad!Q$8+$B$4))*('M y S-R'!V29*(1-EXP(-$B$4-$L29*Selectividad!Q$8)))*'Longitud-Peso'!R$39</f>
        <v>6.4583856585994086</v>
      </c>
      <c r="AM29" s="16">
        <f ca="1">(($L29*Selectividad!R$8)/($L29*Selectividad!R$8+$B$4))*('M y S-R'!W29*(1-EXP(-$B$4-$L29*Selectividad!R$8)))*'Longitud-Peso'!S$39</f>
        <v>3.4585595916825862</v>
      </c>
      <c r="AN29" s="16">
        <f ca="1">(($L29*Selectividad!S$8)/($L29*Selectividad!S$8+$B$4))*('M y S-R'!X29*(1-EXP(-$B$4-$L29*Selectividad!S$8)))*'Longitud-Peso'!T$39</f>
        <v>5.5778917762660418</v>
      </c>
      <c r="AO29" s="16">
        <f ca="1">(($L29*Selectividad!T$8)/($L29*Selectividad!T$8+$B$4))*('M y S-R'!Y29*(1-EXP(-$B$4-$L29*Selectividad!T$8)))*'Longitud-Peso'!U$39</f>
        <v>0.95147923487551089</v>
      </c>
      <c r="AP29" s="16">
        <f ca="1">(($L29*Selectividad!U$8)/($L29*Selectividad!U$8+$B$4))*('M y S-R'!Z29*(1-EXP(-$B$4-$L29*Selectividad!U$8)))*'Longitud-Peso'!V$39</f>
        <v>0.64465077467839593</v>
      </c>
      <c r="AQ29" s="16">
        <f ca="1">(($L29*Selectividad!V$8)/($L29*Selectividad!V$8+$B$4))*('M y S-R'!AA29*(1-EXP(-$B$4-$L29*Selectividad!V$8)))*'Longitud-Peso'!W$39</f>
        <v>0.48707912550470162</v>
      </c>
      <c r="AR29" s="15"/>
      <c r="AS29" s="17">
        <f t="shared" ca="1" si="5"/>
        <v>137.7513346222884</v>
      </c>
      <c r="AT29" s="15"/>
      <c r="AU29" s="18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18"/>
    </row>
    <row r="30" spans="1:59" x14ac:dyDescent="0.3">
      <c r="L30" s="2">
        <f t="shared" si="3"/>
        <v>0.5</v>
      </c>
      <c r="P30">
        <v>20</v>
      </c>
      <c r="Q30" s="13">
        <f t="shared" ca="1" si="4"/>
        <v>16048.774481010605</v>
      </c>
      <c r="R30" s="14">
        <f ca="1">Q29*EXP(-($L29*Selectividad!L$8+$B$4))</f>
        <v>3441.9410995827907</v>
      </c>
      <c r="S30" s="14">
        <f ca="1">R29*EXP(-($L29*Selectividad!M$8+$B$4))</f>
        <v>2186.5184466538249</v>
      </c>
      <c r="T30" s="14">
        <f ca="1">S29*EXP(-($L29*Selectividad!N$8+$B$4))</f>
        <v>860.44493723825713</v>
      </c>
      <c r="U30" s="14">
        <f ca="1">T29*EXP(-($L29*Selectividad!O$8+$B$4))</f>
        <v>333.32811957133356</v>
      </c>
      <c r="V30" s="14">
        <f ca="1">U29*EXP(-($L29*Selectividad!P$8+$B$4))</f>
        <v>223.10775115275737</v>
      </c>
      <c r="W30" s="14">
        <f ca="1">V29*EXP(-($L29*Selectividad!Q$8+$B$4))</f>
        <v>56.29104358831848</v>
      </c>
      <c r="X30" s="14">
        <f ca="1">W29*EXP(-($L29*Selectividad!R$8+$B$4))</f>
        <v>27.275696314672338</v>
      </c>
      <c r="Y30" s="14">
        <f ca="1">X29*EXP(-($L29*Selectividad!S$8+$B$4))</f>
        <v>41.153042207886159</v>
      </c>
      <c r="Z30" s="14">
        <f ca="1">Y29*EXP(-($L29*Selectividad!T$8+$B$4))</f>
        <v>6.7123202078267257</v>
      </c>
      <c r="AA30" s="14">
        <f ca="1">Z29*EXP(-($L29*Selectividad!U$8+$B$4))</f>
        <v>4.4120972716008051</v>
      </c>
      <c r="AC30" s="6">
        <f t="shared" ca="1" si="2"/>
        <v>23229.959034799875</v>
      </c>
      <c r="AD30">
        <f ca="1">SUMPRODUCT(Q30:AA30,Fecundidad!$B$37:$L$37)*$B$7</f>
        <v>176.61442278044578</v>
      </c>
      <c r="AF30">
        <v>20</v>
      </c>
      <c r="AG30" s="16">
        <f ca="1">(($L30*Selectividad!L$8)/($L30*Selectividad!L$8+$B$4))*('M y S-R'!Q30*(1-EXP(-$B$4-$L30*Selectividad!L$8)))*'Longitud-Peso'!M$39</f>
        <v>1.020193786421208E-6</v>
      </c>
      <c r="AH30" s="16">
        <f ca="1">(($L30*Selectividad!M$8)/($L30*Selectividad!M$8+$B$4))*('M y S-R'!R30*(1-EXP(-$B$4-$L30*Selectividad!M$8)))*'Longitud-Peso'!N$39</f>
        <v>22.150311937406098</v>
      </c>
      <c r="AI30" s="16">
        <f ca="1">(($L30*Selectividad!N$8)/($L30*Selectividad!N$8+$B$4))*('M y S-R'!S30*(1-EXP(-$B$4-$L30*Selectividad!N$8)))*'Longitud-Peso'!O$39</f>
        <v>48.299040630411866</v>
      </c>
      <c r="AJ30" s="16">
        <f ca="1">(($L30*Selectividad!O$8)/($L30*Selectividad!O$8+$B$4))*('M y S-R'!T30*(1-EXP(-$B$4-$L30*Selectividad!O$8)))*'Longitud-Peso'!P$39</f>
        <v>27.777248162502524</v>
      </c>
      <c r="AK30" s="16">
        <f ca="1">(($L30*Selectividad!P$8)/($L30*Selectividad!P$8+$B$4))*('M y S-R'!U30*(1-EXP(-$B$4-$L30*Selectividad!P$8)))*'Longitud-Peso'!Q$39</f>
        <v>13.625284651179577</v>
      </c>
      <c r="AL30" s="16">
        <f ca="1">(($L30*Selectividad!Q$8)/($L30*Selectividad!Q$8+$B$4))*('M y S-R'!V30*(1-EXP(-$B$4-$L30*Selectividad!Q$8)))*'Longitud-Peso'!R$39</f>
        <v>10.617449145438796</v>
      </c>
      <c r="AM30" s="16">
        <f ca="1">(($L30*Selectividad!R$8)/($L30*Selectividad!R$8+$B$4))*('M y S-R'!W30*(1-EXP(-$B$4-$L30*Selectividad!R$8)))*'Longitud-Peso'!S$39</f>
        <v>2.9605988954304836</v>
      </c>
      <c r="AN30" s="16">
        <f ca="1">(($L30*Selectividad!S$8)/($L30*Selectividad!S$8+$B$4))*('M y S-R'!X30*(1-EXP(-$B$4-$L30*Selectividad!S$8)))*'Longitud-Peso'!T$39</f>
        <v>1.5334331243762704</v>
      </c>
      <c r="AO30" s="16">
        <f ca="1">(($L30*Selectividad!T$8)/($L30*Selectividad!T$8+$B$4))*('M y S-R'!Y30*(1-EXP(-$B$4-$L30*Selectividad!T$8)))*'Longitud-Peso'!U$39</f>
        <v>2.4196327277575875</v>
      </c>
      <c r="AP30" s="16">
        <f ca="1">(($L30*Selectividad!U$8)/($L30*Selectividad!U$8+$B$4))*('M y S-R'!Z30*(1-EXP(-$B$4-$L30*Selectividad!U$8)))*'Longitud-Peso'!V$39</f>
        <v>0.40679251412659156</v>
      </c>
      <c r="AQ30" s="16">
        <f ca="1">(($L30*Selectividad!V$8)/($L30*Selectividad!V$8+$B$4))*('M y S-R'!AA30*(1-EXP(-$B$4-$L30*Selectividad!V$8)))*'Longitud-Peso'!W$39</f>
        <v>0.27294120444986164</v>
      </c>
      <c r="AR30" s="15"/>
      <c r="AS30" s="17">
        <f t="shared" ca="1" si="5"/>
        <v>130.06273401327346</v>
      </c>
      <c r="AT30" s="15"/>
      <c r="AU30" s="18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18"/>
    </row>
    <row r="31" spans="1:59" x14ac:dyDescent="0.3">
      <c r="L31" s="2">
        <f t="shared" si="3"/>
        <v>0.5</v>
      </c>
      <c r="P31">
        <v>21</v>
      </c>
      <c r="Q31" s="13">
        <f t="shared" ca="1" si="4"/>
        <v>6435.5740352723224</v>
      </c>
      <c r="R31" s="14">
        <f ca="1">Q30*EXP(-($L30*Selectividad!L$8+$B$4))</f>
        <v>10975.095425026257</v>
      </c>
      <c r="S31" s="14">
        <f ca="1">R30*EXP(-($L30*Selectividad!M$8+$B$4))</f>
        <v>1833.1496091864585</v>
      </c>
      <c r="T31" s="14">
        <f ca="1">S30*EXP(-($L30*Selectividad!N$8+$B$4))</f>
        <v>906.93396733077952</v>
      </c>
      <c r="U31" s="14">
        <f ca="1">T30*EXP(-($L30*Selectividad!O$8+$B$4))</f>
        <v>356.89785641986697</v>
      </c>
      <c r="V31" s="14">
        <f ca="1">U30*EXP(-($L30*Selectividad!P$8+$B$4))</f>
        <v>138.25880798114406</v>
      </c>
      <c r="W31" s="14">
        <f ca="1">V30*EXP(-($L30*Selectividad!Q$8+$B$4))</f>
        <v>92.541282641870396</v>
      </c>
      <c r="X31" s="14">
        <f ca="1">W30*EXP(-($L30*Selectividad!R$8+$B$4))</f>
        <v>23.348562961157551</v>
      </c>
      <c r="Y31" s="14">
        <f ca="1">X30*EXP(-($L30*Selectividad!S$8+$B$4))</f>
        <v>11.31349273554237</v>
      </c>
      <c r="Z31" s="14">
        <f ca="1">Y30*EXP(-($L30*Selectividad!T$8+$B$4))</f>
        <v>17.069578671542036</v>
      </c>
      <c r="AA31" s="14">
        <f ca="1">Z30*EXP(-($L30*Selectividad!U$8+$B$4))</f>
        <v>2.7841557199414866</v>
      </c>
      <c r="AC31" s="6">
        <f t="shared" ca="1" si="2"/>
        <v>20792.966773946879</v>
      </c>
      <c r="AD31">
        <f ca="1">SUMPRODUCT(Q31:AA31,Fecundidad!$B$37:$L$37)*$B$7</f>
        <v>257.29944549909197</v>
      </c>
      <c r="AF31">
        <v>21</v>
      </c>
      <c r="AG31" s="16">
        <f ca="1">(($L31*Selectividad!L$8)/($L31*Selectividad!L$8+$B$4))*('M y S-R'!Q31*(1-EXP(-$B$4-$L31*Selectividad!L$8)))*'Longitud-Peso'!M$39</f>
        <v>4.0909869165443252E-7</v>
      </c>
      <c r="AH31" s="16">
        <f ca="1">(($L31*Selectividad!M$8)/($L31*Selectividad!M$8+$B$4))*('M y S-R'!R31*(1-EXP(-$B$4-$L31*Selectividad!M$8)))*'Longitud-Peso'!N$39</f>
        <v>70.629269988553062</v>
      </c>
      <c r="AI31" s="16">
        <f ca="1">(($L31*Selectividad!N$8)/($L31*Selectividad!N$8+$B$4))*('M y S-R'!S31*(1-EXP(-$B$4-$L31*Selectividad!N$8)))*'Longitud-Peso'!O$39</f>
        <v>40.493309165179056</v>
      </c>
      <c r="AJ31" s="16">
        <f ca="1">(($L31*Selectividad!O$8)/($L31*Selectividad!O$8+$B$4))*('M y S-R'!T31*(1-EXP(-$B$4-$L31*Selectividad!O$8)))*'Longitud-Peso'!P$39</f>
        <v>29.278026736270192</v>
      </c>
      <c r="AK31" s="16">
        <f ca="1">(($L31*Selectividad!P$8)/($L31*Selectividad!P$8+$B$4))*('M y S-R'!U31*(1-EXP(-$B$4-$L31*Selectividad!P$8)))*'Longitud-Peso'!Q$39</f>
        <v>14.588732841892263</v>
      </c>
      <c r="AL31" s="16">
        <f ca="1">(($L31*Selectividad!Q$8)/($L31*Selectividad!Q$8+$B$4))*('M y S-R'!V31*(1-EXP(-$B$4-$L31*Selectividad!Q$8)))*'Longitud-Peso'!R$39</f>
        <v>6.5795825338390204</v>
      </c>
      <c r="AM31" s="16">
        <f ca="1">(($L31*Selectividad!R$8)/($L31*Selectividad!R$8+$B$4))*('M y S-R'!W31*(1-EXP(-$B$4-$L31*Selectividad!R$8)))*'Longitud-Peso'!S$39</f>
        <v>4.8671618379464103</v>
      </c>
      <c r="AN31" s="16">
        <f ca="1">(($L31*Selectividad!S$8)/($L31*Selectividad!S$8+$B$4))*('M y S-R'!X31*(1-EXP(-$B$4-$L31*Selectividad!S$8)))*'Longitud-Peso'!T$39</f>
        <v>1.3126506263366862</v>
      </c>
      <c r="AO31" s="16">
        <f ca="1">(($L31*Selectividad!T$8)/($L31*Selectividad!T$8+$B$4))*('M y S-R'!Y31*(1-EXP(-$B$4-$L31*Selectividad!T$8)))*'Longitud-Peso'!U$39</f>
        <v>0.66518769499184827</v>
      </c>
      <c r="AP31" s="16">
        <f ca="1">(($L31*Selectividad!U$8)/($L31*Selectividad!U$8+$B$4))*('M y S-R'!Z31*(1-EXP(-$B$4-$L31*Selectividad!U$8)))*'Longitud-Peso'!V$39</f>
        <v>1.0344823560088239</v>
      </c>
      <c r="AQ31" s="16">
        <f ca="1">(($L31*Selectividad!V$8)/($L31*Selectividad!V$8+$B$4))*('M y S-R'!AA31*(1-EXP(-$B$4-$L31*Selectividad!V$8)))*'Longitud-Peso'!W$39</f>
        <v>0.17223346830272598</v>
      </c>
      <c r="AR31" s="15"/>
      <c r="AS31" s="17">
        <f t="shared" ca="1" si="5"/>
        <v>169.62063765841879</v>
      </c>
      <c r="AT31" s="15"/>
      <c r="AU31" s="18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18"/>
    </row>
    <row r="32" spans="1:59" x14ac:dyDescent="0.3">
      <c r="L32" s="2">
        <f t="shared" si="3"/>
        <v>0.5</v>
      </c>
      <c r="P32">
        <v>22</v>
      </c>
      <c r="Q32" s="13">
        <f t="shared" ca="1" si="4"/>
        <v>7909.2067319502603</v>
      </c>
      <c r="R32" s="14">
        <f ca="1">Q31*EXP(-($L31*Selectividad!L$8+$B$4))</f>
        <v>4401.0238436279242</v>
      </c>
      <c r="S32" s="14">
        <f ca="1">R31*EXP(-($L31*Selectividad!M$8+$B$4))</f>
        <v>5845.2458386372919</v>
      </c>
      <c r="T32" s="14">
        <f ca="1">S31*EXP(-($L31*Selectividad!N$8+$B$4))</f>
        <v>760.3620496843497</v>
      </c>
      <c r="U32" s="14">
        <f ca="1">T31*EXP(-($L31*Selectividad!O$8+$B$4))</f>
        <v>376.18071168346376</v>
      </c>
      <c r="V32" s="14">
        <f ca="1">U31*EXP(-($L31*Selectividad!P$8+$B$4))</f>
        <v>148.03513205874742</v>
      </c>
      <c r="W32" s="14">
        <f ca="1">V31*EXP(-($L31*Selectividad!Q$8+$B$4))</f>
        <v>57.347390940043596</v>
      </c>
      <c r="X32" s="14">
        <f ca="1">W31*EXP(-($L31*Selectividad!R$8+$B$4))</f>
        <v>38.38454266494319</v>
      </c>
      <c r="Y32" s="14">
        <f ca="1">X31*EXP(-($L31*Selectividad!S$8+$B$4))</f>
        <v>9.6845849286096541</v>
      </c>
      <c r="Z32" s="14">
        <f ca="1">Y31*EXP(-($L31*Selectividad!T$8+$B$4))</f>
        <v>4.6926434581366836</v>
      </c>
      <c r="AA32" s="14">
        <f ca="1">Z31*EXP(-($L31*Selectividad!U$8+$B$4))</f>
        <v>7.080169542560026</v>
      </c>
      <c r="AC32" s="6">
        <f t="shared" ca="1" si="2"/>
        <v>19557.243639176333</v>
      </c>
      <c r="AD32">
        <f ca="1">SUMPRODUCT(Q32:AA32,Fecundidad!$B$37:$L$37)*$B$7</f>
        <v>278.93924413586547</v>
      </c>
      <c r="AF32">
        <v>22</v>
      </c>
      <c r="AG32" s="16">
        <f ca="1">(($L32*Selectividad!L$8)/($L32*Selectividad!L$8+$B$4))*('M y S-R'!Q32*(1-EXP(-$B$4-$L32*Selectividad!L$8)))*'Longitud-Peso'!M$39</f>
        <v>5.0277506067543279E-7</v>
      </c>
      <c r="AH32" s="16">
        <f ca="1">(($L32*Selectividad!M$8)/($L32*Selectividad!M$8+$B$4))*('M y S-R'!R32*(1-EXP(-$B$4-$L32*Selectividad!M$8)))*'Longitud-Peso'!N$39</f>
        <v>28.322405340444917</v>
      </c>
      <c r="AI32" s="16">
        <f ca="1">(($L32*Selectividad!N$8)/($L32*Selectividad!N$8+$B$4))*('M y S-R'!S32*(1-EXP(-$B$4-$L32*Selectividad!N$8)))*'Longitud-Peso'!O$39</f>
        <v>129.1184013046591</v>
      </c>
      <c r="AJ32" s="16">
        <f ca="1">(($L32*Selectividad!O$8)/($L32*Selectividad!O$8+$B$4))*('M y S-R'!T32*(1-EXP(-$B$4-$L32*Selectividad!O$8)))*'Longitud-Peso'!P$39</f>
        <v>24.546329966472818</v>
      </c>
      <c r="AK32" s="16">
        <f ca="1">(($L32*Selectividad!P$8)/($L32*Selectividad!P$8+$B$4))*('M y S-R'!U32*(1-EXP(-$B$4-$L32*Selectividad!P$8)))*'Longitud-Peso'!Q$39</f>
        <v>15.376948346158404</v>
      </c>
      <c r="AL32" s="16">
        <f ca="1">(($L32*Selectividad!Q$8)/($L32*Selectividad!Q$8+$B$4))*('M y S-R'!V32*(1-EXP(-$B$4-$L32*Selectividad!Q$8)))*'Longitud-Peso'!R$39</f>
        <v>7.0448268975465496</v>
      </c>
      <c r="AM32" s="16">
        <f ca="1">(($L32*Selectividad!R$8)/($L32*Selectividad!R$8+$B$4))*('M y S-R'!W32*(1-EXP(-$B$4-$L32*Selectividad!R$8)))*'Longitud-Peso'!S$39</f>
        <v>3.0161569487787303</v>
      </c>
      <c r="AN32" s="16">
        <f ca="1">(($L32*Selectividad!S$8)/($L32*Selectividad!S$8+$B$4))*('M y S-R'!X32*(1-EXP(-$B$4-$L32*Selectividad!S$8)))*'Longitud-Peso'!T$39</f>
        <v>2.1579698097311497</v>
      </c>
      <c r="AO32" s="16">
        <f ca="1">(($L32*Selectividad!T$8)/($L32*Selectividad!T$8+$B$4))*('M y S-R'!Y32*(1-EXP(-$B$4-$L32*Selectividad!T$8)))*'Longitud-Peso'!U$39</f>
        <v>0.56941449260636445</v>
      </c>
      <c r="AP32" s="16">
        <f ca="1">(($L32*Selectividad!U$8)/($L32*Selectividad!U$8+$B$4))*('M y S-R'!Z32*(1-EXP(-$B$4-$L32*Selectividad!U$8)))*'Longitud-Peso'!V$39</f>
        <v>0.28439230715025543</v>
      </c>
      <c r="AQ32" s="16">
        <f ca="1">(($L32*Selectividad!V$8)/($L32*Selectividad!V$8+$B$4))*('M y S-R'!AA32*(1-EXP(-$B$4-$L32*Selectividad!V$8)))*'Longitud-Peso'!W$39</f>
        <v>0.43799351729940827</v>
      </c>
      <c r="AR32" s="15"/>
      <c r="AS32" s="17">
        <f t="shared" ca="1" si="5"/>
        <v>210.87483943362278</v>
      </c>
      <c r="AT32" s="15"/>
      <c r="AU32" s="18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18"/>
    </row>
    <row r="33" spans="9:59" x14ac:dyDescent="0.3">
      <c r="L33" s="2">
        <f t="shared" si="3"/>
        <v>0.5</v>
      </c>
      <c r="P33">
        <v>23</v>
      </c>
      <c r="Q33" s="13">
        <f t="shared" ca="1" si="4"/>
        <v>3452.2144054483092</v>
      </c>
      <c r="R33" s="14">
        <f ca="1">Q32*EXP(-($L32*Selectividad!L$8+$B$4))</f>
        <v>5408.7805098217086</v>
      </c>
      <c r="S33" s="14">
        <f ca="1">R32*EXP(-($L32*Selectividad!M$8+$B$4))</f>
        <v>2343.9492151520931</v>
      </c>
      <c r="T33" s="14">
        <f ca="1">S32*EXP(-($L32*Selectividad!N$8+$B$4))</f>
        <v>2424.5173904532608</v>
      </c>
      <c r="U33" s="14">
        <f ca="1">T32*EXP(-($L32*Selectividad!O$8+$B$4))</f>
        <v>315.38518490953481</v>
      </c>
      <c r="V33" s="14">
        <f ca="1">U32*EXP(-($L32*Selectividad!P$8+$B$4))</f>
        <v>156.03333091051658</v>
      </c>
      <c r="W33" s="14">
        <f ca="1">V32*EXP(-($L32*Selectividad!Q$8+$B$4))</f>
        <v>61.402443106494665</v>
      </c>
      <c r="X33" s="14">
        <f ca="1">W32*EXP(-($L32*Selectividad!R$8+$B$4))</f>
        <v>23.786717791453224</v>
      </c>
      <c r="Y33" s="14">
        <f ca="1">X32*EXP(-($L32*Selectividad!S$8+$B$4))</f>
        <v>15.921252370131024</v>
      </c>
      <c r="Z33" s="14">
        <f ca="1">Y32*EXP(-($L32*Selectividad!T$8+$B$4))</f>
        <v>4.017000335116272</v>
      </c>
      <c r="AA33" s="14">
        <f ca="1">Z32*EXP(-($L32*Selectividad!U$8+$B$4))</f>
        <v>1.9464283170494587</v>
      </c>
      <c r="AC33" s="6">
        <f t="shared" ca="1" si="2"/>
        <v>14207.95387861567</v>
      </c>
      <c r="AD33">
        <f ca="1">SUMPRODUCT(Q33:AA33,Fecundidad!$B$37:$L$37)*$B$7</f>
        <v>261.02305385639738</v>
      </c>
      <c r="AF33">
        <v>23</v>
      </c>
      <c r="AG33" s="16">
        <f ca="1">(($L33*Selectividad!L$8)/($L33*Selectividad!L$8+$B$4))*('M y S-R'!Q33*(1-EXP(-$B$4-$L33*Selectividad!L$8)))*'Longitud-Peso'!M$39</f>
        <v>2.1945150329075912E-7</v>
      </c>
      <c r="AH33" s="16">
        <f ca="1">(($L33*Selectividad!M$8)/($L33*Selectividad!M$8+$B$4))*('M y S-R'!R33*(1-EXP(-$B$4-$L33*Selectividad!M$8)))*'Longitud-Peso'!N$39</f>
        <v>34.807735526919778</v>
      </c>
      <c r="AI33" s="16">
        <f ca="1">(($L33*Selectividad!N$8)/($L33*Selectividad!N$8+$B$4))*('M y S-R'!S33*(1-EXP(-$B$4-$L33*Selectividad!N$8)))*'Longitud-Peso'!O$39</f>
        <v>51.776603372135526</v>
      </c>
      <c r="AJ33" s="16">
        <f ca="1">(($L33*Selectividad!O$8)/($L33*Selectividad!O$8+$B$4))*('M y S-R'!T33*(1-EXP(-$B$4-$L33*Selectividad!O$8)))*'Longitud-Peso'!P$39</f>
        <v>78.269298027463478</v>
      </c>
      <c r="AK33" s="16">
        <f ca="1">(($L33*Selectividad!P$8)/($L33*Selectividad!P$8+$B$4))*('M y S-R'!U33*(1-EXP(-$B$4-$L33*Selectividad!P$8)))*'Longitud-Peso'!Q$39</f>
        <v>12.891840402434743</v>
      </c>
      <c r="AL33" s="16">
        <f ca="1">(($L33*Selectividad!Q$8)/($L33*Selectividad!Q$8+$B$4))*('M y S-R'!V33*(1-EXP(-$B$4-$L33*Selectividad!Q$8)))*'Longitud-Peso'!R$39</f>
        <v>7.4254522641014873</v>
      </c>
      <c r="AM33" s="16">
        <f ca="1">(($L33*Selectividad!R$8)/($L33*Selectividad!R$8+$B$4))*('M y S-R'!W33*(1-EXP(-$B$4-$L33*Selectividad!R$8)))*'Longitud-Peso'!S$39</f>
        <v>3.229430361378943</v>
      </c>
      <c r="AN33" s="16">
        <f ca="1">(($L33*Selectividad!S$8)/($L33*Selectividad!S$8+$B$4))*('M y S-R'!X33*(1-EXP(-$B$4-$L33*Selectividad!S$8)))*'Longitud-Peso'!T$39</f>
        <v>1.337283586119987</v>
      </c>
      <c r="AO33" s="16">
        <f ca="1">(($L33*Selectividad!T$8)/($L33*Selectividad!T$8+$B$4))*('M y S-R'!Y33*(1-EXP(-$B$4-$L33*Selectividad!T$8)))*'Longitud-Peso'!U$39</f>
        <v>0.93610535782637261</v>
      </c>
      <c r="AP33" s="16">
        <f ca="1">(($L33*Selectividad!U$8)/($L33*Selectividad!U$8+$B$4))*('M y S-R'!Z33*(1-EXP(-$B$4-$L33*Selectividad!U$8)))*'Longitud-Peso'!V$39</f>
        <v>0.24344572591515018</v>
      </c>
      <c r="AQ33" s="16">
        <f ca="1">(($L33*Selectividad!V$8)/($L33*Selectividad!V$8+$B$4))*('M y S-R'!AA33*(1-EXP(-$B$4-$L33*Selectividad!V$8)))*'Longitud-Peso'!W$39</f>
        <v>0.12040996753411186</v>
      </c>
      <c r="AR33" s="15"/>
      <c r="AS33" s="17">
        <f t="shared" ca="1" si="5"/>
        <v>191.03760481128106</v>
      </c>
      <c r="AT33" s="15"/>
      <c r="AU33" s="18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18"/>
    </row>
    <row r="34" spans="9:59" x14ac:dyDescent="0.3">
      <c r="L34" s="2">
        <f t="shared" si="3"/>
        <v>0.5</v>
      </c>
      <c r="P34">
        <v>24</v>
      </c>
      <c r="Q34" s="13">
        <f t="shared" ca="1" si="4"/>
        <v>10770.557153773661</v>
      </c>
      <c r="R34" s="14">
        <f ca="1">Q33*EXP(-($L33*Selectividad!L$8+$B$4))</f>
        <v>2360.8271505264252</v>
      </c>
      <c r="S34" s="14">
        <f ca="1">R33*EXP(-($L33*Selectividad!M$8+$B$4))</f>
        <v>2880.6721529769475</v>
      </c>
      <c r="T34" s="14">
        <f ca="1">S33*EXP(-($L33*Selectividad!N$8+$B$4))</f>
        <v>972.23381040897198</v>
      </c>
      <c r="U34" s="14">
        <f ca="1">T33*EXP(-($L33*Selectividad!O$8+$B$4))</f>
        <v>1005.6483826644395</v>
      </c>
      <c r="V34" s="14">
        <f ca="1">U33*EXP(-($L33*Selectividad!P$8+$B$4))</f>
        <v>130.8163852980108</v>
      </c>
      <c r="W34" s="14">
        <f ca="1">V33*EXP(-($L33*Selectividad!Q$8+$B$4))</f>
        <v>64.719959314439762</v>
      </c>
      <c r="X34" s="14">
        <f ca="1">W33*EXP(-($L33*Selectividad!R$8+$B$4))</f>
        <v>25.468684136074501</v>
      </c>
      <c r="Y34" s="14">
        <f ca="1">X33*EXP(-($L33*Selectividad!S$8+$B$4))</f>
        <v>9.8663240648870438</v>
      </c>
      <c r="Z34" s="14">
        <f ca="1">Y33*EXP(-($L33*Selectividad!T$8+$B$4))</f>
        <v>6.6038634157002249</v>
      </c>
      <c r="AA34" s="14">
        <f ca="1">Z33*EXP(-($L33*Selectividad!U$8+$B$4))</f>
        <v>1.6661830952254155</v>
      </c>
      <c r="AC34" s="6">
        <f t="shared" ca="1" si="2"/>
        <v>18229.080049674783</v>
      </c>
      <c r="AD34">
        <f ca="1">SUMPRODUCT(Q34:AA34,Fecundidad!$B$37:$L$37)*$B$7</f>
        <v>213.92579941293039</v>
      </c>
      <c r="AF34">
        <v>24</v>
      </c>
      <c r="AG34" s="16">
        <f ca="1">(($L34*Selectividad!L$8)/($L34*Selectividad!L$8+$B$4))*('M y S-R'!Q34*(1-EXP(-$B$4-$L34*Selectividad!L$8)))*'Longitud-Peso'!M$39</f>
        <v>6.8466632748661145E-7</v>
      </c>
      <c r="AH34" s="16">
        <f ca="1">(($L34*Selectividad!M$8)/($L34*Selectividad!M$8+$B$4))*('M y S-R'!R34*(1-EXP(-$B$4-$L34*Selectividad!M$8)))*'Longitud-Peso'!N$39</f>
        <v>15.192897351089625</v>
      </c>
      <c r="AI34" s="16">
        <f ca="1">(($L34*Selectividad!N$8)/($L34*Selectividad!N$8+$B$4))*('M y S-R'!S34*(1-EXP(-$B$4-$L34*Selectividad!N$8)))*'Longitud-Peso'!O$39</f>
        <v>63.632530323471634</v>
      </c>
      <c r="AJ34" s="16">
        <f ca="1">(($L34*Selectividad!O$8)/($L34*Selectividad!O$8+$B$4))*('M y S-R'!T34*(1-EXP(-$B$4-$L34*Selectividad!O$8)))*'Longitud-Peso'!P$39</f>
        <v>31.386063947782272</v>
      </c>
      <c r="AK34" s="16">
        <f ca="1">(($L34*Selectividad!P$8)/($L34*Selectividad!P$8+$B$4))*('M y S-R'!U34*(1-EXP(-$B$4-$L34*Selectividad!P$8)))*'Longitud-Peso'!Q$39</f>
        <v>41.107379390681793</v>
      </c>
      <c r="AL34" s="16">
        <f ca="1">(($L34*Selectividad!Q$8)/($L34*Selectividad!Q$8+$B$4))*('M y S-R'!V34*(1-EXP(-$B$4-$L34*Selectividad!Q$8)))*'Longitud-Peso'!R$39</f>
        <v>6.2254059355417937</v>
      </c>
      <c r="AM34" s="16">
        <f ca="1">(($L34*Selectividad!R$8)/($L34*Selectividad!R$8+$B$4))*('M y S-R'!W34*(1-EXP(-$B$4-$L34*Selectividad!R$8)))*'Longitud-Peso'!S$39</f>
        <v>3.4039134442055192</v>
      </c>
      <c r="AN34" s="16">
        <f ca="1">(($L34*Selectividad!S$8)/($L34*Selectividad!S$8+$B$4))*('M y S-R'!X34*(1-EXP(-$B$4-$L34*Selectividad!S$8)))*'Longitud-Peso'!T$39</f>
        <v>1.4318433318061468</v>
      </c>
      <c r="AO34" s="16">
        <f ca="1">(($L34*Selectividad!T$8)/($L34*Selectividad!T$8+$B$4))*('M y S-R'!Y34*(1-EXP(-$B$4-$L34*Selectividad!T$8)))*'Longitud-Peso'!U$39</f>
        <v>0.58010002005363792</v>
      </c>
      <c r="AP34" s="16">
        <f ca="1">(($L34*Selectividad!U$8)/($L34*Selectividad!U$8+$B$4))*('M y S-R'!Z34*(1-EXP(-$B$4-$L34*Selectividad!U$8)))*'Longitud-Peso'!V$39</f>
        <v>0.40021961388089106</v>
      </c>
      <c r="AQ34" s="16">
        <f ca="1">(($L34*Selectividad!V$8)/($L34*Selectividad!V$8+$B$4))*('M y S-R'!AA34*(1-EXP(-$B$4-$L34*Selectividad!V$8)))*'Longitud-Peso'!W$39</f>
        <v>0.10307343488821655</v>
      </c>
      <c r="AR34" s="15"/>
      <c r="AS34" s="17">
        <f t="shared" ca="1" si="5"/>
        <v>163.46342747806787</v>
      </c>
      <c r="AT34" s="15"/>
      <c r="AU34" s="18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18"/>
    </row>
    <row r="35" spans="9:59" x14ac:dyDescent="0.3">
      <c r="L35" s="2">
        <f t="shared" si="3"/>
        <v>0.5</v>
      </c>
      <c r="P35">
        <v>25</v>
      </c>
      <c r="Q35" s="13">
        <f t="shared" ca="1" si="4"/>
        <v>10947.066778956923</v>
      </c>
      <c r="R35" s="14">
        <f ca="1">Q34*EXP(-($L34*Selectividad!L$8+$B$4))</f>
        <v>7365.5401341225324</v>
      </c>
      <c r="S35" s="14">
        <f ca="1">R34*EXP(-($L34*Selectividad!M$8+$B$4))</f>
        <v>1257.35718396485</v>
      </c>
      <c r="T35" s="14">
        <f ca="1">S34*EXP(-($L34*Selectividad!N$8+$B$4))</f>
        <v>1194.8581674565271</v>
      </c>
      <c r="U35" s="14">
        <f ca="1">T34*EXP(-($L34*Selectividad!O$8+$B$4))</f>
        <v>403.26597072858419</v>
      </c>
      <c r="V35" s="14">
        <f ca="1">U34*EXP(-($L34*Selectividad!P$8+$B$4))</f>
        <v>417.12576428942941</v>
      </c>
      <c r="W35" s="14">
        <f ca="1">V34*EXP(-($L34*Selectividad!Q$8+$B$4))</f>
        <v>54.260401189568533</v>
      </c>
      <c r="X35" s="14">
        <f ca="1">W34*EXP(-($L34*Selectividad!R$8+$B$4))</f>
        <v>26.844733168356807</v>
      </c>
      <c r="Y35" s="14">
        <f ca="1">X34*EXP(-($L34*Selectividad!S$8+$B$4))</f>
        <v>10.563974962659483</v>
      </c>
      <c r="Z35" s="14">
        <f ca="1">Y34*EXP(-($L34*Selectividad!T$8+$B$4))</f>
        <v>4.0923826232279037</v>
      </c>
      <c r="AA35" s="14">
        <f ca="1">Z34*EXP(-($L34*Selectividad!U$8+$B$4))</f>
        <v>2.7391696959116127</v>
      </c>
      <c r="AC35" s="6">
        <f t="shared" ca="1" si="2"/>
        <v>21683.714661158578</v>
      </c>
      <c r="AD35">
        <f ca="1">SUMPRODUCT(Q35:AA35,Fecundidad!$B$37:$L$37)*$B$7</f>
        <v>225.60301090236729</v>
      </c>
      <c r="AF35">
        <v>25</v>
      </c>
      <c r="AG35" s="16">
        <f ca="1">(($L35*Selectividad!L$8)/($L35*Selectividad!L$8+$B$4))*('M y S-R'!Q35*(1-EXP(-$B$4-$L35*Selectividad!L$8)))*'Longitud-Peso'!M$39</f>
        <v>6.9588674952373146E-7</v>
      </c>
      <c r="AH35" s="16">
        <f ca="1">(($L35*Selectividad!M$8)/($L35*Selectividad!M$8+$B$4))*('M y S-R'!R35*(1-EXP(-$B$4-$L35*Selectividad!M$8)))*'Longitud-Peso'!N$39</f>
        <v>47.400291532610446</v>
      </c>
      <c r="AI35" s="16">
        <f ca="1">(($L35*Selectividad!N$8)/($L35*Selectividad!N$8+$B$4))*('M y S-R'!S35*(1-EXP(-$B$4-$L35*Selectividad!N$8)))*'Longitud-Peso'!O$39</f>
        <v>27.774357819023393</v>
      </c>
      <c r="AJ35" s="16">
        <f ca="1">(($L35*Selectividad!O$8)/($L35*Selectividad!O$8+$B$4))*('M y S-R'!T35*(1-EXP(-$B$4-$L35*Selectividad!O$8)))*'Longitud-Peso'!P$39</f>
        <v>38.572917801063987</v>
      </c>
      <c r="AK35" s="16">
        <f ca="1">(($L35*Selectividad!P$8)/($L35*Selectividad!P$8+$B$4))*('M y S-R'!U35*(1-EXP(-$B$4-$L35*Selectividad!P$8)))*'Longitud-Peso'!Q$39</f>
        <v>16.484098756436719</v>
      </c>
      <c r="AL35" s="16">
        <f ca="1">(($L35*Selectividad!Q$8)/($L35*Selectividad!Q$8+$B$4))*('M y S-R'!V35*(1-EXP(-$B$4-$L35*Selectividad!Q$8)))*'Longitud-Peso'!R$39</f>
        <v>19.850550089418409</v>
      </c>
      <c r="AM35" s="16">
        <f ca="1">(($L35*Selectividad!R$8)/($L35*Selectividad!R$8+$B$4))*('M y S-R'!W35*(1-EXP(-$B$4-$L35*Selectividad!R$8)))*'Longitud-Peso'!S$39</f>
        <v>2.8537982880954829</v>
      </c>
      <c r="AN35" s="16">
        <f ca="1">(($L35*Selectividad!S$8)/($L35*Selectividad!S$8+$B$4))*('M y S-R'!X35*(1-EXP(-$B$4-$L35*Selectividad!S$8)))*'Longitud-Peso'!T$39</f>
        <v>1.5092044793465869</v>
      </c>
      <c r="AO35" s="16">
        <f ca="1">(($L35*Selectividad!T$8)/($L35*Selectividad!T$8+$B$4))*('M y S-R'!Y35*(1-EXP(-$B$4-$L35*Selectividad!T$8)))*'Longitud-Peso'!U$39</f>
        <v>0.62111907609990447</v>
      </c>
      <c r="AP35" s="16">
        <f ca="1">(($L35*Selectividad!U$8)/($L35*Selectividad!U$8+$B$4))*('M y S-R'!Z35*(1-EXP(-$B$4-$L35*Selectividad!U$8)))*'Longitud-Peso'!V$39</f>
        <v>0.2480141835500809</v>
      </c>
      <c r="AQ35" s="16">
        <f ca="1">(($L35*Selectividad!V$8)/($L35*Selectividad!V$8+$B$4))*('M y S-R'!AA35*(1-EXP(-$B$4-$L35*Selectividad!V$8)))*'Longitud-Peso'!W$39</f>
        <v>0.16945054244541158</v>
      </c>
      <c r="AR35" s="15"/>
      <c r="AS35" s="17">
        <f t="shared" ca="1" si="5"/>
        <v>155.48380326397717</v>
      </c>
      <c r="AT35" s="15"/>
      <c r="AU35" s="18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18"/>
    </row>
    <row r="36" spans="9:59" x14ac:dyDescent="0.3">
      <c r="L36" s="2">
        <f t="shared" si="3"/>
        <v>0.5</v>
      </c>
      <c r="P36">
        <v>26</v>
      </c>
      <c r="Q36" s="13">
        <f t="shared" ca="1" si="4"/>
        <v>10763.515724038272</v>
      </c>
      <c r="R36" s="14">
        <f ca="1">Q35*EXP(-($L35*Selectividad!L$8+$B$4))</f>
        <v>7486.2477920258871</v>
      </c>
      <c r="S36" s="14">
        <f ca="1">R35*EXP(-($L35*Selectividad!M$8+$B$4))</f>
        <v>3922.8262854209024</v>
      </c>
      <c r="T36" s="14">
        <f ca="1">S35*EXP(-($L35*Selectividad!N$8+$B$4))</f>
        <v>521.53227472205253</v>
      </c>
      <c r="U36" s="14">
        <f ca="1">T35*EXP(-($L35*Selectividad!O$8+$B$4))</f>
        <v>495.60674975872763</v>
      </c>
      <c r="V36" s="14">
        <f ca="1">U35*EXP(-($L35*Selectividad!P$8+$B$4))</f>
        <v>167.26783352090155</v>
      </c>
      <c r="W36" s="14">
        <f ca="1">V35*EXP(-($L35*Selectividad!Q$8+$B$4))</f>
        <v>173.01663904937453</v>
      </c>
      <c r="X36" s="14">
        <f ca="1">W35*EXP(-($L35*Selectividad!R$8+$B$4))</f>
        <v>22.506287194419979</v>
      </c>
      <c r="Y36" s="14">
        <f ca="1">X35*EXP(-($L35*Selectividad!S$8+$B$4))</f>
        <v>11.134736586886159</v>
      </c>
      <c r="Z36" s="14">
        <f ca="1">Y35*EXP(-($L35*Selectividad!T$8+$B$4))</f>
        <v>4.3817562939432255</v>
      </c>
      <c r="AA36" s="14">
        <f ca="1">Z35*EXP(-($L35*Selectividad!U$8+$B$4))</f>
        <v>1.697450380177578</v>
      </c>
      <c r="AC36" s="6">
        <f t="shared" ca="1" si="2"/>
        <v>23569.73352899155</v>
      </c>
      <c r="AD36">
        <f ca="1">SUMPRODUCT(Q36:AA36,Fecundidad!$B$37:$L$37)*$B$7</f>
        <v>268.7818436137311</v>
      </c>
      <c r="AF36">
        <v>26</v>
      </c>
      <c r="AG36" s="16">
        <f ca="1">(($L36*Selectividad!L$8)/($L36*Selectividad!L$8+$B$4))*('M y S-R'!Q36*(1-EXP(-$B$4-$L36*Selectividad!L$8)))*'Longitud-Peso'!M$39</f>
        <v>6.8421871556010188E-7</v>
      </c>
      <c r="AH36" s="16">
        <f ca="1">(($L36*Selectividad!M$8)/($L36*Selectividad!M$8+$B$4))*('M y S-R'!R36*(1-EXP(-$B$4-$L36*Selectividad!M$8)))*'Longitud-Peso'!N$39</f>
        <v>48.177095143839324</v>
      </c>
      <c r="AI36" s="16">
        <f ca="1">(($L36*Selectividad!N$8)/($L36*Selectividad!N$8+$B$4))*('M y S-R'!S36*(1-EXP(-$B$4-$L36*Selectividad!N$8)))*'Longitud-Peso'!O$39</f>
        <v>86.653166103194081</v>
      </c>
      <c r="AJ36" s="16">
        <f ca="1">(($L36*Selectividad!O$8)/($L36*Selectividad!O$8+$B$4))*('M y S-R'!T36*(1-EXP(-$B$4-$L36*Selectividad!O$8)))*'Longitud-Peso'!P$39</f>
        <v>16.836325943420039</v>
      </c>
      <c r="AK36" s="16">
        <f ca="1">(($L36*Selectividad!P$8)/($L36*Selectividad!P$8+$B$4))*('M y S-R'!U36*(1-EXP(-$B$4-$L36*Selectividad!P$8)))*'Longitud-Peso'!Q$39</f>
        <v>20.258665993114526</v>
      </c>
      <c r="AL36" s="16">
        <f ca="1">(($L36*Selectividad!Q$8)/($L36*Selectividad!Q$8+$B$4))*('M y S-R'!V36*(1-EXP(-$B$4-$L36*Selectividad!Q$8)))*'Longitud-Peso'!R$39</f>
        <v>7.9600897185321582</v>
      </c>
      <c r="AM36" s="16">
        <f ca="1">(($L36*Selectividad!R$8)/($L36*Selectividad!R$8+$B$4))*('M y S-R'!W36*(1-EXP(-$B$4-$L36*Selectividad!R$8)))*'Longitud-Peso'!S$39</f>
        <v>9.0997224035649502</v>
      </c>
      <c r="AN36" s="16">
        <f ca="1">(($L36*Selectividad!S$8)/($L36*Selectividad!S$8+$B$4))*('M y S-R'!X36*(1-EXP(-$B$4-$L36*Selectividad!S$8)))*'Longitud-Peso'!T$39</f>
        <v>1.2652980841440222</v>
      </c>
      <c r="AO36" s="16">
        <f ca="1">(($L36*Selectividad!T$8)/($L36*Selectividad!T$8+$B$4))*('M y S-R'!Y36*(1-EXP(-$B$4-$L36*Selectividad!T$8)))*'Longitud-Peso'!U$39</f>
        <v>0.65467755517298498</v>
      </c>
      <c r="AP36" s="16">
        <f ca="1">(($L36*Selectividad!U$8)/($L36*Selectividad!U$8+$B$4))*('M y S-R'!Z36*(1-EXP(-$B$4-$L36*Selectividad!U$8)))*'Longitud-Peso'!V$39</f>
        <v>0.26555134497677624</v>
      </c>
      <c r="AQ36" s="16">
        <f ca="1">(($L36*Selectividad!V$8)/($L36*Selectividad!V$8+$B$4))*('M y S-R'!AA36*(1-EXP(-$B$4-$L36*Selectividad!V$8)))*'Longitud-Peso'!W$39</f>
        <v>0.10500769197489765</v>
      </c>
      <c r="AR36" s="15"/>
      <c r="AS36" s="17">
        <f t="shared" ca="1" si="5"/>
        <v>191.27560066615249</v>
      </c>
      <c r="AT36" s="15"/>
      <c r="AU36" s="18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18"/>
    </row>
    <row r="37" spans="9:59" x14ac:dyDescent="0.3">
      <c r="L37" s="2">
        <f t="shared" si="3"/>
        <v>0.5</v>
      </c>
      <c r="P37">
        <v>27</v>
      </c>
      <c r="Q37" s="13">
        <f t="shared" ca="1" si="4"/>
        <v>10244.573209148986</v>
      </c>
      <c r="R37" s="14">
        <f ca="1">Q36*EXP(-($L36*Selectividad!L$8+$B$4))</f>
        <v>7360.7247905356471</v>
      </c>
      <c r="S37" s="14">
        <f ca="1">R36*EXP(-($L36*Selectividad!M$8+$B$4))</f>
        <v>3987.1141943389748</v>
      </c>
      <c r="T37" s="14">
        <f ca="1">S36*EXP(-($L36*Selectividad!N$8+$B$4))</f>
        <v>1627.1275513961009</v>
      </c>
      <c r="U37" s="14">
        <f ca="1">T36*EXP(-($L36*Selectividad!O$8+$B$4))</f>
        <v>216.32267545149995</v>
      </c>
      <c r="V37" s="14">
        <f ca="1">U36*EXP(-($L36*Selectividad!P$8+$B$4))</f>
        <v>205.56921071396997</v>
      </c>
      <c r="W37" s="14">
        <f ca="1">V36*EXP(-($L36*Selectividad!Q$8+$B$4))</f>
        <v>69.379839018469568</v>
      </c>
      <c r="X37" s="14">
        <f ca="1">W36*EXP(-($L36*Selectividad!R$8+$B$4))</f>
        <v>71.764345314260765</v>
      </c>
      <c r="Y37" s="14">
        <f ca="1">X36*EXP(-($L36*Selectividad!S$8+$B$4))</f>
        <v>9.3352233336434089</v>
      </c>
      <c r="Z37" s="14">
        <f ca="1">Y36*EXP(-($L36*Selectividad!T$8+$B$4))</f>
        <v>4.618498462316075</v>
      </c>
      <c r="AA37" s="14">
        <f ca="1">Z36*EXP(-($L36*Selectividad!U$8+$B$4))</f>
        <v>1.8174776338808663</v>
      </c>
      <c r="AC37" s="6">
        <f t="shared" ca="1" si="2"/>
        <v>23798.347015347754</v>
      </c>
      <c r="AD37">
        <f ca="1">SUMPRODUCT(Q37:AA37,Fecundidad!$B$37:$L$37)*$B$7</f>
        <v>298.0974523187715</v>
      </c>
      <c r="AF37">
        <v>27</v>
      </c>
      <c r="AG37" s="16">
        <f ca="1">(($L37*Selectividad!L$8)/($L37*Selectividad!L$8+$B$4))*('M y S-R'!Q37*(1-EXP(-$B$4-$L37*Selectividad!L$8)))*'Longitud-Peso'!M$39</f>
        <v>6.5123040671282659E-7</v>
      </c>
      <c r="AH37" s="16">
        <f ca="1">(($L37*Selectividad!M$8)/($L37*Selectividad!M$8+$B$4))*('M y S-R'!R37*(1-EXP(-$B$4-$L37*Selectividad!M$8)))*'Longitud-Peso'!N$39</f>
        <v>47.369302808675513</v>
      </c>
      <c r="AI37" s="16">
        <f ca="1">(($L37*Selectividad!N$8)/($L37*Selectividad!N$8+$B$4))*('M y S-R'!S37*(1-EXP(-$B$4-$L37*Selectividad!N$8)))*'Longitud-Peso'!O$39</f>
        <v>88.073252144375246</v>
      </c>
      <c r="AJ37" s="16">
        <f ca="1">(($L37*Selectividad!O$8)/($L37*Selectividad!O$8+$B$4))*('M y S-R'!T37*(1-EXP(-$B$4-$L37*Selectividad!O$8)))*'Longitud-Peso'!P$39</f>
        <v>52.527621270272519</v>
      </c>
      <c r="AK37" s="16">
        <f ca="1">(($L37*Selectividad!P$8)/($L37*Selectividad!P$8+$B$4))*('M y S-R'!U37*(1-EXP(-$B$4-$L37*Selectividad!P$8)))*'Longitud-Peso'!Q$39</f>
        <v>8.84251239685962</v>
      </c>
      <c r="AL37" s="16">
        <f ca="1">(($L37*Selectividad!Q$8)/($L37*Selectividad!Q$8+$B$4))*('M y S-R'!V37*(1-EXP(-$B$4-$L37*Selectividad!Q$8)))*'Longitud-Peso'!R$39</f>
        <v>9.7828095588179362</v>
      </c>
      <c r="AM37" s="16">
        <f ca="1">(($L37*Selectividad!R$8)/($L37*Selectividad!R$8+$B$4))*('M y S-R'!W37*(1-EXP(-$B$4-$L37*Selectividad!R$8)))*'Longitud-Peso'!S$39</f>
        <v>3.6489974544698542</v>
      </c>
      <c r="AN37" s="16">
        <f ca="1">(($L37*Selectividad!S$8)/($L37*Selectividad!S$8+$B$4))*('M y S-R'!X37*(1-EXP(-$B$4-$L37*Selectividad!S$8)))*'Longitud-Peso'!T$39</f>
        <v>4.0345743325668204</v>
      </c>
      <c r="AO37" s="16">
        <f ca="1">(($L37*Selectividad!T$8)/($L37*Selectividad!T$8+$B$4))*('M y S-R'!Y37*(1-EXP(-$B$4-$L37*Selectividad!T$8)))*'Longitud-Peso'!U$39</f>
        <v>0.548873441358398</v>
      </c>
      <c r="AP37" s="16">
        <f ca="1">(($L37*Selectividad!U$8)/($L37*Selectividad!U$8+$B$4))*('M y S-R'!Z37*(1-EXP(-$B$4-$L37*Selectividad!U$8)))*'Longitud-Peso'!V$39</f>
        <v>0.27989883420410455</v>
      </c>
      <c r="AQ37" s="16">
        <f ca="1">(($L37*Selectividad!V$8)/($L37*Selectividad!V$8+$B$4))*('M y S-R'!AA37*(1-EXP(-$B$4-$L37*Selectividad!V$8)))*'Longitud-Peso'!W$39</f>
        <v>0.11243281911419538</v>
      </c>
      <c r="AR37" s="15"/>
      <c r="AS37" s="17">
        <f t="shared" ca="1" si="5"/>
        <v>215.22027571194462</v>
      </c>
      <c r="AT37" s="15"/>
      <c r="AU37" s="18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18"/>
    </row>
    <row r="38" spans="9:59" x14ac:dyDescent="0.3">
      <c r="L38" s="2">
        <f t="shared" si="3"/>
        <v>0.5</v>
      </c>
      <c r="P38">
        <v>28</v>
      </c>
      <c r="Q38" s="13">
        <f t="shared" ca="1" si="4"/>
        <v>4922.1186345476754</v>
      </c>
      <c r="R38" s="14">
        <f ca="1">Q37*EXP(-($L37*Selectividad!L$8+$B$4))</f>
        <v>7005.8413925695249</v>
      </c>
      <c r="S38" s="14">
        <f ca="1">R37*EXP(-($L37*Selectividad!M$8+$B$4))</f>
        <v>3920.2616729074962</v>
      </c>
      <c r="T38" s="14">
        <f ca="1">S37*EXP(-($L37*Selectividad!N$8+$B$4))</f>
        <v>1653.7931797495662</v>
      </c>
      <c r="U38" s="14">
        <f ca="1">T37*EXP(-($L37*Selectividad!O$8+$B$4))</f>
        <v>674.90470346526604</v>
      </c>
      <c r="V38" s="14">
        <f ca="1">U37*EXP(-($L37*Selectividad!P$8+$B$4))</f>
        <v>89.726949186522901</v>
      </c>
      <c r="W38" s="14">
        <f ca="1">V37*EXP(-($L37*Selectividad!Q$8+$B$4))</f>
        <v>85.266595772024999</v>
      </c>
      <c r="X38" s="14">
        <f ca="1">W37*EXP(-($L37*Selectividad!R$8+$B$4))</f>
        <v>28.777571640080197</v>
      </c>
      <c r="Y38" s="14">
        <f ca="1">X37*EXP(-($L37*Selectividad!S$8+$B$4))</f>
        <v>29.76662410437153</v>
      </c>
      <c r="Z38" s="14">
        <f ca="1">Y37*EXP(-($L37*Selectividad!T$8+$B$4))</f>
        <v>3.8720911155264517</v>
      </c>
      <c r="AA38" s="14">
        <f ca="1">Z37*EXP(-($L37*Selectividad!U$8+$B$4))</f>
        <v>1.915674239796368</v>
      </c>
      <c r="AC38" s="6">
        <f t="shared" ca="1" si="2"/>
        <v>18416.245089297845</v>
      </c>
      <c r="AD38">
        <f ca="1">SUMPRODUCT(Q38:AA38,Fecundidad!$B$37:$L$37)*$B$7</f>
        <v>309.34203562667301</v>
      </c>
      <c r="AF38">
        <v>28</v>
      </c>
      <c r="AG38" s="16">
        <f ca="1">(($L38*Selectividad!L$8)/($L38*Selectividad!L$8+$B$4))*('M y S-R'!Q38*(1-EXP(-$B$4-$L38*Selectividad!L$8)))*'Longitud-Peso'!M$39</f>
        <v>3.1289085985569723E-7</v>
      </c>
      <c r="AH38" s="16">
        <f ca="1">(($L38*Selectividad!M$8)/($L38*Selectividad!M$8+$B$4))*('M y S-R'!R38*(1-EXP(-$B$4-$L38*Selectividad!M$8)))*'Longitud-Peso'!N$39</f>
        <v>45.085481633667868</v>
      </c>
      <c r="AI38" s="16">
        <f ca="1">(($L38*Selectividad!N$8)/($L38*Selectividad!N$8+$B$4))*('M y S-R'!S38*(1-EXP(-$B$4-$L38*Selectividad!N$8)))*'Longitud-Peso'!O$39</f>
        <v>86.596515163808775</v>
      </c>
      <c r="AJ38" s="16">
        <f ca="1">(($L38*Selectividad!O$8)/($L38*Selectividad!O$8+$B$4))*('M y S-R'!T38*(1-EXP(-$B$4-$L38*Selectividad!O$8)))*'Longitud-Peso'!P$39</f>
        <v>53.388452386974372</v>
      </c>
      <c r="AK38" s="16">
        <f ca="1">(($L38*Selectividad!P$8)/($L38*Selectividad!P$8+$B$4))*('M y S-R'!U38*(1-EXP(-$B$4-$L38*Selectividad!P$8)))*'Longitud-Peso'!Q$39</f>
        <v>27.587737599096439</v>
      </c>
      <c r="AL38" s="16">
        <f ca="1">(($L38*Selectividad!Q$8)/($L38*Selectividad!Q$8+$B$4))*('M y S-R'!V38*(1-EXP(-$B$4-$L38*Selectividad!Q$8)))*'Longitud-Peso'!R$39</f>
        <v>4.2700054795989724</v>
      </c>
      <c r="AM38" s="16">
        <f ca="1">(($L38*Selectividad!R$8)/($L38*Selectividad!R$8+$B$4))*('M y S-R'!W38*(1-EXP(-$B$4-$L38*Selectividad!R$8)))*'Longitud-Peso'!S$39</f>
        <v>4.484553370621132</v>
      </c>
      <c r="AN38" s="16">
        <f ca="1">(($L38*Selectividad!S$8)/($L38*Selectividad!S$8+$B$4))*('M y S-R'!X38*(1-EXP(-$B$4-$L38*Selectividad!S$8)))*'Longitud-Peso'!T$39</f>
        <v>1.6178681960273995</v>
      </c>
      <c r="AO38" s="16">
        <f ca="1">(($L38*Selectividad!T$8)/($L38*Selectividad!T$8+$B$4))*('M y S-R'!Y38*(1-EXP(-$B$4-$L38*Selectividad!T$8)))*'Longitud-Peso'!U$39</f>
        <v>1.7501573155627661</v>
      </c>
      <c r="AP38" s="16">
        <f ca="1">(($L38*Selectividad!U$8)/($L38*Selectividad!U$8+$B$4))*('M y S-R'!Z38*(1-EXP(-$B$4-$L38*Selectividad!U$8)))*'Longitud-Peso'!V$39</f>
        <v>0.23466366785893134</v>
      </c>
      <c r="AQ38" s="16">
        <f ca="1">(($L38*Selectividad!V$8)/($L38*Selectividad!V$8+$B$4))*('M y S-R'!AA38*(1-EXP(-$B$4-$L38*Selectividad!V$8)))*'Longitud-Peso'!W$39</f>
        <v>0.11850745850711636</v>
      </c>
      <c r="AR38" s="15"/>
      <c r="AS38" s="17">
        <f t="shared" ca="1" si="5"/>
        <v>225.13394258461463</v>
      </c>
      <c r="AT38" s="15"/>
      <c r="AU38" s="18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18"/>
    </row>
    <row r="39" spans="9:59" x14ac:dyDescent="0.3">
      <c r="L39" s="2">
        <f t="shared" si="3"/>
        <v>0.5</v>
      </c>
      <c r="P39">
        <v>29</v>
      </c>
      <c r="Q39" s="13">
        <f t="shared" ca="1" si="4"/>
        <v>10040.571542435224</v>
      </c>
      <c r="R39" s="14">
        <f ca="1">Q38*EXP(-($L38*Selectividad!L$8+$B$4))</f>
        <v>3366.0340714102267</v>
      </c>
      <c r="S39" s="14">
        <f ca="1">R38*EXP(-($L38*Selectividad!M$8+$B$4))</f>
        <v>3731.253684837272</v>
      </c>
      <c r="T39" s="14">
        <f ca="1">S38*EXP(-($L38*Selectividad!N$8+$B$4))</f>
        <v>1626.0637898691814</v>
      </c>
      <c r="U39" s="14">
        <f ca="1">T38*EXP(-($L38*Selectividad!O$8+$B$4))</f>
        <v>685.96515043586089</v>
      </c>
      <c r="V39" s="14">
        <f ca="1">U38*EXP(-($L38*Selectividad!P$8+$B$4))</f>
        <v>279.93893801091735</v>
      </c>
      <c r="W39" s="14">
        <f ca="1">V38*EXP(-($L38*Selectividad!Q$8+$B$4))</f>
        <v>37.217205239891271</v>
      </c>
      <c r="X39" s="14">
        <f ca="1">W38*EXP(-($L38*Selectividad!R$8+$B$4))</f>
        <v>35.367126863496942</v>
      </c>
      <c r="Y39" s="14">
        <f ca="1">X38*EXP(-($L38*Selectividad!S$8+$B$4))</f>
        <v>11.936444955997766</v>
      </c>
      <c r="Z39" s="14">
        <f ca="1">Y38*EXP(-($L38*Selectividad!T$8+$B$4))</f>
        <v>12.346687016942369</v>
      </c>
      <c r="AA39" s="14">
        <f ca="1">Z38*EXP(-($L38*Selectividad!U$8+$B$4))</f>
        <v>1.6060772271944441</v>
      </c>
      <c r="AC39" s="6">
        <f t="shared" ca="1" si="2"/>
        <v>19828.300718302213</v>
      </c>
      <c r="AD39">
        <f ca="1">SUMPRODUCT(Q39:AA39,Fecundidad!$B$37:$L$37)*$B$7</f>
        <v>267.53530897518618</v>
      </c>
      <c r="AF39">
        <v>29</v>
      </c>
      <c r="AG39" s="16">
        <f ca="1">(($L39*Selectividad!L$8)/($L39*Selectividad!L$8+$B$4))*('M y S-R'!Q39*(1-EXP(-$B$4-$L39*Selectividad!L$8)))*'Longitud-Peso'!M$39</f>
        <v>6.3826236151740038E-7</v>
      </c>
      <c r="AH39" s="16">
        <f ca="1">(($L39*Selectividad!M$8)/($L39*Selectividad!M$8+$B$4))*('M y S-R'!R39*(1-EXP(-$B$4-$L39*Selectividad!M$8)))*'Longitud-Peso'!N$39</f>
        <v>21.661818873864839</v>
      </c>
      <c r="AI39" s="16">
        <f ca="1">(($L39*Selectividad!N$8)/($L39*Selectividad!N$8+$B$4))*('M y S-R'!S39*(1-EXP(-$B$4-$L39*Selectividad!N$8)))*'Longitud-Peso'!O$39</f>
        <v>82.421428276594654</v>
      </c>
      <c r="AJ39" s="16">
        <f ca="1">(($L39*Selectividad!O$8)/($L39*Selectividad!O$8+$B$4))*('M y S-R'!T39*(1-EXP(-$B$4-$L39*Selectividad!O$8)))*'Longitud-Peso'!P$39</f>
        <v>52.493280469786427</v>
      </c>
      <c r="AK39" s="16">
        <f ca="1">(($L39*Selectividad!P$8)/($L39*Selectividad!P$8+$B$4))*('M y S-R'!U39*(1-EXP(-$B$4-$L39*Selectividad!P$8)))*'Longitud-Peso'!Q$39</f>
        <v>28.039849885744911</v>
      </c>
      <c r="AL39" s="16">
        <f ca="1">(($L39*Selectividad!Q$8)/($L39*Selectividad!Q$8+$B$4))*('M y S-R'!V39*(1-EXP(-$B$4-$L39*Selectividad!Q$8)))*'Longitud-Peso'!R$39</f>
        <v>13.32198196970767</v>
      </c>
      <c r="AM39" s="16">
        <f ca="1">(($L39*Selectividad!R$8)/($L39*Selectividad!R$8+$B$4))*('M y S-R'!W39*(1-EXP(-$B$4-$L39*Selectividad!R$8)))*'Longitud-Peso'!S$39</f>
        <v>1.9574200387909904</v>
      </c>
      <c r="AN39" s="16">
        <f ca="1">(($L39*Selectividad!S$8)/($L39*Selectividad!S$8+$B$4))*('M y S-R'!X39*(1-EXP(-$B$4-$L39*Selectividad!S$8)))*'Longitud-Peso'!T$39</f>
        <v>1.988331414928189</v>
      </c>
      <c r="AO39" s="16">
        <f ca="1">(($L39*Selectividad!T$8)/($L39*Selectividad!T$8+$B$4))*('M y S-R'!Y39*(1-EXP(-$B$4-$L39*Selectividad!T$8)))*'Longitud-Peso'!U$39</f>
        <v>0.7018147704053469</v>
      </c>
      <c r="AP39" s="16">
        <f ca="1">(($L39*Selectividad!U$8)/($L39*Selectividad!U$8+$B$4))*('M y S-R'!Z39*(1-EXP(-$B$4-$L39*Selectividad!U$8)))*'Longitud-Peso'!V$39</f>
        <v>0.74825689139498019</v>
      </c>
      <c r="AQ39" s="16">
        <f ca="1">(($L39*Selectividad!V$8)/($L39*Selectividad!V$8+$B$4))*('M y S-R'!AA39*(1-EXP(-$B$4-$L39*Selectividad!V$8)))*'Longitud-Peso'!W$39</f>
        <v>9.9355165093832437E-2</v>
      </c>
      <c r="AR39" s="15"/>
      <c r="AS39" s="17">
        <f t="shared" ca="1" si="5"/>
        <v>203.43353839457421</v>
      </c>
      <c r="AT39" s="15"/>
      <c r="AU39" s="18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18"/>
    </row>
    <row r="40" spans="9:59" x14ac:dyDescent="0.3">
      <c r="L40" s="2">
        <f t="shared" si="3"/>
        <v>0.5</v>
      </c>
      <c r="P40">
        <v>30</v>
      </c>
      <c r="Q40" s="13">
        <f t="shared" ca="1" si="4"/>
        <v>4371.2335914257737</v>
      </c>
      <c r="R40" s="14">
        <f ca="1">Q39*EXP(-($L39*Selectividad!L$8+$B$4))</f>
        <v>6866.3330605347564</v>
      </c>
      <c r="S40" s="14">
        <f ca="1">R39*EXP(-($L39*Selectividad!M$8+$B$4))</f>
        <v>1792.7221483429514</v>
      </c>
      <c r="T40" s="14">
        <f ca="1">S39*EXP(-($L39*Selectividad!N$8+$B$4))</f>
        <v>1547.6662054627618</v>
      </c>
      <c r="U40" s="14">
        <f ca="1">T39*EXP(-($L39*Selectividad!O$8+$B$4))</f>
        <v>674.46347336178246</v>
      </c>
      <c r="V40" s="14">
        <f ca="1">U39*EXP(-($L39*Selectividad!P$8+$B$4))</f>
        <v>284.52662240988042</v>
      </c>
      <c r="W40" s="14">
        <f ca="1">V39*EXP(-($L39*Selectividad!Q$8+$B$4))</f>
        <v>116.11388780121801</v>
      </c>
      <c r="X40" s="14">
        <f ca="1">W39*EXP(-($L39*Selectividad!R$8+$B$4))</f>
        <v>15.437060754053109</v>
      </c>
      <c r="Y40" s="14">
        <f ca="1">X39*EXP(-($L39*Selectividad!S$8+$B$4))</f>
        <v>14.669679858253136</v>
      </c>
      <c r="Z40" s="14">
        <f ca="1">Y39*EXP(-($L39*Selectividad!T$8+$B$4))</f>
        <v>4.9510333939756785</v>
      </c>
      <c r="AA40" s="14">
        <f ca="1">Z39*EXP(-($L39*Selectividad!U$8+$B$4))</f>
        <v>5.1211947905085342</v>
      </c>
      <c r="AC40" s="6">
        <f t="shared" ca="1" si="2"/>
        <v>15693.237958135913</v>
      </c>
      <c r="AD40">
        <f ca="1">SUMPRODUCT(Q40:AA40,Fecundidad!$B$37:$L$37)*$B$7</f>
        <v>258.24733706549307</v>
      </c>
      <c r="AF40">
        <v>30</v>
      </c>
      <c r="AG40" s="16">
        <f ca="1">(($L40*Selectividad!L$8)/($L40*Selectividad!L$8+$B$4))*('M y S-R'!Q40*(1-EXP(-$B$4-$L40*Selectividad!L$8)))*'Longitud-Peso'!M$39</f>
        <v>2.7787201784440656E-7</v>
      </c>
      <c r="AH40" s="16">
        <f ca="1">(($L40*Selectividad!M$8)/($L40*Selectividad!M$8+$B$4))*('M y S-R'!R40*(1-EXP(-$B$4-$L40*Selectividad!M$8)))*'Longitud-Peso'!N$39</f>
        <v>44.187687922784235</v>
      </c>
      <c r="AI40" s="16">
        <f ca="1">(($L40*Selectividad!N$8)/($L40*Selectividad!N$8+$B$4))*('M y S-R'!S40*(1-EXP(-$B$4-$L40*Selectividad!N$8)))*'Longitud-Peso'!O$39</f>
        <v>39.600287852300056</v>
      </c>
      <c r="AJ40" s="16">
        <f ca="1">(($L40*Selectividad!O$8)/($L40*Selectividad!O$8+$B$4))*('M y S-R'!T40*(1-EXP(-$B$4-$L40*Selectividad!O$8)))*'Longitud-Peso'!P$39</f>
        <v>49.962416421254218</v>
      </c>
      <c r="AK40" s="16">
        <f ca="1">(($L40*Selectividad!P$8)/($L40*Selectividad!P$8+$B$4))*('M y S-R'!U40*(1-EXP(-$B$4-$L40*Selectividad!P$8)))*'Longitud-Peso'!Q$39</f>
        <v>27.569701659721254</v>
      </c>
      <c r="AL40" s="16">
        <f ca="1">(($L40*Selectividad!Q$8)/($L40*Selectividad!Q$8+$B$4))*('M y S-R'!V40*(1-EXP(-$B$4-$L40*Selectividad!Q$8)))*'Longitud-Peso'!R$39</f>
        <v>13.540304755669339</v>
      </c>
      <c r="AM40" s="16">
        <f ca="1">(($L40*Selectividad!R$8)/($L40*Selectividad!R$8+$B$4))*('M y S-R'!W40*(1-EXP(-$B$4-$L40*Selectividad!R$8)))*'Longitud-Peso'!S$39</f>
        <v>6.1069510539286496</v>
      </c>
      <c r="AN40" s="16">
        <f ca="1">(($L40*Selectividad!S$8)/($L40*Selectividad!S$8+$B$4))*('M y S-R'!X40*(1-EXP(-$B$4-$L40*Selectividad!S$8)))*'Longitud-Peso'!T$39</f>
        <v>0.86786786413002814</v>
      </c>
      <c r="AO40" s="16">
        <f ca="1">(($L40*Selectividad!T$8)/($L40*Selectividad!T$8+$B$4))*('M y S-R'!Y40*(1-EXP(-$B$4-$L40*Selectividad!T$8)))*'Longitud-Peso'!U$39</f>
        <v>0.86251794731116205</v>
      </c>
      <c r="AP40" s="16">
        <f ca="1">(($L40*Selectividad!U$8)/($L40*Selectividad!U$8+$B$4))*('M y S-R'!Z40*(1-EXP(-$B$4-$L40*Selectividad!U$8)))*'Longitud-Peso'!V$39</f>
        <v>0.30005173464633811</v>
      </c>
      <c r="AQ40" s="16">
        <f ca="1">(($L40*Selectividad!V$8)/($L40*Selectividad!V$8+$B$4))*('M y S-R'!AA40*(1-EXP(-$B$4-$L40*Selectividad!V$8)))*'Longitud-Peso'!W$39</f>
        <v>0.31680740208082703</v>
      </c>
      <c r="AR40" s="15"/>
      <c r="AS40" s="17">
        <f t="shared" ca="1" si="5"/>
        <v>183.31459489169814</v>
      </c>
      <c r="AT40" s="15"/>
      <c r="AU40" s="18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18"/>
    </row>
    <row r="41" spans="9:59" x14ac:dyDescent="0.3"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9:59" ht="43.8" customHeight="1" x14ac:dyDescent="0.3">
      <c r="I42" s="21" t="s">
        <v>20</v>
      </c>
      <c r="J42" s="21"/>
      <c r="K42" s="21"/>
      <c r="L42" s="21"/>
      <c r="M42" s="21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</sheetData>
  <mergeCells count="2">
    <mergeCell ref="I42:M42"/>
    <mergeCell ref="U3:X5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2f01cf0-dd39-4ca8-8ed8-80cbd24f5bed}" enabled="1" method="Standard" siteId="{6219f119-3e79-4e7f-acde-a5750808cd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Crecimiento</vt:lpstr>
      <vt:lpstr>Longitud-edad matriz</vt:lpstr>
      <vt:lpstr>Longitud-Peso</vt:lpstr>
      <vt:lpstr>Madurez</vt:lpstr>
      <vt:lpstr>Huevos</vt:lpstr>
      <vt:lpstr>Fecundidad</vt:lpstr>
      <vt:lpstr>Selectividad</vt:lpstr>
      <vt:lpstr>M y S-R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Giancarlo M. Correa</cp:lastModifiedBy>
  <dcterms:created xsi:type="dcterms:W3CDTF">2021-02-24T20:25:04Z</dcterms:created>
  <dcterms:modified xsi:type="dcterms:W3CDTF">2024-08-19T20:02:19Z</dcterms:modified>
</cp:coreProperties>
</file>