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https://luiss-my.sharepoint.com/personal/gianluca_palomba_studenti_luiss_it/Documents/"/>
    </mc:Choice>
  </mc:AlternateContent>
  <xr:revisionPtr revIDLastSave="0" documentId="8_{468E9C45-602F-EC42-890D-92D473A3FC2C}" xr6:coauthVersionLast="47" xr6:coauthVersionMax="47" xr10:uidLastSave="{00000000-0000-0000-0000-000000000000}"/>
  <bookViews>
    <workbookView xWindow="760" yWindow="500" windowWidth="28040" windowHeight="16280" activeTab="3" xr2:uid="{5EAC376A-3442-1B45-B0D2-09E92A083557}"/>
  </bookViews>
  <sheets>
    <sheet name="43LB 22XU" sheetId="4" r:id="rId1"/>
    <sheet name="44LB 22XU" sheetId="5" r:id="rId2"/>
    <sheet name="50LB 22XU" sheetId="6" r:id="rId3"/>
    <sheet name="31.5LB Box208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7" l="1"/>
  <c r="D81" i="7"/>
  <c r="D82" i="7"/>
  <c r="D83" i="7"/>
  <c r="D84" i="7"/>
  <c r="D85" i="7"/>
  <c r="D86" i="7"/>
  <c r="D87" i="7"/>
  <c r="D80" i="6"/>
  <c r="D81" i="6"/>
  <c r="D82" i="6"/>
  <c r="D83" i="6"/>
  <c r="D84" i="6"/>
  <c r="D85" i="6"/>
  <c r="D86" i="6"/>
  <c r="D87" i="6"/>
  <c r="D80" i="5"/>
  <c r="D81" i="5"/>
  <c r="D82" i="5"/>
  <c r="D83" i="5"/>
  <c r="D84" i="5"/>
  <c r="D85" i="5"/>
  <c r="D86" i="5"/>
  <c r="D87" i="5"/>
  <c r="D80" i="4"/>
  <c r="D81" i="4"/>
  <c r="D82" i="4"/>
  <c r="D83" i="4"/>
  <c r="D84" i="4"/>
  <c r="D85" i="4"/>
  <c r="D86" i="4"/>
  <c r="D87" i="4"/>
  <c r="C80" i="7"/>
  <c r="C81" i="7"/>
  <c r="C82" i="7"/>
  <c r="C83" i="7"/>
  <c r="C84" i="7"/>
  <c r="C85" i="7"/>
  <c r="C86" i="7"/>
  <c r="C87" i="7"/>
  <c r="C80" i="6"/>
  <c r="C81" i="6"/>
  <c r="C82" i="6"/>
  <c r="C83" i="6"/>
  <c r="C84" i="6"/>
  <c r="C85" i="6"/>
  <c r="C86" i="6"/>
  <c r="C87" i="6"/>
  <c r="C87" i="5"/>
  <c r="C80" i="5"/>
  <c r="C81" i="5"/>
  <c r="C82" i="5"/>
  <c r="C83" i="5"/>
  <c r="C84" i="5"/>
  <c r="C85" i="5"/>
  <c r="C86" i="5"/>
  <c r="C79" i="7"/>
  <c r="C79" i="6"/>
  <c r="D79" i="6" s="1"/>
  <c r="C79" i="5"/>
  <c r="D79" i="4"/>
  <c r="D39" i="6"/>
  <c r="D47" i="6"/>
  <c r="D55" i="6"/>
  <c r="D4" i="4"/>
  <c r="D3" i="4"/>
  <c r="C3" i="7"/>
  <c r="D3" i="7" s="1"/>
  <c r="C4" i="7"/>
  <c r="D4" i="7" s="1"/>
  <c r="C5" i="7"/>
  <c r="C6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2" i="7"/>
  <c r="C3" i="5"/>
  <c r="C4" i="5"/>
  <c r="D4" i="5" s="1"/>
  <c r="C5" i="5"/>
  <c r="C6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2" i="5"/>
  <c r="C3" i="6"/>
  <c r="D3" i="6" s="1"/>
  <c r="C4" i="6"/>
  <c r="C5" i="6"/>
  <c r="C6" i="6"/>
  <c r="D6" i="6" s="1"/>
  <c r="C16" i="6"/>
  <c r="C17" i="6"/>
  <c r="D17" i="6" s="1"/>
  <c r="C18" i="6"/>
  <c r="D18" i="6" s="1"/>
  <c r="C19" i="6"/>
  <c r="D19" i="6" s="1"/>
  <c r="C20" i="6"/>
  <c r="D20" i="6" s="1"/>
  <c r="C21" i="6"/>
  <c r="D21" i="6" s="1"/>
  <c r="C22" i="6"/>
  <c r="C23" i="6"/>
  <c r="D23" i="6" s="1"/>
  <c r="C24" i="6"/>
  <c r="C25" i="6"/>
  <c r="D25" i="6" s="1"/>
  <c r="C26" i="6"/>
  <c r="D26" i="6" s="1"/>
  <c r="C27" i="6"/>
  <c r="D27" i="6" s="1"/>
  <c r="C28" i="6"/>
  <c r="D28" i="6" s="1"/>
  <c r="C29" i="6"/>
  <c r="D29" i="6" s="1"/>
  <c r="C30" i="6"/>
  <c r="C31" i="6"/>
  <c r="D31" i="6" s="1"/>
  <c r="C32" i="6"/>
  <c r="C33" i="6"/>
  <c r="D33" i="6" s="1"/>
  <c r="C34" i="6"/>
  <c r="D34" i="6" s="1"/>
  <c r="C35" i="6"/>
  <c r="D35" i="6" s="1"/>
  <c r="C36" i="6"/>
  <c r="D36" i="6" s="1"/>
  <c r="C37" i="6"/>
  <c r="D37" i="6" s="1"/>
  <c r="C38" i="6"/>
  <c r="C39" i="6"/>
  <c r="C40" i="6"/>
  <c r="C41" i="6"/>
  <c r="D41" i="6" s="1"/>
  <c r="C42" i="6"/>
  <c r="D42" i="6" s="1"/>
  <c r="C43" i="6"/>
  <c r="D43" i="6" s="1"/>
  <c r="C44" i="6"/>
  <c r="D44" i="6" s="1"/>
  <c r="C45" i="6"/>
  <c r="D46" i="6" s="1"/>
  <c r="C46" i="6"/>
  <c r="C47" i="6"/>
  <c r="C48" i="6"/>
  <c r="C49" i="6"/>
  <c r="D49" i="6" s="1"/>
  <c r="C50" i="6"/>
  <c r="D50" i="6" s="1"/>
  <c r="C51" i="6"/>
  <c r="D51" i="6" s="1"/>
  <c r="C52" i="6"/>
  <c r="D52" i="6" s="1"/>
  <c r="C53" i="6"/>
  <c r="D54" i="6" s="1"/>
  <c r="C54" i="6"/>
  <c r="C55" i="6"/>
  <c r="C56" i="6"/>
  <c r="C57" i="6"/>
  <c r="D57" i="6" s="1"/>
  <c r="C58" i="6"/>
  <c r="D58" i="6" s="1"/>
  <c r="C59" i="6"/>
  <c r="D59" i="6" s="1"/>
  <c r="C60" i="6"/>
  <c r="D60" i="6" s="1"/>
  <c r="C61" i="6"/>
  <c r="D61" i="6" s="1"/>
  <c r="C62" i="6"/>
  <c r="C63" i="6"/>
  <c r="D63" i="6" s="1"/>
  <c r="C64" i="6"/>
  <c r="C65" i="6"/>
  <c r="D65" i="6" s="1"/>
  <c r="C66" i="6"/>
  <c r="D66" i="6" s="1"/>
  <c r="C67" i="6"/>
  <c r="D67" i="6" s="1"/>
  <c r="C68" i="6"/>
  <c r="D68" i="6" s="1"/>
  <c r="C69" i="6"/>
  <c r="D69" i="6" s="1"/>
  <c r="C70" i="6"/>
  <c r="C71" i="6"/>
  <c r="D71" i="6" s="1"/>
  <c r="C72" i="6"/>
  <c r="C73" i="6"/>
  <c r="D73" i="6" s="1"/>
  <c r="C74" i="6"/>
  <c r="D74" i="6" s="1"/>
  <c r="C75" i="6"/>
  <c r="D75" i="6" s="1"/>
  <c r="C76" i="6"/>
  <c r="D76" i="6" s="1"/>
  <c r="C77" i="6"/>
  <c r="D78" i="6" s="1"/>
  <c r="C78" i="6"/>
  <c r="C2" i="6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D79" i="7" l="1"/>
  <c r="A79" i="4"/>
  <c r="B80" i="4"/>
  <c r="D4" i="6"/>
  <c r="D79" i="5"/>
  <c r="D30" i="6"/>
  <c r="D72" i="6"/>
  <c r="D64" i="6"/>
  <c r="D56" i="6"/>
  <c r="D48" i="6"/>
  <c r="D40" i="6"/>
  <c r="D32" i="6"/>
  <c r="D24" i="6"/>
  <c r="D3" i="5"/>
  <c r="D22" i="6"/>
  <c r="D62" i="6"/>
  <c r="D77" i="6"/>
  <c r="D45" i="6"/>
  <c r="D70" i="6"/>
  <c r="D38" i="6"/>
  <c r="D53" i="6"/>
  <c r="D5" i="6"/>
  <c r="D25" i="7"/>
  <c r="D26" i="7"/>
  <c r="D34" i="7"/>
  <c r="D50" i="7"/>
  <c r="D58" i="7"/>
  <c r="D62" i="7"/>
  <c r="D70" i="7"/>
  <c r="D74" i="7"/>
  <c r="D78" i="7"/>
  <c r="D5" i="5"/>
  <c r="D6" i="5"/>
  <c r="D22" i="5"/>
  <c r="D30" i="5"/>
  <c r="D31" i="5"/>
  <c r="D39" i="5"/>
  <c r="D46" i="5"/>
  <c r="D47" i="5"/>
  <c r="D54" i="5"/>
  <c r="D63" i="5"/>
  <c r="D71" i="5"/>
  <c r="D78" i="5"/>
  <c r="D37" i="5"/>
  <c r="D30" i="7"/>
  <c r="D38" i="7"/>
  <c r="B5" i="7"/>
  <c r="B6" i="7" s="1"/>
  <c r="B5" i="6"/>
  <c r="B6" i="6" s="1"/>
  <c r="B5" i="5"/>
  <c r="B6" i="5" s="1"/>
  <c r="D77" i="4"/>
  <c r="D78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6" i="4"/>
  <c r="D7" i="4"/>
  <c r="D5" i="4"/>
  <c r="A4" i="4"/>
  <c r="A4" i="5"/>
  <c r="A4" i="6"/>
  <c r="A4" i="7"/>
  <c r="B81" i="4" l="1"/>
  <c r="A80" i="4"/>
  <c r="C7" i="5"/>
  <c r="C7" i="7"/>
  <c r="C7" i="6"/>
  <c r="D7" i="6" s="1"/>
  <c r="D18" i="7"/>
  <c r="D65" i="7"/>
  <c r="A5" i="7"/>
  <c r="D54" i="7"/>
  <c r="D46" i="7"/>
  <c r="D22" i="7"/>
  <c r="D5" i="7"/>
  <c r="D68" i="7"/>
  <c r="D52" i="7"/>
  <c r="D36" i="7"/>
  <c r="D43" i="5"/>
  <c r="D19" i="5"/>
  <c r="D73" i="5"/>
  <c r="D65" i="5"/>
  <c r="D57" i="5"/>
  <c r="D49" i="5"/>
  <c r="D33" i="5"/>
  <c r="D25" i="5"/>
  <c r="D17" i="5"/>
  <c r="D71" i="7"/>
  <c r="D63" i="7"/>
  <c r="D55" i="7"/>
  <c r="D47" i="7"/>
  <c r="D39" i="7"/>
  <c r="D23" i="7"/>
  <c r="D6" i="7"/>
  <c r="D69" i="5"/>
  <c r="D45" i="5"/>
  <c r="D61" i="5"/>
  <c r="D48" i="7"/>
  <c r="D40" i="7"/>
  <c r="D17" i="7"/>
  <c r="B7" i="7"/>
  <c r="B8" i="7" s="1"/>
  <c r="A6" i="7"/>
  <c r="D43" i="7"/>
  <c r="D77" i="7"/>
  <c r="D61" i="7"/>
  <c r="D45" i="7"/>
  <c r="D21" i="7"/>
  <c r="D73" i="7"/>
  <c r="D57" i="7"/>
  <c r="D49" i="7"/>
  <c r="D33" i="7"/>
  <c r="D41" i="5"/>
  <c r="D18" i="5"/>
  <c r="D74" i="5"/>
  <c r="D66" i="5"/>
  <c r="D58" i="5"/>
  <c r="D50" i="5"/>
  <c r="D34" i="5"/>
  <c r="D26" i="5"/>
  <c r="A6" i="6"/>
  <c r="B7" i="6"/>
  <c r="B7" i="5"/>
  <c r="A7" i="5" s="1"/>
  <c r="A6" i="5"/>
  <c r="D75" i="5"/>
  <c r="D67" i="5"/>
  <c r="D59" i="5"/>
  <c r="D51" i="5"/>
  <c r="D28" i="5"/>
  <c r="D75" i="7"/>
  <c r="D67" i="7"/>
  <c r="D59" i="7"/>
  <c r="D27" i="7"/>
  <c r="A5" i="5"/>
  <c r="D8" i="4"/>
  <c r="D19" i="7"/>
  <c r="D56" i="5"/>
  <c r="D24" i="5"/>
  <c r="D24" i="7"/>
  <c r="D72" i="7"/>
  <c r="D64" i="7"/>
  <c r="D32" i="7"/>
  <c r="D42" i="5"/>
  <c r="D7" i="7"/>
  <c r="A5" i="6"/>
  <c r="D48" i="5"/>
  <c r="D40" i="5"/>
  <c r="D31" i="7"/>
  <c r="D21" i="5"/>
  <c r="D35" i="7"/>
  <c r="D51" i="7"/>
  <c r="D36" i="5"/>
  <c r="D60" i="5"/>
  <c r="D53" i="5"/>
  <c r="D77" i="5"/>
  <c r="D70" i="5"/>
  <c r="D62" i="5"/>
  <c r="D38" i="5"/>
  <c r="D52" i="5"/>
  <c r="D68" i="5"/>
  <c r="D76" i="5"/>
  <c r="D41" i="7"/>
  <c r="D56" i="7"/>
  <c r="D42" i="7"/>
  <c r="D28" i="7"/>
  <c r="D66" i="7"/>
  <c r="D29" i="7"/>
  <c r="D69" i="7"/>
  <c r="D53" i="7"/>
  <c r="D37" i="7"/>
  <c r="D76" i="7"/>
  <c r="D60" i="7"/>
  <c r="D44" i="7"/>
  <c r="D20" i="7"/>
  <c r="D55" i="5"/>
  <c r="D72" i="5"/>
  <c r="D64" i="5"/>
  <c r="D23" i="5"/>
  <c r="D32" i="5"/>
  <c r="D44" i="5"/>
  <c r="D27" i="5"/>
  <c r="D29" i="5"/>
  <c r="D20" i="5"/>
  <c r="D35" i="5"/>
  <c r="A5" i="4"/>
  <c r="A6" i="4"/>
  <c r="A7" i="4"/>
  <c r="A7" i="7" l="1"/>
  <c r="B82" i="4"/>
  <c r="A81" i="4"/>
  <c r="C8" i="5"/>
  <c r="C8" i="7"/>
  <c r="D8" i="7" s="1"/>
  <c r="C8" i="6"/>
  <c r="D8" i="6" s="1"/>
  <c r="B8" i="5"/>
  <c r="B9" i="5" s="1"/>
  <c r="D7" i="5"/>
  <c r="D8" i="5"/>
  <c r="B8" i="6"/>
  <c r="A7" i="6"/>
  <c r="A8" i="7"/>
  <c r="B9" i="7"/>
  <c r="A8" i="5"/>
  <c r="A8" i="4"/>
  <c r="B83" i="4" l="1"/>
  <c r="A82" i="4"/>
  <c r="C9" i="6"/>
  <c r="D9" i="6" s="1"/>
  <c r="C9" i="5"/>
  <c r="D9" i="5" s="1"/>
  <c r="C9" i="7"/>
  <c r="D9" i="7" s="1"/>
  <c r="D9" i="4"/>
  <c r="A8" i="6"/>
  <c r="B9" i="6"/>
  <c r="A9" i="7"/>
  <c r="B10" i="7"/>
  <c r="B10" i="5"/>
  <c r="A9" i="5"/>
  <c r="A9" i="4"/>
  <c r="B84" i="4" l="1"/>
  <c r="A83" i="4"/>
  <c r="C10" i="7"/>
  <c r="D10" i="7" s="1"/>
  <c r="C10" i="6"/>
  <c r="D10" i="6" s="1"/>
  <c r="C10" i="5"/>
  <c r="D10" i="5" s="1"/>
  <c r="D10" i="4"/>
  <c r="B10" i="6"/>
  <c r="A9" i="6"/>
  <c r="B11" i="7"/>
  <c r="A10" i="7"/>
  <c r="A10" i="5"/>
  <c r="B11" i="5"/>
  <c r="A10" i="4"/>
  <c r="B85" i="4" l="1"/>
  <c r="A84" i="4"/>
  <c r="C11" i="7"/>
  <c r="D11" i="7" s="1"/>
  <c r="C11" i="6"/>
  <c r="D11" i="6" s="1"/>
  <c r="C11" i="5"/>
  <c r="D11" i="5" s="1"/>
  <c r="D11" i="4"/>
  <c r="B11" i="6"/>
  <c r="A10" i="6"/>
  <c r="B12" i="7"/>
  <c r="A11" i="7"/>
  <c r="A11" i="5"/>
  <c r="B12" i="5"/>
  <c r="A11" i="4"/>
  <c r="A85" i="4" l="1"/>
  <c r="B86" i="4"/>
  <c r="C12" i="6"/>
  <c r="D12" i="6" s="1"/>
  <c r="C12" i="7"/>
  <c r="D12" i="7" s="1"/>
  <c r="C12" i="5"/>
  <c r="D12" i="5" s="1"/>
  <c r="D12" i="4"/>
  <c r="A11" i="6"/>
  <c r="B12" i="6"/>
  <c r="A12" i="7"/>
  <c r="B13" i="7"/>
  <c r="A12" i="5"/>
  <c r="B13" i="5"/>
  <c r="A12" i="4"/>
  <c r="B87" i="4" l="1"/>
  <c r="A87" i="4" s="1"/>
  <c r="A86" i="4"/>
  <c r="C13" i="7"/>
  <c r="D13" i="7" s="1"/>
  <c r="C13" i="6"/>
  <c r="D13" i="6" s="1"/>
  <c r="C13" i="5"/>
  <c r="D13" i="5" s="1"/>
  <c r="D13" i="4"/>
  <c r="B13" i="6"/>
  <c r="A12" i="6"/>
  <c r="B14" i="7"/>
  <c r="A13" i="7"/>
  <c r="B14" i="5"/>
  <c r="A13" i="5"/>
  <c r="A13" i="4"/>
  <c r="C14" i="5" l="1"/>
  <c r="D14" i="5" s="1"/>
  <c r="C14" i="6"/>
  <c r="D14" i="6" s="1"/>
  <c r="C14" i="7"/>
  <c r="D14" i="7" s="1"/>
  <c r="D14" i="4"/>
  <c r="B14" i="6"/>
  <c r="A13" i="6"/>
  <c r="B15" i="7"/>
  <c r="A14" i="7"/>
  <c r="B15" i="5"/>
  <c r="A14" i="5"/>
  <c r="A14" i="4"/>
  <c r="D16" i="4" l="1"/>
  <c r="C15" i="5"/>
  <c r="C15" i="7"/>
  <c r="C15" i="6"/>
  <c r="D15" i="4"/>
  <c r="B15" i="6"/>
  <c r="A14" i="6"/>
  <c r="B16" i="7"/>
  <c r="A15" i="7"/>
  <c r="A15" i="5"/>
  <c r="B16" i="5"/>
  <c r="A15" i="4"/>
  <c r="D15" i="6" l="1"/>
  <c r="D16" i="6"/>
  <c r="D16" i="5"/>
  <c r="D15" i="5"/>
  <c r="D15" i="7"/>
  <c r="D16" i="7"/>
  <c r="B17" i="7"/>
  <c r="A16" i="7"/>
  <c r="B17" i="5"/>
  <c r="A16" i="5"/>
  <c r="B16" i="6"/>
  <c r="A15" i="6"/>
  <c r="A16" i="4"/>
  <c r="B18" i="7" l="1"/>
  <c r="A17" i="7"/>
  <c r="B17" i="6"/>
  <c r="A16" i="6"/>
  <c r="B18" i="5"/>
  <c r="A17" i="5"/>
  <c r="A17" i="4"/>
  <c r="B19" i="7" l="1"/>
  <c r="A18" i="7"/>
  <c r="B19" i="5"/>
  <c r="A18" i="5"/>
  <c r="B18" i="6"/>
  <c r="A17" i="6"/>
  <c r="A18" i="4"/>
  <c r="B20" i="7" l="1"/>
  <c r="A19" i="7"/>
  <c r="B19" i="6"/>
  <c r="A18" i="6"/>
  <c r="B20" i="5"/>
  <c r="A19" i="5"/>
  <c r="A19" i="4"/>
  <c r="B21" i="7" l="1"/>
  <c r="A20" i="7"/>
  <c r="B21" i="5"/>
  <c r="A20" i="5"/>
  <c r="B20" i="6"/>
  <c r="A19" i="6"/>
  <c r="A20" i="4"/>
  <c r="B22" i="7" l="1"/>
  <c r="A21" i="7"/>
  <c r="B21" i="6"/>
  <c r="A20" i="6"/>
  <c r="B22" i="5"/>
  <c r="A21" i="5"/>
  <c r="A21" i="4"/>
  <c r="B23" i="7" l="1"/>
  <c r="A22" i="7"/>
  <c r="B23" i="5"/>
  <c r="A22" i="5"/>
  <c r="B22" i="6"/>
  <c r="A21" i="6"/>
  <c r="A22" i="4"/>
  <c r="B24" i="7" l="1"/>
  <c r="A23" i="7"/>
  <c r="B23" i="6"/>
  <c r="A22" i="6"/>
  <c r="B24" i="5"/>
  <c r="A23" i="5"/>
  <c r="A23" i="4"/>
  <c r="B25" i="7" l="1"/>
  <c r="A24" i="7"/>
  <c r="B25" i="5"/>
  <c r="A24" i="5"/>
  <c r="B24" i="6"/>
  <c r="A23" i="6"/>
  <c r="A24" i="4"/>
  <c r="B26" i="7" l="1"/>
  <c r="A25" i="7"/>
  <c r="B25" i="6"/>
  <c r="A24" i="6"/>
  <c r="B26" i="5"/>
  <c r="A25" i="5"/>
  <c r="A25" i="4"/>
  <c r="B27" i="7" l="1"/>
  <c r="A26" i="7"/>
  <c r="B27" i="5"/>
  <c r="A26" i="5"/>
  <c r="B26" i="6"/>
  <c r="A25" i="6"/>
  <c r="A26" i="4"/>
  <c r="B28" i="7" l="1"/>
  <c r="A27" i="7"/>
  <c r="B27" i="6"/>
  <c r="A26" i="6"/>
  <c r="B28" i="5"/>
  <c r="A27" i="5"/>
  <c r="A27" i="4"/>
  <c r="B29" i="7" l="1"/>
  <c r="A28" i="7"/>
  <c r="B29" i="5"/>
  <c r="A28" i="5"/>
  <c r="B28" i="6"/>
  <c r="A27" i="6"/>
  <c r="A28" i="4"/>
  <c r="B30" i="7" l="1"/>
  <c r="A29" i="7"/>
  <c r="B29" i="6"/>
  <c r="A28" i="6"/>
  <c r="B30" i="5"/>
  <c r="A29" i="5"/>
  <c r="A29" i="4"/>
  <c r="B31" i="7" l="1"/>
  <c r="A30" i="7"/>
  <c r="B31" i="5"/>
  <c r="A30" i="5"/>
  <c r="B30" i="6"/>
  <c r="A29" i="6"/>
  <c r="A30" i="4"/>
  <c r="B32" i="7" l="1"/>
  <c r="A31" i="7"/>
  <c r="B31" i="6"/>
  <c r="A30" i="6"/>
  <c r="B32" i="5"/>
  <c r="A31" i="5"/>
  <c r="A31" i="4"/>
  <c r="B33" i="7" l="1"/>
  <c r="A32" i="7"/>
  <c r="A32" i="5"/>
  <c r="B33" i="5"/>
  <c r="B32" i="6"/>
  <c r="A31" i="6"/>
  <c r="A32" i="4"/>
  <c r="B34" i="7" l="1"/>
  <c r="A33" i="7"/>
  <c r="B34" i="5"/>
  <c r="A33" i="5"/>
  <c r="B33" i="6"/>
  <c r="A32" i="6"/>
  <c r="A33" i="4"/>
  <c r="B35" i="7" l="1"/>
  <c r="A34" i="7"/>
  <c r="B34" i="6"/>
  <c r="A33" i="6"/>
  <c r="B35" i="5"/>
  <c r="A34" i="5"/>
  <c r="A34" i="4"/>
  <c r="B36" i="7" l="1"/>
  <c r="A35" i="7"/>
  <c r="B36" i="5"/>
  <c r="A35" i="5"/>
  <c r="B35" i="6"/>
  <c r="A34" i="6"/>
  <c r="A35" i="4"/>
  <c r="B37" i="7" l="1"/>
  <c r="A36" i="7"/>
  <c r="B36" i="6"/>
  <c r="A35" i="6"/>
  <c r="B37" i="5"/>
  <c r="A36" i="5"/>
  <c r="A36" i="4"/>
  <c r="B38" i="7" l="1"/>
  <c r="A37" i="7"/>
  <c r="B38" i="5"/>
  <c r="A37" i="5"/>
  <c r="B37" i="6"/>
  <c r="A36" i="6"/>
  <c r="A37" i="4"/>
  <c r="B39" i="7" l="1"/>
  <c r="A38" i="7"/>
  <c r="B38" i="6"/>
  <c r="A37" i="6"/>
  <c r="B39" i="5"/>
  <c r="A38" i="5"/>
  <c r="A38" i="4"/>
  <c r="B40" i="7" l="1"/>
  <c r="A39" i="7"/>
  <c r="B40" i="5"/>
  <c r="A39" i="5"/>
  <c r="B39" i="6"/>
  <c r="A38" i="6"/>
  <c r="A39" i="4"/>
  <c r="B41" i="7" l="1"/>
  <c r="A40" i="7"/>
  <c r="B40" i="6"/>
  <c r="A39" i="6"/>
  <c r="B41" i="5"/>
  <c r="A40" i="5"/>
  <c r="A40" i="4"/>
  <c r="B42" i="7" l="1"/>
  <c r="A41" i="7"/>
  <c r="B42" i="5"/>
  <c r="A41" i="5"/>
  <c r="B41" i="6"/>
  <c r="A40" i="6"/>
  <c r="A41" i="4"/>
  <c r="B43" i="7" l="1"/>
  <c r="A42" i="7"/>
  <c r="B42" i="6"/>
  <c r="A41" i="6"/>
  <c r="B43" i="5"/>
  <c r="A42" i="5"/>
  <c r="A42" i="4"/>
  <c r="B44" i="7" l="1"/>
  <c r="A43" i="7"/>
  <c r="B44" i="5"/>
  <c r="A43" i="5"/>
  <c r="B43" i="6"/>
  <c r="A42" i="6"/>
  <c r="A43" i="4"/>
  <c r="B45" i="7" l="1"/>
  <c r="A44" i="7"/>
  <c r="B44" i="6"/>
  <c r="A43" i="6"/>
  <c r="B45" i="5"/>
  <c r="A44" i="5"/>
  <c r="A44" i="4"/>
  <c r="B46" i="7" l="1"/>
  <c r="A45" i="7"/>
  <c r="B46" i="5"/>
  <c r="A45" i="5"/>
  <c r="B45" i="6"/>
  <c r="A44" i="6"/>
  <c r="A45" i="4"/>
  <c r="B47" i="7" l="1"/>
  <c r="A46" i="7"/>
  <c r="B46" i="6"/>
  <c r="A45" i="6"/>
  <c r="B47" i="5"/>
  <c r="A46" i="5"/>
  <c r="A46" i="4"/>
  <c r="B48" i="7" l="1"/>
  <c r="A47" i="7"/>
  <c r="B48" i="5"/>
  <c r="A47" i="5"/>
  <c r="B47" i="6"/>
  <c r="A46" i="6"/>
  <c r="A47" i="4"/>
  <c r="B49" i="7" l="1"/>
  <c r="A48" i="7"/>
  <c r="B48" i="6"/>
  <c r="A47" i="6"/>
  <c r="B49" i="5"/>
  <c r="A48" i="5"/>
  <c r="A48" i="4"/>
  <c r="B50" i="7" l="1"/>
  <c r="A49" i="7"/>
  <c r="B50" i="5"/>
  <c r="A49" i="5"/>
  <c r="B49" i="6"/>
  <c r="A48" i="6"/>
  <c r="A49" i="4"/>
  <c r="B51" i="7" l="1"/>
  <c r="A50" i="7"/>
  <c r="B50" i="6"/>
  <c r="A49" i="6"/>
  <c r="B51" i="5"/>
  <c r="A50" i="5"/>
  <c r="A50" i="4"/>
  <c r="B52" i="7" l="1"/>
  <c r="A51" i="7"/>
  <c r="B52" i="5"/>
  <c r="A51" i="5"/>
  <c r="B51" i="6"/>
  <c r="A50" i="6"/>
  <c r="A51" i="4"/>
  <c r="B53" i="7" l="1"/>
  <c r="A52" i="7"/>
  <c r="B52" i="6"/>
  <c r="A51" i="6"/>
  <c r="B53" i="5"/>
  <c r="A52" i="5"/>
  <c r="A52" i="4"/>
  <c r="B54" i="7" l="1"/>
  <c r="A53" i="7"/>
  <c r="B54" i="5"/>
  <c r="A53" i="5"/>
  <c r="B53" i="6"/>
  <c r="A52" i="6"/>
  <c r="A53" i="4"/>
  <c r="B55" i="7" l="1"/>
  <c r="A54" i="7"/>
  <c r="B54" i="6"/>
  <c r="A53" i="6"/>
  <c r="B55" i="5"/>
  <c r="A54" i="5"/>
  <c r="A54" i="4"/>
  <c r="B56" i="7" l="1"/>
  <c r="A55" i="7"/>
  <c r="B56" i="5"/>
  <c r="A55" i="5"/>
  <c r="B55" i="6"/>
  <c r="A54" i="6"/>
  <c r="A55" i="4"/>
  <c r="B57" i="7" l="1"/>
  <c r="A56" i="7"/>
  <c r="B56" i="6"/>
  <c r="A55" i="6"/>
  <c r="B57" i="5"/>
  <c r="A56" i="5"/>
  <c r="A56" i="4"/>
  <c r="B58" i="7" l="1"/>
  <c r="A57" i="7"/>
  <c r="B58" i="5"/>
  <c r="A57" i="5"/>
  <c r="B57" i="6"/>
  <c r="A56" i="6"/>
  <c r="A57" i="4"/>
  <c r="B59" i="7" l="1"/>
  <c r="A58" i="7"/>
  <c r="B58" i="6"/>
  <c r="A57" i="6"/>
  <c r="B59" i="5"/>
  <c r="A58" i="5"/>
  <c r="A58" i="4"/>
  <c r="B60" i="7" l="1"/>
  <c r="A59" i="7"/>
  <c r="B60" i="5"/>
  <c r="A59" i="5"/>
  <c r="B59" i="6"/>
  <c r="A58" i="6"/>
  <c r="A59" i="4"/>
  <c r="B61" i="7" l="1"/>
  <c r="A60" i="7"/>
  <c r="B60" i="6"/>
  <c r="A59" i="6"/>
  <c r="B61" i="5"/>
  <c r="A60" i="5"/>
  <c r="A60" i="4"/>
  <c r="B62" i="7" l="1"/>
  <c r="A61" i="7"/>
  <c r="B62" i="5"/>
  <c r="A61" i="5"/>
  <c r="B61" i="6"/>
  <c r="A60" i="6"/>
  <c r="A61" i="4"/>
  <c r="B63" i="7" l="1"/>
  <c r="A62" i="7"/>
  <c r="B62" i="6"/>
  <c r="A61" i="6"/>
  <c r="B63" i="5"/>
  <c r="A62" i="5"/>
  <c r="A62" i="4"/>
  <c r="B64" i="7" l="1"/>
  <c r="A63" i="7"/>
  <c r="B64" i="5"/>
  <c r="A63" i="5"/>
  <c r="B63" i="6"/>
  <c r="A62" i="6"/>
  <c r="A63" i="4"/>
  <c r="B65" i="7" l="1"/>
  <c r="A64" i="7"/>
  <c r="B64" i="6"/>
  <c r="A63" i="6"/>
  <c r="B65" i="5"/>
  <c r="A64" i="5"/>
  <c r="A64" i="4"/>
  <c r="B66" i="7" l="1"/>
  <c r="A65" i="7"/>
  <c r="B66" i="5"/>
  <c r="A65" i="5"/>
  <c r="B65" i="6"/>
  <c r="A64" i="6"/>
  <c r="A65" i="4"/>
  <c r="B67" i="7" l="1"/>
  <c r="A66" i="7"/>
  <c r="B66" i="6"/>
  <c r="A65" i="6"/>
  <c r="B67" i="5"/>
  <c r="A66" i="5"/>
  <c r="A66" i="4"/>
  <c r="B68" i="7" l="1"/>
  <c r="A67" i="7"/>
  <c r="B68" i="5"/>
  <c r="A67" i="5"/>
  <c r="B67" i="6"/>
  <c r="A66" i="6"/>
  <c r="A67" i="4"/>
  <c r="B69" i="7" l="1"/>
  <c r="A68" i="7"/>
  <c r="B68" i="6"/>
  <c r="A67" i="6"/>
  <c r="B69" i="5"/>
  <c r="A68" i="5"/>
  <c r="A68" i="4"/>
  <c r="B70" i="7" l="1"/>
  <c r="A69" i="7"/>
  <c r="B70" i="5"/>
  <c r="A69" i="5"/>
  <c r="B69" i="6"/>
  <c r="A68" i="6"/>
  <c r="A69" i="4"/>
  <c r="B71" i="7" l="1"/>
  <c r="A70" i="7"/>
  <c r="B70" i="6"/>
  <c r="A69" i="6"/>
  <c r="B71" i="5"/>
  <c r="A70" i="5"/>
  <c r="A70" i="4"/>
  <c r="B72" i="7" l="1"/>
  <c r="A71" i="7"/>
  <c r="B72" i="5"/>
  <c r="A71" i="5"/>
  <c r="B71" i="6"/>
  <c r="A70" i="6"/>
  <c r="A71" i="4"/>
  <c r="B73" i="7" l="1"/>
  <c r="A72" i="7"/>
  <c r="B72" i="6"/>
  <c r="A71" i="6"/>
  <c r="B73" i="5"/>
  <c r="A72" i="5"/>
  <c r="A72" i="4"/>
  <c r="B74" i="7" l="1"/>
  <c r="A73" i="7"/>
  <c r="B74" i="5"/>
  <c r="A73" i="5"/>
  <c r="B73" i="6"/>
  <c r="A72" i="6"/>
  <c r="A73" i="4"/>
  <c r="B75" i="7" l="1"/>
  <c r="A74" i="7"/>
  <c r="B74" i="6"/>
  <c r="A73" i="6"/>
  <c r="B75" i="5"/>
  <c r="A74" i="5"/>
  <c r="A74" i="4"/>
  <c r="B76" i="7" l="1"/>
  <c r="A75" i="7"/>
  <c r="B76" i="5"/>
  <c r="A75" i="5"/>
  <c r="B75" i="6"/>
  <c r="A74" i="6"/>
  <c r="A75" i="4"/>
  <c r="B77" i="7" l="1"/>
  <c r="A76" i="7"/>
  <c r="B76" i="6"/>
  <c r="A75" i="6"/>
  <c r="B77" i="5"/>
  <c r="A76" i="5"/>
  <c r="A76" i="4"/>
  <c r="B78" i="7" l="1"/>
  <c r="A77" i="7"/>
  <c r="B78" i="5"/>
  <c r="A77" i="5"/>
  <c r="B77" i="6"/>
  <c r="A76" i="6"/>
  <c r="A77" i="4"/>
  <c r="A78" i="4"/>
  <c r="A78" i="7" l="1"/>
  <c r="B79" i="7"/>
  <c r="A78" i="5"/>
  <c r="B79" i="5"/>
  <c r="B78" i="6"/>
  <c r="A77" i="6"/>
  <c r="B80" i="7" l="1"/>
  <c r="A79" i="7"/>
  <c r="B80" i="5"/>
  <c r="A79" i="5"/>
  <c r="A78" i="6"/>
  <c r="B79" i="6"/>
  <c r="A80" i="7" l="1"/>
  <c r="B81" i="7"/>
  <c r="A80" i="5"/>
  <c r="B81" i="5"/>
  <c r="B80" i="6"/>
  <c r="A79" i="6"/>
  <c r="B82" i="7" l="1"/>
  <c r="A81" i="7"/>
  <c r="B82" i="5"/>
  <c r="A81" i="5"/>
  <c r="A80" i="6"/>
  <c r="B81" i="6"/>
  <c r="B83" i="7" l="1"/>
  <c r="A82" i="7"/>
  <c r="B83" i="5"/>
  <c r="A82" i="5"/>
  <c r="B82" i="6"/>
  <c r="A81" i="6"/>
  <c r="B84" i="7" l="1"/>
  <c r="A83" i="7"/>
  <c r="A83" i="5"/>
  <c r="B84" i="5"/>
  <c r="B83" i="6"/>
  <c r="A82" i="6"/>
  <c r="B85" i="7" l="1"/>
  <c r="A84" i="7"/>
  <c r="B85" i="5"/>
  <c r="A84" i="5"/>
  <c r="B84" i="6"/>
  <c r="A83" i="6"/>
  <c r="B86" i="7" l="1"/>
  <c r="A85" i="7"/>
  <c r="B86" i="5"/>
  <c r="A85" i="5"/>
  <c r="B85" i="6"/>
  <c r="A84" i="6"/>
  <c r="B87" i="7" l="1"/>
  <c r="A87" i="7" s="1"/>
  <c r="A86" i="7"/>
  <c r="B87" i="5"/>
  <c r="A87" i="5" s="1"/>
  <c r="A86" i="5"/>
  <c r="B86" i="6"/>
  <c r="A85" i="6"/>
  <c r="B87" i="6" l="1"/>
  <c r="A87" i="6" s="1"/>
  <c r="A86" i="6"/>
</calcChain>
</file>

<file path=xl/sharedStrings.xml><?xml version="1.0" encoding="utf-8"?>
<sst xmlns="http://schemas.openxmlformats.org/spreadsheetml/2006/main" count="22" uniqueCount="6">
  <si>
    <t>Week</t>
  </si>
  <si>
    <t>Price</t>
  </si>
  <si>
    <t>Change</t>
  </si>
  <si>
    <t>Week Number</t>
  </si>
  <si>
    <t>2024-30-12</t>
  </si>
  <si>
    <t>2024-31-12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</si>
</sst>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2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yyyy\-mm\-dd;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yyyy\-mm\-dd;@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yyyy\-mm\-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95C8EE-A3CD-7C4B-AE04-D4AD4E62590F}" name="Table5" displayName="Table5" ref="A1:D87" totalsRowShown="0" headerRowDxfId="17">
  <autoFilter ref="A1:D87" xr:uid="{0695C8EE-A3CD-7C4B-AE04-D4AD4E62590F}"/>
  <tableColumns count="4">
    <tableColumn id="5" xr3:uid="{8563848E-2A9A-B84A-A963-4734F1DF8550}" name="Week Number">
      <calculatedColumnFormula>WEEKNUM(Table5[[#This Row],[Week]])</calculatedColumnFormula>
    </tableColumn>
    <tableColumn id="1" xr3:uid="{33CBE515-408F-7845-845A-AF1387C96E69}" name="Week" dataDxfId="16"/>
    <tableColumn id="2" xr3:uid="{A7FF1384-4F7F-B84E-B8F8-2FABD945201E}" name="Price" dataDxfId="15"/>
    <tableColumn id="3" xr3:uid="{E315A441-5971-CD41-83F0-6B20C3008F24}" name="Chang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06151D-0F35-7F4F-B001-D163D9499F03}" name="Table52" displayName="Table52" ref="A1:D87" totalsRowShown="0" headerRowDxfId="13">
  <autoFilter ref="A1:D87" xr:uid="{FC06151D-0F35-7F4F-B001-D163D9499F03}"/>
  <tableColumns count="4">
    <tableColumn id="5" xr3:uid="{682CFEF3-7FE2-E64A-9BE5-FEBBFC2AD5DE}" name="Week Number"/>
    <tableColumn id="1" xr3:uid="{66DA498C-C289-5D43-B34E-A646ECFC68CE}" name="Week" dataDxfId="12"/>
    <tableColumn id="2" xr3:uid="{B030E986-E464-7144-97FC-265034157CB5}" name="Price" dataDxfId="11">
      <calculatedColumnFormula>ROUND('43LB 22XU'!C2 * (44 / 43), 1)</calculatedColumnFormula>
    </tableColumn>
    <tableColumn id="3" xr3:uid="{05EB0801-78F2-1C43-A0E2-2E5F7E2B8093}" name="Change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648CE3-B1C6-9642-8802-C6E40BAB18F1}" name="Table53" displayName="Table53" ref="A1:D87" totalsRowShown="0" headerRowDxfId="9">
  <autoFilter ref="A1:D87" xr:uid="{EB648CE3-B1C6-9642-8802-C6E40BAB18F1}"/>
  <tableColumns count="4">
    <tableColumn id="5" xr3:uid="{11E1F86A-CCA6-7C4F-B54C-2BD7324A617A}" name="Week Number" dataDxfId="8"/>
    <tableColumn id="1" xr3:uid="{ACFCA92D-A205-FE41-9DA2-240C077A5066}" name="Week" dataDxfId="7"/>
    <tableColumn id="2" xr3:uid="{BE9A3D79-DC78-7A49-AE42-4FD51B88C1EE}" name="Price" dataDxfId="6">
      <calculatedColumnFormula>ROUND('43LB 22XU'!C2 * (50 / 43), 1)</calculatedColumnFormula>
    </tableColumn>
    <tableColumn id="3" xr3:uid="{FE3AC618-54A1-6349-95BD-71815B007E45}" name="Change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547EA6-FD94-D345-B399-847DD66C58F9}" name="Table54" displayName="Table54" ref="A1:D87" totalsRowShown="0" headerRowDxfId="4">
  <autoFilter ref="A1:D87" xr:uid="{42547EA6-FD94-D345-B399-847DD66C58F9}"/>
  <tableColumns count="4">
    <tableColumn id="5" xr3:uid="{FC9E379E-9E93-984F-9ABD-A635D5E306F3}" name="Week Number" dataDxfId="3">
      <calculatedColumnFormula>WEEKNUM(Table54[[#This Row],[Week]])</calculatedColumnFormula>
    </tableColumn>
    <tableColumn id="1" xr3:uid="{5F915755-7D19-B84E-BA75-CBF8C6CEF2D2}" name="Week" dataDxfId="2"/>
    <tableColumn id="2" xr3:uid="{D16AE696-F221-A24F-9612-4E02BB3CA243}" name="Price" dataDxfId="1">
      <calculatedColumnFormula>ROUND('43LB 22XU'!C2 * (31.5 / 43), 1)</calculatedColumnFormula>
    </tableColumn>
    <tableColumn id="3" xr3:uid="{488151BC-4520-A441-A94B-ECCCE7190106}" name="Chan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5D4B-46CB-C946-B5CE-C38558A8D632}">
  <dimension ref="A1:D87"/>
  <sheetViews>
    <sheetView topLeftCell="A71" workbookViewId="0">
      <selection activeCell="D79" sqref="D79:D87"/>
    </sheetView>
  </sheetViews>
  <sheetFormatPr baseColWidth="10" defaultRowHeight="16" x14ac:dyDescent="0.2"/>
  <cols>
    <col min="4" max="4" width="15.33203125" bestFit="1" customWidth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s="5" customFormat="1" x14ac:dyDescent="0.2">
      <c r="A2" s="4">
        <v>1</v>
      </c>
      <c r="B2" s="6">
        <v>45656</v>
      </c>
      <c r="C2" s="4">
        <v>7.5</v>
      </c>
      <c r="D2" s="2">
        <v>0</v>
      </c>
    </row>
    <row r="3" spans="1:4" s="5" customFormat="1" x14ac:dyDescent="0.2">
      <c r="A3" s="4">
        <v>1</v>
      </c>
      <c r="B3" s="6">
        <f>B2+IF(WEEKDAY(B2+1)=1,2,1)</f>
        <v>45657</v>
      </c>
      <c r="C3" s="4">
        <v>7.7</v>
      </c>
      <c r="D3" s="4">
        <f>Table5[[#This Row],[Price]]-C2</f>
        <v>0.20000000000000018</v>
      </c>
    </row>
    <row r="4" spans="1:4" x14ac:dyDescent="0.2">
      <c r="A4">
        <f>WEEKNUM(Table5[[#This Row],[Week]])</f>
        <v>1</v>
      </c>
      <c r="B4" s="6">
        <f>B3+IF(WEEKDAY(B3+1)=1,2,1)</f>
        <v>45658</v>
      </c>
      <c r="C4" s="2">
        <v>7.7</v>
      </c>
      <c r="D4" s="2">
        <f>Table5[[#This Row],[Price]]-C3</f>
        <v>0</v>
      </c>
    </row>
    <row r="5" spans="1:4" x14ac:dyDescent="0.2">
      <c r="A5">
        <f>WEEKNUM(Table5[[#This Row],[Week]])</f>
        <v>1</v>
      </c>
      <c r="B5" s="6">
        <f t="shared" ref="B5:B7" si="0">B4+IF(WEEKDAY(B4+1)=1,2,1)</f>
        <v>45659</v>
      </c>
      <c r="C5" s="2">
        <v>8</v>
      </c>
      <c r="D5" s="2">
        <f>Table5[[#This Row],[Price]]-C4</f>
        <v>0.29999999999999982</v>
      </c>
    </row>
    <row r="6" spans="1:4" x14ac:dyDescent="0.2">
      <c r="A6">
        <f>WEEKNUM(Table5[[#This Row],[Week]])</f>
        <v>1</v>
      </c>
      <c r="B6" s="6">
        <f t="shared" si="0"/>
        <v>45660</v>
      </c>
      <c r="C6" s="2">
        <v>8</v>
      </c>
      <c r="D6" s="2">
        <f>Table5[[#This Row],[Price]]-C5</f>
        <v>0</v>
      </c>
    </row>
    <row r="7" spans="1:4" x14ac:dyDescent="0.2">
      <c r="A7">
        <f>WEEKNUM(Table5[[#This Row],[Week]])</f>
        <v>1</v>
      </c>
      <c r="B7" s="6">
        <f t="shared" si="0"/>
        <v>45661</v>
      </c>
      <c r="C7" s="2">
        <v>8.5</v>
      </c>
      <c r="D7" s="2">
        <f>Table5[[#This Row],[Price]]-C6</f>
        <v>0.5</v>
      </c>
    </row>
    <row r="8" spans="1:4" x14ac:dyDescent="0.2">
      <c r="A8">
        <f>WEEKNUM(Table5[[#This Row],[Week]])</f>
        <v>2</v>
      </c>
      <c r="B8" s="6">
        <f>B7+IF(WEEKDAY(B7+1)=1,2,1)</f>
        <v>45663</v>
      </c>
      <c r="C8" s="2">
        <v>8</v>
      </c>
      <c r="D8" s="2">
        <f>Table5[[#This Row],[Price]]-C7</f>
        <v>-0.5</v>
      </c>
    </row>
    <row r="9" spans="1:4" x14ac:dyDescent="0.2">
      <c r="A9">
        <f>WEEKNUM(Table5[[#This Row],[Week]])</f>
        <v>2</v>
      </c>
      <c r="B9" s="6">
        <f>B8+IF(WEEKDAY(B8+1)=1,2,1)</f>
        <v>45664</v>
      </c>
      <c r="C9" s="2">
        <v>8.5</v>
      </c>
      <c r="D9" s="2">
        <f>Table5[[#This Row],[Price]]-C8</f>
        <v>0.5</v>
      </c>
    </row>
    <row r="10" spans="1:4" x14ac:dyDescent="0.2">
      <c r="A10">
        <f>WEEKNUM(Table5[[#This Row],[Week]])</f>
        <v>2</v>
      </c>
      <c r="B10" s="6">
        <f t="shared" ref="B10:B36" si="1">B9+IF(WEEKDAY(B9+1)=1,2,1)</f>
        <v>45665</v>
      </c>
      <c r="C10" s="2">
        <v>8.5</v>
      </c>
      <c r="D10" s="2">
        <f>Table5[[#This Row],[Price]]-C9</f>
        <v>0</v>
      </c>
    </row>
    <row r="11" spans="1:4" x14ac:dyDescent="0.2">
      <c r="A11">
        <f>WEEKNUM(Table5[[#This Row],[Week]])</f>
        <v>2</v>
      </c>
      <c r="B11" s="6">
        <f t="shared" si="1"/>
        <v>45666</v>
      </c>
      <c r="C11" s="2">
        <v>8.5</v>
      </c>
      <c r="D11" s="2">
        <f>Table5[[#This Row],[Price]]-C10</f>
        <v>0</v>
      </c>
    </row>
    <row r="12" spans="1:4" x14ac:dyDescent="0.2">
      <c r="A12">
        <f>WEEKNUM(Table5[[#This Row],[Week]])</f>
        <v>2</v>
      </c>
      <c r="B12" s="6">
        <f t="shared" si="1"/>
        <v>45667</v>
      </c>
      <c r="C12" s="2">
        <v>8.6999999999999993</v>
      </c>
      <c r="D12" s="2">
        <f>Table5[[#This Row],[Price]]-C11</f>
        <v>0.19999999999999929</v>
      </c>
    </row>
    <row r="13" spans="1:4" x14ac:dyDescent="0.2">
      <c r="A13">
        <f>WEEKNUM(Table5[[#This Row],[Week]])</f>
        <v>2</v>
      </c>
      <c r="B13" s="6">
        <f t="shared" si="1"/>
        <v>45668</v>
      </c>
      <c r="C13" s="2">
        <v>8.6999999999999993</v>
      </c>
      <c r="D13" s="2">
        <f>Table5[[#This Row],[Price]]-C12</f>
        <v>0</v>
      </c>
    </row>
    <row r="14" spans="1:4" x14ac:dyDescent="0.2">
      <c r="A14">
        <f>WEEKNUM(Table5[[#This Row],[Week]])</f>
        <v>3</v>
      </c>
      <c r="B14" s="6">
        <f t="shared" si="1"/>
        <v>45670</v>
      </c>
      <c r="C14" s="2">
        <v>9</v>
      </c>
      <c r="D14" s="2">
        <f>Table5[[#This Row],[Price]]-C13</f>
        <v>0.30000000000000071</v>
      </c>
    </row>
    <row r="15" spans="1:4" x14ac:dyDescent="0.2">
      <c r="A15">
        <f>WEEKNUM(Table5[[#This Row],[Week]])</f>
        <v>3</v>
      </c>
      <c r="B15" s="6">
        <f t="shared" si="1"/>
        <v>45671</v>
      </c>
      <c r="C15" s="2">
        <v>9.4</v>
      </c>
      <c r="D15" s="2">
        <f>Table5[[#This Row],[Price]]-C14</f>
        <v>0.40000000000000036</v>
      </c>
    </row>
    <row r="16" spans="1:4" x14ac:dyDescent="0.2">
      <c r="A16" s="2">
        <f>WEEKNUM(Table5[[#This Row],[Week]])</f>
        <v>3</v>
      </c>
      <c r="B16" s="6">
        <f t="shared" si="1"/>
        <v>45672</v>
      </c>
      <c r="C16" s="2">
        <v>9.8000000000000007</v>
      </c>
      <c r="D16" s="2">
        <f>Table5[[#This Row],[Price]]-C15</f>
        <v>0.40000000000000036</v>
      </c>
    </row>
    <row r="17" spans="1:4" x14ac:dyDescent="0.2">
      <c r="A17">
        <f>WEEKNUM(Table5[[#This Row],[Week]])</f>
        <v>3</v>
      </c>
      <c r="B17" s="6">
        <f t="shared" si="1"/>
        <v>45673</v>
      </c>
      <c r="C17" s="2">
        <v>9.8000000000000007</v>
      </c>
      <c r="D17" s="2">
        <f>Table5[[#This Row],[Price]]-C16</f>
        <v>0</v>
      </c>
    </row>
    <row r="18" spans="1:4" x14ac:dyDescent="0.2">
      <c r="A18">
        <f>WEEKNUM(Table5[[#This Row],[Week]])</f>
        <v>3</v>
      </c>
      <c r="B18" s="6">
        <f t="shared" si="1"/>
        <v>45674</v>
      </c>
      <c r="C18" s="2">
        <v>10</v>
      </c>
      <c r="D18" s="2">
        <f>Table5[[#This Row],[Price]]-C17</f>
        <v>0.19999999999999929</v>
      </c>
    </row>
    <row r="19" spans="1:4" x14ac:dyDescent="0.2">
      <c r="A19">
        <f>WEEKNUM(Table5[[#This Row],[Week]])</f>
        <v>3</v>
      </c>
      <c r="B19" s="6">
        <f t="shared" si="1"/>
        <v>45675</v>
      </c>
      <c r="C19" s="2">
        <v>9.5</v>
      </c>
      <c r="D19" s="2">
        <f>Table5[[#This Row],[Price]]-C18</f>
        <v>-0.5</v>
      </c>
    </row>
    <row r="20" spans="1:4" x14ac:dyDescent="0.2">
      <c r="A20">
        <f>WEEKNUM(Table5[[#This Row],[Week]])</f>
        <v>4</v>
      </c>
      <c r="B20" s="6">
        <f t="shared" si="1"/>
        <v>45677</v>
      </c>
      <c r="C20" s="2">
        <v>9.5</v>
      </c>
      <c r="D20" s="2">
        <f>Table5[[#This Row],[Price]]-C19</f>
        <v>0</v>
      </c>
    </row>
    <row r="21" spans="1:4" x14ac:dyDescent="0.2">
      <c r="A21">
        <f>WEEKNUM(Table5[[#This Row],[Week]])</f>
        <v>4</v>
      </c>
      <c r="B21" s="6">
        <f t="shared" si="1"/>
        <v>45678</v>
      </c>
      <c r="C21" s="2">
        <v>9.5</v>
      </c>
      <c r="D21" s="2">
        <f>Table5[[#This Row],[Price]]-C20</f>
        <v>0</v>
      </c>
    </row>
    <row r="22" spans="1:4" x14ac:dyDescent="0.2">
      <c r="A22">
        <f>WEEKNUM(Table5[[#This Row],[Week]])</f>
        <v>4</v>
      </c>
      <c r="B22" s="6">
        <f t="shared" si="1"/>
        <v>45679</v>
      </c>
      <c r="C22" s="2">
        <v>8.5</v>
      </c>
      <c r="D22" s="2">
        <f>Table5[[#This Row],[Price]]-C21</f>
        <v>-1</v>
      </c>
    </row>
    <row r="23" spans="1:4" x14ac:dyDescent="0.2">
      <c r="A23">
        <f>WEEKNUM(Table5[[#This Row],[Week]])</f>
        <v>4</v>
      </c>
      <c r="B23" s="6">
        <f t="shared" si="1"/>
        <v>45680</v>
      </c>
      <c r="C23" s="2">
        <v>8</v>
      </c>
      <c r="D23" s="2">
        <f>Table5[[#This Row],[Price]]-C22</f>
        <v>-0.5</v>
      </c>
    </row>
    <row r="24" spans="1:4" x14ac:dyDescent="0.2">
      <c r="A24">
        <f>WEEKNUM(Table5[[#This Row],[Week]])</f>
        <v>4</v>
      </c>
      <c r="B24" s="6">
        <f t="shared" si="1"/>
        <v>45681</v>
      </c>
      <c r="C24" s="2">
        <v>7.7</v>
      </c>
      <c r="D24" s="2">
        <f>Table5[[#This Row],[Price]]-C23</f>
        <v>-0.29999999999999982</v>
      </c>
    </row>
    <row r="25" spans="1:4" x14ac:dyDescent="0.2">
      <c r="A25">
        <f>WEEKNUM(Table5[[#This Row],[Week]])</f>
        <v>4</v>
      </c>
      <c r="B25" s="6">
        <f t="shared" si="1"/>
        <v>45682</v>
      </c>
      <c r="C25" s="2">
        <v>7.5</v>
      </c>
      <c r="D25" s="2">
        <f>Table5[[#This Row],[Price]]-C24</f>
        <v>-0.20000000000000018</v>
      </c>
    </row>
    <row r="26" spans="1:4" x14ac:dyDescent="0.2">
      <c r="A26">
        <f>WEEKNUM(Table5[[#This Row],[Week]])</f>
        <v>5</v>
      </c>
      <c r="B26" s="6">
        <f t="shared" si="1"/>
        <v>45684</v>
      </c>
      <c r="C26" s="2">
        <v>7.5</v>
      </c>
      <c r="D26" s="2">
        <f>Table5[[#This Row],[Price]]-C25</f>
        <v>0</v>
      </c>
    </row>
    <row r="27" spans="1:4" x14ac:dyDescent="0.2">
      <c r="A27">
        <f>WEEKNUM(Table5[[#This Row],[Week]])</f>
        <v>5</v>
      </c>
      <c r="B27" s="6">
        <f t="shared" si="1"/>
        <v>45685</v>
      </c>
      <c r="C27" s="2">
        <v>7.7</v>
      </c>
      <c r="D27" s="2">
        <f>Table5[[#This Row],[Price]]-C26</f>
        <v>0.20000000000000018</v>
      </c>
    </row>
    <row r="28" spans="1:4" x14ac:dyDescent="0.2">
      <c r="A28">
        <f>WEEKNUM(Table5[[#This Row],[Week]])</f>
        <v>5</v>
      </c>
      <c r="B28" s="6">
        <f t="shared" si="1"/>
        <v>45686</v>
      </c>
      <c r="C28" s="2">
        <v>8.1</v>
      </c>
      <c r="D28" s="2">
        <f>Table5[[#This Row],[Price]]-C27</f>
        <v>0.39999999999999947</v>
      </c>
    </row>
    <row r="29" spans="1:4" x14ac:dyDescent="0.2">
      <c r="A29">
        <f>WEEKNUM(Table5[[#This Row],[Week]])</f>
        <v>5</v>
      </c>
      <c r="B29" s="6">
        <f t="shared" si="1"/>
        <v>45687</v>
      </c>
      <c r="C29" s="2">
        <v>8.6999999999999993</v>
      </c>
      <c r="D29" s="2">
        <f>Table5[[#This Row],[Price]]-C28</f>
        <v>0.59999999999999964</v>
      </c>
    </row>
    <row r="30" spans="1:4" x14ac:dyDescent="0.2">
      <c r="A30">
        <f>WEEKNUM(Table5[[#This Row],[Week]])</f>
        <v>5</v>
      </c>
      <c r="B30" s="6">
        <f t="shared" si="1"/>
        <v>45688</v>
      </c>
      <c r="C30" s="2">
        <v>9</v>
      </c>
      <c r="D30" s="2">
        <f>Table5[[#This Row],[Price]]-C29</f>
        <v>0.30000000000000071</v>
      </c>
    </row>
    <row r="31" spans="1:4" x14ac:dyDescent="0.2">
      <c r="A31">
        <f>WEEKNUM(Table5[[#This Row],[Week]])</f>
        <v>5</v>
      </c>
      <c r="B31" s="6">
        <f t="shared" si="1"/>
        <v>45689</v>
      </c>
      <c r="C31" s="2">
        <v>9</v>
      </c>
      <c r="D31" s="2">
        <f>Table5[[#This Row],[Price]]-C30</f>
        <v>0</v>
      </c>
    </row>
    <row r="32" spans="1:4" x14ac:dyDescent="0.2">
      <c r="A32">
        <f>WEEKNUM(Table5[[#This Row],[Week]])</f>
        <v>6</v>
      </c>
      <c r="B32" s="6">
        <f t="shared" si="1"/>
        <v>45691</v>
      </c>
      <c r="C32" s="2">
        <v>9.5</v>
      </c>
      <c r="D32" s="2">
        <f>Table5[[#This Row],[Price]]-C31</f>
        <v>0.5</v>
      </c>
    </row>
    <row r="33" spans="1:4" x14ac:dyDescent="0.2">
      <c r="A33">
        <f>WEEKNUM(Table5[[#This Row],[Week]])</f>
        <v>6</v>
      </c>
      <c r="B33" s="6">
        <f t="shared" si="1"/>
        <v>45692</v>
      </c>
      <c r="C33" s="2">
        <v>10</v>
      </c>
      <c r="D33" s="2">
        <f>Table5[[#This Row],[Price]]-C32</f>
        <v>0.5</v>
      </c>
    </row>
    <row r="34" spans="1:4" x14ac:dyDescent="0.2">
      <c r="A34">
        <f>WEEKNUM(Table5[[#This Row],[Week]])</f>
        <v>6</v>
      </c>
      <c r="B34" s="6">
        <f t="shared" si="1"/>
        <v>45693</v>
      </c>
      <c r="C34" s="2">
        <v>10.3</v>
      </c>
      <c r="D34" s="2">
        <f>Table5[[#This Row],[Price]]-C33</f>
        <v>0.30000000000000071</v>
      </c>
    </row>
    <row r="35" spans="1:4" x14ac:dyDescent="0.2">
      <c r="A35">
        <f>WEEKNUM(Table5[[#This Row],[Week]])</f>
        <v>6</v>
      </c>
      <c r="B35" s="6">
        <f t="shared" si="1"/>
        <v>45694</v>
      </c>
      <c r="C35" s="2">
        <v>11</v>
      </c>
      <c r="D35" s="2">
        <f>Table5[[#This Row],[Price]]-C34</f>
        <v>0.69999999999999929</v>
      </c>
    </row>
    <row r="36" spans="1:4" x14ac:dyDescent="0.2">
      <c r="A36">
        <f>WEEKNUM(Table5[[#This Row],[Week]])</f>
        <v>6</v>
      </c>
      <c r="B36" s="6">
        <f t="shared" si="1"/>
        <v>45695</v>
      </c>
      <c r="C36" s="2">
        <v>11.5</v>
      </c>
      <c r="D36" s="2">
        <f>Table5[[#This Row],[Price]]-C35</f>
        <v>0.5</v>
      </c>
    </row>
    <row r="37" spans="1:4" x14ac:dyDescent="0.2">
      <c r="A37">
        <f>WEEKNUM(Table5[[#This Row],[Week]])</f>
        <v>6</v>
      </c>
      <c r="B37" s="6">
        <f>B36+IF(WEEKDAY(B36+1)=1,2,1)</f>
        <v>45696</v>
      </c>
      <c r="C37" s="2">
        <v>12</v>
      </c>
      <c r="D37" s="2">
        <f>Table5[[#This Row],[Price]]-C36</f>
        <v>0.5</v>
      </c>
    </row>
    <row r="38" spans="1:4" x14ac:dyDescent="0.2">
      <c r="A38">
        <f>WEEKNUM(Table5[[#This Row],[Week]])</f>
        <v>7</v>
      </c>
      <c r="B38" s="6">
        <f>B37+IF(WEEKDAY(B37+1)=1,2,1)</f>
        <v>45698</v>
      </c>
      <c r="C38" s="2">
        <v>12</v>
      </c>
      <c r="D38" s="2">
        <f>Table5[[#This Row],[Price]]-C37</f>
        <v>0</v>
      </c>
    </row>
    <row r="39" spans="1:4" x14ac:dyDescent="0.2">
      <c r="A39">
        <f>WEEKNUM(Table5[[#This Row],[Week]])</f>
        <v>7</v>
      </c>
      <c r="B39" s="6">
        <f t="shared" ref="B39:B41" si="2">B38+IF(WEEKDAY(B38+1)=1,2,1)</f>
        <v>45699</v>
      </c>
      <c r="C39" s="2">
        <v>12.5</v>
      </c>
      <c r="D39" s="2">
        <f>Table5[[#This Row],[Price]]-C38</f>
        <v>0.5</v>
      </c>
    </row>
    <row r="40" spans="1:4" x14ac:dyDescent="0.2">
      <c r="A40">
        <f>WEEKNUM(Table5[[#This Row],[Week]])</f>
        <v>7</v>
      </c>
      <c r="B40" s="6">
        <f t="shared" si="2"/>
        <v>45700</v>
      </c>
      <c r="C40" s="2">
        <v>13</v>
      </c>
      <c r="D40" s="2">
        <f>Table5[[#This Row],[Price]]-C39</f>
        <v>0.5</v>
      </c>
    </row>
    <row r="41" spans="1:4" x14ac:dyDescent="0.2">
      <c r="A41">
        <f>WEEKNUM(Table5[[#This Row],[Week]])</f>
        <v>7</v>
      </c>
      <c r="B41" s="6">
        <f t="shared" si="2"/>
        <v>45701</v>
      </c>
      <c r="C41" s="2">
        <v>13.5</v>
      </c>
      <c r="D41" s="2">
        <f>Table5[[#This Row],[Price]]-C40</f>
        <v>0.5</v>
      </c>
    </row>
    <row r="42" spans="1:4" x14ac:dyDescent="0.2">
      <c r="A42">
        <f>WEEKNUM(Table5[[#This Row],[Week]])</f>
        <v>7</v>
      </c>
      <c r="B42" s="6">
        <f>B41+IF(WEEKDAY(B41+1)=1,2,1)</f>
        <v>45702</v>
      </c>
      <c r="C42" s="2">
        <v>13.5</v>
      </c>
      <c r="D42" s="2">
        <f>Table5[[#This Row],[Price]]-C41</f>
        <v>0</v>
      </c>
    </row>
    <row r="43" spans="1:4" x14ac:dyDescent="0.2">
      <c r="A43">
        <f>WEEKNUM(Table5[[#This Row],[Week]])</f>
        <v>7</v>
      </c>
      <c r="B43" s="6">
        <f>B42+IF(WEEKDAY(B42+1)=1,2,1)</f>
        <v>45703</v>
      </c>
      <c r="C43" s="2">
        <v>13.5</v>
      </c>
      <c r="D43" s="2">
        <f>Table5[[#This Row],[Price]]-C42</f>
        <v>0</v>
      </c>
    </row>
    <row r="44" spans="1:4" x14ac:dyDescent="0.2">
      <c r="A44">
        <f>WEEKNUM(Table5[[#This Row],[Week]])</f>
        <v>8</v>
      </c>
      <c r="B44" s="6">
        <f t="shared" ref="B44:B46" si="3">B43+IF(WEEKDAY(B43+1)=1,2,1)</f>
        <v>45705</v>
      </c>
      <c r="C44" s="2">
        <v>13.5</v>
      </c>
      <c r="D44" s="2">
        <f>Table5[[#This Row],[Price]]-C43</f>
        <v>0</v>
      </c>
    </row>
    <row r="45" spans="1:4" x14ac:dyDescent="0.2">
      <c r="A45">
        <f>WEEKNUM(Table5[[#This Row],[Week]])</f>
        <v>8</v>
      </c>
      <c r="B45" s="6">
        <f t="shared" si="3"/>
        <v>45706</v>
      </c>
      <c r="C45" s="2">
        <v>13</v>
      </c>
      <c r="D45" s="2">
        <f>Table5[[#This Row],[Price]]-C44</f>
        <v>-0.5</v>
      </c>
    </row>
    <row r="46" spans="1:4" x14ac:dyDescent="0.2">
      <c r="A46">
        <f>WEEKNUM(Table5[[#This Row],[Week]])</f>
        <v>8</v>
      </c>
      <c r="B46" s="6">
        <f t="shared" si="3"/>
        <v>45707</v>
      </c>
      <c r="C46" s="2">
        <v>13.5</v>
      </c>
      <c r="D46" s="2">
        <f>Table5[[#This Row],[Price]]-C45</f>
        <v>0.5</v>
      </c>
    </row>
    <row r="47" spans="1:4" x14ac:dyDescent="0.2">
      <c r="A47">
        <f>WEEKNUM(Table5[[#This Row],[Week]])</f>
        <v>8</v>
      </c>
      <c r="B47" s="6">
        <f>B46+IF(WEEKDAY(B46+1)=1,2,1)</f>
        <v>45708</v>
      </c>
      <c r="C47" s="2">
        <v>14</v>
      </c>
      <c r="D47" s="2">
        <f>Table5[[#This Row],[Price]]-C46</f>
        <v>0.5</v>
      </c>
    </row>
    <row r="48" spans="1:4" x14ac:dyDescent="0.2">
      <c r="A48">
        <f>WEEKNUM(Table5[[#This Row],[Week]])</f>
        <v>8</v>
      </c>
      <c r="B48" s="6">
        <f>B47+IF(WEEKDAY(B47+1)=1,2,1)</f>
        <v>45709</v>
      </c>
      <c r="C48" s="2">
        <v>14</v>
      </c>
      <c r="D48" s="2">
        <f>Table5[[#This Row],[Price]]-C47</f>
        <v>0</v>
      </c>
    </row>
    <row r="49" spans="1:4" x14ac:dyDescent="0.2">
      <c r="A49">
        <f>WEEKNUM(Table5[[#This Row],[Week]])</f>
        <v>8</v>
      </c>
      <c r="B49" s="6">
        <f t="shared" ref="B49:B51" si="4">B48+IF(WEEKDAY(B48+1)=1,2,1)</f>
        <v>45710</v>
      </c>
      <c r="C49" s="2">
        <v>13</v>
      </c>
      <c r="D49" s="2">
        <f>Table5[[#This Row],[Price]]-C48</f>
        <v>-1</v>
      </c>
    </row>
    <row r="50" spans="1:4" x14ac:dyDescent="0.2">
      <c r="A50">
        <f>WEEKNUM(Table5[[#This Row],[Week]])</f>
        <v>9</v>
      </c>
      <c r="B50" s="6">
        <f t="shared" si="4"/>
        <v>45712</v>
      </c>
      <c r="C50" s="2">
        <v>10.5</v>
      </c>
      <c r="D50" s="2">
        <f>Table5[[#This Row],[Price]]-C49</f>
        <v>-2.5</v>
      </c>
    </row>
    <row r="51" spans="1:4" x14ac:dyDescent="0.2">
      <c r="A51">
        <f>WEEKNUM(Table5[[#This Row],[Week]])</f>
        <v>9</v>
      </c>
      <c r="B51" s="6">
        <f t="shared" si="4"/>
        <v>45713</v>
      </c>
      <c r="C51" s="2">
        <v>10.8</v>
      </c>
      <c r="D51" s="2">
        <f>Table5[[#This Row],[Price]]-C50</f>
        <v>0.30000000000000071</v>
      </c>
    </row>
    <row r="52" spans="1:4" x14ac:dyDescent="0.2">
      <c r="A52">
        <f>WEEKNUM(Table5[[#This Row],[Week]])</f>
        <v>9</v>
      </c>
      <c r="B52" s="6">
        <f>B51+IF(WEEKDAY(B51+1)=1,2,1)</f>
        <v>45714</v>
      </c>
      <c r="C52" s="2">
        <v>11.2</v>
      </c>
      <c r="D52" s="2">
        <f>Table5[[#This Row],[Price]]-C51</f>
        <v>0.39999999999999858</v>
      </c>
    </row>
    <row r="53" spans="1:4" x14ac:dyDescent="0.2">
      <c r="A53">
        <f>WEEKNUM(Table5[[#This Row],[Week]])</f>
        <v>9</v>
      </c>
      <c r="B53" s="6">
        <f>B52+IF(WEEKDAY(B52+1)=1,2,1)</f>
        <v>45715</v>
      </c>
      <c r="C53" s="2">
        <v>10</v>
      </c>
      <c r="D53" s="2">
        <f>Table5[[#This Row],[Price]]-C52</f>
        <v>-1.1999999999999993</v>
      </c>
    </row>
    <row r="54" spans="1:4" x14ac:dyDescent="0.2">
      <c r="A54">
        <f>WEEKNUM(Table5[[#This Row],[Week]])</f>
        <v>9</v>
      </c>
      <c r="B54" s="6">
        <f t="shared" ref="B54:B55" si="5">B53+IF(WEEKDAY(B53+1)=1,2,1)</f>
        <v>45716</v>
      </c>
      <c r="C54" s="2">
        <v>10</v>
      </c>
      <c r="D54" s="2">
        <f>Table5[[#This Row],[Price]]-C53</f>
        <v>0</v>
      </c>
    </row>
    <row r="55" spans="1:4" x14ac:dyDescent="0.2">
      <c r="A55">
        <f>WEEKNUM(Table5[[#This Row],[Week]])</f>
        <v>9</v>
      </c>
      <c r="B55" s="6">
        <f t="shared" si="5"/>
        <v>45717</v>
      </c>
      <c r="C55" s="2">
        <v>9.5</v>
      </c>
      <c r="D55" s="2">
        <f>Table5[[#This Row],[Price]]-C54</f>
        <v>-0.5</v>
      </c>
    </row>
    <row r="56" spans="1:4" x14ac:dyDescent="0.2">
      <c r="A56">
        <f>WEEKNUM(Table5[[#This Row],[Week]])</f>
        <v>10</v>
      </c>
      <c r="B56" s="6">
        <f>B55+IF(WEEKDAY(B55+1)=1,2,1)</f>
        <v>45719</v>
      </c>
      <c r="C56" s="2">
        <v>10</v>
      </c>
      <c r="D56" s="2">
        <f>Table5[[#This Row],[Price]]-C55</f>
        <v>0.5</v>
      </c>
    </row>
    <row r="57" spans="1:4" x14ac:dyDescent="0.2">
      <c r="A57">
        <f>WEEKNUM(Table5[[#This Row],[Week]])</f>
        <v>10</v>
      </c>
      <c r="B57" s="6">
        <f>B56+IF(WEEKDAY(B56+1)=1,2,1)</f>
        <v>45720</v>
      </c>
      <c r="C57" s="2">
        <v>10</v>
      </c>
      <c r="D57" s="2">
        <f>Table5[[#This Row],[Price]]-C56</f>
        <v>0</v>
      </c>
    </row>
    <row r="58" spans="1:4" x14ac:dyDescent="0.2">
      <c r="A58">
        <f>WEEKNUM(Table5[[#This Row],[Week]])</f>
        <v>10</v>
      </c>
      <c r="B58" s="6">
        <f t="shared" ref="B58:B60" si="6">B57+IF(WEEKDAY(B57+1)=1,2,1)</f>
        <v>45721</v>
      </c>
      <c r="C58" s="2">
        <v>10.3</v>
      </c>
      <c r="D58" s="2">
        <f>Table5[[#This Row],[Price]]-C57</f>
        <v>0.30000000000000071</v>
      </c>
    </row>
    <row r="59" spans="1:4" x14ac:dyDescent="0.2">
      <c r="A59">
        <f>WEEKNUM(Table5[[#This Row],[Week]])</f>
        <v>10</v>
      </c>
      <c r="B59" s="6">
        <f t="shared" si="6"/>
        <v>45722</v>
      </c>
      <c r="C59" s="2">
        <v>10.7</v>
      </c>
      <c r="D59" s="2">
        <f>Table5[[#This Row],[Price]]-C58</f>
        <v>0.39999999999999858</v>
      </c>
    </row>
    <row r="60" spans="1:4" x14ac:dyDescent="0.2">
      <c r="A60">
        <f>WEEKNUM(Table5[[#This Row],[Week]])</f>
        <v>10</v>
      </c>
      <c r="B60" s="6">
        <f t="shared" si="6"/>
        <v>45723</v>
      </c>
      <c r="C60" s="2">
        <v>11.2</v>
      </c>
      <c r="D60" s="2">
        <f>Table5[[#This Row],[Price]]-C59</f>
        <v>0.5</v>
      </c>
    </row>
    <row r="61" spans="1:4" x14ac:dyDescent="0.2">
      <c r="A61">
        <f>WEEKNUM(Table5[[#This Row],[Week]])</f>
        <v>10</v>
      </c>
      <c r="B61" s="6">
        <f>B60+IF(WEEKDAY(B60+1)=1,2,1)</f>
        <v>45724</v>
      </c>
      <c r="C61" s="2">
        <v>11.5</v>
      </c>
      <c r="D61" s="2">
        <f>Table5[[#This Row],[Price]]-C60</f>
        <v>0.30000000000000071</v>
      </c>
    </row>
    <row r="62" spans="1:4" x14ac:dyDescent="0.2">
      <c r="A62">
        <f>WEEKNUM(Table5[[#This Row],[Week]])</f>
        <v>11</v>
      </c>
      <c r="B62" s="6">
        <f>B61+IF(WEEKDAY(B61+1)=1,2,1)</f>
        <v>45726</v>
      </c>
      <c r="C62" s="2">
        <v>11</v>
      </c>
      <c r="D62" s="2">
        <f>Table5[[#This Row],[Price]]-C61</f>
        <v>-0.5</v>
      </c>
    </row>
    <row r="63" spans="1:4" x14ac:dyDescent="0.2">
      <c r="A63">
        <f>WEEKNUM(Table5[[#This Row],[Week]])</f>
        <v>11</v>
      </c>
      <c r="B63" s="6">
        <f t="shared" ref="B63:B66" si="7">B62+IF(WEEKDAY(B62+1)=1,2,1)</f>
        <v>45727</v>
      </c>
      <c r="C63" s="2">
        <v>11.6</v>
      </c>
      <c r="D63" s="2">
        <f>Table5[[#This Row],[Price]]-C62</f>
        <v>0.59999999999999964</v>
      </c>
    </row>
    <row r="64" spans="1:4" x14ac:dyDescent="0.2">
      <c r="A64">
        <f>WEEKNUM(Table5[[#This Row],[Week]])</f>
        <v>11</v>
      </c>
      <c r="B64" s="6">
        <f t="shared" si="7"/>
        <v>45728</v>
      </c>
      <c r="C64" s="2">
        <v>12.5</v>
      </c>
      <c r="D64" s="2">
        <f>Table5[[#This Row],[Price]]-C63</f>
        <v>0.90000000000000036</v>
      </c>
    </row>
    <row r="65" spans="1:4" x14ac:dyDescent="0.2">
      <c r="A65">
        <f>WEEKNUM(Table5[[#This Row],[Week]])</f>
        <v>11</v>
      </c>
      <c r="B65" s="6">
        <f t="shared" si="7"/>
        <v>45729</v>
      </c>
      <c r="C65" s="2">
        <v>11.5</v>
      </c>
      <c r="D65" s="2">
        <f>Table5[[#This Row],[Price]]-C64</f>
        <v>-1</v>
      </c>
    </row>
    <row r="66" spans="1:4" x14ac:dyDescent="0.2">
      <c r="A66">
        <f>WEEKNUM(Table5[[#This Row],[Week]])</f>
        <v>11</v>
      </c>
      <c r="B66" s="6">
        <f t="shared" si="7"/>
        <v>45730</v>
      </c>
      <c r="C66" s="2">
        <v>10.199999999999999</v>
      </c>
      <c r="D66" s="2">
        <f>Table5[[#This Row],[Price]]-C65</f>
        <v>-1.3000000000000007</v>
      </c>
    </row>
    <row r="67" spans="1:4" x14ac:dyDescent="0.2">
      <c r="A67">
        <f>WEEKNUM(Table5[[#This Row],[Week]])</f>
        <v>11</v>
      </c>
      <c r="B67" s="6">
        <f>B66+IF(WEEKDAY(B66+1)=1,2,1)</f>
        <v>45731</v>
      </c>
      <c r="C67" s="2">
        <v>10.199999999999999</v>
      </c>
      <c r="D67" s="2">
        <f>Table5[[#This Row],[Price]]-C66</f>
        <v>0</v>
      </c>
    </row>
    <row r="68" spans="1:4" x14ac:dyDescent="0.2">
      <c r="A68">
        <f>WEEKNUM(Table5[[#This Row],[Week]])</f>
        <v>12</v>
      </c>
      <c r="B68" s="6">
        <f>B67+IF(WEEKDAY(B67+1)=1,2,1)</f>
        <v>45733</v>
      </c>
      <c r="C68" s="2">
        <v>8.5</v>
      </c>
      <c r="D68" s="2">
        <f>Table5[[#This Row],[Price]]-C67</f>
        <v>-1.6999999999999993</v>
      </c>
    </row>
    <row r="69" spans="1:4" x14ac:dyDescent="0.2">
      <c r="A69">
        <f>WEEKNUM(Table5[[#This Row],[Week]])</f>
        <v>12</v>
      </c>
      <c r="B69" s="6">
        <f t="shared" ref="B69:B71" si="8">B68+IF(WEEKDAY(B68+1)=1,2,1)</f>
        <v>45734</v>
      </c>
      <c r="C69" s="2">
        <v>8.3000000000000007</v>
      </c>
      <c r="D69" s="2">
        <f>Table5[[#This Row],[Price]]-C68</f>
        <v>-0.19999999999999929</v>
      </c>
    </row>
    <row r="70" spans="1:4" x14ac:dyDescent="0.2">
      <c r="A70">
        <f>WEEKNUM(Table5[[#This Row],[Week]])</f>
        <v>12</v>
      </c>
      <c r="B70" s="6">
        <f t="shared" si="8"/>
        <v>45735</v>
      </c>
      <c r="C70" s="2">
        <v>7.5</v>
      </c>
      <c r="D70" s="2">
        <f>Table5[[#This Row],[Price]]-C69</f>
        <v>-0.80000000000000071</v>
      </c>
    </row>
    <row r="71" spans="1:4" x14ac:dyDescent="0.2">
      <c r="A71">
        <f>WEEKNUM(Table5[[#This Row],[Week]])</f>
        <v>12</v>
      </c>
      <c r="B71" s="6">
        <f t="shared" si="8"/>
        <v>45736</v>
      </c>
      <c r="C71" s="2">
        <v>7.5</v>
      </c>
      <c r="D71" s="2">
        <f>Table5[[#This Row],[Price]]-C70</f>
        <v>0</v>
      </c>
    </row>
    <row r="72" spans="1:4" x14ac:dyDescent="0.2">
      <c r="A72">
        <f>WEEKNUM(Table5[[#This Row],[Week]])</f>
        <v>12</v>
      </c>
      <c r="B72" s="6">
        <f>B71+IF(WEEKDAY(B71+1)=1,2,1)</f>
        <v>45737</v>
      </c>
      <c r="C72" s="2">
        <v>7.2</v>
      </c>
      <c r="D72" s="2">
        <f>Table5[[#This Row],[Price]]-C71</f>
        <v>-0.29999999999999982</v>
      </c>
    </row>
    <row r="73" spans="1:4" x14ac:dyDescent="0.2">
      <c r="A73">
        <f>WEEKNUM(Table5[[#This Row],[Week]])</f>
        <v>12</v>
      </c>
      <c r="B73" s="6">
        <f>B72+IF(WEEKDAY(B72+1)=1,2,1)</f>
        <v>45738</v>
      </c>
      <c r="C73" s="2">
        <v>7</v>
      </c>
      <c r="D73" s="2">
        <f>Table5[[#This Row],[Price]]-C72</f>
        <v>-0.20000000000000018</v>
      </c>
    </row>
    <row r="74" spans="1:4" x14ac:dyDescent="0.2">
      <c r="A74">
        <f>WEEKNUM(Table5[[#This Row],[Week]])</f>
        <v>13</v>
      </c>
      <c r="B74" s="6">
        <f t="shared" ref="B74:B87" si="9">B73+IF(WEEKDAY(B73+1)=1,2,1)</f>
        <v>45740</v>
      </c>
      <c r="C74" s="2">
        <v>6.5</v>
      </c>
      <c r="D74" s="2">
        <f>Table5[[#This Row],[Price]]-C73</f>
        <v>-0.5</v>
      </c>
    </row>
    <row r="75" spans="1:4" x14ac:dyDescent="0.2">
      <c r="A75">
        <f>WEEKNUM(Table5[[#This Row],[Week]])</f>
        <v>13</v>
      </c>
      <c r="B75" s="6">
        <f t="shared" si="9"/>
        <v>45741</v>
      </c>
      <c r="C75" s="2">
        <v>6</v>
      </c>
      <c r="D75" s="2">
        <f>Table5[[#This Row],[Price]]-C74</f>
        <v>-0.5</v>
      </c>
    </row>
    <row r="76" spans="1:4" x14ac:dyDescent="0.2">
      <c r="A76">
        <f>WEEKNUM(Table5[[#This Row],[Week]])</f>
        <v>13</v>
      </c>
      <c r="B76" s="6">
        <f t="shared" si="9"/>
        <v>45742</v>
      </c>
      <c r="C76" s="2">
        <v>6</v>
      </c>
      <c r="D76" s="2">
        <f>Table5[[#This Row],[Price]]-C75</f>
        <v>0</v>
      </c>
    </row>
    <row r="77" spans="1:4" x14ac:dyDescent="0.2">
      <c r="A77">
        <f>WEEKNUM(Table5[[#This Row],[Week]])</f>
        <v>13</v>
      </c>
      <c r="B77" s="6">
        <f t="shared" si="9"/>
        <v>45743</v>
      </c>
      <c r="C77" s="2">
        <v>6</v>
      </c>
      <c r="D77" s="2">
        <f>Table5[[#This Row],[Price]]-C76</f>
        <v>0</v>
      </c>
    </row>
    <row r="78" spans="1:4" x14ac:dyDescent="0.2">
      <c r="A78">
        <f>WEEKNUM(Table5[[#This Row],[Week]])</f>
        <v>13</v>
      </c>
      <c r="B78" s="6">
        <f t="shared" si="9"/>
        <v>45744</v>
      </c>
      <c r="C78" s="2">
        <v>6.5</v>
      </c>
      <c r="D78" s="2">
        <f>Table5[[#This Row],[Price]]-C77</f>
        <v>0.5</v>
      </c>
    </row>
    <row r="79" spans="1:4" x14ac:dyDescent="0.2">
      <c r="A79">
        <f>WEEKNUM(Table5[[#This Row],[Week]])</f>
        <v>13</v>
      </c>
      <c r="B79" s="6">
        <f t="shared" si="9"/>
        <v>45745</v>
      </c>
      <c r="C79" s="2">
        <v>6.2</v>
      </c>
      <c r="D79" s="2">
        <f>Table5[[#This Row],[Price]]-C78</f>
        <v>-0.29999999999999982</v>
      </c>
    </row>
    <row r="80" spans="1:4" x14ac:dyDescent="0.2">
      <c r="A80">
        <f>WEEKNUM(Table5[[#This Row],[Week]])</f>
        <v>14</v>
      </c>
      <c r="B80" s="6">
        <f t="shared" si="9"/>
        <v>45747</v>
      </c>
      <c r="C80" s="2">
        <v>6.5</v>
      </c>
      <c r="D80" s="2">
        <f>Table5[[#This Row],[Price]]-C79</f>
        <v>0.29999999999999982</v>
      </c>
    </row>
    <row r="81" spans="1:4" x14ac:dyDescent="0.2">
      <c r="A81">
        <f>WEEKNUM(Table5[[#This Row],[Week]])</f>
        <v>14</v>
      </c>
      <c r="B81" s="6">
        <f t="shared" si="9"/>
        <v>45748</v>
      </c>
      <c r="C81" s="2">
        <v>6.5</v>
      </c>
      <c r="D81" s="2">
        <f>Table5[[#This Row],[Price]]-C80</f>
        <v>0</v>
      </c>
    </row>
    <row r="82" spans="1:4" x14ac:dyDescent="0.2">
      <c r="A82">
        <f>WEEKNUM(Table5[[#This Row],[Week]])</f>
        <v>14</v>
      </c>
      <c r="B82" s="6">
        <f t="shared" si="9"/>
        <v>45749</v>
      </c>
      <c r="C82" s="2">
        <v>6.5</v>
      </c>
      <c r="D82" s="2">
        <f>Table5[[#This Row],[Price]]-C81</f>
        <v>0</v>
      </c>
    </row>
    <row r="83" spans="1:4" x14ac:dyDescent="0.2">
      <c r="A83">
        <f>WEEKNUM(Table5[[#This Row],[Week]])</f>
        <v>14</v>
      </c>
      <c r="B83" s="6">
        <f t="shared" si="9"/>
        <v>45750</v>
      </c>
      <c r="C83" s="2">
        <v>6.7</v>
      </c>
      <c r="D83" s="2">
        <f>Table5[[#This Row],[Price]]-C82</f>
        <v>0.20000000000000018</v>
      </c>
    </row>
    <row r="84" spans="1:4" x14ac:dyDescent="0.2">
      <c r="A84">
        <f>WEEKNUM(Table5[[#This Row],[Week]])</f>
        <v>14</v>
      </c>
      <c r="B84" s="6">
        <f t="shared" si="9"/>
        <v>45751</v>
      </c>
      <c r="C84" s="2">
        <v>6.5</v>
      </c>
      <c r="D84" s="2">
        <f>Table5[[#This Row],[Price]]-C83</f>
        <v>-0.20000000000000018</v>
      </c>
    </row>
    <row r="85" spans="1:4" x14ac:dyDescent="0.2">
      <c r="A85">
        <f>WEEKNUM(Table5[[#This Row],[Week]])</f>
        <v>14</v>
      </c>
      <c r="B85" s="6">
        <f t="shared" si="9"/>
        <v>45752</v>
      </c>
      <c r="C85" s="2">
        <v>6.5</v>
      </c>
      <c r="D85" s="2">
        <f>Table5[[#This Row],[Price]]-C84</f>
        <v>0</v>
      </c>
    </row>
    <row r="86" spans="1:4" x14ac:dyDescent="0.2">
      <c r="A86">
        <f>WEEKNUM(Table5[[#This Row],[Week]])</f>
        <v>15</v>
      </c>
      <c r="B86" s="6">
        <f t="shared" si="9"/>
        <v>45754</v>
      </c>
      <c r="C86" s="2">
        <v>6.7</v>
      </c>
      <c r="D86" s="2">
        <f>Table5[[#This Row],[Price]]-C85</f>
        <v>0.20000000000000018</v>
      </c>
    </row>
    <row r="87" spans="1:4" x14ac:dyDescent="0.2">
      <c r="A87">
        <f>WEEKNUM(Table5[[#This Row],[Week]])</f>
        <v>15</v>
      </c>
      <c r="B87" s="6">
        <f t="shared" si="9"/>
        <v>45755</v>
      </c>
      <c r="C87" s="2">
        <v>7.2</v>
      </c>
      <c r="D87" s="2">
        <f>Table5[[#This Row],[Price]]-C86</f>
        <v>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3511-ACE1-484A-B5B7-1ACF5FC5A911}">
  <dimension ref="A1:D87"/>
  <sheetViews>
    <sheetView topLeftCell="A75" workbookViewId="0">
      <selection activeCell="D79" sqref="D79:D87"/>
    </sheetView>
  </sheetViews>
  <sheetFormatPr baseColWidth="10" defaultRowHeight="16" x14ac:dyDescent="0.2"/>
  <cols>
    <col min="4" max="4" width="15.33203125" bestFit="1" customWidth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s="5" customFormat="1" x14ac:dyDescent="0.2">
      <c r="A2" s="4">
        <v>1</v>
      </c>
      <c r="B2" s="3" t="s">
        <v>4</v>
      </c>
      <c r="C2" s="4">
        <f>ROUND('43LB 22XU'!C2 * (44 / 43), 1)</f>
        <v>7.7</v>
      </c>
      <c r="D2" s="2">
        <v>0</v>
      </c>
    </row>
    <row r="3" spans="1:4" s="5" customFormat="1" x14ac:dyDescent="0.2">
      <c r="A3" s="4">
        <v>1</v>
      </c>
      <c r="B3" s="3" t="s">
        <v>4</v>
      </c>
      <c r="C3" s="4">
        <f>ROUND('43LB 22XU'!C3 * (44 / 43), 1)</f>
        <v>7.9</v>
      </c>
      <c r="D3" s="4">
        <f>Table52[[#This Row],[Price]]-C2</f>
        <v>0.20000000000000018</v>
      </c>
    </row>
    <row r="4" spans="1:4" x14ac:dyDescent="0.2">
      <c r="A4">
        <f>WEEKNUM(Table5[[#This Row],[Week]])</f>
        <v>1</v>
      </c>
      <c r="B4" s="3">
        <v>45658</v>
      </c>
      <c r="C4" s="4">
        <f>ROUND('43LB 22XU'!C4 * (44 / 43), 1)</f>
        <v>7.9</v>
      </c>
      <c r="D4" s="2">
        <f>Table52[[#This Row],[Price]]-C3</f>
        <v>0</v>
      </c>
    </row>
    <row r="5" spans="1:4" x14ac:dyDescent="0.2">
      <c r="A5">
        <f>WEEKNUM(Table52[[#This Row],[Week]])</f>
        <v>1</v>
      </c>
      <c r="B5" s="3">
        <f>B4 + IF(WEEKDAY(B4) = 7, 2, 1)</f>
        <v>45659</v>
      </c>
      <c r="C5" s="4">
        <f>ROUND('43LB 22XU'!C5 * (44 / 43), 1)</f>
        <v>8.1999999999999993</v>
      </c>
      <c r="D5" s="2">
        <f>Table52[[#This Row],[Price]]-C4</f>
        <v>0.29999999999999893</v>
      </c>
    </row>
    <row r="6" spans="1:4" x14ac:dyDescent="0.2">
      <c r="A6">
        <f>WEEKNUM(Table52[[#This Row],[Week]])</f>
        <v>1</v>
      </c>
      <c r="B6" s="3">
        <f t="shared" ref="B6:B69" si="0">B5 + IF(WEEKDAY(B5) = 7, 2, 1)</f>
        <v>45660</v>
      </c>
      <c r="C6" s="4">
        <f>ROUND('43LB 22XU'!C6 * (44 / 43), 1)</f>
        <v>8.1999999999999993</v>
      </c>
      <c r="D6" s="2">
        <f>Table52[[#This Row],[Price]]-C5</f>
        <v>0</v>
      </c>
    </row>
    <row r="7" spans="1:4" x14ac:dyDescent="0.2">
      <c r="A7">
        <f>WEEKNUM(Table52[[#This Row],[Week]])</f>
        <v>1</v>
      </c>
      <c r="B7" s="3">
        <f t="shared" si="0"/>
        <v>45661</v>
      </c>
      <c r="C7" s="4">
        <f>ROUND('43LB 22XU'!C7 * (44 / 43), 1)</f>
        <v>8.6999999999999993</v>
      </c>
      <c r="D7" s="2">
        <f>Table52[[#This Row],[Price]]-C6</f>
        <v>0.5</v>
      </c>
    </row>
    <row r="8" spans="1:4" x14ac:dyDescent="0.2">
      <c r="A8">
        <f>WEEKNUM(Table52[[#This Row],[Week]])</f>
        <v>2</v>
      </c>
      <c r="B8" s="3">
        <f t="shared" si="0"/>
        <v>45663</v>
      </c>
      <c r="C8" s="4">
        <f>ROUND('43LB 22XU'!C8 * (44 / 43), 1)</f>
        <v>8.1999999999999993</v>
      </c>
      <c r="D8" s="2">
        <f>Table52[[#This Row],[Price]]-C7</f>
        <v>-0.5</v>
      </c>
    </row>
    <row r="9" spans="1:4" x14ac:dyDescent="0.2">
      <c r="A9">
        <f>WEEKNUM(Table52[[#This Row],[Week]])</f>
        <v>2</v>
      </c>
      <c r="B9" s="3">
        <f t="shared" si="0"/>
        <v>45664</v>
      </c>
      <c r="C9" s="4">
        <f>ROUND('43LB 22XU'!C9 * (44 / 43), 1)</f>
        <v>8.6999999999999993</v>
      </c>
      <c r="D9" s="2">
        <f>Table52[[#This Row],[Price]]-C8</f>
        <v>0.5</v>
      </c>
    </row>
    <row r="10" spans="1:4" x14ac:dyDescent="0.2">
      <c r="A10">
        <f>WEEKNUM(Table52[[#This Row],[Week]])</f>
        <v>2</v>
      </c>
      <c r="B10" s="3">
        <f t="shared" si="0"/>
        <v>45665</v>
      </c>
      <c r="C10" s="4">
        <f>ROUND('43LB 22XU'!C10 * (44 / 43), 1)</f>
        <v>8.6999999999999993</v>
      </c>
      <c r="D10" s="2">
        <f>Table52[[#This Row],[Price]]-C9</f>
        <v>0</v>
      </c>
    </row>
    <row r="11" spans="1:4" x14ac:dyDescent="0.2">
      <c r="A11">
        <f>WEEKNUM(Table52[[#This Row],[Week]])</f>
        <v>2</v>
      </c>
      <c r="B11" s="3">
        <f t="shared" si="0"/>
        <v>45666</v>
      </c>
      <c r="C11" s="4">
        <f>ROUND('43LB 22XU'!C11 * (44 / 43), 1)</f>
        <v>8.6999999999999993</v>
      </c>
      <c r="D11" s="2">
        <f>Table52[[#This Row],[Price]]-C10</f>
        <v>0</v>
      </c>
    </row>
    <row r="12" spans="1:4" x14ac:dyDescent="0.2">
      <c r="A12">
        <f>WEEKNUM(Table52[[#This Row],[Week]])</f>
        <v>2</v>
      </c>
      <c r="B12" s="3">
        <f t="shared" si="0"/>
        <v>45667</v>
      </c>
      <c r="C12" s="4">
        <f>ROUND('43LB 22XU'!C12 * (44 / 43), 1)</f>
        <v>8.9</v>
      </c>
      <c r="D12" s="2">
        <f>Table52[[#This Row],[Price]]-C11</f>
        <v>0.20000000000000107</v>
      </c>
    </row>
    <row r="13" spans="1:4" x14ac:dyDescent="0.2">
      <c r="A13">
        <f>WEEKNUM(Table52[[#This Row],[Week]])</f>
        <v>2</v>
      </c>
      <c r="B13" s="3">
        <f t="shared" si="0"/>
        <v>45668</v>
      </c>
      <c r="C13" s="4">
        <f>ROUND('43LB 22XU'!C13 * (44 / 43), 1)</f>
        <v>8.9</v>
      </c>
      <c r="D13" s="2">
        <f>Table52[[#This Row],[Price]]-C12</f>
        <v>0</v>
      </c>
    </row>
    <row r="14" spans="1:4" x14ac:dyDescent="0.2">
      <c r="A14">
        <f>WEEKNUM(Table52[[#This Row],[Week]])</f>
        <v>3</v>
      </c>
      <c r="B14" s="3">
        <f t="shared" si="0"/>
        <v>45670</v>
      </c>
      <c r="C14" s="4">
        <f>ROUND('43LB 22XU'!C14 * (44 / 43), 1)</f>
        <v>9.1999999999999993</v>
      </c>
      <c r="D14" s="2">
        <f>Table52[[#This Row],[Price]]-C13</f>
        <v>0.29999999999999893</v>
      </c>
    </row>
    <row r="15" spans="1:4" x14ac:dyDescent="0.2">
      <c r="A15">
        <f>WEEKNUM(Table52[[#This Row],[Week]])</f>
        <v>3</v>
      </c>
      <c r="B15" s="3">
        <f t="shared" si="0"/>
        <v>45671</v>
      </c>
      <c r="C15" s="4">
        <f>ROUND('43LB 22XU'!C15 * (44 / 43), 1)</f>
        <v>9.6</v>
      </c>
      <c r="D15" s="2">
        <f>Table52[[#This Row],[Price]]-C14</f>
        <v>0.40000000000000036</v>
      </c>
    </row>
    <row r="16" spans="1:4" x14ac:dyDescent="0.2">
      <c r="A16">
        <f>WEEKNUM(Table52[[#This Row],[Week]])</f>
        <v>3</v>
      </c>
      <c r="B16" s="3">
        <f t="shared" si="0"/>
        <v>45672</v>
      </c>
      <c r="C16" s="4">
        <f>ROUND('43LB 22XU'!C16 * (44 / 43), 1)</f>
        <v>10</v>
      </c>
      <c r="D16" s="2">
        <f>Table52[[#This Row],[Price]]-C15</f>
        <v>0.40000000000000036</v>
      </c>
    </row>
    <row r="17" spans="1:4" x14ac:dyDescent="0.2">
      <c r="A17">
        <f>WEEKNUM(Table52[[#This Row],[Week]])</f>
        <v>3</v>
      </c>
      <c r="B17" s="3">
        <f t="shared" si="0"/>
        <v>45673</v>
      </c>
      <c r="C17" s="4">
        <f>ROUND('43LB 22XU'!C17 * (44 / 43), 1)</f>
        <v>10</v>
      </c>
      <c r="D17" s="2">
        <f>Table52[[#This Row],[Price]]-C16</f>
        <v>0</v>
      </c>
    </row>
    <row r="18" spans="1:4" x14ac:dyDescent="0.2">
      <c r="A18">
        <f>WEEKNUM(Table52[[#This Row],[Week]])</f>
        <v>3</v>
      </c>
      <c r="B18" s="3">
        <f t="shared" si="0"/>
        <v>45674</v>
      </c>
      <c r="C18" s="4">
        <f>ROUND('43LB 22XU'!C18 * (44 / 43), 1)</f>
        <v>10.199999999999999</v>
      </c>
      <c r="D18" s="2">
        <f>Table52[[#This Row],[Price]]-C17</f>
        <v>0.19999999999999929</v>
      </c>
    </row>
    <row r="19" spans="1:4" x14ac:dyDescent="0.2">
      <c r="A19">
        <f>WEEKNUM(Table52[[#This Row],[Week]])</f>
        <v>3</v>
      </c>
      <c r="B19" s="3">
        <f t="shared" si="0"/>
        <v>45675</v>
      </c>
      <c r="C19" s="4">
        <f>ROUND('43LB 22XU'!C19 * (44 / 43), 1)</f>
        <v>9.6999999999999993</v>
      </c>
      <c r="D19" s="2">
        <f>Table52[[#This Row],[Price]]-C18</f>
        <v>-0.5</v>
      </c>
    </row>
    <row r="20" spans="1:4" x14ac:dyDescent="0.2">
      <c r="A20">
        <f>WEEKNUM(Table52[[#This Row],[Week]])</f>
        <v>4</v>
      </c>
      <c r="B20" s="3">
        <f t="shared" si="0"/>
        <v>45677</v>
      </c>
      <c r="C20" s="4">
        <f>ROUND('43LB 22XU'!C20 * (44 / 43), 1)</f>
        <v>9.6999999999999993</v>
      </c>
      <c r="D20" s="2">
        <f>Table52[[#This Row],[Price]]-C19</f>
        <v>0</v>
      </c>
    </row>
    <row r="21" spans="1:4" x14ac:dyDescent="0.2">
      <c r="A21">
        <f>WEEKNUM(Table52[[#This Row],[Week]])</f>
        <v>4</v>
      </c>
      <c r="B21" s="3">
        <f t="shared" si="0"/>
        <v>45678</v>
      </c>
      <c r="C21" s="4">
        <f>ROUND('43LB 22XU'!C21 * (44 / 43), 1)</f>
        <v>9.6999999999999993</v>
      </c>
      <c r="D21" s="2">
        <f>Table52[[#This Row],[Price]]-C20</f>
        <v>0</v>
      </c>
    </row>
    <row r="22" spans="1:4" x14ac:dyDescent="0.2">
      <c r="A22">
        <f>WEEKNUM(Table52[[#This Row],[Week]])</f>
        <v>4</v>
      </c>
      <c r="B22" s="3">
        <f t="shared" si="0"/>
        <v>45679</v>
      </c>
      <c r="C22" s="4">
        <f>ROUND('43LB 22XU'!C22 * (44 / 43), 1)</f>
        <v>8.6999999999999993</v>
      </c>
      <c r="D22" s="2">
        <f>Table52[[#This Row],[Price]]-C21</f>
        <v>-1</v>
      </c>
    </row>
    <row r="23" spans="1:4" x14ac:dyDescent="0.2">
      <c r="A23">
        <f>WEEKNUM(Table52[[#This Row],[Week]])</f>
        <v>4</v>
      </c>
      <c r="B23" s="3">
        <f t="shared" si="0"/>
        <v>45680</v>
      </c>
      <c r="C23" s="4">
        <f>ROUND('43LB 22XU'!C23 * (44 / 43), 1)</f>
        <v>8.1999999999999993</v>
      </c>
      <c r="D23" s="2">
        <f>Table52[[#This Row],[Price]]-C22</f>
        <v>-0.5</v>
      </c>
    </row>
    <row r="24" spans="1:4" x14ac:dyDescent="0.2">
      <c r="A24">
        <f>WEEKNUM(Table52[[#This Row],[Week]])</f>
        <v>4</v>
      </c>
      <c r="B24" s="3">
        <f t="shared" si="0"/>
        <v>45681</v>
      </c>
      <c r="C24" s="4">
        <f>ROUND('43LB 22XU'!C24 * (44 / 43), 1)</f>
        <v>7.9</v>
      </c>
      <c r="D24" s="2">
        <f>Table52[[#This Row],[Price]]-C23</f>
        <v>-0.29999999999999893</v>
      </c>
    </row>
    <row r="25" spans="1:4" x14ac:dyDescent="0.2">
      <c r="A25">
        <f>WEEKNUM(Table52[[#This Row],[Week]])</f>
        <v>4</v>
      </c>
      <c r="B25" s="3">
        <f t="shared" si="0"/>
        <v>45682</v>
      </c>
      <c r="C25" s="4">
        <f>ROUND('43LB 22XU'!C25 * (44 / 43), 1)</f>
        <v>7.7</v>
      </c>
      <c r="D25" s="2">
        <f>Table52[[#This Row],[Price]]-C24</f>
        <v>-0.20000000000000018</v>
      </c>
    </row>
    <row r="26" spans="1:4" x14ac:dyDescent="0.2">
      <c r="A26">
        <f>WEEKNUM(Table52[[#This Row],[Week]])</f>
        <v>5</v>
      </c>
      <c r="B26" s="3">
        <f t="shared" si="0"/>
        <v>45684</v>
      </c>
      <c r="C26" s="4">
        <f>ROUND('43LB 22XU'!C26 * (44 / 43), 1)</f>
        <v>7.7</v>
      </c>
      <c r="D26" s="2">
        <f>Table52[[#This Row],[Price]]-C25</f>
        <v>0</v>
      </c>
    </row>
    <row r="27" spans="1:4" x14ac:dyDescent="0.2">
      <c r="A27">
        <f>WEEKNUM(Table52[[#This Row],[Week]])</f>
        <v>5</v>
      </c>
      <c r="B27" s="3">
        <f t="shared" si="0"/>
        <v>45685</v>
      </c>
      <c r="C27" s="4">
        <f>ROUND('43LB 22XU'!C27 * (44 / 43), 1)</f>
        <v>7.9</v>
      </c>
      <c r="D27" s="2">
        <f>Table52[[#This Row],[Price]]-C26</f>
        <v>0.20000000000000018</v>
      </c>
    </row>
    <row r="28" spans="1:4" x14ac:dyDescent="0.2">
      <c r="A28">
        <f>WEEKNUM(Table52[[#This Row],[Week]])</f>
        <v>5</v>
      </c>
      <c r="B28" s="3">
        <f t="shared" si="0"/>
        <v>45686</v>
      </c>
      <c r="C28" s="4">
        <f>ROUND('43LB 22XU'!C28 * (44 / 43), 1)</f>
        <v>8.3000000000000007</v>
      </c>
      <c r="D28" s="2">
        <f>Table52[[#This Row],[Price]]-C27</f>
        <v>0.40000000000000036</v>
      </c>
    </row>
    <row r="29" spans="1:4" x14ac:dyDescent="0.2">
      <c r="A29">
        <f>WEEKNUM(Table52[[#This Row],[Week]])</f>
        <v>5</v>
      </c>
      <c r="B29" s="3">
        <f t="shared" si="0"/>
        <v>45687</v>
      </c>
      <c r="C29" s="4">
        <f>ROUND('43LB 22XU'!C29 * (44 / 43), 1)</f>
        <v>8.9</v>
      </c>
      <c r="D29" s="2">
        <f>Table52[[#This Row],[Price]]-C28</f>
        <v>0.59999999999999964</v>
      </c>
    </row>
    <row r="30" spans="1:4" x14ac:dyDescent="0.2">
      <c r="A30">
        <f>WEEKNUM(Table52[[#This Row],[Week]])</f>
        <v>5</v>
      </c>
      <c r="B30" s="3">
        <f t="shared" si="0"/>
        <v>45688</v>
      </c>
      <c r="C30" s="4">
        <f>ROUND('43LB 22XU'!C30 * (44 / 43), 1)</f>
        <v>9.1999999999999993</v>
      </c>
      <c r="D30" s="2">
        <f>Table52[[#This Row],[Price]]-C29</f>
        <v>0.29999999999999893</v>
      </c>
    </row>
    <row r="31" spans="1:4" x14ac:dyDescent="0.2">
      <c r="A31">
        <f>WEEKNUM(Table52[[#This Row],[Week]])</f>
        <v>5</v>
      </c>
      <c r="B31" s="3">
        <f t="shared" si="0"/>
        <v>45689</v>
      </c>
      <c r="C31" s="4">
        <f>ROUND('43LB 22XU'!C31 * (44 / 43), 1)</f>
        <v>9.1999999999999993</v>
      </c>
      <c r="D31" s="2">
        <f>Table52[[#This Row],[Price]]-C30</f>
        <v>0</v>
      </c>
    </row>
    <row r="32" spans="1:4" x14ac:dyDescent="0.2">
      <c r="A32">
        <f>WEEKNUM(Table52[[#This Row],[Week]])</f>
        <v>6</v>
      </c>
      <c r="B32" s="3">
        <f t="shared" si="0"/>
        <v>45691</v>
      </c>
      <c r="C32" s="4">
        <f>ROUND('43LB 22XU'!C32 * (44 / 43), 1)</f>
        <v>9.6999999999999993</v>
      </c>
      <c r="D32" s="2">
        <f>Table52[[#This Row],[Price]]-C31</f>
        <v>0.5</v>
      </c>
    </row>
    <row r="33" spans="1:4" x14ac:dyDescent="0.2">
      <c r="A33">
        <f>WEEKNUM(Table52[[#This Row],[Week]])</f>
        <v>6</v>
      </c>
      <c r="B33" s="3">
        <f t="shared" si="0"/>
        <v>45692</v>
      </c>
      <c r="C33" s="4">
        <f>ROUND('43LB 22XU'!C33 * (44 / 43), 1)</f>
        <v>10.199999999999999</v>
      </c>
      <c r="D33" s="2">
        <f>Table52[[#This Row],[Price]]-C32</f>
        <v>0.5</v>
      </c>
    </row>
    <row r="34" spans="1:4" x14ac:dyDescent="0.2">
      <c r="A34">
        <f>WEEKNUM(Table52[[#This Row],[Week]])</f>
        <v>6</v>
      </c>
      <c r="B34" s="3">
        <f t="shared" si="0"/>
        <v>45693</v>
      </c>
      <c r="C34" s="4">
        <f>ROUND('43LB 22XU'!C34 * (44 / 43), 1)</f>
        <v>10.5</v>
      </c>
      <c r="D34" s="2">
        <f>Table52[[#This Row],[Price]]-C33</f>
        <v>0.30000000000000071</v>
      </c>
    </row>
    <row r="35" spans="1:4" x14ac:dyDescent="0.2">
      <c r="A35">
        <f>WEEKNUM(Table52[[#This Row],[Week]])</f>
        <v>6</v>
      </c>
      <c r="B35" s="3">
        <f t="shared" si="0"/>
        <v>45694</v>
      </c>
      <c r="C35" s="4">
        <f>ROUND('43LB 22XU'!C35 * (44 / 43), 1)</f>
        <v>11.3</v>
      </c>
      <c r="D35" s="2">
        <f>Table52[[#This Row],[Price]]-C34</f>
        <v>0.80000000000000071</v>
      </c>
    </row>
    <row r="36" spans="1:4" x14ac:dyDescent="0.2">
      <c r="A36">
        <f>WEEKNUM(Table52[[#This Row],[Week]])</f>
        <v>6</v>
      </c>
      <c r="B36" s="3">
        <f t="shared" si="0"/>
        <v>45695</v>
      </c>
      <c r="C36" s="4">
        <f>ROUND('43LB 22XU'!C36 * (44 / 43), 1)</f>
        <v>11.8</v>
      </c>
      <c r="D36" s="2">
        <f>Table52[[#This Row],[Price]]-C35</f>
        <v>0.5</v>
      </c>
    </row>
    <row r="37" spans="1:4" x14ac:dyDescent="0.2">
      <c r="A37">
        <f>WEEKNUM(Table52[[#This Row],[Week]])</f>
        <v>6</v>
      </c>
      <c r="B37" s="3">
        <f t="shared" si="0"/>
        <v>45696</v>
      </c>
      <c r="C37" s="4">
        <f>ROUND('43LB 22XU'!C37 * (44 / 43), 1)</f>
        <v>12.3</v>
      </c>
      <c r="D37" s="2">
        <f>Table52[[#This Row],[Price]]-C36</f>
        <v>0.5</v>
      </c>
    </row>
    <row r="38" spans="1:4" x14ac:dyDescent="0.2">
      <c r="A38">
        <f>WEEKNUM(Table52[[#This Row],[Week]])</f>
        <v>7</v>
      </c>
      <c r="B38" s="3">
        <f t="shared" si="0"/>
        <v>45698</v>
      </c>
      <c r="C38" s="4">
        <f>ROUND('43LB 22XU'!C38 * (44 / 43), 1)</f>
        <v>12.3</v>
      </c>
      <c r="D38" s="2">
        <f>Table52[[#This Row],[Price]]-C37</f>
        <v>0</v>
      </c>
    </row>
    <row r="39" spans="1:4" x14ac:dyDescent="0.2">
      <c r="A39">
        <f>WEEKNUM(Table52[[#This Row],[Week]])</f>
        <v>7</v>
      </c>
      <c r="B39" s="3">
        <f t="shared" si="0"/>
        <v>45699</v>
      </c>
      <c r="C39" s="4">
        <f>ROUND('43LB 22XU'!C39 * (44 / 43), 1)</f>
        <v>12.8</v>
      </c>
      <c r="D39" s="2">
        <f>Table52[[#This Row],[Price]]-C38</f>
        <v>0.5</v>
      </c>
    </row>
    <row r="40" spans="1:4" x14ac:dyDescent="0.2">
      <c r="A40">
        <f>WEEKNUM(Table52[[#This Row],[Week]])</f>
        <v>7</v>
      </c>
      <c r="B40" s="3">
        <f t="shared" si="0"/>
        <v>45700</v>
      </c>
      <c r="C40" s="4">
        <f>ROUND('43LB 22XU'!C40 * (44 / 43), 1)</f>
        <v>13.3</v>
      </c>
      <c r="D40" s="2">
        <f>Table52[[#This Row],[Price]]-C39</f>
        <v>0.5</v>
      </c>
    </row>
    <row r="41" spans="1:4" x14ac:dyDescent="0.2">
      <c r="A41">
        <f>WEEKNUM(Table52[[#This Row],[Week]])</f>
        <v>7</v>
      </c>
      <c r="B41" s="3">
        <f t="shared" si="0"/>
        <v>45701</v>
      </c>
      <c r="C41" s="4">
        <f>ROUND('43LB 22XU'!C41 * (44 / 43), 1)</f>
        <v>13.8</v>
      </c>
      <c r="D41" s="2">
        <f>Table52[[#This Row],[Price]]-C40</f>
        <v>0.5</v>
      </c>
    </row>
    <row r="42" spans="1:4" x14ac:dyDescent="0.2">
      <c r="A42">
        <f>WEEKNUM(Table52[[#This Row],[Week]])</f>
        <v>7</v>
      </c>
      <c r="B42" s="3">
        <f t="shared" si="0"/>
        <v>45702</v>
      </c>
      <c r="C42" s="4">
        <f>ROUND('43LB 22XU'!C42 * (44 / 43), 1)</f>
        <v>13.8</v>
      </c>
      <c r="D42" s="2">
        <f>Table52[[#This Row],[Price]]-C41</f>
        <v>0</v>
      </c>
    </row>
    <row r="43" spans="1:4" x14ac:dyDescent="0.2">
      <c r="A43">
        <f>WEEKNUM(Table52[[#This Row],[Week]])</f>
        <v>7</v>
      </c>
      <c r="B43" s="3">
        <f t="shared" si="0"/>
        <v>45703</v>
      </c>
      <c r="C43" s="4">
        <f>ROUND('43LB 22XU'!C43 * (44 / 43), 1)</f>
        <v>13.8</v>
      </c>
      <c r="D43" s="2">
        <f>Table52[[#This Row],[Price]]-C42</f>
        <v>0</v>
      </c>
    </row>
    <row r="44" spans="1:4" x14ac:dyDescent="0.2">
      <c r="A44">
        <f>WEEKNUM(Table52[[#This Row],[Week]])</f>
        <v>8</v>
      </c>
      <c r="B44" s="3">
        <f t="shared" si="0"/>
        <v>45705</v>
      </c>
      <c r="C44" s="4">
        <f>ROUND('43LB 22XU'!C44 * (44 / 43), 1)</f>
        <v>13.8</v>
      </c>
      <c r="D44" s="2">
        <f>Table52[[#This Row],[Price]]-C43</f>
        <v>0</v>
      </c>
    </row>
    <row r="45" spans="1:4" x14ac:dyDescent="0.2">
      <c r="A45">
        <f>WEEKNUM(Table52[[#This Row],[Week]])</f>
        <v>8</v>
      </c>
      <c r="B45" s="3">
        <f t="shared" si="0"/>
        <v>45706</v>
      </c>
      <c r="C45" s="4">
        <f>ROUND('43LB 22XU'!C45 * (44 / 43), 1)</f>
        <v>13.3</v>
      </c>
      <c r="D45" s="2">
        <f>Table52[[#This Row],[Price]]-C44</f>
        <v>-0.5</v>
      </c>
    </row>
    <row r="46" spans="1:4" x14ac:dyDescent="0.2">
      <c r="A46">
        <f>WEEKNUM(Table52[[#This Row],[Week]])</f>
        <v>8</v>
      </c>
      <c r="B46" s="3">
        <f t="shared" si="0"/>
        <v>45707</v>
      </c>
      <c r="C46" s="4">
        <f>ROUND('43LB 22XU'!C46 * (44 / 43), 1)</f>
        <v>13.8</v>
      </c>
      <c r="D46" s="2">
        <f>Table52[[#This Row],[Price]]-C45</f>
        <v>0.5</v>
      </c>
    </row>
    <row r="47" spans="1:4" x14ac:dyDescent="0.2">
      <c r="A47">
        <f>WEEKNUM(Table52[[#This Row],[Week]])</f>
        <v>8</v>
      </c>
      <c r="B47" s="3">
        <f t="shared" si="0"/>
        <v>45708</v>
      </c>
      <c r="C47" s="4">
        <f>ROUND('43LB 22XU'!C47 * (44 / 43), 1)</f>
        <v>14.3</v>
      </c>
      <c r="D47" s="2">
        <f>Table52[[#This Row],[Price]]-C46</f>
        <v>0.5</v>
      </c>
    </row>
    <row r="48" spans="1:4" x14ac:dyDescent="0.2">
      <c r="A48">
        <f>WEEKNUM(Table52[[#This Row],[Week]])</f>
        <v>8</v>
      </c>
      <c r="B48" s="3">
        <f t="shared" si="0"/>
        <v>45709</v>
      </c>
      <c r="C48" s="4">
        <f>ROUND('43LB 22XU'!C48 * (44 / 43), 1)</f>
        <v>14.3</v>
      </c>
      <c r="D48" s="2">
        <f>Table52[[#This Row],[Price]]-C47</f>
        <v>0</v>
      </c>
    </row>
    <row r="49" spans="1:4" x14ac:dyDescent="0.2">
      <c r="A49">
        <f>WEEKNUM(Table52[[#This Row],[Week]])</f>
        <v>8</v>
      </c>
      <c r="B49" s="3">
        <f t="shared" si="0"/>
        <v>45710</v>
      </c>
      <c r="C49" s="4">
        <f>ROUND('43LB 22XU'!C49 * (44 / 43), 1)</f>
        <v>13.3</v>
      </c>
      <c r="D49" s="2">
        <f>Table52[[#This Row],[Price]]-C48</f>
        <v>-1</v>
      </c>
    </row>
    <row r="50" spans="1:4" x14ac:dyDescent="0.2">
      <c r="A50">
        <f>WEEKNUM(Table52[[#This Row],[Week]])</f>
        <v>9</v>
      </c>
      <c r="B50" s="3">
        <f t="shared" si="0"/>
        <v>45712</v>
      </c>
      <c r="C50" s="4">
        <f>ROUND('43LB 22XU'!C50 * (44 / 43), 1)</f>
        <v>10.7</v>
      </c>
      <c r="D50" s="2">
        <f>Table52[[#This Row],[Price]]-C49</f>
        <v>-2.6000000000000014</v>
      </c>
    </row>
    <row r="51" spans="1:4" x14ac:dyDescent="0.2">
      <c r="A51">
        <f>WEEKNUM(Table52[[#This Row],[Week]])</f>
        <v>9</v>
      </c>
      <c r="B51" s="3">
        <f t="shared" si="0"/>
        <v>45713</v>
      </c>
      <c r="C51" s="4">
        <f>ROUND('43LB 22XU'!C51 * (44 / 43), 1)</f>
        <v>11.1</v>
      </c>
      <c r="D51" s="2">
        <f>Table52[[#This Row],[Price]]-C50</f>
        <v>0.40000000000000036</v>
      </c>
    </row>
    <row r="52" spans="1:4" x14ac:dyDescent="0.2">
      <c r="A52">
        <f>WEEKNUM(Table52[[#This Row],[Week]])</f>
        <v>9</v>
      </c>
      <c r="B52" s="3">
        <f t="shared" si="0"/>
        <v>45714</v>
      </c>
      <c r="C52" s="4">
        <f>ROUND('43LB 22XU'!C52 * (44 / 43), 1)</f>
        <v>11.5</v>
      </c>
      <c r="D52" s="2">
        <f>Table52[[#This Row],[Price]]-C51</f>
        <v>0.40000000000000036</v>
      </c>
    </row>
    <row r="53" spans="1:4" x14ac:dyDescent="0.2">
      <c r="A53">
        <f>WEEKNUM(Table52[[#This Row],[Week]])</f>
        <v>9</v>
      </c>
      <c r="B53" s="3">
        <f t="shared" si="0"/>
        <v>45715</v>
      </c>
      <c r="C53" s="4">
        <f>ROUND('43LB 22XU'!C53 * (44 / 43), 1)</f>
        <v>10.199999999999999</v>
      </c>
      <c r="D53" s="2">
        <f>Table52[[#This Row],[Price]]-C52</f>
        <v>-1.3000000000000007</v>
      </c>
    </row>
    <row r="54" spans="1:4" x14ac:dyDescent="0.2">
      <c r="A54">
        <f>WEEKNUM(Table52[[#This Row],[Week]])</f>
        <v>9</v>
      </c>
      <c r="B54" s="3">
        <f t="shared" si="0"/>
        <v>45716</v>
      </c>
      <c r="C54" s="4">
        <f>ROUND('43LB 22XU'!C54 * (44 / 43), 1)</f>
        <v>10.199999999999999</v>
      </c>
      <c r="D54" s="2">
        <f>Table52[[#This Row],[Price]]-C53</f>
        <v>0</v>
      </c>
    </row>
    <row r="55" spans="1:4" x14ac:dyDescent="0.2">
      <c r="A55">
        <f>WEEKNUM(Table52[[#This Row],[Week]])</f>
        <v>9</v>
      </c>
      <c r="B55" s="3">
        <f t="shared" si="0"/>
        <v>45717</v>
      </c>
      <c r="C55" s="4">
        <f>ROUND('43LB 22XU'!C55 * (44 / 43), 1)</f>
        <v>9.6999999999999993</v>
      </c>
      <c r="D55" s="2">
        <f>Table52[[#This Row],[Price]]-C54</f>
        <v>-0.5</v>
      </c>
    </row>
    <row r="56" spans="1:4" x14ac:dyDescent="0.2">
      <c r="A56">
        <f>WEEKNUM(Table52[[#This Row],[Week]])</f>
        <v>10</v>
      </c>
      <c r="B56" s="3">
        <f t="shared" si="0"/>
        <v>45719</v>
      </c>
      <c r="C56" s="4">
        <f>ROUND('43LB 22XU'!C56 * (44 / 43), 1)</f>
        <v>10.199999999999999</v>
      </c>
      <c r="D56" s="2">
        <f>Table52[[#This Row],[Price]]-C55</f>
        <v>0.5</v>
      </c>
    </row>
    <row r="57" spans="1:4" x14ac:dyDescent="0.2">
      <c r="A57">
        <f>WEEKNUM(Table52[[#This Row],[Week]])</f>
        <v>10</v>
      </c>
      <c r="B57" s="3">
        <f t="shared" si="0"/>
        <v>45720</v>
      </c>
      <c r="C57" s="4">
        <f>ROUND('43LB 22XU'!C57 * (44 / 43), 1)</f>
        <v>10.199999999999999</v>
      </c>
      <c r="D57" s="2">
        <f>Table52[[#This Row],[Price]]-C56</f>
        <v>0</v>
      </c>
    </row>
    <row r="58" spans="1:4" x14ac:dyDescent="0.2">
      <c r="A58">
        <f>WEEKNUM(Table52[[#This Row],[Week]])</f>
        <v>10</v>
      </c>
      <c r="B58" s="3">
        <f t="shared" si="0"/>
        <v>45721</v>
      </c>
      <c r="C58" s="4">
        <f>ROUND('43LB 22XU'!C58 * (44 / 43), 1)</f>
        <v>10.5</v>
      </c>
      <c r="D58" s="2">
        <f>Table52[[#This Row],[Price]]-C57</f>
        <v>0.30000000000000071</v>
      </c>
    </row>
    <row r="59" spans="1:4" x14ac:dyDescent="0.2">
      <c r="A59">
        <f>WEEKNUM(Table52[[#This Row],[Week]])</f>
        <v>10</v>
      </c>
      <c r="B59" s="3">
        <f t="shared" si="0"/>
        <v>45722</v>
      </c>
      <c r="C59" s="4">
        <f>ROUND('43LB 22XU'!C59 * (44 / 43), 1)</f>
        <v>10.9</v>
      </c>
      <c r="D59" s="2">
        <f>Table52[[#This Row],[Price]]-C58</f>
        <v>0.40000000000000036</v>
      </c>
    </row>
    <row r="60" spans="1:4" x14ac:dyDescent="0.2">
      <c r="A60">
        <f>WEEKNUM(Table52[[#This Row],[Week]])</f>
        <v>10</v>
      </c>
      <c r="B60" s="3">
        <f t="shared" si="0"/>
        <v>45723</v>
      </c>
      <c r="C60" s="4">
        <f>ROUND('43LB 22XU'!C60 * (44 / 43), 1)</f>
        <v>11.5</v>
      </c>
      <c r="D60" s="2">
        <f>Table52[[#This Row],[Price]]-C59</f>
        <v>0.59999999999999964</v>
      </c>
    </row>
    <row r="61" spans="1:4" x14ac:dyDescent="0.2">
      <c r="A61">
        <f>WEEKNUM(Table52[[#This Row],[Week]])</f>
        <v>10</v>
      </c>
      <c r="B61" s="3">
        <f t="shared" si="0"/>
        <v>45724</v>
      </c>
      <c r="C61" s="4">
        <f>ROUND('43LB 22XU'!C61 * (44 / 43), 1)</f>
        <v>11.8</v>
      </c>
      <c r="D61" s="2">
        <f>Table52[[#This Row],[Price]]-C60</f>
        <v>0.30000000000000071</v>
      </c>
    </row>
    <row r="62" spans="1:4" x14ac:dyDescent="0.2">
      <c r="A62">
        <f>WEEKNUM(Table52[[#This Row],[Week]])</f>
        <v>11</v>
      </c>
      <c r="B62" s="3">
        <f t="shared" si="0"/>
        <v>45726</v>
      </c>
      <c r="C62" s="4">
        <f>ROUND('43LB 22XU'!C62 * (44 / 43), 1)</f>
        <v>11.3</v>
      </c>
      <c r="D62" s="2">
        <f>Table52[[#This Row],[Price]]-C61</f>
        <v>-0.5</v>
      </c>
    </row>
    <row r="63" spans="1:4" x14ac:dyDescent="0.2">
      <c r="A63">
        <f>WEEKNUM(Table52[[#This Row],[Week]])</f>
        <v>11</v>
      </c>
      <c r="B63" s="3">
        <f t="shared" si="0"/>
        <v>45727</v>
      </c>
      <c r="C63" s="4">
        <f>ROUND('43LB 22XU'!C63 * (44 / 43), 1)</f>
        <v>11.9</v>
      </c>
      <c r="D63" s="2">
        <f>Table52[[#This Row],[Price]]-C62</f>
        <v>0.59999999999999964</v>
      </c>
    </row>
    <row r="64" spans="1:4" x14ac:dyDescent="0.2">
      <c r="A64">
        <f>WEEKNUM(Table52[[#This Row],[Week]])</f>
        <v>11</v>
      </c>
      <c r="B64" s="3">
        <f t="shared" si="0"/>
        <v>45728</v>
      </c>
      <c r="C64" s="4">
        <f>ROUND('43LB 22XU'!C64 * (44 / 43), 1)</f>
        <v>12.8</v>
      </c>
      <c r="D64" s="2">
        <f>Table52[[#This Row],[Price]]-C63</f>
        <v>0.90000000000000036</v>
      </c>
    </row>
    <row r="65" spans="1:4" x14ac:dyDescent="0.2">
      <c r="A65">
        <f>WEEKNUM(Table52[[#This Row],[Week]])</f>
        <v>11</v>
      </c>
      <c r="B65" s="3">
        <f t="shared" si="0"/>
        <v>45729</v>
      </c>
      <c r="C65" s="4">
        <f>ROUND('43LB 22XU'!C65 * (44 / 43), 1)</f>
        <v>11.8</v>
      </c>
      <c r="D65" s="2">
        <f>Table52[[#This Row],[Price]]-C64</f>
        <v>-1</v>
      </c>
    </row>
    <row r="66" spans="1:4" x14ac:dyDescent="0.2">
      <c r="A66">
        <f>WEEKNUM(Table52[[#This Row],[Week]])</f>
        <v>11</v>
      </c>
      <c r="B66" s="3">
        <f t="shared" si="0"/>
        <v>45730</v>
      </c>
      <c r="C66" s="4">
        <f>ROUND('43LB 22XU'!C66 * (44 / 43), 1)</f>
        <v>10.4</v>
      </c>
      <c r="D66" s="2">
        <f>Table52[[#This Row],[Price]]-C65</f>
        <v>-1.4000000000000004</v>
      </c>
    </row>
    <row r="67" spans="1:4" x14ac:dyDescent="0.2">
      <c r="A67">
        <f>WEEKNUM(Table52[[#This Row],[Week]])</f>
        <v>11</v>
      </c>
      <c r="B67" s="3">
        <f t="shared" si="0"/>
        <v>45731</v>
      </c>
      <c r="C67" s="4">
        <f>ROUND('43LB 22XU'!C67 * (44 / 43), 1)</f>
        <v>10.4</v>
      </c>
      <c r="D67" s="2">
        <f>Table52[[#This Row],[Price]]-C66</f>
        <v>0</v>
      </c>
    </row>
    <row r="68" spans="1:4" x14ac:dyDescent="0.2">
      <c r="A68">
        <f>WEEKNUM(Table52[[#This Row],[Week]])</f>
        <v>12</v>
      </c>
      <c r="B68" s="3">
        <f t="shared" si="0"/>
        <v>45733</v>
      </c>
      <c r="C68" s="4">
        <f>ROUND('43LB 22XU'!C68 * (44 / 43), 1)</f>
        <v>8.6999999999999993</v>
      </c>
      <c r="D68" s="2">
        <f>Table52[[#This Row],[Price]]-C67</f>
        <v>-1.7000000000000011</v>
      </c>
    </row>
    <row r="69" spans="1:4" x14ac:dyDescent="0.2">
      <c r="A69">
        <f>WEEKNUM(Table52[[#This Row],[Week]])</f>
        <v>12</v>
      </c>
      <c r="B69" s="3">
        <f t="shared" si="0"/>
        <v>45734</v>
      </c>
      <c r="C69" s="4">
        <f>ROUND('43LB 22XU'!C69 * (44 / 43), 1)</f>
        <v>8.5</v>
      </c>
      <c r="D69" s="2">
        <f>Table52[[#This Row],[Price]]-C68</f>
        <v>-0.19999999999999929</v>
      </c>
    </row>
    <row r="70" spans="1:4" x14ac:dyDescent="0.2">
      <c r="A70">
        <f>WEEKNUM(Table52[[#This Row],[Week]])</f>
        <v>12</v>
      </c>
      <c r="B70" s="3">
        <f t="shared" ref="B70:B87" si="1">B69 + IF(WEEKDAY(B69) = 7, 2, 1)</f>
        <v>45735</v>
      </c>
      <c r="C70" s="4">
        <f>ROUND('43LB 22XU'!C70 * (44 / 43), 1)</f>
        <v>7.7</v>
      </c>
      <c r="D70" s="2">
        <f>Table52[[#This Row],[Price]]-C69</f>
        <v>-0.79999999999999982</v>
      </c>
    </row>
    <row r="71" spans="1:4" x14ac:dyDescent="0.2">
      <c r="A71">
        <f>WEEKNUM(Table52[[#This Row],[Week]])</f>
        <v>12</v>
      </c>
      <c r="B71" s="3">
        <f t="shared" si="1"/>
        <v>45736</v>
      </c>
      <c r="C71" s="4">
        <f>ROUND('43LB 22XU'!C71 * (44 / 43), 1)</f>
        <v>7.7</v>
      </c>
      <c r="D71" s="2">
        <f>Table52[[#This Row],[Price]]-C70</f>
        <v>0</v>
      </c>
    </row>
    <row r="72" spans="1:4" x14ac:dyDescent="0.2">
      <c r="A72">
        <f>WEEKNUM(Table52[[#This Row],[Week]])</f>
        <v>12</v>
      </c>
      <c r="B72" s="3">
        <f t="shared" si="1"/>
        <v>45737</v>
      </c>
      <c r="C72" s="4">
        <f>ROUND('43LB 22XU'!C72 * (44 / 43), 1)</f>
        <v>7.4</v>
      </c>
      <c r="D72" s="2">
        <f>Table52[[#This Row],[Price]]-C71</f>
        <v>-0.29999999999999982</v>
      </c>
    </row>
    <row r="73" spans="1:4" x14ac:dyDescent="0.2">
      <c r="A73">
        <f>WEEKNUM(Table52[[#This Row],[Week]])</f>
        <v>12</v>
      </c>
      <c r="B73" s="3">
        <f t="shared" si="1"/>
        <v>45738</v>
      </c>
      <c r="C73" s="4">
        <f>ROUND('43LB 22XU'!C73 * (44 / 43), 1)</f>
        <v>7.2</v>
      </c>
      <c r="D73" s="2">
        <f>Table52[[#This Row],[Price]]-C72</f>
        <v>-0.20000000000000018</v>
      </c>
    </row>
    <row r="74" spans="1:4" x14ac:dyDescent="0.2">
      <c r="A74">
        <f>WEEKNUM(Table52[[#This Row],[Week]])</f>
        <v>13</v>
      </c>
      <c r="B74" s="3">
        <f t="shared" si="1"/>
        <v>45740</v>
      </c>
      <c r="C74" s="4">
        <f>ROUND('43LB 22XU'!C74 * (44 / 43), 1)</f>
        <v>6.7</v>
      </c>
      <c r="D74" s="2">
        <f>Table52[[#This Row],[Price]]-C73</f>
        <v>-0.5</v>
      </c>
    </row>
    <row r="75" spans="1:4" x14ac:dyDescent="0.2">
      <c r="A75">
        <f>WEEKNUM(Table52[[#This Row],[Week]])</f>
        <v>13</v>
      </c>
      <c r="B75" s="3">
        <f t="shared" si="1"/>
        <v>45741</v>
      </c>
      <c r="C75" s="4">
        <f>ROUND('43LB 22XU'!C75 * (44 / 43), 1)</f>
        <v>6.1</v>
      </c>
      <c r="D75" s="2">
        <f>Table52[[#This Row],[Price]]-C74</f>
        <v>-0.60000000000000053</v>
      </c>
    </row>
    <row r="76" spans="1:4" x14ac:dyDescent="0.2">
      <c r="A76">
        <f>WEEKNUM(Table52[[#This Row],[Week]])</f>
        <v>13</v>
      </c>
      <c r="B76" s="3">
        <f t="shared" si="1"/>
        <v>45742</v>
      </c>
      <c r="C76" s="4">
        <f>ROUND('43LB 22XU'!C76 * (44 / 43), 1)</f>
        <v>6.1</v>
      </c>
      <c r="D76" s="2">
        <f>Table52[[#This Row],[Price]]-C75</f>
        <v>0</v>
      </c>
    </row>
    <row r="77" spans="1:4" x14ac:dyDescent="0.2">
      <c r="A77">
        <f>WEEKNUM(Table52[[#This Row],[Week]])</f>
        <v>13</v>
      </c>
      <c r="B77" s="3">
        <f t="shared" si="1"/>
        <v>45743</v>
      </c>
      <c r="C77" s="4">
        <f>ROUND('43LB 22XU'!C77 * (44 / 43), 1)</f>
        <v>6.1</v>
      </c>
      <c r="D77" s="2">
        <f>Table52[[#This Row],[Price]]-C76</f>
        <v>0</v>
      </c>
    </row>
    <row r="78" spans="1:4" x14ac:dyDescent="0.2">
      <c r="A78">
        <f>WEEKNUM(Table52[[#This Row],[Week]])</f>
        <v>13</v>
      </c>
      <c r="B78" s="3">
        <f t="shared" si="1"/>
        <v>45744</v>
      </c>
      <c r="C78" s="4">
        <f>ROUND('43LB 22XU'!C78 * (44 / 43), 1)</f>
        <v>6.7</v>
      </c>
      <c r="D78" s="2">
        <f>Table52[[#This Row],[Price]]-C77</f>
        <v>0.60000000000000053</v>
      </c>
    </row>
    <row r="79" spans="1:4" x14ac:dyDescent="0.2">
      <c r="A79">
        <f>WEEKNUM(Table52[[#This Row],[Week]])</f>
        <v>13</v>
      </c>
      <c r="B79" s="3">
        <f t="shared" si="1"/>
        <v>45745</v>
      </c>
      <c r="C79" s="2">
        <f>ROUND('43LB 22XU'!C79 * (44 / 43), 1)</f>
        <v>6.3</v>
      </c>
      <c r="D79" s="2">
        <f>Table52[[#This Row],[Price]]-C78</f>
        <v>-0.40000000000000036</v>
      </c>
    </row>
    <row r="80" spans="1:4" x14ac:dyDescent="0.2">
      <c r="A80">
        <f>WEEKNUM(Table52[[#This Row],[Week]])</f>
        <v>14</v>
      </c>
      <c r="B80" s="3">
        <f t="shared" si="1"/>
        <v>45747</v>
      </c>
      <c r="C80" s="7">
        <f>ROUND('43LB 22XU'!C80 * (44 / 43), 1)</f>
        <v>6.7</v>
      </c>
      <c r="D80" s="2">
        <f>Table52[[#This Row],[Price]]-C79</f>
        <v>0.40000000000000036</v>
      </c>
    </row>
    <row r="81" spans="1:4" x14ac:dyDescent="0.2">
      <c r="A81">
        <f>WEEKNUM(Table52[[#This Row],[Week]])</f>
        <v>14</v>
      </c>
      <c r="B81" s="3">
        <f t="shared" si="1"/>
        <v>45748</v>
      </c>
      <c r="C81" s="7">
        <f>ROUND('43LB 22XU'!C81 * (44 / 43), 1)</f>
        <v>6.7</v>
      </c>
      <c r="D81" s="2">
        <f>Table52[[#This Row],[Price]]-C80</f>
        <v>0</v>
      </c>
    </row>
    <row r="82" spans="1:4" x14ac:dyDescent="0.2">
      <c r="A82">
        <f>WEEKNUM(Table52[[#This Row],[Week]])</f>
        <v>14</v>
      </c>
      <c r="B82" s="3">
        <f t="shared" si="1"/>
        <v>45749</v>
      </c>
      <c r="C82" s="7">
        <f>ROUND('43LB 22XU'!C82 * (44 / 43), 1)</f>
        <v>6.7</v>
      </c>
      <c r="D82" s="2">
        <f>Table52[[#This Row],[Price]]-C81</f>
        <v>0</v>
      </c>
    </row>
    <row r="83" spans="1:4" x14ac:dyDescent="0.2">
      <c r="A83">
        <f>WEEKNUM(Table52[[#This Row],[Week]])</f>
        <v>14</v>
      </c>
      <c r="B83" s="3">
        <f t="shared" si="1"/>
        <v>45750</v>
      </c>
      <c r="C83" s="7">
        <f>ROUND('43LB 22XU'!C83 * (44 / 43), 1)</f>
        <v>6.9</v>
      </c>
      <c r="D83" s="2">
        <f>Table52[[#This Row],[Price]]-C82</f>
        <v>0.20000000000000018</v>
      </c>
    </row>
    <row r="84" spans="1:4" x14ac:dyDescent="0.2">
      <c r="A84">
        <f>WEEKNUM(Table52[[#This Row],[Week]])</f>
        <v>14</v>
      </c>
      <c r="B84" s="3">
        <f t="shared" si="1"/>
        <v>45751</v>
      </c>
      <c r="C84" s="7">
        <f>ROUND('43LB 22XU'!C84 * (44 / 43), 1)</f>
        <v>6.7</v>
      </c>
      <c r="D84" s="2">
        <f>Table52[[#This Row],[Price]]-C83</f>
        <v>-0.20000000000000018</v>
      </c>
    </row>
    <row r="85" spans="1:4" x14ac:dyDescent="0.2">
      <c r="A85">
        <f>WEEKNUM(Table52[[#This Row],[Week]])</f>
        <v>14</v>
      </c>
      <c r="B85" s="3">
        <f t="shared" si="1"/>
        <v>45752</v>
      </c>
      <c r="C85" s="7">
        <f>ROUND('43LB 22XU'!C85 * (44 / 43), 1)</f>
        <v>6.7</v>
      </c>
      <c r="D85" s="2">
        <f>Table52[[#This Row],[Price]]-C84</f>
        <v>0</v>
      </c>
    </row>
    <row r="86" spans="1:4" x14ac:dyDescent="0.2">
      <c r="A86">
        <f>WEEKNUM(Table52[[#This Row],[Week]])</f>
        <v>15</v>
      </c>
      <c r="B86" s="3">
        <f t="shared" si="1"/>
        <v>45754</v>
      </c>
      <c r="C86" s="7">
        <f>ROUND('43LB 22XU'!C86 * (44 / 43), 1)</f>
        <v>6.9</v>
      </c>
      <c r="D86" s="2">
        <f>Table52[[#This Row],[Price]]-C85</f>
        <v>0.20000000000000018</v>
      </c>
    </row>
    <row r="87" spans="1:4" x14ac:dyDescent="0.2">
      <c r="A87">
        <f>WEEKNUM(Table52[[#This Row],[Week]])</f>
        <v>15</v>
      </c>
      <c r="B87" s="3">
        <f t="shared" si="1"/>
        <v>45755</v>
      </c>
      <c r="C87" s="7">
        <f>ROUND('43LB 22XU'!C87 * (44 / 43), 1)</f>
        <v>7.4</v>
      </c>
      <c r="D87" s="2">
        <f>Table52[[#This Row],[Price]]-C86</f>
        <v>0.5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52D7-1C6E-2A45-ACD5-A965EA26C2A8}">
  <dimension ref="A1:D87"/>
  <sheetViews>
    <sheetView topLeftCell="A68" workbookViewId="0">
      <selection activeCell="D79" sqref="D79:D87"/>
    </sheetView>
  </sheetViews>
  <sheetFormatPr baseColWidth="10" defaultRowHeight="16" x14ac:dyDescent="0.2"/>
  <cols>
    <col min="1" max="1" width="10.83203125" style="5"/>
    <col min="4" max="4" width="15.33203125" bestFit="1" customWidth="1"/>
  </cols>
  <sheetData>
    <row r="1" spans="1:4" x14ac:dyDescent="0.2">
      <c r="A1" s="4" t="s">
        <v>3</v>
      </c>
      <c r="B1" s="1" t="s">
        <v>0</v>
      </c>
      <c r="C1" s="4" t="s">
        <v>1</v>
      </c>
      <c r="D1" s="1" t="s">
        <v>2</v>
      </c>
    </row>
    <row r="2" spans="1:4" x14ac:dyDescent="0.2">
      <c r="A2" s="4">
        <v>1</v>
      </c>
      <c r="B2" s="6" t="s">
        <v>4</v>
      </c>
      <c r="C2" s="4">
        <f>ROUND('43LB 22XU'!C2 * (50 / 43), 1)</f>
        <v>8.6999999999999993</v>
      </c>
      <c r="D2" s="4">
        <v>0</v>
      </c>
    </row>
    <row r="3" spans="1:4" x14ac:dyDescent="0.2">
      <c r="A3" s="4">
        <v>1</v>
      </c>
      <c r="B3" s="6" t="s">
        <v>5</v>
      </c>
      <c r="C3" s="4">
        <f>ROUND('43LB 22XU'!C3 * (50 / 43), 1)</f>
        <v>9</v>
      </c>
      <c r="D3" s="4">
        <f>Table53[[#This Row],[Price]]-C2</f>
        <v>0.30000000000000071</v>
      </c>
    </row>
    <row r="4" spans="1:4" x14ac:dyDescent="0.2">
      <c r="A4" s="5">
        <f>WEEKNUM(Table5[[#This Row],[Week]])</f>
        <v>1</v>
      </c>
      <c r="B4" s="3">
        <v>45658</v>
      </c>
      <c r="C4" s="4">
        <f>ROUND('43LB 22XU'!C4 * (50 / 43), 1)</f>
        <v>9</v>
      </c>
      <c r="D4" s="4">
        <f>Table53[[#This Row],[Price]]-C3</f>
        <v>0</v>
      </c>
    </row>
    <row r="5" spans="1:4" x14ac:dyDescent="0.2">
      <c r="A5" s="5">
        <f>WEEKNUM(Table53[[#This Row],[Week]])</f>
        <v>1</v>
      </c>
      <c r="B5" s="3">
        <f>B4+IF(WEEKDAY(B4)=7,2,1)</f>
        <v>45659</v>
      </c>
      <c r="C5" s="4">
        <f>ROUND('43LB 22XU'!C5 * (50 / 43), 1)</f>
        <v>9.3000000000000007</v>
      </c>
      <c r="D5" s="4">
        <f>Table53[[#This Row],[Price]]-C4</f>
        <v>0.30000000000000071</v>
      </c>
    </row>
    <row r="6" spans="1:4" x14ac:dyDescent="0.2">
      <c r="A6" s="5">
        <f>WEEKNUM(Table53[[#This Row],[Week]])</f>
        <v>1</v>
      </c>
      <c r="B6" s="3">
        <f t="shared" ref="B6:B69" si="0">B5+IF(WEEKDAY(B5)=7,2,1)</f>
        <v>45660</v>
      </c>
      <c r="C6" s="4">
        <f>ROUND('43LB 22XU'!C6 * (50 / 43), 1)</f>
        <v>9.3000000000000007</v>
      </c>
      <c r="D6" s="4">
        <f>Table53[[#This Row],[Price]]-C5</f>
        <v>0</v>
      </c>
    </row>
    <row r="7" spans="1:4" x14ac:dyDescent="0.2">
      <c r="A7" s="5">
        <f>WEEKNUM(Table53[[#This Row],[Week]])</f>
        <v>1</v>
      </c>
      <c r="B7" s="3">
        <f t="shared" si="0"/>
        <v>45661</v>
      </c>
      <c r="C7" s="4">
        <f>ROUND('43LB 22XU'!C7 * (50 / 43), 1)</f>
        <v>9.9</v>
      </c>
      <c r="D7" s="4">
        <f>Table53[[#This Row],[Price]]-C6</f>
        <v>0.59999999999999964</v>
      </c>
    </row>
    <row r="8" spans="1:4" x14ac:dyDescent="0.2">
      <c r="A8" s="5">
        <f>WEEKNUM(Table53[[#This Row],[Week]])</f>
        <v>2</v>
      </c>
      <c r="B8" s="3">
        <f t="shared" si="0"/>
        <v>45663</v>
      </c>
      <c r="C8" s="4">
        <f>ROUND('43LB 22XU'!C8 * (50 / 43), 1)</f>
        <v>9.3000000000000007</v>
      </c>
      <c r="D8" s="4">
        <f>Table53[[#This Row],[Price]]-C7</f>
        <v>-0.59999999999999964</v>
      </c>
    </row>
    <row r="9" spans="1:4" x14ac:dyDescent="0.2">
      <c r="A9" s="5">
        <f>WEEKNUM(Table53[[#This Row],[Week]])</f>
        <v>2</v>
      </c>
      <c r="B9" s="3">
        <f t="shared" si="0"/>
        <v>45664</v>
      </c>
      <c r="C9" s="4">
        <f>ROUND('43LB 22XU'!C9 * (50 / 43), 1)</f>
        <v>9.9</v>
      </c>
      <c r="D9" s="4">
        <f>Table53[[#This Row],[Price]]-C8</f>
        <v>0.59999999999999964</v>
      </c>
    </row>
    <row r="10" spans="1:4" x14ac:dyDescent="0.2">
      <c r="A10" s="5">
        <f>WEEKNUM(Table53[[#This Row],[Week]])</f>
        <v>2</v>
      </c>
      <c r="B10" s="3">
        <f t="shared" si="0"/>
        <v>45665</v>
      </c>
      <c r="C10" s="4">
        <f>ROUND('43LB 22XU'!C10 * (50 / 43), 1)</f>
        <v>9.9</v>
      </c>
      <c r="D10" s="4">
        <f>Table53[[#This Row],[Price]]-C9</f>
        <v>0</v>
      </c>
    </row>
    <row r="11" spans="1:4" x14ac:dyDescent="0.2">
      <c r="A11" s="5">
        <f>WEEKNUM(Table53[[#This Row],[Week]])</f>
        <v>2</v>
      </c>
      <c r="B11" s="3">
        <f t="shared" si="0"/>
        <v>45666</v>
      </c>
      <c r="C11" s="4">
        <f>ROUND('43LB 22XU'!C11 * (50 / 43), 1)</f>
        <v>9.9</v>
      </c>
      <c r="D11" s="4">
        <f>Table53[[#This Row],[Price]]-C10</f>
        <v>0</v>
      </c>
    </row>
    <row r="12" spans="1:4" x14ac:dyDescent="0.2">
      <c r="A12" s="5">
        <f>WEEKNUM(Table53[[#This Row],[Week]])</f>
        <v>2</v>
      </c>
      <c r="B12" s="3">
        <f t="shared" si="0"/>
        <v>45667</v>
      </c>
      <c r="C12" s="4">
        <f>ROUND('43LB 22XU'!C12 * (50 / 43), 1)</f>
        <v>10.1</v>
      </c>
      <c r="D12" s="4">
        <f>Table53[[#This Row],[Price]]-C11</f>
        <v>0.19999999999999929</v>
      </c>
    </row>
    <row r="13" spans="1:4" x14ac:dyDescent="0.2">
      <c r="A13" s="5">
        <f>WEEKNUM(Table53[[#This Row],[Week]])</f>
        <v>2</v>
      </c>
      <c r="B13" s="3">
        <f t="shared" si="0"/>
        <v>45668</v>
      </c>
      <c r="C13" s="4">
        <f>ROUND('43LB 22XU'!C13 * (50 / 43), 1)</f>
        <v>10.1</v>
      </c>
      <c r="D13" s="4">
        <f>Table53[[#This Row],[Price]]-C12</f>
        <v>0</v>
      </c>
    </row>
    <row r="14" spans="1:4" x14ac:dyDescent="0.2">
      <c r="A14" s="5">
        <f>WEEKNUM(Table53[[#This Row],[Week]])</f>
        <v>3</v>
      </c>
      <c r="B14" s="3">
        <f t="shared" si="0"/>
        <v>45670</v>
      </c>
      <c r="C14" s="4">
        <f>ROUND('43LB 22XU'!C14 * (50 / 43), 1)</f>
        <v>10.5</v>
      </c>
      <c r="D14" s="4">
        <f>Table53[[#This Row],[Price]]-C13</f>
        <v>0.40000000000000036</v>
      </c>
    </row>
    <row r="15" spans="1:4" x14ac:dyDescent="0.2">
      <c r="A15" s="5">
        <f>WEEKNUM(Table53[[#This Row],[Week]])</f>
        <v>3</v>
      </c>
      <c r="B15" s="3">
        <f t="shared" si="0"/>
        <v>45671</v>
      </c>
      <c r="C15" s="4">
        <f>ROUND('43LB 22XU'!C15 * (50 / 43), 1)</f>
        <v>10.9</v>
      </c>
      <c r="D15" s="4">
        <f>Table53[[#This Row],[Price]]-C14</f>
        <v>0.40000000000000036</v>
      </c>
    </row>
    <row r="16" spans="1:4" x14ac:dyDescent="0.2">
      <c r="A16" s="5">
        <f>WEEKNUM(Table53[[#This Row],[Week]])</f>
        <v>3</v>
      </c>
      <c r="B16" s="3">
        <f t="shared" si="0"/>
        <v>45672</v>
      </c>
      <c r="C16" s="4">
        <f>ROUND('43LB 22XU'!C16 * (50 / 43), 1)</f>
        <v>11.4</v>
      </c>
      <c r="D16" s="4">
        <f>Table53[[#This Row],[Price]]-C15</f>
        <v>0.5</v>
      </c>
    </row>
    <row r="17" spans="1:4" x14ac:dyDescent="0.2">
      <c r="A17" s="5">
        <f>WEEKNUM(Table53[[#This Row],[Week]])</f>
        <v>3</v>
      </c>
      <c r="B17" s="3">
        <f t="shared" si="0"/>
        <v>45673</v>
      </c>
      <c r="C17" s="4">
        <f>ROUND('43LB 22XU'!C17 * (50 / 43), 1)</f>
        <v>11.4</v>
      </c>
      <c r="D17" s="4">
        <f>Table53[[#This Row],[Price]]-C16</f>
        <v>0</v>
      </c>
    </row>
    <row r="18" spans="1:4" x14ac:dyDescent="0.2">
      <c r="A18" s="5">
        <f>WEEKNUM(Table53[[#This Row],[Week]])</f>
        <v>3</v>
      </c>
      <c r="B18" s="3">
        <f t="shared" si="0"/>
        <v>45674</v>
      </c>
      <c r="C18" s="4">
        <f>ROUND('43LB 22XU'!C18 * (50 / 43), 1)</f>
        <v>11.6</v>
      </c>
      <c r="D18" s="4">
        <f>Table53[[#This Row],[Price]]-C17</f>
        <v>0.19999999999999929</v>
      </c>
    </row>
    <row r="19" spans="1:4" x14ac:dyDescent="0.2">
      <c r="A19" s="5">
        <f>WEEKNUM(Table53[[#This Row],[Week]])</f>
        <v>3</v>
      </c>
      <c r="B19" s="3">
        <f t="shared" si="0"/>
        <v>45675</v>
      </c>
      <c r="C19" s="4">
        <f>ROUND('43LB 22XU'!C19 * (50 / 43), 1)</f>
        <v>11</v>
      </c>
      <c r="D19" s="4">
        <f>Table53[[#This Row],[Price]]-C18</f>
        <v>-0.59999999999999964</v>
      </c>
    </row>
    <row r="20" spans="1:4" x14ac:dyDescent="0.2">
      <c r="A20" s="5">
        <f>WEEKNUM(Table53[[#This Row],[Week]])</f>
        <v>4</v>
      </c>
      <c r="B20" s="3">
        <f t="shared" si="0"/>
        <v>45677</v>
      </c>
      <c r="C20" s="4">
        <f>ROUND('43LB 22XU'!C20 * (50 / 43), 1)</f>
        <v>11</v>
      </c>
      <c r="D20" s="4">
        <f>Table53[[#This Row],[Price]]-C19</f>
        <v>0</v>
      </c>
    </row>
    <row r="21" spans="1:4" x14ac:dyDescent="0.2">
      <c r="A21" s="5">
        <f>WEEKNUM(Table53[[#This Row],[Week]])</f>
        <v>4</v>
      </c>
      <c r="B21" s="3">
        <f t="shared" si="0"/>
        <v>45678</v>
      </c>
      <c r="C21" s="4">
        <f>ROUND('43LB 22XU'!C21 * (50 / 43), 1)</f>
        <v>11</v>
      </c>
      <c r="D21" s="4">
        <f>Table53[[#This Row],[Price]]-C20</f>
        <v>0</v>
      </c>
    </row>
    <row r="22" spans="1:4" x14ac:dyDescent="0.2">
      <c r="A22" s="5">
        <f>WEEKNUM(Table53[[#This Row],[Week]])</f>
        <v>4</v>
      </c>
      <c r="B22" s="3">
        <f t="shared" si="0"/>
        <v>45679</v>
      </c>
      <c r="C22" s="4">
        <f>ROUND('43LB 22XU'!C22 * (50 / 43), 1)</f>
        <v>9.9</v>
      </c>
      <c r="D22" s="4">
        <f>Table53[[#This Row],[Price]]-C21</f>
        <v>-1.0999999999999996</v>
      </c>
    </row>
    <row r="23" spans="1:4" x14ac:dyDescent="0.2">
      <c r="A23" s="5">
        <f>WEEKNUM(Table53[[#This Row],[Week]])</f>
        <v>4</v>
      </c>
      <c r="B23" s="3">
        <f t="shared" si="0"/>
        <v>45680</v>
      </c>
      <c r="C23" s="4">
        <f>ROUND('43LB 22XU'!C23 * (50 / 43), 1)</f>
        <v>9.3000000000000007</v>
      </c>
      <c r="D23" s="4">
        <f>Table53[[#This Row],[Price]]-C22</f>
        <v>-0.59999999999999964</v>
      </c>
    </row>
    <row r="24" spans="1:4" x14ac:dyDescent="0.2">
      <c r="A24" s="5">
        <f>WEEKNUM(Table53[[#This Row],[Week]])</f>
        <v>4</v>
      </c>
      <c r="B24" s="3">
        <f t="shared" si="0"/>
        <v>45681</v>
      </c>
      <c r="C24" s="4">
        <f>ROUND('43LB 22XU'!C24 * (50 / 43), 1)</f>
        <v>9</v>
      </c>
      <c r="D24" s="4">
        <f>Table53[[#This Row],[Price]]-C23</f>
        <v>-0.30000000000000071</v>
      </c>
    </row>
    <row r="25" spans="1:4" x14ac:dyDescent="0.2">
      <c r="A25" s="5">
        <f>WEEKNUM(Table53[[#This Row],[Week]])</f>
        <v>4</v>
      </c>
      <c r="B25" s="3">
        <f t="shared" si="0"/>
        <v>45682</v>
      </c>
      <c r="C25" s="4">
        <f>ROUND('43LB 22XU'!C25 * (50 / 43), 1)</f>
        <v>8.6999999999999993</v>
      </c>
      <c r="D25" s="4">
        <f>Table53[[#This Row],[Price]]-C24</f>
        <v>-0.30000000000000071</v>
      </c>
    </row>
    <row r="26" spans="1:4" x14ac:dyDescent="0.2">
      <c r="A26" s="5">
        <f>WEEKNUM(Table53[[#This Row],[Week]])</f>
        <v>5</v>
      </c>
      <c r="B26" s="3">
        <f t="shared" si="0"/>
        <v>45684</v>
      </c>
      <c r="C26" s="4">
        <f>ROUND('43LB 22XU'!C26 * (50 / 43), 1)</f>
        <v>8.6999999999999993</v>
      </c>
      <c r="D26" s="4">
        <f>Table53[[#This Row],[Price]]-C25</f>
        <v>0</v>
      </c>
    </row>
    <row r="27" spans="1:4" x14ac:dyDescent="0.2">
      <c r="A27" s="5">
        <f>WEEKNUM(Table53[[#This Row],[Week]])</f>
        <v>5</v>
      </c>
      <c r="B27" s="3">
        <f t="shared" si="0"/>
        <v>45685</v>
      </c>
      <c r="C27" s="4">
        <f>ROUND('43LB 22XU'!C27 * (50 / 43), 1)</f>
        <v>9</v>
      </c>
      <c r="D27" s="4">
        <f>Table53[[#This Row],[Price]]-C26</f>
        <v>0.30000000000000071</v>
      </c>
    </row>
    <row r="28" spans="1:4" x14ac:dyDescent="0.2">
      <c r="A28" s="5">
        <f>WEEKNUM(Table53[[#This Row],[Week]])</f>
        <v>5</v>
      </c>
      <c r="B28" s="3">
        <f t="shared" si="0"/>
        <v>45686</v>
      </c>
      <c r="C28" s="4">
        <f>ROUND('43LB 22XU'!C28 * (50 / 43), 1)</f>
        <v>9.4</v>
      </c>
      <c r="D28" s="4">
        <f>Table53[[#This Row],[Price]]-C27</f>
        <v>0.40000000000000036</v>
      </c>
    </row>
    <row r="29" spans="1:4" x14ac:dyDescent="0.2">
      <c r="A29" s="5">
        <f>WEEKNUM(Table53[[#This Row],[Week]])</f>
        <v>5</v>
      </c>
      <c r="B29" s="3">
        <f t="shared" si="0"/>
        <v>45687</v>
      </c>
      <c r="C29" s="4">
        <f>ROUND('43LB 22XU'!C29 * (50 / 43), 1)</f>
        <v>10.1</v>
      </c>
      <c r="D29" s="4">
        <f>Table53[[#This Row],[Price]]-C28</f>
        <v>0.69999999999999929</v>
      </c>
    </row>
    <row r="30" spans="1:4" x14ac:dyDescent="0.2">
      <c r="A30" s="5">
        <f>WEEKNUM(Table53[[#This Row],[Week]])</f>
        <v>5</v>
      </c>
      <c r="B30" s="3">
        <f t="shared" si="0"/>
        <v>45688</v>
      </c>
      <c r="C30" s="4">
        <f>ROUND('43LB 22XU'!C30 * (50 / 43), 1)</f>
        <v>10.5</v>
      </c>
      <c r="D30" s="4">
        <f>Table53[[#This Row],[Price]]-C29</f>
        <v>0.40000000000000036</v>
      </c>
    </row>
    <row r="31" spans="1:4" x14ac:dyDescent="0.2">
      <c r="A31" s="5">
        <f>WEEKNUM(Table53[[#This Row],[Week]])</f>
        <v>5</v>
      </c>
      <c r="B31" s="3">
        <f t="shared" si="0"/>
        <v>45689</v>
      </c>
      <c r="C31" s="4">
        <f>ROUND('43LB 22XU'!C31 * (50 / 43), 1)</f>
        <v>10.5</v>
      </c>
      <c r="D31" s="4">
        <f>Table53[[#This Row],[Price]]-C30</f>
        <v>0</v>
      </c>
    </row>
    <row r="32" spans="1:4" x14ac:dyDescent="0.2">
      <c r="A32" s="5">
        <f>WEEKNUM(Table53[[#This Row],[Week]])</f>
        <v>6</v>
      </c>
      <c r="B32" s="3">
        <f t="shared" si="0"/>
        <v>45691</v>
      </c>
      <c r="C32" s="4">
        <f>ROUND('43LB 22XU'!C32 * (50 / 43), 1)</f>
        <v>11</v>
      </c>
      <c r="D32" s="4">
        <f>Table53[[#This Row],[Price]]-C31</f>
        <v>0.5</v>
      </c>
    </row>
    <row r="33" spans="1:4" x14ac:dyDescent="0.2">
      <c r="A33" s="5">
        <f>WEEKNUM(Table53[[#This Row],[Week]])</f>
        <v>6</v>
      </c>
      <c r="B33" s="3">
        <f t="shared" si="0"/>
        <v>45692</v>
      </c>
      <c r="C33" s="4">
        <f>ROUND('43LB 22XU'!C33 * (50 / 43), 1)</f>
        <v>11.6</v>
      </c>
      <c r="D33" s="4">
        <f>Table53[[#This Row],[Price]]-C32</f>
        <v>0.59999999999999964</v>
      </c>
    </row>
    <row r="34" spans="1:4" x14ac:dyDescent="0.2">
      <c r="A34" s="5">
        <f>WEEKNUM(Table53[[#This Row],[Week]])</f>
        <v>6</v>
      </c>
      <c r="B34" s="3">
        <f t="shared" si="0"/>
        <v>45693</v>
      </c>
      <c r="C34" s="4">
        <f>ROUND('43LB 22XU'!C34 * (50 / 43), 1)</f>
        <v>12</v>
      </c>
      <c r="D34" s="4">
        <f>Table53[[#This Row],[Price]]-C33</f>
        <v>0.40000000000000036</v>
      </c>
    </row>
    <row r="35" spans="1:4" x14ac:dyDescent="0.2">
      <c r="A35" s="5">
        <f>WEEKNUM(Table53[[#This Row],[Week]])</f>
        <v>6</v>
      </c>
      <c r="B35" s="3">
        <f t="shared" si="0"/>
        <v>45694</v>
      </c>
      <c r="C35" s="4">
        <f>ROUND('43LB 22XU'!C35 * (50 / 43), 1)</f>
        <v>12.8</v>
      </c>
      <c r="D35" s="4">
        <f>Table53[[#This Row],[Price]]-C34</f>
        <v>0.80000000000000071</v>
      </c>
    </row>
    <row r="36" spans="1:4" x14ac:dyDescent="0.2">
      <c r="A36" s="5">
        <f>WEEKNUM(Table53[[#This Row],[Week]])</f>
        <v>6</v>
      </c>
      <c r="B36" s="3">
        <f t="shared" si="0"/>
        <v>45695</v>
      </c>
      <c r="C36" s="4">
        <f>ROUND('43LB 22XU'!C36 * (50 / 43), 1)</f>
        <v>13.4</v>
      </c>
      <c r="D36" s="4">
        <f>Table53[[#This Row],[Price]]-C35</f>
        <v>0.59999999999999964</v>
      </c>
    </row>
    <row r="37" spans="1:4" x14ac:dyDescent="0.2">
      <c r="A37" s="5">
        <f>WEEKNUM(Table53[[#This Row],[Week]])</f>
        <v>6</v>
      </c>
      <c r="B37" s="3">
        <f t="shared" si="0"/>
        <v>45696</v>
      </c>
      <c r="C37" s="4">
        <f>ROUND('43LB 22XU'!C37 * (50 / 43), 1)</f>
        <v>14</v>
      </c>
      <c r="D37" s="4">
        <f>Table53[[#This Row],[Price]]-C36</f>
        <v>0.59999999999999964</v>
      </c>
    </row>
    <row r="38" spans="1:4" x14ac:dyDescent="0.2">
      <c r="A38" s="5">
        <f>WEEKNUM(Table53[[#This Row],[Week]])</f>
        <v>7</v>
      </c>
      <c r="B38" s="3">
        <f t="shared" si="0"/>
        <v>45698</v>
      </c>
      <c r="C38" s="4">
        <f>ROUND('43LB 22XU'!C38 * (50 / 43), 1)</f>
        <v>14</v>
      </c>
      <c r="D38" s="4">
        <f>Table53[[#This Row],[Price]]-C37</f>
        <v>0</v>
      </c>
    </row>
    <row r="39" spans="1:4" x14ac:dyDescent="0.2">
      <c r="A39" s="5">
        <f>WEEKNUM(Table53[[#This Row],[Week]])</f>
        <v>7</v>
      </c>
      <c r="B39" s="3">
        <f t="shared" si="0"/>
        <v>45699</v>
      </c>
      <c r="C39" s="4">
        <f>ROUND('43LB 22XU'!C39 * (50 / 43), 1)</f>
        <v>14.5</v>
      </c>
      <c r="D39" s="4">
        <f>Table53[[#This Row],[Price]]-C38</f>
        <v>0.5</v>
      </c>
    </row>
    <row r="40" spans="1:4" x14ac:dyDescent="0.2">
      <c r="A40" s="5">
        <f>WEEKNUM(Table53[[#This Row],[Week]])</f>
        <v>7</v>
      </c>
      <c r="B40" s="3">
        <f t="shared" si="0"/>
        <v>45700</v>
      </c>
      <c r="C40" s="4">
        <f>ROUND('43LB 22XU'!C40 * (50 / 43), 1)</f>
        <v>15.1</v>
      </c>
      <c r="D40" s="4">
        <f>Table53[[#This Row],[Price]]-C39</f>
        <v>0.59999999999999964</v>
      </c>
    </row>
    <row r="41" spans="1:4" x14ac:dyDescent="0.2">
      <c r="A41" s="5">
        <f>WEEKNUM(Table53[[#This Row],[Week]])</f>
        <v>7</v>
      </c>
      <c r="B41" s="3">
        <f t="shared" si="0"/>
        <v>45701</v>
      </c>
      <c r="C41" s="4">
        <f>ROUND('43LB 22XU'!C41 * (50 / 43), 1)</f>
        <v>15.7</v>
      </c>
      <c r="D41" s="4">
        <f>Table53[[#This Row],[Price]]-C40</f>
        <v>0.59999999999999964</v>
      </c>
    </row>
    <row r="42" spans="1:4" x14ac:dyDescent="0.2">
      <c r="A42" s="5">
        <f>WEEKNUM(Table53[[#This Row],[Week]])</f>
        <v>7</v>
      </c>
      <c r="B42" s="3">
        <f t="shared" si="0"/>
        <v>45702</v>
      </c>
      <c r="C42" s="4">
        <f>ROUND('43LB 22XU'!C42 * (50 / 43), 1)</f>
        <v>15.7</v>
      </c>
      <c r="D42" s="4">
        <f>Table53[[#This Row],[Price]]-C41</f>
        <v>0</v>
      </c>
    </row>
    <row r="43" spans="1:4" x14ac:dyDescent="0.2">
      <c r="A43" s="5">
        <f>WEEKNUM(Table53[[#This Row],[Week]])</f>
        <v>7</v>
      </c>
      <c r="B43" s="3">
        <f t="shared" si="0"/>
        <v>45703</v>
      </c>
      <c r="C43" s="4">
        <f>ROUND('43LB 22XU'!C43 * (50 / 43), 1)</f>
        <v>15.7</v>
      </c>
      <c r="D43" s="4">
        <f>Table53[[#This Row],[Price]]-C42</f>
        <v>0</v>
      </c>
    </row>
    <row r="44" spans="1:4" x14ac:dyDescent="0.2">
      <c r="A44" s="5">
        <f>WEEKNUM(Table53[[#This Row],[Week]])</f>
        <v>8</v>
      </c>
      <c r="B44" s="3">
        <f t="shared" si="0"/>
        <v>45705</v>
      </c>
      <c r="C44" s="4">
        <f>ROUND('43LB 22XU'!C44 * (50 / 43), 1)</f>
        <v>15.7</v>
      </c>
      <c r="D44" s="4">
        <f>Table53[[#This Row],[Price]]-C43</f>
        <v>0</v>
      </c>
    </row>
    <row r="45" spans="1:4" x14ac:dyDescent="0.2">
      <c r="A45" s="5">
        <f>WEEKNUM(Table53[[#This Row],[Week]])</f>
        <v>8</v>
      </c>
      <c r="B45" s="3">
        <f t="shared" si="0"/>
        <v>45706</v>
      </c>
      <c r="C45" s="4">
        <f>ROUND('43LB 22XU'!C45 * (50 / 43), 1)</f>
        <v>15.1</v>
      </c>
      <c r="D45" s="4">
        <f>Table53[[#This Row],[Price]]-C44</f>
        <v>-0.59999999999999964</v>
      </c>
    </row>
    <row r="46" spans="1:4" x14ac:dyDescent="0.2">
      <c r="A46" s="5">
        <f>WEEKNUM(Table53[[#This Row],[Week]])</f>
        <v>8</v>
      </c>
      <c r="B46" s="3">
        <f t="shared" si="0"/>
        <v>45707</v>
      </c>
      <c r="C46" s="4">
        <f>ROUND('43LB 22XU'!C46 * (50 / 43), 1)</f>
        <v>15.7</v>
      </c>
      <c r="D46" s="4">
        <f>Table53[[#This Row],[Price]]-C45</f>
        <v>0.59999999999999964</v>
      </c>
    </row>
    <row r="47" spans="1:4" x14ac:dyDescent="0.2">
      <c r="A47" s="5">
        <f>WEEKNUM(Table53[[#This Row],[Week]])</f>
        <v>8</v>
      </c>
      <c r="B47" s="3">
        <f t="shared" si="0"/>
        <v>45708</v>
      </c>
      <c r="C47" s="4">
        <f>ROUND('43LB 22XU'!C47 * (50 / 43), 1)</f>
        <v>16.3</v>
      </c>
      <c r="D47" s="4">
        <f>Table53[[#This Row],[Price]]-C46</f>
        <v>0.60000000000000142</v>
      </c>
    </row>
    <row r="48" spans="1:4" x14ac:dyDescent="0.2">
      <c r="A48" s="5">
        <f>WEEKNUM(Table53[[#This Row],[Week]])</f>
        <v>8</v>
      </c>
      <c r="B48" s="3">
        <f t="shared" si="0"/>
        <v>45709</v>
      </c>
      <c r="C48" s="4">
        <f>ROUND('43LB 22XU'!C48 * (50 / 43), 1)</f>
        <v>16.3</v>
      </c>
      <c r="D48" s="4">
        <f>Table53[[#This Row],[Price]]-C47</f>
        <v>0</v>
      </c>
    </row>
    <row r="49" spans="1:4" x14ac:dyDescent="0.2">
      <c r="A49" s="5">
        <f>WEEKNUM(Table53[[#This Row],[Week]])</f>
        <v>8</v>
      </c>
      <c r="B49" s="3">
        <f t="shared" si="0"/>
        <v>45710</v>
      </c>
      <c r="C49" s="4">
        <f>ROUND('43LB 22XU'!C49 * (50 / 43), 1)</f>
        <v>15.1</v>
      </c>
      <c r="D49" s="4">
        <f>Table53[[#This Row],[Price]]-C48</f>
        <v>-1.2000000000000011</v>
      </c>
    </row>
    <row r="50" spans="1:4" x14ac:dyDescent="0.2">
      <c r="A50" s="5">
        <f>WEEKNUM(Table53[[#This Row],[Week]])</f>
        <v>9</v>
      </c>
      <c r="B50" s="3">
        <f t="shared" si="0"/>
        <v>45712</v>
      </c>
      <c r="C50" s="4">
        <f>ROUND('43LB 22XU'!C50 * (50 / 43), 1)</f>
        <v>12.2</v>
      </c>
      <c r="D50" s="4">
        <f>Table53[[#This Row],[Price]]-C49</f>
        <v>-2.9000000000000004</v>
      </c>
    </row>
    <row r="51" spans="1:4" x14ac:dyDescent="0.2">
      <c r="A51" s="5">
        <f>WEEKNUM(Table53[[#This Row],[Week]])</f>
        <v>9</v>
      </c>
      <c r="B51" s="3">
        <f t="shared" si="0"/>
        <v>45713</v>
      </c>
      <c r="C51" s="4">
        <f>ROUND('43LB 22XU'!C51 * (50 / 43), 1)</f>
        <v>12.6</v>
      </c>
      <c r="D51" s="4">
        <f>Table53[[#This Row],[Price]]-C50</f>
        <v>0.40000000000000036</v>
      </c>
    </row>
    <row r="52" spans="1:4" x14ac:dyDescent="0.2">
      <c r="A52" s="5">
        <f>WEEKNUM(Table53[[#This Row],[Week]])</f>
        <v>9</v>
      </c>
      <c r="B52" s="3">
        <f t="shared" si="0"/>
        <v>45714</v>
      </c>
      <c r="C52" s="4">
        <f>ROUND('43LB 22XU'!C52 * (50 / 43), 1)</f>
        <v>13</v>
      </c>
      <c r="D52" s="4">
        <f>Table53[[#This Row],[Price]]-C51</f>
        <v>0.40000000000000036</v>
      </c>
    </row>
    <row r="53" spans="1:4" x14ac:dyDescent="0.2">
      <c r="A53" s="5">
        <f>WEEKNUM(Table53[[#This Row],[Week]])</f>
        <v>9</v>
      </c>
      <c r="B53" s="3">
        <f t="shared" si="0"/>
        <v>45715</v>
      </c>
      <c r="C53" s="4">
        <f>ROUND('43LB 22XU'!C53 * (50 / 43), 1)</f>
        <v>11.6</v>
      </c>
      <c r="D53" s="4">
        <f>Table53[[#This Row],[Price]]-C52</f>
        <v>-1.4000000000000004</v>
      </c>
    </row>
    <row r="54" spans="1:4" x14ac:dyDescent="0.2">
      <c r="A54" s="5">
        <f>WEEKNUM(Table53[[#This Row],[Week]])</f>
        <v>9</v>
      </c>
      <c r="B54" s="3">
        <f t="shared" si="0"/>
        <v>45716</v>
      </c>
      <c r="C54" s="4">
        <f>ROUND('43LB 22XU'!C54 * (50 / 43), 1)</f>
        <v>11.6</v>
      </c>
      <c r="D54" s="4">
        <f>Table53[[#This Row],[Price]]-C53</f>
        <v>0</v>
      </c>
    </row>
    <row r="55" spans="1:4" x14ac:dyDescent="0.2">
      <c r="A55" s="5">
        <f>WEEKNUM(Table53[[#This Row],[Week]])</f>
        <v>9</v>
      </c>
      <c r="B55" s="3">
        <f t="shared" si="0"/>
        <v>45717</v>
      </c>
      <c r="C55" s="4">
        <f>ROUND('43LB 22XU'!C55 * (50 / 43), 1)</f>
        <v>11</v>
      </c>
      <c r="D55" s="4">
        <f>Table53[[#This Row],[Price]]-C54</f>
        <v>-0.59999999999999964</v>
      </c>
    </row>
    <row r="56" spans="1:4" x14ac:dyDescent="0.2">
      <c r="A56" s="5">
        <f>WEEKNUM(Table53[[#This Row],[Week]])</f>
        <v>10</v>
      </c>
      <c r="B56" s="3">
        <f t="shared" si="0"/>
        <v>45719</v>
      </c>
      <c r="C56" s="4">
        <f>ROUND('43LB 22XU'!C56 * (50 / 43), 1)</f>
        <v>11.6</v>
      </c>
      <c r="D56" s="4">
        <f>Table53[[#This Row],[Price]]-C55</f>
        <v>0.59999999999999964</v>
      </c>
    </row>
    <row r="57" spans="1:4" x14ac:dyDescent="0.2">
      <c r="A57" s="5">
        <f>WEEKNUM(Table53[[#This Row],[Week]])</f>
        <v>10</v>
      </c>
      <c r="B57" s="3">
        <f t="shared" si="0"/>
        <v>45720</v>
      </c>
      <c r="C57" s="4">
        <f>ROUND('43LB 22XU'!C57 * (50 / 43), 1)</f>
        <v>11.6</v>
      </c>
      <c r="D57" s="4">
        <f>Table53[[#This Row],[Price]]-C56</f>
        <v>0</v>
      </c>
    </row>
    <row r="58" spans="1:4" x14ac:dyDescent="0.2">
      <c r="A58" s="5">
        <f>WEEKNUM(Table53[[#This Row],[Week]])</f>
        <v>10</v>
      </c>
      <c r="B58" s="3">
        <f t="shared" si="0"/>
        <v>45721</v>
      </c>
      <c r="C58" s="4">
        <f>ROUND('43LB 22XU'!C58 * (50 / 43), 1)</f>
        <v>12</v>
      </c>
      <c r="D58" s="4">
        <f>Table53[[#This Row],[Price]]-C57</f>
        <v>0.40000000000000036</v>
      </c>
    </row>
    <row r="59" spans="1:4" x14ac:dyDescent="0.2">
      <c r="A59" s="5">
        <f>WEEKNUM(Table53[[#This Row],[Week]])</f>
        <v>10</v>
      </c>
      <c r="B59" s="3">
        <f t="shared" si="0"/>
        <v>45722</v>
      </c>
      <c r="C59" s="4">
        <f>ROUND('43LB 22XU'!C59 * (50 / 43), 1)</f>
        <v>12.4</v>
      </c>
      <c r="D59" s="4">
        <f>Table53[[#This Row],[Price]]-C58</f>
        <v>0.40000000000000036</v>
      </c>
    </row>
    <row r="60" spans="1:4" x14ac:dyDescent="0.2">
      <c r="A60" s="5">
        <f>WEEKNUM(Table53[[#This Row],[Week]])</f>
        <v>10</v>
      </c>
      <c r="B60" s="3">
        <f t="shared" si="0"/>
        <v>45723</v>
      </c>
      <c r="C60" s="4">
        <f>ROUND('43LB 22XU'!C60 * (50 / 43), 1)</f>
        <v>13</v>
      </c>
      <c r="D60" s="4">
        <f>Table53[[#This Row],[Price]]-C59</f>
        <v>0.59999999999999964</v>
      </c>
    </row>
    <row r="61" spans="1:4" x14ac:dyDescent="0.2">
      <c r="A61" s="5">
        <f>WEEKNUM(Table53[[#This Row],[Week]])</f>
        <v>10</v>
      </c>
      <c r="B61" s="3">
        <f t="shared" si="0"/>
        <v>45724</v>
      </c>
      <c r="C61" s="4">
        <f>ROUND('43LB 22XU'!C61 * (50 / 43), 1)</f>
        <v>13.4</v>
      </c>
      <c r="D61" s="4">
        <f>Table53[[#This Row],[Price]]-C60</f>
        <v>0.40000000000000036</v>
      </c>
    </row>
    <row r="62" spans="1:4" x14ac:dyDescent="0.2">
      <c r="A62" s="5">
        <f>WEEKNUM(Table53[[#This Row],[Week]])</f>
        <v>11</v>
      </c>
      <c r="B62" s="3">
        <f t="shared" si="0"/>
        <v>45726</v>
      </c>
      <c r="C62" s="4">
        <f>ROUND('43LB 22XU'!C62 * (50 / 43), 1)</f>
        <v>12.8</v>
      </c>
      <c r="D62" s="4">
        <f>Table53[[#This Row],[Price]]-C61</f>
        <v>-0.59999999999999964</v>
      </c>
    </row>
    <row r="63" spans="1:4" x14ac:dyDescent="0.2">
      <c r="A63" s="5">
        <f>WEEKNUM(Table53[[#This Row],[Week]])</f>
        <v>11</v>
      </c>
      <c r="B63" s="3">
        <f t="shared" si="0"/>
        <v>45727</v>
      </c>
      <c r="C63" s="4">
        <f>ROUND('43LB 22XU'!C63 * (50 / 43), 1)</f>
        <v>13.5</v>
      </c>
      <c r="D63" s="4">
        <f>Table53[[#This Row],[Price]]-C62</f>
        <v>0.69999999999999929</v>
      </c>
    </row>
    <row r="64" spans="1:4" x14ac:dyDescent="0.2">
      <c r="A64" s="5">
        <f>WEEKNUM(Table53[[#This Row],[Week]])</f>
        <v>11</v>
      </c>
      <c r="B64" s="3">
        <f t="shared" si="0"/>
        <v>45728</v>
      </c>
      <c r="C64" s="4">
        <f>ROUND('43LB 22XU'!C64 * (50 / 43), 1)</f>
        <v>14.5</v>
      </c>
      <c r="D64" s="4">
        <f>Table53[[#This Row],[Price]]-C63</f>
        <v>1</v>
      </c>
    </row>
    <row r="65" spans="1:4" x14ac:dyDescent="0.2">
      <c r="A65" s="5">
        <f>WEEKNUM(Table53[[#This Row],[Week]])</f>
        <v>11</v>
      </c>
      <c r="B65" s="3">
        <f t="shared" si="0"/>
        <v>45729</v>
      </c>
      <c r="C65" s="4">
        <f>ROUND('43LB 22XU'!C65 * (50 / 43), 1)</f>
        <v>13.4</v>
      </c>
      <c r="D65" s="4">
        <f>Table53[[#This Row],[Price]]-C64</f>
        <v>-1.0999999999999996</v>
      </c>
    </row>
    <row r="66" spans="1:4" x14ac:dyDescent="0.2">
      <c r="A66" s="5">
        <f>WEEKNUM(Table53[[#This Row],[Week]])</f>
        <v>11</v>
      </c>
      <c r="B66" s="3">
        <f t="shared" si="0"/>
        <v>45730</v>
      </c>
      <c r="C66" s="4">
        <f>ROUND('43LB 22XU'!C66 * (50 / 43), 1)</f>
        <v>11.9</v>
      </c>
      <c r="D66" s="4">
        <f>Table53[[#This Row],[Price]]-C65</f>
        <v>-1.5</v>
      </c>
    </row>
    <row r="67" spans="1:4" x14ac:dyDescent="0.2">
      <c r="A67" s="5">
        <f>WEEKNUM(Table53[[#This Row],[Week]])</f>
        <v>11</v>
      </c>
      <c r="B67" s="3">
        <f t="shared" si="0"/>
        <v>45731</v>
      </c>
      <c r="C67" s="4">
        <f>ROUND('43LB 22XU'!C67 * (50 / 43), 1)</f>
        <v>11.9</v>
      </c>
      <c r="D67" s="4">
        <f>Table53[[#This Row],[Price]]-C66</f>
        <v>0</v>
      </c>
    </row>
    <row r="68" spans="1:4" x14ac:dyDescent="0.2">
      <c r="A68" s="5">
        <f>WEEKNUM(Table53[[#This Row],[Week]])</f>
        <v>12</v>
      </c>
      <c r="B68" s="3">
        <f t="shared" si="0"/>
        <v>45733</v>
      </c>
      <c r="C68" s="4">
        <f>ROUND('43LB 22XU'!C68 * (50 / 43), 1)</f>
        <v>9.9</v>
      </c>
      <c r="D68" s="4">
        <f>Table53[[#This Row],[Price]]-C67</f>
        <v>-2</v>
      </c>
    </row>
    <row r="69" spans="1:4" x14ac:dyDescent="0.2">
      <c r="A69" s="5">
        <f>WEEKNUM(Table53[[#This Row],[Week]])</f>
        <v>12</v>
      </c>
      <c r="B69" s="3">
        <f t="shared" si="0"/>
        <v>45734</v>
      </c>
      <c r="C69" s="4">
        <f>ROUND('43LB 22XU'!C69 * (50 / 43), 1)</f>
        <v>9.6999999999999993</v>
      </c>
      <c r="D69" s="4">
        <f>Table53[[#This Row],[Price]]-C68</f>
        <v>-0.20000000000000107</v>
      </c>
    </row>
    <row r="70" spans="1:4" x14ac:dyDescent="0.2">
      <c r="A70" s="5">
        <f>WEEKNUM(Table53[[#This Row],[Week]])</f>
        <v>12</v>
      </c>
      <c r="B70" s="3">
        <f t="shared" ref="B70:B87" si="1">B69+IF(WEEKDAY(B69)=7,2,1)</f>
        <v>45735</v>
      </c>
      <c r="C70" s="4">
        <f>ROUND('43LB 22XU'!C70 * (50 / 43), 1)</f>
        <v>8.6999999999999993</v>
      </c>
      <c r="D70" s="4">
        <f>Table53[[#This Row],[Price]]-C69</f>
        <v>-1</v>
      </c>
    </row>
    <row r="71" spans="1:4" x14ac:dyDescent="0.2">
      <c r="A71" s="5">
        <f>WEEKNUM(Table53[[#This Row],[Week]])</f>
        <v>12</v>
      </c>
      <c r="B71" s="3">
        <f t="shared" si="1"/>
        <v>45736</v>
      </c>
      <c r="C71" s="4">
        <f>ROUND('43LB 22XU'!C71 * (50 / 43), 1)</f>
        <v>8.6999999999999993</v>
      </c>
      <c r="D71" s="4">
        <f>Table53[[#This Row],[Price]]-C70</f>
        <v>0</v>
      </c>
    </row>
    <row r="72" spans="1:4" x14ac:dyDescent="0.2">
      <c r="A72" s="5">
        <f>WEEKNUM(Table53[[#This Row],[Week]])</f>
        <v>12</v>
      </c>
      <c r="B72" s="3">
        <f t="shared" si="1"/>
        <v>45737</v>
      </c>
      <c r="C72" s="4">
        <f>ROUND('43LB 22XU'!C72 * (50 / 43), 1)</f>
        <v>8.4</v>
      </c>
      <c r="D72" s="4">
        <f>Table53[[#This Row],[Price]]-C71</f>
        <v>-0.29999999999999893</v>
      </c>
    </row>
    <row r="73" spans="1:4" x14ac:dyDescent="0.2">
      <c r="A73" s="5">
        <f>WEEKNUM(Table53[[#This Row],[Week]])</f>
        <v>12</v>
      </c>
      <c r="B73" s="3">
        <f t="shared" si="1"/>
        <v>45738</v>
      </c>
      <c r="C73" s="4">
        <f>ROUND('43LB 22XU'!C73 * (50 / 43), 1)</f>
        <v>8.1</v>
      </c>
      <c r="D73" s="4">
        <f>Table53[[#This Row],[Price]]-C72</f>
        <v>-0.30000000000000071</v>
      </c>
    </row>
    <row r="74" spans="1:4" x14ac:dyDescent="0.2">
      <c r="A74" s="5">
        <f>WEEKNUM(Table53[[#This Row],[Week]])</f>
        <v>13</v>
      </c>
      <c r="B74" s="3">
        <f t="shared" si="1"/>
        <v>45740</v>
      </c>
      <c r="C74" s="4">
        <f>ROUND('43LB 22XU'!C74 * (50 / 43), 1)</f>
        <v>7.6</v>
      </c>
      <c r="D74" s="4">
        <f>Table53[[#This Row],[Price]]-C73</f>
        <v>-0.5</v>
      </c>
    </row>
    <row r="75" spans="1:4" x14ac:dyDescent="0.2">
      <c r="A75" s="5">
        <f>WEEKNUM(Table53[[#This Row],[Week]])</f>
        <v>13</v>
      </c>
      <c r="B75" s="3">
        <f t="shared" si="1"/>
        <v>45741</v>
      </c>
      <c r="C75" s="4">
        <f>ROUND('43LB 22XU'!C75 * (50 / 43), 1)</f>
        <v>7</v>
      </c>
      <c r="D75" s="4">
        <f>Table53[[#This Row],[Price]]-C74</f>
        <v>-0.59999999999999964</v>
      </c>
    </row>
    <row r="76" spans="1:4" x14ac:dyDescent="0.2">
      <c r="A76" s="5">
        <f>WEEKNUM(Table53[[#This Row],[Week]])</f>
        <v>13</v>
      </c>
      <c r="B76" s="3">
        <f t="shared" si="1"/>
        <v>45742</v>
      </c>
      <c r="C76" s="4">
        <f>ROUND('43LB 22XU'!C76 * (50 / 43), 1)</f>
        <v>7</v>
      </c>
      <c r="D76" s="4">
        <f>Table53[[#This Row],[Price]]-C75</f>
        <v>0</v>
      </c>
    </row>
    <row r="77" spans="1:4" x14ac:dyDescent="0.2">
      <c r="A77" s="5">
        <f>WEEKNUM(Table53[[#This Row],[Week]])</f>
        <v>13</v>
      </c>
      <c r="B77" s="3">
        <f t="shared" si="1"/>
        <v>45743</v>
      </c>
      <c r="C77" s="4">
        <f>ROUND('43LB 22XU'!C77 * (50 / 43), 1)</f>
        <v>7</v>
      </c>
      <c r="D77" s="4">
        <f>Table53[[#This Row],[Price]]-C76</f>
        <v>0</v>
      </c>
    </row>
    <row r="78" spans="1:4" x14ac:dyDescent="0.2">
      <c r="A78" s="5">
        <f>WEEKNUM(Table53[[#This Row],[Week]])</f>
        <v>13</v>
      </c>
      <c r="B78" s="3">
        <f t="shared" si="1"/>
        <v>45744</v>
      </c>
      <c r="C78" s="4">
        <f>ROUND('43LB 22XU'!C78 * (50 / 43), 1)</f>
        <v>7.6</v>
      </c>
      <c r="D78" s="4">
        <f>Table53[[#This Row],[Price]]-C77</f>
        <v>0.59999999999999964</v>
      </c>
    </row>
    <row r="79" spans="1:4" x14ac:dyDescent="0.2">
      <c r="A79" s="5">
        <f>WEEKNUM(Table53[[#This Row],[Week]])</f>
        <v>13</v>
      </c>
      <c r="B79" s="3">
        <f t="shared" si="1"/>
        <v>45745</v>
      </c>
      <c r="C79" s="4">
        <f>ROUND('43LB 22XU'!C79 * (50 / 43), 1)</f>
        <v>7.2</v>
      </c>
      <c r="D79" s="4">
        <f>Table53[[#This Row],[Price]]-C78</f>
        <v>-0.39999999999999947</v>
      </c>
    </row>
    <row r="80" spans="1:4" x14ac:dyDescent="0.2">
      <c r="A80" s="5">
        <f>WEEKNUM(Table53[[#This Row],[Week]])</f>
        <v>14</v>
      </c>
      <c r="B80" s="3">
        <f t="shared" si="1"/>
        <v>45747</v>
      </c>
      <c r="C80" s="7">
        <f>ROUND('43LB 22XU'!C80 * (50 / 43), 1)</f>
        <v>7.6</v>
      </c>
      <c r="D80" s="4">
        <f>Table53[[#This Row],[Price]]-C79</f>
        <v>0.39999999999999947</v>
      </c>
    </row>
    <row r="81" spans="1:4" x14ac:dyDescent="0.2">
      <c r="A81" s="5">
        <f>WEEKNUM(Table53[[#This Row],[Week]])</f>
        <v>14</v>
      </c>
      <c r="B81" s="3">
        <f t="shared" si="1"/>
        <v>45748</v>
      </c>
      <c r="C81" s="7">
        <f>ROUND('43LB 22XU'!C81 * (50 / 43), 1)</f>
        <v>7.6</v>
      </c>
      <c r="D81" s="4">
        <f>Table53[[#This Row],[Price]]-C80</f>
        <v>0</v>
      </c>
    </row>
    <row r="82" spans="1:4" x14ac:dyDescent="0.2">
      <c r="A82" s="5">
        <f>WEEKNUM(Table53[[#This Row],[Week]])</f>
        <v>14</v>
      </c>
      <c r="B82" s="3">
        <f t="shared" si="1"/>
        <v>45749</v>
      </c>
      <c r="C82" s="7">
        <f>ROUND('43LB 22XU'!C82 * (50 / 43), 1)</f>
        <v>7.6</v>
      </c>
      <c r="D82" s="4">
        <f>Table53[[#This Row],[Price]]-C81</f>
        <v>0</v>
      </c>
    </row>
    <row r="83" spans="1:4" x14ac:dyDescent="0.2">
      <c r="A83" s="5">
        <f>WEEKNUM(Table53[[#This Row],[Week]])</f>
        <v>14</v>
      </c>
      <c r="B83" s="3">
        <f t="shared" si="1"/>
        <v>45750</v>
      </c>
      <c r="C83" s="7">
        <f>ROUND('43LB 22XU'!C83 * (50 / 43), 1)</f>
        <v>7.8</v>
      </c>
      <c r="D83" s="4">
        <f>Table53[[#This Row],[Price]]-C82</f>
        <v>0.20000000000000018</v>
      </c>
    </row>
    <row r="84" spans="1:4" x14ac:dyDescent="0.2">
      <c r="A84" s="5">
        <f>WEEKNUM(Table53[[#This Row],[Week]])</f>
        <v>14</v>
      </c>
      <c r="B84" s="3">
        <f t="shared" si="1"/>
        <v>45751</v>
      </c>
      <c r="C84" s="7">
        <f>ROUND('43LB 22XU'!C84 * (50 / 43), 1)</f>
        <v>7.6</v>
      </c>
      <c r="D84" s="4">
        <f>Table53[[#This Row],[Price]]-C83</f>
        <v>-0.20000000000000018</v>
      </c>
    </row>
    <row r="85" spans="1:4" x14ac:dyDescent="0.2">
      <c r="A85" s="5">
        <f>WEEKNUM(Table53[[#This Row],[Week]])</f>
        <v>14</v>
      </c>
      <c r="B85" s="3">
        <f t="shared" si="1"/>
        <v>45752</v>
      </c>
      <c r="C85" s="7">
        <f>ROUND('43LB 22XU'!C85 * (50 / 43), 1)</f>
        <v>7.6</v>
      </c>
      <c r="D85" s="4">
        <f>Table53[[#This Row],[Price]]-C84</f>
        <v>0</v>
      </c>
    </row>
    <row r="86" spans="1:4" x14ac:dyDescent="0.2">
      <c r="A86" s="5">
        <f>WEEKNUM(Table53[[#This Row],[Week]])</f>
        <v>15</v>
      </c>
      <c r="B86" s="3">
        <f t="shared" si="1"/>
        <v>45754</v>
      </c>
      <c r="C86" s="7">
        <f>ROUND('43LB 22XU'!C86 * (50 / 43), 1)</f>
        <v>7.8</v>
      </c>
      <c r="D86" s="4">
        <f>Table53[[#This Row],[Price]]-C85</f>
        <v>0.20000000000000018</v>
      </c>
    </row>
    <row r="87" spans="1:4" x14ac:dyDescent="0.2">
      <c r="A87" s="5">
        <f>WEEKNUM(Table53[[#This Row],[Week]])</f>
        <v>15</v>
      </c>
      <c r="B87" s="3">
        <f t="shared" si="1"/>
        <v>45755</v>
      </c>
      <c r="C87" s="7">
        <f>ROUND('43LB 22XU'!C87 * (50 / 43), 1)</f>
        <v>8.4</v>
      </c>
      <c r="D87" s="4">
        <f>Table53[[#This Row],[Price]]-C86</f>
        <v>0.60000000000000053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0450-6A51-F643-A4BD-9C5F01852BA0}">
  <dimension ref="A1:D87"/>
  <sheetViews>
    <sheetView tabSelected="1" topLeftCell="A72" workbookViewId="0">
      <selection activeCell="K90" sqref="K90"/>
    </sheetView>
  </sheetViews>
  <sheetFormatPr baseColWidth="10" defaultRowHeight="16" x14ac:dyDescent="0.2"/>
  <cols>
    <col min="4" max="4" width="15.33203125" bestFit="1" customWidth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s="5" customFormat="1" x14ac:dyDescent="0.2">
      <c r="A2" s="4">
        <v>1</v>
      </c>
      <c r="B2" s="3" t="s">
        <v>4</v>
      </c>
      <c r="C2" s="4">
        <f>ROUND('43LB 22XU'!C2 * (31.5 / 43), 1)</f>
        <v>5.5</v>
      </c>
      <c r="D2" s="2">
        <v>0</v>
      </c>
    </row>
    <row r="3" spans="1:4" s="5" customFormat="1" x14ac:dyDescent="0.2">
      <c r="A3" s="4">
        <v>1</v>
      </c>
      <c r="B3" s="3" t="s">
        <v>5</v>
      </c>
      <c r="C3" s="4">
        <f>ROUND('43LB 22XU'!C3 * (31.5 / 43), 1)</f>
        <v>5.6</v>
      </c>
      <c r="D3" s="4">
        <f>Table54[[#This Row],[Price]]-C2</f>
        <v>9.9999999999999645E-2</v>
      </c>
    </row>
    <row r="4" spans="1:4" x14ac:dyDescent="0.2">
      <c r="A4">
        <f>WEEKNUM(Table54[[#This Row],[Week]])</f>
        <v>1</v>
      </c>
      <c r="B4" s="3">
        <v>45658</v>
      </c>
      <c r="C4" s="4">
        <f>ROUND('43LB 22XU'!C4 * (31.5 / 43), 1)</f>
        <v>5.6</v>
      </c>
      <c r="D4" s="2">
        <f>Table54[[#This Row],[Price]]-C3</f>
        <v>0</v>
      </c>
    </row>
    <row r="5" spans="1:4" x14ac:dyDescent="0.2">
      <c r="A5">
        <f>WEEKNUM(Table54[[#This Row],[Week]])</f>
        <v>1</v>
      </c>
      <c r="B5" s="3">
        <f>B4 + IF(WEEKDAY(B4) = 7, 2, 1)</f>
        <v>45659</v>
      </c>
      <c r="C5" s="4">
        <f>ROUND('43LB 22XU'!C5 * (31.5 / 43), 1)</f>
        <v>5.9</v>
      </c>
      <c r="D5" s="2">
        <f>Table54[[#This Row],[Price]]-C4</f>
        <v>0.30000000000000071</v>
      </c>
    </row>
    <row r="6" spans="1:4" x14ac:dyDescent="0.2">
      <c r="A6">
        <f>WEEKNUM(Table54[[#This Row],[Week]])</f>
        <v>1</v>
      </c>
      <c r="B6" s="3">
        <f t="shared" ref="B6:B69" si="0">B5 + IF(WEEKDAY(B5) = 7, 2, 1)</f>
        <v>45660</v>
      </c>
      <c r="C6" s="4">
        <f>ROUND('43LB 22XU'!C6 * (31.5 / 43), 1)</f>
        <v>5.9</v>
      </c>
      <c r="D6" s="2">
        <f>Table54[[#This Row],[Price]]-C5</f>
        <v>0</v>
      </c>
    </row>
    <row r="7" spans="1:4" x14ac:dyDescent="0.2">
      <c r="A7">
        <f>WEEKNUM(Table54[[#This Row],[Week]])</f>
        <v>1</v>
      </c>
      <c r="B7" s="3">
        <f t="shared" si="0"/>
        <v>45661</v>
      </c>
      <c r="C7" s="4">
        <f>ROUND('43LB 22XU'!C7 * (31.5 / 43), 1)</f>
        <v>6.2</v>
      </c>
      <c r="D7" s="2">
        <f>Table54[[#This Row],[Price]]-C6</f>
        <v>0.29999999999999982</v>
      </c>
    </row>
    <row r="8" spans="1:4" x14ac:dyDescent="0.2">
      <c r="A8">
        <f>WEEKNUM(Table54[[#This Row],[Week]])</f>
        <v>2</v>
      </c>
      <c r="B8" s="3">
        <f t="shared" si="0"/>
        <v>45663</v>
      </c>
      <c r="C8" s="4">
        <f>ROUND('43LB 22XU'!C8 * (31.5 / 43), 1)</f>
        <v>5.9</v>
      </c>
      <c r="D8" s="2">
        <f>Table54[[#This Row],[Price]]-C7</f>
        <v>-0.29999999999999982</v>
      </c>
    </row>
    <row r="9" spans="1:4" x14ac:dyDescent="0.2">
      <c r="A9">
        <f>WEEKNUM(Table54[[#This Row],[Week]])</f>
        <v>2</v>
      </c>
      <c r="B9" s="3">
        <f t="shared" si="0"/>
        <v>45664</v>
      </c>
      <c r="C9" s="4">
        <f>ROUND('43LB 22XU'!C9 * (31.5 / 43), 1)</f>
        <v>6.2</v>
      </c>
      <c r="D9" s="2">
        <f>Table54[[#This Row],[Price]]-C8</f>
        <v>0.29999999999999982</v>
      </c>
    </row>
    <row r="10" spans="1:4" x14ac:dyDescent="0.2">
      <c r="A10">
        <f>WEEKNUM(Table54[[#This Row],[Week]])</f>
        <v>2</v>
      </c>
      <c r="B10" s="3">
        <f t="shared" si="0"/>
        <v>45665</v>
      </c>
      <c r="C10" s="4">
        <f>ROUND('43LB 22XU'!C10 * (31.5 / 43), 1)</f>
        <v>6.2</v>
      </c>
      <c r="D10" s="2">
        <f>Table54[[#This Row],[Price]]-C9</f>
        <v>0</v>
      </c>
    </row>
    <row r="11" spans="1:4" x14ac:dyDescent="0.2">
      <c r="A11">
        <f>WEEKNUM(Table54[[#This Row],[Week]])</f>
        <v>2</v>
      </c>
      <c r="B11" s="3">
        <f t="shared" si="0"/>
        <v>45666</v>
      </c>
      <c r="C11" s="4">
        <f>ROUND('43LB 22XU'!C11 * (31.5 / 43), 1)</f>
        <v>6.2</v>
      </c>
      <c r="D11" s="2">
        <f>Table54[[#This Row],[Price]]-C10</f>
        <v>0</v>
      </c>
    </row>
    <row r="12" spans="1:4" x14ac:dyDescent="0.2">
      <c r="A12">
        <f>WEEKNUM(Table54[[#This Row],[Week]])</f>
        <v>2</v>
      </c>
      <c r="B12" s="3">
        <f t="shared" si="0"/>
        <v>45667</v>
      </c>
      <c r="C12" s="4">
        <f>ROUND('43LB 22XU'!C12 * (31.5 / 43), 1)</f>
        <v>6.4</v>
      </c>
      <c r="D12" s="2">
        <f>Table54[[#This Row],[Price]]-C11</f>
        <v>0.20000000000000018</v>
      </c>
    </row>
    <row r="13" spans="1:4" x14ac:dyDescent="0.2">
      <c r="A13">
        <f>WEEKNUM(Table54[[#This Row],[Week]])</f>
        <v>2</v>
      </c>
      <c r="B13" s="3">
        <f t="shared" si="0"/>
        <v>45668</v>
      </c>
      <c r="C13" s="4">
        <f>ROUND('43LB 22XU'!C13 * (31.5 / 43), 1)</f>
        <v>6.4</v>
      </c>
      <c r="D13" s="2">
        <f>Table54[[#This Row],[Price]]-C12</f>
        <v>0</v>
      </c>
    </row>
    <row r="14" spans="1:4" x14ac:dyDescent="0.2">
      <c r="A14">
        <f>WEEKNUM(Table54[[#This Row],[Week]])</f>
        <v>3</v>
      </c>
      <c r="B14" s="3">
        <f t="shared" si="0"/>
        <v>45670</v>
      </c>
      <c r="C14" s="4">
        <f>ROUND('43LB 22XU'!C14 * (31.5 / 43), 1)</f>
        <v>6.6</v>
      </c>
      <c r="D14" s="2">
        <f>Table54[[#This Row],[Price]]-C13</f>
        <v>0.19999999999999929</v>
      </c>
    </row>
    <row r="15" spans="1:4" x14ac:dyDescent="0.2">
      <c r="A15">
        <f>WEEKNUM(Table54[[#This Row],[Week]])</f>
        <v>3</v>
      </c>
      <c r="B15" s="3">
        <f t="shared" si="0"/>
        <v>45671</v>
      </c>
      <c r="C15" s="4">
        <f>ROUND('43LB 22XU'!C15 * (31.5 / 43), 1)</f>
        <v>6.9</v>
      </c>
      <c r="D15" s="2">
        <f>Table54[[#This Row],[Price]]-C14</f>
        <v>0.30000000000000071</v>
      </c>
    </row>
    <row r="16" spans="1:4" x14ac:dyDescent="0.2">
      <c r="A16">
        <f>WEEKNUM(Table54[[#This Row],[Week]])</f>
        <v>3</v>
      </c>
      <c r="B16" s="3">
        <f t="shared" si="0"/>
        <v>45672</v>
      </c>
      <c r="C16" s="4">
        <f>ROUND('43LB 22XU'!C16 * (31.5 / 43), 1)</f>
        <v>7.2</v>
      </c>
      <c r="D16" s="2">
        <f>Table54[[#This Row],[Price]]-C15</f>
        <v>0.29999999999999982</v>
      </c>
    </row>
    <row r="17" spans="1:4" x14ac:dyDescent="0.2">
      <c r="A17">
        <f>WEEKNUM(Table54[[#This Row],[Week]])</f>
        <v>3</v>
      </c>
      <c r="B17" s="3">
        <f t="shared" si="0"/>
        <v>45673</v>
      </c>
      <c r="C17" s="4">
        <f>ROUND('43LB 22XU'!C17 * (31.5 / 43), 1)</f>
        <v>7.2</v>
      </c>
      <c r="D17" s="2">
        <f>Table54[[#This Row],[Price]]-C16</f>
        <v>0</v>
      </c>
    </row>
    <row r="18" spans="1:4" x14ac:dyDescent="0.2">
      <c r="A18">
        <f>WEEKNUM(Table54[[#This Row],[Week]])</f>
        <v>3</v>
      </c>
      <c r="B18" s="3">
        <f t="shared" si="0"/>
        <v>45674</v>
      </c>
      <c r="C18" s="4">
        <f>ROUND('43LB 22XU'!C18 * (31.5 / 43), 1)</f>
        <v>7.3</v>
      </c>
      <c r="D18" s="2">
        <f>Table54[[#This Row],[Price]]-C17</f>
        <v>9.9999999999999645E-2</v>
      </c>
    </row>
    <row r="19" spans="1:4" x14ac:dyDescent="0.2">
      <c r="A19">
        <f>WEEKNUM(Table54[[#This Row],[Week]])</f>
        <v>3</v>
      </c>
      <c r="B19" s="3">
        <f t="shared" si="0"/>
        <v>45675</v>
      </c>
      <c r="C19" s="4">
        <f>ROUND('43LB 22XU'!C19 * (31.5 / 43), 1)</f>
        <v>7</v>
      </c>
      <c r="D19" s="2">
        <f>Table54[[#This Row],[Price]]-C18</f>
        <v>-0.29999999999999982</v>
      </c>
    </row>
    <row r="20" spans="1:4" x14ac:dyDescent="0.2">
      <c r="A20">
        <f>WEEKNUM(Table54[[#This Row],[Week]])</f>
        <v>4</v>
      </c>
      <c r="B20" s="3">
        <f t="shared" si="0"/>
        <v>45677</v>
      </c>
      <c r="C20" s="4">
        <f>ROUND('43LB 22XU'!C20 * (31.5 / 43), 1)</f>
        <v>7</v>
      </c>
      <c r="D20" s="2">
        <f>Table54[[#This Row],[Price]]-C19</f>
        <v>0</v>
      </c>
    </row>
    <row r="21" spans="1:4" x14ac:dyDescent="0.2">
      <c r="A21">
        <f>WEEKNUM(Table54[[#This Row],[Week]])</f>
        <v>4</v>
      </c>
      <c r="B21" s="3">
        <f t="shared" si="0"/>
        <v>45678</v>
      </c>
      <c r="C21" s="4">
        <f>ROUND('43LB 22XU'!C21 * (31.5 / 43), 1)</f>
        <v>7</v>
      </c>
      <c r="D21" s="2">
        <f>Table54[[#This Row],[Price]]-C20</f>
        <v>0</v>
      </c>
    </row>
    <row r="22" spans="1:4" x14ac:dyDescent="0.2">
      <c r="A22">
        <f>WEEKNUM(Table54[[#This Row],[Week]])</f>
        <v>4</v>
      </c>
      <c r="B22" s="3">
        <f t="shared" si="0"/>
        <v>45679</v>
      </c>
      <c r="C22" s="4">
        <f>ROUND('43LB 22XU'!C22 * (31.5 / 43), 1)</f>
        <v>6.2</v>
      </c>
      <c r="D22" s="2">
        <f>Table54[[#This Row],[Price]]-C21</f>
        <v>-0.79999999999999982</v>
      </c>
    </row>
    <row r="23" spans="1:4" x14ac:dyDescent="0.2">
      <c r="A23">
        <f>WEEKNUM(Table54[[#This Row],[Week]])</f>
        <v>4</v>
      </c>
      <c r="B23" s="3">
        <f t="shared" si="0"/>
        <v>45680</v>
      </c>
      <c r="C23" s="4">
        <f>ROUND('43LB 22XU'!C23 * (31.5 / 43), 1)</f>
        <v>5.9</v>
      </c>
      <c r="D23" s="2">
        <f>Table54[[#This Row],[Price]]-C22</f>
        <v>-0.29999999999999982</v>
      </c>
    </row>
    <row r="24" spans="1:4" x14ac:dyDescent="0.2">
      <c r="A24">
        <f>WEEKNUM(Table54[[#This Row],[Week]])</f>
        <v>4</v>
      </c>
      <c r="B24" s="3">
        <f t="shared" si="0"/>
        <v>45681</v>
      </c>
      <c r="C24" s="4">
        <f>ROUND('43LB 22XU'!C24 * (31.5 / 43), 1)</f>
        <v>5.6</v>
      </c>
      <c r="D24" s="2">
        <f>Table54[[#This Row],[Price]]-C23</f>
        <v>-0.30000000000000071</v>
      </c>
    </row>
    <row r="25" spans="1:4" x14ac:dyDescent="0.2">
      <c r="A25">
        <f>WEEKNUM(Table54[[#This Row],[Week]])</f>
        <v>4</v>
      </c>
      <c r="B25" s="3">
        <f t="shared" si="0"/>
        <v>45682</v>
      </c>
      <c r="C25" s="4">
        <f>ROUND('43LB 22XU'!C25 * (31.5 / 43), 1)</f>
        <v>5.5</v>
      </c>
      <c r="D25" s="2">
        <f>Table54[[#This Row],[Price]]-C24</f>
        <v>-9.9999999999999645E-2</v>
      </c>
    </row>
    <row r="26" spans="1:4" x14ac:dyDescent="0.2">
      <c r="A26">
        <f>WEEKNUM(Table54[[#This Row],[Week]])</f>
        <v>5</v>
      </c>
      <c r="B26" s="3">
        <f t="shared" si="0"/>
        <v>45684</v>
      </c>
      <c r="C26" s="4">
        <f>ROUND('43LB 22XU'!C26 * (31.5 / 43), 1)</f>
        <v>5.5</v>
      </c>
      <c r="D26" s="2">
        <f>Table54[[#This Row],[Price]]-C25</f>
        <v>0</v>
      </c>
    </row>
    <row r="27" spans="1:4" x14ac:dyDescent="0.2">
      <c r="A27">
        <f>WEEKNUM(Table54[[#This Row],[Week]])</f>
        <v>5</v>
      </c>
      <c r="B27" s="3">
        <f t="shared" si="0"/>
        <v>45685</v>
      </c>
      <c r="C27" s="4">
        <f>ROUND('43LB 22XU'!C27 * (31.5 / 43), 1)</f>
        <v>5.6</v>
      </c>
      <c r="D27" s="2">
        <f>Table54[[#This Row],[Price]]-C26</f>
        <v>9.9999999999999645E-2</v>
      </c>
    </row>
    <row r="28" spans="1:4" x14ac:dyDescent="0.2">
      <c r="A28">
        <f>WEEKNUM(Table54[[#This Row],[Week]])</f>
        <v>5</v>
      </c>
      <c r="B28" s="3">
        <f t="shared" si="0"/>
        <v>45686</v>
      </c>
      <c r="C28" s="4">
        <f>ROUND('43LB 22XU'!C28 * (31.5 / 43), 1)</f>
        <v>5.9</v>
      </c>
      <c r="D28" s="2">
        <f>Table54[[#This Row],[Price]]-C27</f>
        <v>0.30000000000000071</v>
      </c>
    </row>
    <row r="29" spans="1:4" x14ac:dyDescent="0.2">
      <c r="A29">
        <f>WEEKNUM(Table54[[#This Row],[Week]])</f>
        <v>5</v>
      </c>
      <c r="B29" s="3">
        <f t="shared" si="0"/>
        <v>45687</v>
      </c>
      <c r="C29" s="4">
        <f>ROUND('43LB 22XU'!C29 * (31.5 / 43), 1)</f>
        <v>6.4</v>
      </c>
      <c r="D29" s="2">
        <f>Table54[[#This Row],[Price]]-C28</f>
        <v>0.5</v>
      </c>
    </row>
    <row r="30" spans="1:4" x14ac:dyDescent="0.2">
      <c r="A30">
        <f>WEEKNUM(Table54[[#This Row],[Week]])</f>
        <v>5</v>
      </c>
      <c r="B30" s="3">
        <f t="shared" si="0"/>
        <v>45688</v>
      </c>
      <c r="C30" s="4">
        <f>ROUND('43LB 22XU'!C30 * (31.5 / 43), 1)</f>
        <v>6.6</v>
      </c>
      <c r="D30" s="2">
        <f>Table54[[#This Row],[Price]]-C29</f>
        <v>0.19999999999999929</v>
      </c>
    </row>
    <row r="31" spans="1:4" x14ac:dyDescent="0.2">
      <c r="A31">
        <f>WEEKNUM(Table54[[#This Row],[Week]])</f>
        <v>5</v>
      </c>
      <c r="B31" s="3">
        <f t="shared" si="0"/>
        <v>45689</v>
      </c>
      <c r="C31" s="4">
        <f>ROUND('43LB 22XU'!C31 * (31.5 / 43), 1)</f>
        <v>6.6</v>
      </c>
      <c r="D31" s="2">
        <f>Table54[[#This Row],[Price]]-C30</f>
        <v>0</v>
      </c>
    </row>
    <row r="32" spans="1:4" x14ac:dyDescent="0.2">
      <c r="A32">
        <f>WEEKNUM(Table54[[#This Row],[Week]])</f>
        <v>6</v>
      </c>
      <c r="B32" s="3">
        <f t="shared" si="0"/>
        <v>45691</v>
      </c>
      <c r="C32" s="4">
        <f>ROUND('43LB 22XU'!C32 * (31.5 / 43), 1)</f>
        <v>7</v>
      </c>
      <c r="D32" s="2">
        <f>Table54[[#This Row],[Price]]-C31</f>
        <v>0.40000000000000036</v>
      </c>
    </row>
    <row r="33" spans="1:4" x14ac:dyDescent="0.2">
      <c r="A33">
        <f>WEEKNUM(Table54[[#This Row],[Week]])</f>
        <v>6</v>
      </c>
      <c r="B33" s="3">
        <f t="shared" si="0"/>
        <v>45692</v>
      </c>
      <c r="C33" s="4">
        <f>ROUND('43LB 22XU'!C33 * (31.5 / 43), 1)</f>
        <v>7.3</v>
      </c>
      <c r="D33" s="2">
        <f>Table54[[#This Row],[Price]]-C32</f>
        <v>0.29999999999999982</v>
      </c>
    </row>
    <row r="34" spans="1:4" x14ac:dyDescent="0.2">
      <c r="A34">
        <f>WEEKNUM(Table54[[#This Row],[Week]])</f>
        <v>6</v>
      </c>
      <c r="B34" s="3">
        <f t="shared" si="0"/>
        <v>45693</v>
      </c>
      <c r="C34" s="4">
        <f>ROUND('43LB 22XU'!C34 * (31.5 / 43), 1)</f>
        <v>7.5</v>
      </c>
      <c r="D34" s="2">
        <f>Table54[[#This Row],[Price]]-C33</f>
        <v>0.20000000000000018</v>
      </c>
    </row>
    <row r="35" spans="1:4" x14ac:dyDescent="0.2">
      <c r="A35">
        <f>WEEKNUM(Table54[[#This Row],[Week]])</f>
        <v>6</v>
      </c>
      <c r="B35" s="3">
        <f t="shared" si="0"/>
        <v>45694</v>
      </c>
      <c r="C35" s="4">
        <f>ROUND('43LB 22XU'!C35 * (31.5 / 43), 1)</f>
        <v>8.1</v>
      </c>
      <c r="D35" s="2">
        <f>Table54[[#This Row],[Price]]-C34</f>
        <v>0.59999999999999964</v>
      </c>
    </row>
    <row r="36" spans="1:4" x14ac:dyDescent="0.2">
      <c r="A36">
        <f>WEEKNUM(Table54[[#This Row],[Week]])</f>
        <v>6</v>
      </c>
      <c r="B36" s="3">
        <f t="shared" si="0"/>
        <v>45695</v>
      </c>
      <c r="C36" s="4">
        <f>ROUND('43LB 22XU'!C36 * (31.5 / 43), 1)</f>
        <v>8.4</v>
      </c>
      <c r="D36" s="2">
        <f>Table54[[#This Row],[Price]]-C35</f>
        <v>0.30000000000000071</v>
      </c>
    </row>
    <row r="37" spans="1:4" x14ac:dyDescent="0.2">
      <c r="A37">
        <f>WEEKNUM(Table54[[#This Row],[Week]])</f>
        <v>6</v>
      </c>
      <c r="B37" s="3">
        <f t="shared" si="0"/>
        <v>45696</v>
      </c>
      <c r="C37" s="4">
        <f>ROUND('43LB 22XU'!C37 * (31.5 / 43), 1)</f>
        <v>8.8000000000000007</v>
      </c>
      <c r="D37" s="2">
        <f>Table54[[#This Row],[Price]]-C36</f>
        <v>0.40000000000000036</v>
      </c>
    </row>
    <row r="38" spans="1:4" x14ac:dyDescent="0.2">
      <c r="A38">
        <f>WEEKNUM(Table54[[#This Row],[Week]])</f>
        <v>7</v>
      </c>
      <c r="B38" s="3">
        <f t="shared" si="0"/>
        <v>45698</v>
      </c>
      <c r="C38" s="4">
        <f>ROUND('43LB 22XU'!C38 * (31.5 / 43), 1)</f>
        <v>8.8000000000000007</v>
      </c>
      <c r="D38" s="2">
        <f>Table54[[#This Row],[Price]]-C37</f>
        <v>0</v>
      </c>
    </row>
    <row r="39" spans="1:4" x14ac:dyDescent="0.2">
      <c r="A39">
        <f>WEEKNUM(Table54[[#This Row],[Week]])</f>
        <v>7</v>
      </c>
      <c r="B39" s="3">
        <f t="shared" si="0"/>
        <v>45699</v>
      </c>
      <c r="C39" s="4">
        <f>ROUND('43LB 22XU'!C39 * (31.5 / 43), 1)</f>
        <v>9.1999999999999993</v>
      </c>
      <c r="D39" s="2">
        <f>Table54[[#This Row],[Price]]-C38</f>
        <v>0.39999999999999858</v>
      </c>
    </row>
    <row r="40" spans="1:4" x14ac:dyDescent="0.2">
      <c r="A40">
        <f>WEEKNUM(Table54[[#This Row],[Week]])</f>
        <v>7</v>
      </c>
      <c r="B40" s="3">
        <f t="shared" si="0"/>
        <v>45700</v>
      </c>
      <c r="C40" s="4">
        <f>ROUND('43LB 22XU'!C40 * (31.5 / 43), 1)</f>
        <v>9.5</v>
      </c>
      <c r="D40" s="2">
        <f>Table54[[#This Row],[Price]]-C39</f>
        <v>0.30000000000000071</v>
      </c>
    </row>
    <row r="41" spans="1:4" x14ac:dyDescent="0.2">
      <c r="A41">
        <f>WEEKNUM(Table54[[#This Row],[Week]])</f>
        <v>7</v>
      </c>
      <c r="B41" s="3">
        <f t="shared" si="0"/>
        <v>45701</v>
      </c>
      <c r="C41" s="4">
        <f>ROUND('43LB 22XU'!C41 * (31.5 / 43), 1)</f>
        <v>9.9</v>
      </c>
      <c r="D41" s="2">
        <f>Table54[[#This Row],[Price]]-C40</f>
        <v>0.40000000000000036</v>
      </c>
    </row>
    <row r="42" spans="1:4" x14ac:dyDescent="0.2">
      <c r="A42">
        <f>WEEKNUM(Table54[[#This Row],[Week]])</f>
        <v>7</v>
      </c>
      <c r="B42" s="3">
        <f t="shared" si="0"/>
        <v>45702</v>
      </c>
      <c r="C42" s="4">
        <f>ROUND('43LB 22XU'!C42 * (31.5 / 43), 1)</f>
        <v>9.9</v>
      </c>
      <c r="D42" s="2">
        <f>Table54[[#This Row],[Price]]-C41</f>
        <v>0</v>
      </c>
    </row>
    <row r="43" spans="1:4" x14ac:dyDescent="0.2">
      <c r="A43">
        <f>WEEKNUM(Table54[[#This Row],[Week]])</f>
        <v>7</v>
      </c>
      <c r="B43" s="3">
        <f t="shared" si="0"/>
        <v>45703</v>
      </c>
      <c r="C43" s="4">
        <f>ROUND('43LB 22XU'!C43 * (31.5 / 43), 1)</f>
        <v>9.9</v>
      </c>
      <c r="D43" s="2">
        <f>Table54[[#This Row],[Price]]-C42</f>
        <v>0</v>
      </c>
    </row>
    <row r="44" spans="1:4" x14ac:dyDescent="0.2">
      <c r="A44">
        <f>WEEKNUM(Table54[[#This Row],[Week]])</f>
        <v>8</v>
      </c>
      <c r="B44" s="3">
        <f t="shared" si="0"/>
        <v>45705</v>
      </c>
      <c r="C44" s="4">
        <f>ROUND('43LB 22XU'!C44 * (31.5 / 43), 1)</f>
        <v>9.9</v>
      </c>
      <c r="D44" s="2">
        <f>Table54[[#This Row],[Price]]-C43</f>
        <v>0</v>
      </c>
    </row>
    <row r="45" spans="1:4" x14ac:dyDescent="0.2">
      <c r="A45">
        <f>WEEKNUM(Table54[[#This Row],[Week]])</f>
        <v>8</v>
      </c>
      <c r="B45" s="3">
        <f t="shared" si="0"/>
        <v>45706</v>
      </c>
      <c r="C45" s="4">
        <f>ROUND('43LB 22XU'!C45 * (31.5 / 43), 1)</f>
        <v>9.5</v>
      </c>
      <c r="D45" s="2">
        <f>Table54[[#This Row],[Price]]-C44</f>
        <v>-0.40000000000000036</v>
      </c>
    </row>
    <row r="46" spans="1:4" x14ac:dyDescent="0.2">
      <c r="A46">
        <f>WEEKNUM(Table54[[#This Row],[Week]])</f>
        <v>8</v>
      </c>
      <c r="B46" s="3">
        <f t="shared" si="0"/>
        <v>45707</v>
      </c>
      <c r="C46" s="4">
        <f>ROUND('43LB 22XU'!C46 * (31.5 / 43), 1)</f>
        <v>9.9</v>
      </c>
      <c r="D46" s="2">
        <f>Table54[[#This Row],[Price]]-C45</f>
        <v>0.40000000000000036</v>
      </c>
    </row>
    <row r="47" spans="1:4" x14ac:dyDescent="0.2">
      <c r="A47">
        <f>WEEKNUM(Table54[[#This Row],[Week]])</f>
        <v>8</v>
      </c>
      <c r="B47" s="3">
        <f t="shared" si="0"/>
        <v>45708</v>
      </c>
      <c r="C47" s="4">
        <f>ROUND('43LB 22XU'!C47 * (31.5 / 43), 1)</f>
        <v>10.3</v>
      </c>
      <c r="D47" s="2">
        <f>Table54[[#This Row],[Price]]-C46</f>
        <v>0.40000000000000036</v>
      </c>
    </row>
    <row r="48" spans="1:4" x14ac:dyDescent="0.2">
      <c r="A48">
        <f>WEEKNUM(Table54[[#This Row],[Week]])</f>
        <v>8</v>
      </c>
      <c r="B48" s="3">
        <f t="shared" si="0"/>
        <v>45709</v>
      </c>
      <c r="C48" s="4">
        <f>ROUND('43LB 22XU'!C48 * (31.5 / 43), 1)</f>
        <v>10.3</v>
      </c>
      <c r="D48" s="2">
        <f>Table54[[#This Row],[Price]]-C47</f>
        <v>0</v>
      </c>
    </row>
    <row r="49" spans="1:4" x14ac:dyDescent="0.2">
      <c r="A49">
        <f>WEEKNUM(Table54[[#This Row],[Week]])</f>
        <v>8</v>
      </c>
      <c r="B49" s="3">
        <f t="shared" si="0"/>
        <v>45710</v>
      </c>
      <c r="C49" s="4">
        <f>ROUND('43LB 22XU'!C49 * (31.5 / 43), 1)</f>
        <v>9.5</v>
      </c>
      <c r="D49" s="2">
        <f>Table54[[#This Row],[Price]]-C48</f>
        <v>-0.80000000000000071</v>
      </c>
    </row>
    <row r="50" spans="1:4" x14ac:dyDescent="0.2">
      <c r="A50">
        <f>WEEKNUM(Table54[[#This Row],[Week]])</f>
        <v>9</v>
      </c>
      <c r="B50" s="3">
        <f t="shared" si="0"/>
        <v>45712</v>
      </c>
      <c r="C50" s="4">
        <f>ROUND('43LB 22XU'!C50 * (31.5 / 43), 1)</f>
        <v>7.7</v>
      </c>
      <c r="D50" s="2">
        <f>Table54[[#This Row],[Price]]-C49</f>
        <v>-1.7999999999999998</v>
      </c>
    </row>
    <row r="51" spans="1:4" x14ac:dyDescent="0.2">
      <c r="A51">
        <f>WEEKNUM(Table54[[#This Row],[Week]])</f>
        <v>9</v>
      </c>
      <c r="B51" s="3">
        <f t="shared" si="0"/>
        <v>45713</v>
      </c>
      <c r="C51" s="4">
        <f>ROUND('43LB 22XU'!C51 * (31.5 / 43), 1)</f>
        <v>7.9</v>
      </c>
      <c r="D51" s="2">
        <f>Table54[[#This Row],[Price]]-C50</f>
        <v>0.20000000000000018</v>
      </c>
    </row>
    <row r="52" spans="1:4" x14ac:dyDescent="0.2">
      <c r="A52">
        <f>WEEKNUM(Table54[[#This Row],[Week]])</f>
        <v>9</v>
      </c>
      <c r="B52" s="3">
        <f t="shared" si="0"/>
        <v>45714</v>
      </c>
      <c r="C52" s="4">
        <f>ROUND('43LB 22XU'!C52 * (31.5 / 43), 1)</f>
        <v>8.1999999999999993</v>
      </c>
      <c r="D52" s="2">
        <f>Table54[[#This Row],[Price]]-C51</f>
        <v>0.29999999999999893</v>
      </c>
    </row>
    <row r="53" spans="1:4" x14ac:dyDescent="0.2">
      <c r="A53">
        <f>WEEKNUM(Table54[[#This Row],[Week]])</f>
        <v>9</v>
      </c>
      <c r="B53" s="3">
        <f t="shared" si="0"/>
        <v>45715</v>
      </c>
      <c r="C53" s="4">
        <f>ROUND('43LB 22XU'!C53 * (31.5 / 43), 1)</f>
        <v>7.3</v>
      </c>
      <c r="D53" s="2">
        <f>Table54[[#This Row],[Price]]-C52</f>
        <v>-0.89999999999999947</v>
      </c>
    </row>
    <row r="54" spans="1:4" x14ac:dyDescent="0.2">
      <c r="A54">
        <f>WEEKNUM(Table54[[#This Row],[Week]])</f>
        <v>9</v>
      </c>
      <c r="B54" s="3">
        <f t="shared" si="0"/>
        <v>45716</v>
      </c>
      <c r="C54" s="4">
        <f>ROUND('43LB 22XU'!C54 * (31.5 / 43), 1)</f>
        <v>7.3</v>
      </c>
      <c r="D54" s="2">
        <f>Table54[[#This Row],[Price]]-C53</f>
        <v>0</v>
      </c>
    </row>
    <row r="55" spans="1:4" x14ac:dyDescent="0.2">
      <c r="A55">
        <f>WEEKNUM(Table54[[#This Row],[Week]])</f>
        <v>9</v>
      </c>
      <c r="B55" s="3">
        <f t="shared" si="0"/>
        <v>45717</v>
      </c>
      <c r="C55" s="4">
        <f>ROUND('43LB 22XU'!C55 * (31.5 / 43), 1)</f>
        <v>7</v>
      </c>
      <c r="D55" s="2">
        <f>Table54[[#This Row],[Price]]-C54</f>
        <v>-0.29999999999999982</v>
      </c>
    </row>
    <row r="56" spans="1:4" x14ac:dyDescent="0.2">
      <c r="A56">
        <f>WEEKNUM(Table54[[#This Row],[Week]])</f>
        <v>10</v>
      </c>
      <c r="B56" s="3">
        <f t="shared" si="0"/>
        <v>45719</v>
      </c>
      <c r="C56" s="4">
        <f>ROUND('43LB 22XU'!C56 * (31.5 / 43), 1)</f>
        <v>7.3</v>
      </c>
      <c r="D56" s="2">
        <f>Table54[[#This Row],[Price]]-C55</f>
        <v>0.29999999999999982</v>
      </c>
    </row>
    <row r="57" spans="1:4" x14ac:dyDescent="0.2">
      <c r="A57">
        <f>WEEKNUM(Table54[[#This Row],[Week]])</f>
        <v>10</v>
      </c>
      <c r="B57" s="3">
        <f t="shared" si="0"/>
        <v>45720</v>
      </c>
      <c r="C57" s="4">
        <f>ROUND('43LB 22XU'!C57 * (31.5 / 43), 1)</f>
        <v>7.3</v>
      </c>
      <c r="D57" s="2">
        <f>Table54[[#This Row],[Price]]-C56</f>
        <v>0</v>
      </c>
    </row>
    <row r="58" spans="1:4" x14ac:dyDescent="0.2">
      <c r="A58">
        <f>WEEKNUM(Table54[[#This Row],[Week]])</f>
        <v>10</v>
      </c>
      <c r="B58" s="3">
        <f t="shared" si="0"/>
        <v>45721</v>
      </c>
      <c r="C58" s="4">
        <f>ROUND('43LB 22XU'!C58 * (31.5 / 43), 1)</f>
        <v>7.5</v>
      </c>
      <c r="D58" s="2">
        <f>Table54[[#This Row],[Price]]-C57</f>
        <v>0.20000000000000018</v>
      </c>
    </row>
    <row r="59" spans="1:4" x14ac:dyDescent="0.2">
      <c r="A59">
        <f>WEEKNUM(Table54[[#This Row],[Week]])</f>
        <v>10</v>
      </c>
      <c r="B59" s="3">
        <f t="shared" si="0"/>
        <v>45722</v>
      </c>
      <c r="C59" s="4">
        <f>ROUND('43LB 22XU'!C59 * (31.5 / 43), 1)</f>
        <v>7.8</v>
      </c>
      <c r="D59" s="2">
        <f>Table54[[#This Row],[Price]]-C58</f>
        <v>0.29999999999999982</v>
      </c>
    </row>
    <row r="60" spans="1:4" x14ac:dyDescent="0.2">
      <c r="A60">
        <f>WEEKNUM(Table54[[#This Row],[Week]])</f>
        <v>10</v>
      </c>
      <c r="B60" s="3">
        <f t="shared" si="0"/>
        <v>45723</v>
      </c>
      <c r="C60" s="4">
        <f>ROUND('43LB 22XU'!C60 * (31.5 / 43), 1)</f>
        <v>8.1999999999999993</v>
      </c>
      <c r="D60" s="2">
        <f>Table54[[#This Row],[Price]]-C59</f>
        <v>0.39999999999999947</v>
      </c>
    </row>
    <row r="61" spans="1:4" x14ac:dyDescent="0.2">
      <c r="A61">
        <f>WEEKNUM(Table54[[#This Row],[Week]])</f>
        <v>10</v>
      </c>
      <c r="B61" s="3">
        <f t="shared" si="0"/>
        <v>45724</v>
      </c>
      <c r="C61" s="4">
        <f>ROUND('43LB 22XU'!C61 * (31.5 / 43), 1)</f>
        <v>8.4</v>
      </c>
      <c r="D61" s="2">
        <f>Table54[[#This Row],[Price]]-C60</f>
        <v>0.20000000000000107</v>
      </c>
    </row>
    <row r="62" spans="1:4" x14ac:dyDescent="0.2">
      <c r="A62">
        <f>WEEKNUM(Table54[[#This Row],[Week]])</f>
        <v>11</v>
      </c>
      <c r="B62" s="3">
        <f t="shared" si="0"/>
        <v>45726</v>
      </c>
      <c r="C62" s="4">
        <f>ROUND('43LB 22XU'!C62 * (31.5 / 43), 1)</f>
        <v>8.1</v>
      </c>
      <c r="D62" s="2">
        <f>Table54[[#This Row],[Price]]-C61</f>
        <v>-0.30000000000000071</v>
      </c>
    </row>
    <row r="63" spans="1:4" x14ac:dyDescent="0.2">
      <c r="A63">
        <f>WEEKNUM(Table54[[#This Row],[Week]])</f>
        <v>11</v>
      </c>
      <c r="B63" s="3">
        <f t="shared" si="0"/>
        <v>45727</v>
      </c>
      <c r="C63" s="4">
        <f>ROUND('43LB 22XU'!C63 * (31.5 / 43), 1)</f>
        <v>8.5</v>
      </c>
      <c r="D63" s="2">
        <f>Table54[[#This Row],[Price]]-C62</f>
        <v>0.40000000000000036</v>
      </c>
    </row>
    <row r="64" spans="1:4" x14ac:dyDescent="0.2">
      <c r="A64">
        <f>WEEKNUM(Table54[[#This Row],[Week]])</f>
        <v>11</v>
      </c>
      <c r="B64" s="3">
        <f t="shared" si="0"/>
        <v>45728</v>
      </c>
      <c r="C64" s="4">
        <f>ROUND('43LB 22XU'!C64 * (31.5 / 43), 1)</f>
        <v>9.1999999999999993</v>
      </c>
      <c r="D64" s="2">
        <f>Table54[[#This Row],[Price]]-C63</f>
        <v>0.69999999999999929</v>
      </c>
    </row>
    <row r="65" spans="1:4" x14ac:dyDescent="0.2">
      <c r="A65">
        <f>WEEKNUM(Table54[[#This Row],[Week]])</f>
        <v>11</v>
      </c>
      <c r="B65" s="3">
        <f t="shared" si="0"/>
        <v>45729</v>
      </c>
      <c r="C65" s="4">
        <f>ROUND('43LB 22XU'!C65 * (31.5 / 43), 1)</f>
        <v>8.4</v>
      </c>
      <c r="D65" s="2">
        <f>Table54[[#This Row],[Price]]-C64</f>
        <v>-0.79999999999999893</v>
      </c>
    </row>
    <row r="66" spans="1:4" x14ac:dyDescent="0.2">
      <c r="A66">
        <f>WEEKNUM(Table54[[#This Row],[Week]])</f>
        <v>11</v>
      </c>
      <c r="B66" s="3">
        <f t="shared" si="0"/>
        <v>45730</v>
      </c>
      <c r="C66" s="4">
        <f>ROUND('43LB 22XU'!C66 * (31.5 / 43), 1)</f>
        <v>7.5</v>
      </c>
      <c r="D66" s="2">
        <f>Table54[[#This Row],[Price]]-C65</f>
        <v>-0.90000000000000036</v>
      </c>
    </row>
    <row r="67" spans="1:4" x14ac:dyDescent="0.2">
      <c r="A67">
        <f>WEEKNUM(Table54[[#This Row],[Week]])</f>
        <v>11</v>
      </c>
      <c r="B67" s="3">
        <f t="shared" si="0"/>
        <v>45731</v>
      </c>
      <c r="C67" s="4">
        <f>ROUND('43LB 22XU'!C67 * (31.5 / 43), 1)</f>
        <v>7.5</v>
      </c>
      <c r="D67" s="2">
        <f>Table54[[#This Row],[Price]]-C66</f>
        <v>0</v>
      </c>
    </row>
    <row r="68" spans="1:4" x14ac:dyDescent="0.2">
      <c r="A68">
        <f>WEEKNUM(Table54[[#This Row],[Week]])</f>
        <v>12</v>
      </c>
      <c r="B68" s="3">
        <f t="shared" si="0"/>
        <v>45733</v>
      </c>
      <c r="C68" s="4">
        <f>ROUND('43LB 22XU'!C68 * (31.5 / 43), 1)</f>
        <v>6.2</v>
      </c>
      <c r="D68" s="2">
        <f>Table54[[#This Row],[Price]]-C67</f>
        <v>-1.2999999999999998</v>
      </c>
    </row>
    <row r="69" spans="1:4" x14ac:dyDescent="0.2">
      <c r="A69">
        <f>WEEKNUM(Table54[[#This Row],[Week]])</f>
        <v>12</v>
      </c>
      <c r="B69" s="3">
        <f t="shared" si="0"/>
        <v>45734</v>
      </c>
      <c r="C69" s="4">
        <f>ROUND('43LB 22XU'!C69 * (31.5 / 43), 1)</f>
        <v>6.1</v>
      </c>
      <c r="D69" s="2">
        <f>Table54[[#This Row],[Price]]-C68</f>
        <v>-0.10000000000000053</v>
      </c>
    </row>
    <row r="70" spans="1:4" x14ac:dyDescent="0.2">
      <c r="A70">
        <f>WEEKNUM(Table54[[#This Row],[Week]])</f>
        <v>12</v>
      </c>
      <c r="B70" s="3">
        <f t="shared" ref="B70:B87" si="1">B69 + IF(WEEKDAY(B69) = 7, 2, 1)</f>
        <v>45735</v>
      </c>
      <c r="C70" s="4">
        <f>ROUND('43LB 22XU'!C70 * (31.5 / 43), 1)</f>
        <v>5.5</v>
      </c>
      <c r="D70" s="2">
        <f>Table54[[#This Row],[Price]]-C69</f>
        <v>-0.59999999999999964</v>
      </c>
    </row>
    <row r="71" spans="1:4" x14ac:dyDescent="0.2">
      <c r="A71">
        <f>WEEKNUM(Table54[[#This Row],[Week]])</f>
        <v>12</v>
      </c>
      <c r="B71" s="3">
        <f t="shared" si="1"/>
        <v>45736</v>
      </c>
      <c r="C71" s="4">
        <f>ROUND('43LB 22XU'!C71 * (31.5 / 43), 1)</f>
        <v>5.5</v>
      </c>
      <c r="D71" s="2">
        <f>Table54[[#This Row],[Price]]-C70</f>
        <v>0</v>
      </c>
    </row>
    <row r="72" spans="1:4" x14ac:dyDescent="0.2">
      <c r="A72">
        <f>WEEKNUM(Table54[[#This Row],[Week]])</f>
        <v>12</v>
      </c>
      <c r="B72" s="3">
        <f t="shared" si="1"/>
        <v>45737</v>
      </c>
      <c r="C72" s="4">
        <f>ROUND('43LB 22XU'!C72 * (31.5 / 43), 1)</f>
        <v>5.3</v>
      </c>
      <c r="D72" s="2">
        <f>Table54[[#This Row],[Price]]-C71</f>
        <v>-0.20000000000000018</v>
      </c>
    </row>
    <row r="73" spans="1:4" x14ac:dyDescent="0.2">
      <c r="A73">
        <f>WEEKNUM(Table54[[#This Row],[Week]])</f>
        <v>12</v>
      </c>
      <c r="B73" s="3">
        <f t="shared" si="1"/>
        <v>45738</v>
      </c>
      <c r="C73" s="4">
        <f>ROUND('43LB 22XU'!C73 * (31.5 / 43), 1)</f>
        <v>5.0999999999999996</v>
      </c>
      <c r="D73" s="2">
        <f>Table54[[#This Row],[Price]]-C72</f>
        <v>-0.20000000000000018</v>
      </c>
    </row>
    <row r="74" spans="1:4" x14ac:dyDescent="0.2">
      <c r="A74">
        <f>WEEKNUM(Table54[[#This Row],[Week]])</f>
        <v>13</v>
      </c>
      <c r="B74" s="3">
        <f t="shared" si="1"/>
        <v>45740</v>
      </c>
      <c r="C74" s="4">
        <f>ROUND('43LB 22XU'!C74 * (31.5 / 43), 1)</f>
        <v>4.8</v>
      </c>
      <c r="D74" s="2">
        <f>Table54[[#This Row],[Price]]-C73</f>
        <v>-0.29999999999999982</v>
      </c>
    </row>
    <row r="75" spans="1:4" x14ac:dyDescent="0.2">
      <c r="A75">
        <f>WEEKNUM(Table54[[#This Row],[Week]])</f>
        <v>13</v>
      </c>
      <c r="B75" s="3">
        <f t="shared" si="1"/>
        <v>45741</v>
      </c>
      <c r="C75" s="4">
        <f>ROUND('43LB 22XU'!C75 * (31.5 / 43), 1)</f>
        <v>4.4000000000000004</v>
      </c>
      <c r="D75" s="2">
        <f>Table54[[#This Row],[Price]]-C74</f>
        <v>-0.39999999999999947</v>
      </c>
    </row>
    <row r="76" spans="1:4" x14ac:dyDescent="0.2">
      <c r="A76">
        <f>WEEKNUM(Table54[[#This Row],[Week]])</f>
        <v>13</v>
      </c>
      <c r="B76" s="3">
        <f t="shared" si="1"/>
        <v>45742</v>
      </c>
      <c r="C76" s="4">
        <f>ROUND('43LB 22XU'!C76 * (31.5 / 43), 1)</f>
        <v>4.4000000000000004</v>
      </c>
      <c r="D76" s="2">
        <f>Table54[[#This Row],[Price]]-C75</f>
        <v>0</v>
      </c>
    </row>
    <row r="77" spans="1:4" x14ac:dyDescent="0.2">
      <c r="A77">
        <f>WEEKNUM(Table54[[#This Row],[Week]])</f>
        <v>13</v>
      </c>
      <c r="B77" s="3">
        <f t="shared" si="1"/>
        <v>45743</v>
      </c>
      <c r="C77" s="4">
        <f>ROUND('43LB 22XU'!C77 * (31.5 / 43), 1)</f>
        <v>4.4000000000000004</v>
      </c>
      <c r="D77" s="2">
        <f>Table54[[#This Row],[Price]]-C76</f>
        <v>0</v>
      </c>
    </row>
    <row r="78" spans="1:4" x14ac:dyDescent="0.2">
      <c r="A78">
        <f>WEEKNUM(Table54[[#This Row],[Week]])</f>
        <v>13</v>
      </c>
      <c r="B78" s="3">
        <f t="shared" si="1"/>
        <v>45744</v>
      </c>
      <c r="C78" s="4">
        <f>ROUND('43LB 22XU'!C78 * (31.5 / 43), 1)</f>
        <v>4.8</v>
      </c>
      <c r="D78" s="2">
        <f>Table54[[#This Row],[Price]]-C77</f>
        <v>0.39999999999999947</v>
      </c>
    </row>
    <row r="79" spans="1:4" x14ac:dyDescent="0.2">
      <c r="A79">
        <f>WEEKNUM(Table54[[#This Row],[Week]])</f>
        <v>13</v>
      </c>
      <c r="B79" s="3">
        <f t="shared" si="1"/>
        <v>45745</v>
      </c>
      <c r="C79" s="4">
        <f>ROUND('43LB 22XU'!C79 * (31.5 / 43), 1)</f>
        <v>4.5</v>
      </c>
      <c r="D79" s="2">
        <f>Table54[[#This Row],[Price]]-C78</f>
        <v>-0.29999999999999982</v>
      </c>
    </row>
    <row r="80" spans="1:4" x14ac:dyDescent="0.2">
      <c r="A80" s="8">
        <f>WEEKNUM(Table54[[#This Row],[Week]])</f>
        <v>14</v>
      </c>
      <c r="B80" s="3">
        <f t="shared" si="1"/>
        <v>45747</v>
      </c>
      <c r="C80" s="7">
        <f>ROUND('43LB 22XU'!C80 * (31.5 / 43), 1)</f>
        <v>4.8</v>
      </c>
      <c r="D80" s="2">
        <f>Table54[[#This Row],[Price]]-C79</f>
        <v>0.29999999999999982</v>
      </c>
    </row>
    <row r="81" spans="1:4" x14ac:dyDescent="0.2">
      <c r="A81" s="8">
        <f>WEEKNUM(Table54[[#This Row],[Week]])</f>
        <v>14</v>
      </c>
      <c r="B81" s="3">
        <f t="shared" si="1"/>
        <v>45748</v>
      </c>
      <c r="C81" s="7">
        <f>ROUND('43LB 22XU'!C81 * (31.5 / 43), 1)</f>
        <v>4.8</v>
      </c>
      <c r="D81" s="2">
        <f>Table54[[#This Row],[Price]]-C80</f>
        <v>0</v>
      </c>
    </row>
    <row r="82" spans="1:4" x14ac:dyDescent="0.2">
      <c r="A82" s="8">
        <f>WEEKNUM(Table54[[#This Row],[Week]])</f>
        <v>14</v>
      </c>
      <c r="B82" s="3">
        <f t="shared" si="1"/>
        <v>45749</v>
      </c>
      <c r="C82" s="7">
        <f>ROUND('43LB 22XU'!C82 * (31.5 / 43), 1)</f>
        <v>4.8</v>
      </c>
      <c r="D82" s="2">
        <f>Table54[[#This Row],[Price]]-C81</f>
        <v>0</v>
      </c>
    </row>
    <row r="83" spans="1:4" x14ac:dyDescent="0.2">
      <c r="A83" s="8">
        <f>WEEKNUM(Table54[[#This Row],[Week]])</f>
        <v>14</v>
      </c>
      <c r="B83" s="3">
        <f t="shared" si="1"/>
        <v>45750</v>
      </c>
      <c r="C83" s="7">
        <f>ROUND('43LB 22XU'!C83 * (31.5 / 43), 1)</f>
        <v>4.9000000000000004</v>
      </c>
      <c r="D83" s="2">
        <f>Table54[[#This Row],[Price]]-C82</f>
        <v>0.10000000000000053</v>
      </c>
    </row>
    <row r="84" spans="1:4" x14ac:dyDescent="0.2">
      <c r="A84" s="8">
        <f>WEEKNUM(Table54[[#This Row],[Week]])</f>
        <v>14</v>
      </c>
      <c r="B84" s="3">
        <f t="shared" si="1"/>
        <v>45751</v>
      </c>
      <c r="C84" s="7">
        <f>ROUND('43LB 22XU'!C84 * (31.5 / 43), 1)</f>
        <v>4.8</v>
      </c>
      <c r="D84" s="2">
        <f>Table54[[#This Row],[Price]]-C83</f>
        <v>-0.10000000000000053</v>
      </c>
    </row>
    <row r="85" spans="1:4" x14ac:dyDescent="0.2">
      <c r="A85" s="8">
        <f>WEEKNUM(Table54[[#This Row],[Week]])</f>
        <v>14</v>
      </c>
      <c r="B85" s="3">
        <f t="shared" si="1"/>
        <v>45752</v>
      </c>
      <c r="C85" s="7">
        <f>ROUND('43LB 22XU'!C85 * (31.5 / 43), 1)</f>
        <v>4.8</v>
      </c>
      <c r="D85" s="2">
        <f>Table54[[#This Row],[Price]]-C84</f>
        <v>0</v>
      </c>
    </row>
    <row r="86" spans="1:4" x14ac:dyDescent="0.2">
      <c r="A86" s="8">
        <f>WEEKNUM(Table54[[#This Row],[Week]])</f>
        <v>15</v>
      </c>
      <c r="B86" s="3">
        <f t="shared" si="1"/>
        <v>45754</v>
      </c>
      <c r="C86" s="7">
        <f>ROUND('43LB 22XU'!C86 * (31.5 / 43), 1)</f>
        <v>4.9000000000000004</v>
      </c>
      <c r="D86" s="2">
        <f>Table54[[#This Row],[Price]]-C85</f>
        <v>0.10000000000000053</v>
      </c>
    </row>
    <row r="87" spans="1:4" x14ac:dyDescent="0.2">
      <c r="A87" s="8">
        <f>WEEKNUM(Table54[[#This Row],[Week]])</f>
        <v>15</v>
      </c>
      <c r="B87" s="3">
        <f t="shared" si="1"/>
        <v>45755</v>
      </c>
      <c r="C87" s="7">
        <f>ROUND('43LB 22XU'!C87 * (31.5 / 43), 1)</f>
        <v>5.3</v>
      </c>
      <c r="D87" s="2">
        <f>Table54[[#This Row],[Price]]-C86</f>
        <v>0.39999999999999947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43LB 22XU</vt:lpstr>
      <vt:lpstr>44LB 22XU</vt:lpstr>
      <vt:lpstr>50LB 22XU</vt:lpstr>
      <vt:lpstr>31.5LB Box208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Gianluca Palomba</dc:creator>
  <cp:keywords/>
  <dc:description/>
  <cp:lastModifiedBy>Gianluca Palomba</cp:lastModifiedBy>
  <cp:revision/>
  <dcterms:created xsi:type="dcterms:W3CDTF">2025-03-18T20:45:00Z</dcterms:created>
  <dcterms:modified xsi:type="dcterms:W3CDTF">2025-04-08T18:44:10Z</dcterms:modified>
  <cp:category/>
  <cp:contentStatus/>
</cp:coreProperties>
</file>