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cours\I320\Local repo\Big-Nightmare\Doc\"/>
    </mc:Choice>
  </mc:AlternateContent>
  <xr:revisionPtr revIDLastSave="0" documentId="13_ncr:1_{305DA60C-FF54-4742-8015-A836E5C36BD9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<sst xmlns="http://schemas.openxmlformats.org/spreadsheetml/2006/main" count="39" uniqueCount="33">
  <si>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</si>
  <si>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</si>
  <si>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</si>
  <si>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</si>
  <si>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</si>
  <si>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</si>
  <si>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</si>
  <si>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</si>
  <si>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</si>
  <si>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</si>
  <si>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</si>
  <si>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</si>
  <si>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</si>
  <si>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</si>
  <si>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</si>
  <si>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</si>
  <si>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</si>
  <si>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</si>
  <si>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</si>
  <si>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</si>
  <si>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</si>
  <si>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</si>
  <si>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</si>
  <si>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</si>
  <si>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</si>
  <si>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</si>
  <si>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</si>
  <si>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</si>
  <si>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signature du CdC et création du github</t>
  </si>
  <si>
    <t>Ruberti Gianmarco</t>
  </si>
  <si>
    <t>P_ShootMeUp</t>
  </si>
  <si>
    <t>27.08.2025/31.10.2025</t>
  </si>
  <si>
    <t>création de la maquette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</si>
</sst>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6" tableBorderDxfId="15">
  <autoFilter ref="A6:G532" xr:uid="{F2213DF1-F6B1-174C-AC17-4E96BE96C00D}"/>
  <tableColumns count="7">
    <tableColumn id="1" xr3:uid="{315BA4B4-9BD9-AB4E-8D40-FABFA0BB2AEA}" name="Semaine" dataDxfId="14">
      <calculatedColumnFormula>IF(ISBLANK(B7),"",_xlfn.ISOWEEKNUM('Journal de travail'!$B7))</calculatedColumnFormula>
    </tableColumn>
    <tableColumn id="2" xr3:uid="{503C31E9-854D-BF42-85AC-8DFA1376C4D8}" name="Jour" dataDxfId="13"/>
    <tableColumn id="3" xr3:uid="{B35A0B98-71A0-BA4F-BFAB-00A05EA1F23A}" name="h.      " dataDxfId="12"/>
    <tableColumn id="4" xr3:uid="{BE4D837D-FC99-BA48-A82F-B8C8E4CE5BF8}" name="min." dataDxfId="11"/>
    <tableColumn id="5" xr3:uid="{A2DCC539-6D2A-B04A-BF8E-6FACE6268D1F}" name="Type" dataDxfId="10"/>
    <tableColumn id="6" xr3:uid="{4EA406B9-7EF7-D547-AF98-5AD11BE168E9}" name="Description" dataDxfId="9"/>
    <tableColumn id="7" xr3:uid="{1735360B-2647-6D42-A0E3-3425EE302FFD}" name="Remarques/problème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C11" sqref="C11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2" t="s">
        <v>0</v>
      </c>
      <c r="B2" s="82"/>
      <c r="C2" s="80" t="s">
        <v>29</v>
      </c>
      <c r="D2" s="80"/>
      <c r="E2" s="80"/>
      <c r="F2" s="5" t="s">
        <v>1</v>
      </c>
      <c r="G2" s="75" t="s">
        <v>30</v>
      </c>
    </row>
    <row r="3" spans="1:15" ht="23.25" x14ac:dyDescent="0.35">
      <c r="A3" s="82" t="s">
        <v>5</v>
      </c>
      <c r="B3" s="82"/>
      <c r="C3" s="78" t="str">
        <f>QUOTIENT(E4,60)&amp;" heures "&amp;MOD(E4,60)&amp;" minutes"</f>
        <v>1 heures 35 minutes</v>
      </c>
      <c r="D3" s="19"/>
      <c r="E3" s="3"/>
      <c r="F3" s="4" t="s">
        <v>6</v>
      </c>
      <c r="G3" s="76" t="s">
        <v>31</v>
      </c>
    </row>
    <row r="4" spans="1:15" ht="23.25" hidden="1" x14ac:dyDescent="0.35">
      <c r="B4" s="5"/>
      <c r="C4" s="19">
        <f>SUBTOTAL(9,$C$7:$C$531)*60</f>
        <v>60</v>
      </c>
      <c r="D4" s="19">
        <f>SUBTOTAL(9,$D$7:$D$531)</f>
        <v>35</v>
      </c>
      <c r="E4" s="29">
        <f>SUM(C4:D4)</f>
        <v>95</v>
      </c>
      <c r="F4" s="4"/>
      <c r="G4" s="6"/>
    </row>
    <row r="5" spans="1:15" x14ac:dyDescent="0.25">
      <c r="C5" s="81" t="s">
        <v>14</v>
      </c>
      <c r="D5" s="81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35</v>
      </c>
      <c r="B7" s="32">
        <v>45896</v>
      </c>
      <c r="C7" s="33"/>
      <c r="D7" s="34">
        <v>20</v>
      </c>
      <c r="E7" s="35" t="s">
        <v>4</v>
      </c>
      <c r="F7" s="28" t="s">
        <v>28</v>
      </c>
      <c r="G7" s="44"/>
    </row>
    <row r="8" spans="1:15" x14ac:dyDescent="0.25">
      <c r="A8" s="73">
        <f>IF(ISBLANK(B8),"",_xlfn.ISOWEEKNUM('Journal de travail'!$B8))</f>
        <v>35</v>
      </c>
      <c r="B8" s="36">
        <v>45896</v>
      </c>
      <c r="C8" s="37">
        <v>1</v>
      </c>
      <c r="D8" s="38">
        <v>15</v>
      </c>
      <c r="E8" s="39" t="s">
        <v>4</v>
      </c>
      <c r="F8" s="28" t="s">
        <v>32</v>
      </c>
      <c r="G8" s="45"/>
      <c r="M8" t="s">
        <v>2</v>
      </c>
      <c r="N8">
        <v>1</v>
      </c>
      <c r="O8">
        <v>0</v>
      </c>
    </row>
    <row r="9" spans="1:15" x14ac:dyDescent="0.25">
      <c r="A9" s="74" t="str">
        <f>IF(ISBLANK(B9),"",_xlfn.ISOWEEKNUM('Journal de travail'!$B9))</f>
        <v/>
      </c>
      <c r="B9" s="40"/>
      <c r="C9" s="41"/>
      <c r="D9" s="42"/>
      <c r="E9" s="43"/>
      <c r="F9" s="28"/>
      <c r="G9" s="46"/>
      <c r="M9" t="s">
        <v>19</v>
      </c>
      <c r="N9">
        <v>2</v>
      </c>
      <c r="O9">
        <v>5</v>
      </c>
    </row>
    <row r="10" spans="1:15" x14ac:dyDescent="0.25">
      <c r="A10" s="73" t="str">
        <f>IF(ISBLANK(B10),"",_xlfn.ISOWEEKNUM('Journal de travail'!$B10))</f>
        <v/>
      </c>
      <c r="B10" s="36"/>
      <c r="C10" s="37"/>
      <c r="D10" s="38"/>
      <c r="E10" s="39"/>
      <c r="F10" s="28"/>
      <c r="G10" s="45"/>
      <c r="M10" t="s">
        <v>3</v>
      </c>
      <c r="N10">
        <v>3</v>
      </c>
      <c r="O10">
        <v>10</v>
      </c>
    </row>
    <row r="11" spans="1:15" x14ac:dyDescent="0.25">
      <c r="A11" s="74" t="str">
        <f>IF(ISBLANK(B11),"",_xlfn.ISOWEEKNUM('Journal de travail'!$B11))</f>
        <v/>
      </c>
      <c r="B11" s="40"/>
      <c r="C11" s="41"/>
      <c r="D11" s="42"/>
      <c r="E11" s="43"/>
      <c r="F11" s="28"/>
      <c r="G11" s="46"/>
      <c r="M11" t="s">
        <v>4</v>
      </c>
      <c r="N11">
        <v>4</v>
      </c>
      <c r="O11">
        <v>15</v>
      </c>
    </row>
    <row r="12" spans="1:15" x14ac:dyDescent="0.25">
      <c r="A12" s="73" t="str">
        <f>IF(ISBLANK(B12),"",_xlfn.ISOWEEKNUM('Journal de travail'!$B12))</f>
        <v/>
      </c>
      <c r="B12" s="36"/>
      <c r="C12" s="37"/>
      <c r="D12" s="38"/>
      <c r="E12" s="39"/>
      <c r="F12" s="28"/>
      <c r="G12" s="45"/>
      <c r="N12">
        <v>5</v>
      </c>
      <c r="O12">
        <v>20</v>
      </c>
    </row>
    <row r="13" spans="1:15" x14ac:dyDescent="0.25">
      <c r="A13" s="74" t="str">
        <f>IF(ISBLANK(B13),"",_xlfn.ISOWEEKNUM('Journal de travail'!$B13))</f>
        <v/>
      </c>
      <c r="B13" s="40"/>
      <c r="C13" s="41"/>
      <c r="D13" s="42"/>
      <c r="E13" s="43"/>
      <c r="F13" s="28"/>
      <c r="G13" s="46"/>
      <c r="N13">
        <v>6</v>
      </c>
      <c r="O13">
        <v>25</v>
      </c>
    </row>
    <row r="14" spans="1:15" x14ac:dyDescent="0.25">
      <c r="A14" s="73" t="str">
        <f>IF(ISBLANK(B14),"",_xlfn.ISOWEEKNUM('Journal de travail'!$B14))</f>
        <v/>
      </c>
      <c r="B14" s="36"/>
      <c r="C14" s="37"/>
      <c r="D14" s="38"/>
      <c r="E14" s="39"/>
      <c r="F14" s="28"/>
      <c r="G14" s="45"/>
      <c r="N14">
        <v>7</v>
      </c>
      <c r="O14">
        <v>30</v>
      </c>
    </row>
    <row r="15" spans="1:15" x14ac:dyDescent="0.25">
      <c r="A15" s="74" t="str">
        <f>IF(ISBLANK(B15),"",_xlfn.ISOWEEKNUM('Journal de travail'!$B15))</f>
        <v/>
      </c>
      <c r="B15" s="40"/>
      <c r="C15" s="41"/>
      <c r="D15" s="42"/>
      <c r="E15" s="43"/>
      <c r="F15" s="28"/>
      <c r="G15" s="46"/>
      <c r="N15">
        <v>8</v>
      </c>
      <c r="O15">
        <v>35</v>
      </c>
    </row>
    <row r="16" spans="1:15" x14ac:dyDescent="0.25">
      <c r="A16" s="73" t="str">
        <f>IF(ISBLANK(B16),"",_xlfn.ISOWEEKNUM('Journal de travail'!$B16))</f>
        <v/>
      </c>
      <c r="B16" s="36"/>
      <c r="C16" s="37"/>
      <c r="D16" s="38"/>
      <c r="E16" s="39"/>
      <c r="F16" s="28"/>
      <c r="G16" s="45"/>
      <c r="O16">
        <v>40</v>
      </c>
    </row>
    <row r="17" spans="1:15" x14ac:dyDescent="0.25">
      <c r="A17" s="74" t="str">
        <f>IF(ISBLANK(B17),"",_xlfn.ISOWEEKNUM('Journal de travail'!$B17))</f>
        <v/>
      </c>
      <c r="B17" s="40"/>
      <c r="C17" s="41"/>
      <c r="D17" s="42"/>
      <c r="E17" s="43"/>
      <c r="F17" s="28"/>
      <c r="G17" s="46"/>
      <c r="O17">
        <v>45</v>
      </c>
    </row>
    <row r="18" spans="1:15" x14ac:dyDescent="0.25">
      <c r="A18" s="73" t="str">
        <f>IF(ISBLANK(B18),"",_xlfn.ISOWEEKNUM('Journal de travail'!$B18))</f>
        <v/>
      </c>
      <c r="B18" s="36"/>
      <c r="C18" s="37"/>
      <c r="D18" s="38"/>
      <c r="E18" s="39"/>
      <c r="F18" s="28"/>
      <c r="G18" s="45"/>
      <c r="O18">
        <v>50</v>
      </c>
    </row>
    <row r="19" spans="1:15" x14ac:dyDescent="0.25">
      <c r="A19" s="74" t="str">
        <f>IF(ISBLANK(B19),"",_xlfn.ISOWEEKNUM('Journal de travail'!$B19))</f>
        <v/>
      </c>
      <c r="B19" s="40"/>
      <c r="C19" s="41"/>
      <c r="D19" s="42"/>
      <c r="E19" s="43"/>
      <c r="F19" s="28"/>
      <c r="G19" s="46"/>
      <c r="O19">
        <v>55</v>
      </c>
    </row>
    <row r="20" spans="1:15" x14ac:dyDescent="0.25">
      <c r="A20" s="73" t="str">
        <f>IF(ISBLANK(B20),"",_xlfn.ISOWEEKNUM('Journal de travail'!$B20))</f>
        <v/>
      </c>
      <c r="B20" s="36"/>
      <c r="C20" s="37"/>
      <c r="D20" s="38"/>
      <c r="E20" s="39"/>
      <c r="F20" s="28"/>
      <c r="G20" s="45"/>
    </row>
    <row r="21" spans="1:15" x14ac:dyDescent="0.25">
      <c r="A21" s="74" t="str">
        <f>IF(ISBLANK(B21),"",_xlfn.ISOWEEKNUM('Journal de travail'!$B21))</f>
        <v/>
      </c>
      <c r="B21" s="40"/>
      <c r="C21" s="41"/>
      <c r="D21" s="42"/>
      <c r="E21" s="43"/>
      <c r="F21" s="28"/>
      <c r="G21" s="46"/>
    </row>
    <row r="22" spans="1:15" x14ac:dyDescent="0.25">
      <c r="A22" s="73" t="str">
        <f>IF(ISBLANK(B22),"",_xlfn.ISOWEEKNUM('Journal de travail'!$B22))</f>
        <v/>
      </c>
      <c r="B22" s="36"/>
      <c r="C22" s="37"/>
      <c r="D22" s="38"/>
      <c r="E22" s="39"/>
      <c r="F22" s="28"/>
      <c r="G22" s="45"/>
    </row>
    <row r="23" spans="1:15" x14ac:dyDescent="0.25">
      <c r="A23" s="74" t="str">
        <f>IF(ISBLANK(B23),"",_xlfn.ISOWEEKNUM('Journal de travail'!$B23))</f>
        <v/>
      </c>
      <c r="B23" s="40"/>
      <c r="C23" s="41"/>
      <c r="D23" s="42"/>
      <c r="E23" s="43"/>
      <c r="F23" s="28"/>
      <c r="G23" s="46"/>
    </row>
    <row r="24" spans="1:15" x14ac:dyDescent="0.25">
      <c r="A24" s="73" t="str">
        <f>IF(ISBLANK(B24),"",_xlfn.ISOWEEKNUM('Journal de travail'!$B24))</f>
        <v/>
      </c>
      <c r="B24" s="36"/>
      <c r="C24" s="37"/>
      <c r="D24" s="38"/>
      <c r="E24" s="39"/>
      <c r="F24" s="28"/>
      <c r="G24" s="45"/>
    </row>
    <row r="25" spans="1:15" x14ac:dyDescent="0.2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algorithmName="SHA-512" hashValue="X+/s5Rpt1K0d3H67QI6B48sMkiIJ8V3Ki11QhuTJGtsWWfbHk3RAIcSKBWf+V/uPcjvcFGBbT3YVghBafpeRoA==" saltValue="kdKQFezh9z3LDk+aNcmlu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7" priority="1">
      <formula>$E7="Autre"</formula>
    </cfRule>
    <cfRule type="expression" dxfId="6" priority="2" stopIfTrue="1">
      <formula>$E7="Design"</formula>
    </cfRule>
    <cfRule type="expression" dxfId="5" priority="3" stopIfTrue="1">
      <formula>$E7="Présentation"</formula>
    </cfRule>
    <cfRule type="expression" dxfId="4" priority="4" stopIfTrue="1">
      <formula>$E7="Meeting"</formula>
    </cfRule>
    <cfRule type="expression" dxfId="3" priority="5" stopIfTrue="1">
      <formula>$E7="Documentation"</formula>
    </cfRule>
    <cfRule type="expression" dxfId="2" priority="6" stopIfTrue="1">
      <formula>$E7="Test"</formula>
    </cfRule>
    <cfRule type="expression" dxfId="1" priority="7" stopIfTrue="1">
      <formula>$E7="Analyse"</formula>
    </cfRule>
    <cfRule type="expression" dxfId="0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N7" sqref="N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0</v>
      </c>
      <c r="C6">
        <f t="shared" ref="C6:C9" si="0">SUM(A6:B6)</f>
        <v>0</v>
      </c>
      <c r="E6" s="21" t="str">
        <f>'Journal de travail'!M8</f>
        <v>Analyse</v>
      </c>
      <c r="F6" s="50" t="str">
        <f>QUOTIENT(SUM(A6:B6),60)&amp;" h "&amp;TEXT(MOD(SUM(A6:B6),60), "00")&amp;" min"</f>
        <v>0 h 00 min</v>
      </c>
      <c r="G6" s="47">
        <f>SUM(A6:B6)/$C$10</f>
        <v>0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0</v>
      </c>
      <c r="B7">
        <f>SUMIF('Journal de travail'!$E$7:$E$532,Plannification!E7,'Journal de travail'!$D$7:$D$532)</f>
        <v>0</v>
      </c>
      <c r="C7">
        <f t="shared" si="0"/>
        <v>0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0 h 00 min</v>
      </c>
      <c r="G7" s="56">
        <f t="shared" ref="G7:G9" si="2">SUM(A7:B7)/$C$10</f>
        <v>0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60</v>
      </c>
      <c r="B9">
        <f>SUMIF('Journal de travail'!$E$7:$E$532,Plannification!E9,'Journal de travail'!$D$7:$D$532)</f>
        <v>35</v>
      </c>
      <c r="C9">
        <f t="shared" si="0"/>
        <v>95</v>
      </c>
      <c r="E9" s="23" t="str">
        <f>'Journal de travail'!M11</f>
        <v>Documentation</v>
      </c>
      <c r="F9" s="55" t="str">
        <f t="shared" si="1"/>
        <v>1 h 35 min</v>
      </c>
      <c r="G9" s="56">
        <f t="shared" si="2"/>
        <v>1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60</v>
      </c>
      <c r="B10">
        <f>SUM(B6:B9)</f>
        <v>35</v>
      </c>
      <c r="C10">
        <f>SUM(A10:B10)</f>
        <v>95</v>
      </c>
      <c r="E10" s="20" t="s">
        <v>18</v>
      </c>
      <c r="F10" s="50" t="str">
        <f t="shared" si="1"/>
        <v>1 h 35 min</v>
      </c>
      <c r="G10" s="57">
        <f>C10/C11</f>
        <v>1.7992424242424244E-2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  <img xmlns="b5cf4370-ac38-4b9e-9836-ef6f5df64f2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4" ma:contentTypeDescription="Crée un document." ma:contentTypeScope="" ma:versionID="020ab319e6f8d23aec07c29d6516d4ba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1e15d3f914bf2a775f9387e5284d9197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img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mg" ma:index="19" nillable="true" ma:displayName="img" ma:format="Thumbnail" ma:internalName="img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5186e10-26db-4459-bf3d-04e058c4da00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eefa3612-053e-497a-ae76-8a76877f5e22"/>
    <ds:schemaRef ds:uri="b5cf4370-ac38-4b9e-9836-ef6f5df64f24"/>
  </ds:schemaRefs>
</ds:datastoreItem>
</file>

<file path=customXml/itemProps3.xml><?xml version="1.0" encoding="utf-8"?>
<ds:datastoreItem xmlns:ds="http://schemas.openxmlformats.org/officeDocument/2006/customXml" ds:itemID="{B6394C10-4386-493D-A99B-15992834CB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cf4370-ac38-4b9e-9836-ef6f5df64f24"/>
    <ds:schemaRef ds:uri="eefa3612-053e-497a-ae76-8a76877f5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Gianmarco Ruberti</cp:lastModifiedBy>
  <cp:revision/>
  <dcterms:created xsi:type="dcterms:W3CDTF">2023-11-21T20:00:34Z</dcterms:created>
  <dcterms:modified xsi:type="dcterms:W3CDTF">2025-08-29T06:25:54Z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