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igiannakopoulos\Desktop\MBA\Exercise - Final\"/>
    </mc:Choice>
  </mc:AlternateContent>
  <xr:revisionPtr revIDLastSave="0" documentId="13_ncr:1_{A9E2A625-932D-41CF-BB23-094ABEC83D82}" xr6:coauthVersionLast="45" xr6:coauthVersionMax="45" xr10:uidLastSave="{00000000-0000-0000-0000-000000000000}"/>
  <bookViews>
    <workbookView xWindow="-108" yWindow="-108" windowWidth="23256" windowHeight="12696" xr2:uid="{00000000-000D-0000-FFFF-FFFF00000000}"/>
  </bookViews>
  <sheets>
    <sheet name="Sheet1" sheetId="1" r:id="rId1"/>
    <sheet name="Sheet2" sheetId="2" state="hidden" r:id="rId2"/>
    <sheet name="Solver" sheetId="3" r:id="rId3"/>
    <sheet name="Sheet3" sheetId="4" r:id="rId4"/>
  </sheets>
  <definedNames>
    <definedName name="solver_adj" localSheetId="0" hidden="1">Sheet1!$B$41:$F$51</definedName>
    <definedName name="solver_adj" localSheetId="1">Sheet2!$B$24:$F$28</definedName>
    <definedName name="solver_adj" localSheetId="2">Solver!$B$24:$F$28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Sheet1!$H$41:$H$45</definedName>
    <definedName name="solver_lhs1" localSheetId="0" hidden="1">Sheet1!$B$41:$F$51</definedName>
    <definedName name="solver_lhs1" localSheetId="1">Sheet2!$B$24:$F$28</definedName>
    <definedName name="solver_lhs1" localSheetId="2">Solver!$B$24:$F$28</definedName>
    <definedName name="solver_lhs10" localSheetId="1">Sheet2!$S$19</definedName>
    <definedName name="solver_lhs10" localSheetId="2">Solver!$R$17:$V$21</definedName>
    <definedName name="solver_lhs11" localSheetId="1">Sheet2!$S$19</definedName>
    <definedName name="solver_lhs11" localSheetId="2">Solver!$R$17:$V$21</definedName>
    <definedName name="solver_lhs12" localSheetId="1">Sheet2!$S$19</definedName>
    <definedName name="solver_lhs12" localSheetId="2">Solver!$R$17:$V$21</definedName>
    <definedName name="solver_lhs13" localSheetId="2">Solver!$R$17:$V$21</definedName>
    <definedName name="solver_lhs14" localSheetId="2">#REF!</definedName>
    <definedName name="solver_lhs2" localSheetId="0" hidden="1">Sheet1!$B$41:$F$51</definedName>
    <definedName name="solver_lhs2" localSheetId="1">Sheet2!$B$24:$F$28</definedName>
    <definedName name="solver_lhs2" localSheetId="2">Solver!$B$24:$F$28</definedName>
    <definedName name="solver_lhs3" localSheetId="0" hidden="1">Sheet1!$B$41:$F$51</definedName>
    <definedName name="solver_lhs3" localSheetId="1">Sheet2!$B$24:$F$28</definedName>
    <definedName name="solver_lhs3" localSheetId="2">Solver!$B$29</definedName>
    <definedName name="solver_lhs4" localSheetId="0" hidden="1">Sheet1!$B$53:$F$53</definedName>
    <definedName name="solver_lhs4" localSheetId="1">Sheet2!$B$24:$F$28</definedName>
    <definedName name="solver_lhs4" localSheetId="2">Solver!$C$29</definedName>
    <definedName name="solver_lhs5" localSheetId="0" hidden="1">Sheet1!$H$41:$H$51</definedName>
    <definedName name="solver_lhs5" localSheetId="1">Sheet2!$B$29:$F$29</definedName>
    <definedName name="solver_lhs5" localSheetId="2">Solver!$D$29</definedName>
    <definedName name="solver_lhs6" localSheetId="0" hidden="1">Sheet1!$H$41:$H$51</definedName>
    <definedName name="solver_lhs6" localSheetId="1">Sheet2!$H$24:$H$28</definedName>
    <definedName name="solver_lhs6" localSheetId="2">Solver!$E$29</definedName>
    <definedName name="solver_lhs7" localSheetId="0" hidden="1">Sheet1!$L$41:$L$51</definedName>
    <definedName name="solver_lhs7" localSheetId="1">Sheet2!$H$24:$H$28</definedName>
    <definedName name="solver_lhs7" localSheetId="2">Solver!$F$29</definedName>
    <definedName name="solver_lhs8" localSheetId="0">Sheet1!$L$41:$L$45</definedName>
    <definedName name="solver_lhs8" localSheetId="1">Sheet2!$L$24:$L$28</definedName>
    <definedName name="solver_lhs8" localSheetId="2">Solver!$H$24:$H$28</definedName>
    <definedName name="solver_lhs9" localSheetId="1">Sheet2!$S$19</definedName>
    <definedName name="solver_lhs9" localSheetId="2">Solver!$H$24:$H$28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Sheet1!$B$56</definedName>
    <definedName name="solver_opt" localSheetId="1">Sheet2!$B$31</definedName>
    <definedName name="solver_opt" localSheetId="2">Solver!$B$31</definedName>
    <definedName name="solver_pre" localSheetId="0" hidden="1">0.000001</definedName>
    <definedName name="solver_rbv" localSheetId="0" hidden="1">2</definedName>
    <definedName name="solver_rel0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hs0" localSheetId="0" hidden="1">Sheet1!$B$7:$F$11</definedName>
    <definedName name="solver_rhs1" localSheetId="0" hidden="1">Sheet1!$B$7:$F$17</definedName>
    <definedName name="solver_rhs1" localSheetId="1">Sheet2!$B$7:$F$11</definedName>
    <definedName name="solver_rhs1" localSheetId="2">Solver!$N$7:$R$11</definedName>
    <definedName name="solver_rhs10" localSheetId="2">Solver!$T$7:$X$11</definedName>
    <definedName name="solver_rhs11" localSheetId="2">Solver!$T$7:$X$11</definedName>
    <definedName name="solver_rhs12" localSheetId="2">Solver!$T$7:$X$11</definedName>
    <definedName name="solver_rhs13" localSheetId="2">Solver!$T$7:$X$11</definedName>
    <definedName name="solver_rhs14" localSheetId="2">Solver!$H$15:$H$19</definedName>
    <definedName name="solver_rhs2" localSheetId="0" hidden="1">Sheet1!$N$7:$R$17</definedName>
    <definedName name="solver_rhs2" localSheetId="1">Sheet2!$N$7:$R$11</definedName>
    <definedName name="solver_rhs2" localSheetId="2">Solver!$Z$7:$AD$11</definedName>
    <definedName name="solver_rhs3" localSheetId="0" hidden="1">Sheet1!$H$7:$L$17</definedName>
    <definedName name="solver_rhs3" localSheetId="2">Solver!$X$23</definedName>
    <definedName name="solver_rhs4" localSheetId="0" hidden="1">Sheet1!$B$3</definedName>
    <definedName name="solver_rhs4" localSheetId="1">Sheet2!$H$7:$L$11</definedName>
    <definedName name="solver_rhs4" localSheetId="2">Solver!$Y$23</definedName>
    <definedName name="solver_rhs5" localSheetId="0" hidden="1">Sheet1!$C$22:$C$32</definedName>
    <definedName name="solver_rhs5" localSheetId="2">Solver!$Z$23</definedName>
    <definedName name="solver_rhs6" localSheetId="0" hidden="1">Sheet1!$B$22:$B$32</definedName>
    <definedName name="solver_rhs6" localSheetId="1">Sheet2!$C$15:$C$19</definedName>
    <definedName name="solver_rhs6" localSheetId="2">Solver!$AA$23</definedName>
    <definedName name="solver_rhs7" localSheetId="0" hidden="1">Sheet1!$H$22:$H$32</definedName>
    <definedName name="solver_rhs7" localSheetId="1">Sheet2!$B$15:$B$19</definedName>
    <definedName name="solver_rhs7" localSheetId="2">Solver!$AB$23</definedName>
    <definedName name="solver_rhs8" localSheetId="0">Sheet1!$H$22:$H$26</definedName>
    <definedName name="solver_rhs8" localSheetId="1">Sheet2!$H$15:$H$19</definedName>
    <definedName name="solver_rhs8" localSheetId="2">Solver!$C$15:$C$19</definedName>
    <definedName name="solver_rhs9" localSheetId="2">Solver!$B$15:$B$19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J18" i="1"/>
  <c r="K18" i="1"/>
  <c r="L18" i="1"/>
  <c r="H18" i="1"/>
  <c r="H31" i="1" l="1"/>
  <c r="H30" i="1"/>
  <c r="H29" i="1"/>
  <c r="H28" i="1"/>
  <c r="H27" i="1"/>
  <c r="H26" i="1"/>
  <c r="H25" i="1"/>
  <c r="H24" i="1"/>
  <c r="H23" i="1"/>
  <c r="O13" i="1"/>
  <c r="O14" i="1"/>
  <c r="O15" i="1"/>
  <c r="O16" i="1"/>
  <c r="C53" i="1"/>
  <c r="D53" i="1"/>
  <c r="E53" i="1"/>
  <c r="F53" i="1"/>
  <c r="B53" i="1"/>
  <c r="H42" i="1"/>
  <c r="L42" i="1" s="1"/>
  <c r="N42" i="1" s="1"/>
  <c r="H43" i="1"/>
  <c r="L43" i="1" s="1"/>
  <c r="N43" i="1" s="1"/>
  <c r="H44" i="1"/>
  <c r="L44" i="1" s="1"/>
  <c r="N44" i="1" s="1"/>
  <c r="H45" i="1"/>
  <c r="L45" i="1" s="1"/>
  <c r="N45" i="1" s="1"/>
  <c r="H46" i="1"/>
  <c r="L46" i="1" s="1"/>
  <c r="N46" i="1" s="1"/>
  <c r="H47" i="1"/>
  <c r="L47" i="1" s="1"/>
  <c r="N47" i="1" s="1"/>
  <c r="H48" i="1"/>
  <c r="L48" i="1" s="1"/>
  <c r="N48" i="1" s="1"/>
  <c r="H49" i="1"/>
  <c r="L49" i="1" s="1"/>
  <c r="N49" i="1" s="1"/>
  <c r="H50" i="1"/>
  <c r="L50" i="1" s="1"/>
  <c r="N50" i="1" s="1"/>
  <c r="H51" i="1"/>
  <c r="L51" i="1" s="1"/>
  <c r="N51" i="1" s="1"/>
  <c r="H41" i="1"/>
  <c r="L41" i="1" s="1"/>
  <c r="C18" i="1"/>
  <c r="D18" i="1"/>
  <c r="E18" i="1"/>
  <c r="F18" i="1"/>
  <c r="B18" i="1"/>
  <c r="R17" i="1"/>
  <c r="P16" i="1"/>
  <c r="Q16" i="1"/>
  <c r="R16" i="1"/>
  <c r="N16" i="1"/>
  <c r="P15" i="1"/>
  <c r="Q15" i="1"/>
  <c r="R15" i="1"/>
  <c r="N15" i="1"/>
  <c r="P14" i="1"/>
  <c r="Q14" i="1"/>
  <c r="R14" i="1"/>
  <c r="N14" i="1"/>
  <c r="P13" i="1"/>
  <c r="Q13" i="1"/>
  <c r="R13" i="1"/>
  <c r="N13" i="1"/>
  <c r="O12" i="1"/>
  <c r="P12" i="1"/>
  <c r="Q12" i="1"/>
  <c r="R12" i="1"/>
  <c r="N12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O7" i="1"/>
  <c r="P7" i="1"/>
  <c r="Q7" i="1"/>
  <c r="R7" i="1"/>
  <c r="T44" i="1" l="1"/>
  <c r="W44" i="1" s="1"/>
  <c r="T51" i="1"/>
  <c r="W51" i="1" s="1"/>
  <c r="T43" i="1"/>
  <c r="W43" i="1" s="1"/>
  <c r="T45" i="1"/>
  <c r="W45" i="1" s="1"/>
  <c r="T42" i="1"/>
  <c r="W42" i="1" s="1"/>
  <c r="T49" i="1"/>
  <c r="W49" i="1" s="1"/>
  <c r="T50" i="1"/>
  <c r="W50" i="1" s="1"/>
  <c r="T41" i="1"/>
  <c r="W41" i="1" s="1"/>
  <c r="T47" i="1"/>
  <c r="W47" i="1" s="1"/>
  <c r="T46" i="1"/>
  <c r="W46" i="1" s="1"/>
  <c r="C31" i="1"/>
  <c r="Q18" i="1"/>
  <c r="R18" i="1"/>
  <c r="P18" i="1"/>
  <c r="O18" i="1"/>
  <c r="C26" i="1"/>
  <c r="C30" i="1"/>
  <c r="C24" i="1"/>
  <c r="C27" i="1"/>
  <c r="C32" i="1"/>
  <c r="C29" i="1"/>
  <c r="C28" i="1"/>
  <c r="C25" i="1"/>
  <c r="C23" i="1"/>
  <c r="B23" i="1"/>
  <c r="B31" i="1"/>
  <c r="B29" i="1"/>
  <c r="B25" i="1"/>
  <c r="B30" i="1"/>
  <c r="B27" i="1"/>
  <c r="B28" i="1"/>
  <c r="B26" i="1"/>
  <c r="B32" i="1"/>
  <c r="B24" i="1"/>
  <c r="H15" i="3"/>
  <c r="T48" i="1" l="1"/>
  <c r="W48" i="1" s="1"/>
  <c r="W54" i="1" s="1"/>
  <c r="N7" i="1"/>
  <c r="C22" i="1" l="1"/>
  <c r="N18" i="1"/>
  <c r="N23" i="1"/>
  <c r="N22" i="1"/>
  <c r="N24" i="1"/>
  <c r="N25" i="1"/>
  <c r="N26" i="1"/>
  <c r="J24" i="1"/>
  <c r="J26" i="1"/>
  <c r="J25" i="1"/>
  <c r="J23" i="1"/>
  <c r="L22" i="1"/>
  <c r="L24" i="1"/>
  <c r="L25" i="1"/>
  <c r="L23" i="1"/>
  <c r="M24" i="1"/>
  <c r="M25" i="1"/>
  <c r="M26" i="1"/>
  <c r="M22" i="1"/>
  <c r="K23" i="1"/>
  <c r="K25" i="1"/>
  <c r="K22" i="1"/>
  <c r="K24" i="1"/>
  <c r="B22" i="1" l="1"/>
  <c r="J22" i="1"/>
  <c r="L26" i="1"/>
  <c r="M23" i="1"/>
  <c r="K26" i="1"/>
  <c r="F29" i="3" l="1"/>
  <c r="E29" i="3"/>
  <c r="D29" i="3"/>
  <c r="C29" i="3"/>
  <c r="B29" i="3"/>
  <c r="T28" i="3"/>
  <c r="S28" i="3"/>
  <c r="H28" i="3"/>
  <c r="H27" i="3"/>
  <c r="H26" i="3"/>
  <c r="H25" i="3"/>
  <c r="H24" i="3"/>
  <c r="AB21" i="3"/>
  <c r="AA21" i="3"/>
  <c r="Z21" i="3"/>
  <c r="Y21" i="3"/>
  <c r="X21" i="3"/>
  <c r="V21" i="3"/>
  <c r="V30" i="3" s="1"/>
  <c r="U21" i="3"/>
  <c r="U30" i="3" s="1"/>
  <c r="T21" i="3"/>
  <c r="T30" i="3" s="1"/>
  <c r="S21" i="3"/>
  <c r="S30" i="3" s="1"/>
  <c r="R21" i="3"/>
  <c r="R30" i="3" s="1"/>
  <c r="AB20" i="3"/>
  <c r="AA20" i="3"/>
  <c r="Z20" i="3"/>
  <c r="Y20" i="3"/>
  <c r="X20" i="3"/>
  <c r="V20" i="3"/>
  <c r="V29" i="3" s="1"/>
  <c r="U20" i="3"/>
  <c r="U29" i="3" s="1"/>
  <c r="T20" i="3"/>
  <c r="T29" i="3" s="1"/>
  <c r="S20" i="3"/>
  <c r="S29" i="3" s="1"/>
  <c r="R20" i="3"/>
  <c r="R29" i="3" s="1"/>
  <c r="AB19" i="3"/>
  <c r="AA19" i="3"/>
  <c r="Z19" i="3"/>
  <c r="Y19" i="3"/>
  <c r="X19" i="3"/>
  <c r="V19" i="3"/>
  <c r="V28" i="3" s="1"/>
  <c r="U19" i="3"/>
  <c r="U28" i="3" s="1"/>
  <c r="T19" i="3"/>
  <c r="S19" i="3"/>
  <c r="R19" i="3"/>
  <c r="R28" i="3" s="1"/>
  <c r="AB18" i="3"/>
  <c r="AA18" i="3"/>
  <c r="Z18" i="3"/>
  <c r="Y18" i="3"/>
  <c r="X18" i="3"/>
  <c r="V18" i="3"/>
  <c r="V27" i="3" s="1"/>
  <c r="U18" i="3"/>
  <c r="U27" i="3" s="1"/>
  <c r="T18" i="3"/>
  <c r="T27" i="3" s="1"/>
  <c r="S18" i="3"/>
  <c r="S27" i="3" s="1"/>
  <c r="R18" i="3"/>
  <c r="R27" i="3" s="1"/>
  <c r="AB17" i="3"/>
  <c r="AA17" i="3"/>
  <c r="Z17" i="3"/>
  <c r="Y17" i="3"/>
  <c r="Y22" i="3" s="1"/>
  <c r="Y23" i="3" s="1"/>
  <c r="X17" i="3"/>
  <c r="V17" i="3"/>
  <c r="V26" i="3" s="1"/>
  <c r="U17" i="3"/>
  <c r="U26" i="3" s="1"/>
  <c r="T17" i="3"/>
  <c r="T26" i="3" s="1"/>
  <c r="S17" i="3"/>
  <c r="S26" i="3" s="1"/>
  <c r="R17" i="3"/>
  <c r="R26" i="3" s="1"/>
  <c r="AD11" i="3"/>
  <c r="AC11" i="3"/>
  <c r="AB11" i="3"/>
  <c r="AA11" i="3"/>
  <c r="AE11" i="3" s="1"/>
  <c r="Z11" i="3"/>
  <c r="R11" i="3"/>
  <c r="Q11" i="3"/>
  <c r="P11" i="3"/>
  <c r="O11" i="3"/>
  <c r="N11" i="3"/>
  <c r="AD10" i="3"/>
  <c r="AC10" i="3"/>
  <c r="AB10" i="3"/>
  <c r="AA10" i="3"/>
  <c r="Z10" i="3"/>
  <c r="R10" i="3"/>
  <c r="Q10" i="3"/>
  <c r="P10" i="3"/>
  <c r="O10" i="3"/>
  <c r="N10" i="3"/>
  <c r="H18" i="3" s="1"/>
  <c r="AD9" i="3"/>
  <c r="AC9" i="3"/>
  <c r="AB9" i="3"/>
  <c r="AE9" i="3" s="1"/>
  <c r="AA9" i="3"/>
  <c r="Z9" i="3"/>
  <c r="R9" i="3"/>
  <c r="Q9" i="3"/>
  <c r="S9" i="3" s="1"/>
  <c r="P9" i="3"/>
  <c r="O9" i="3"/>
  <c r="N9" i="3"/>
  <c r="AD8" i="3"/>
  <c r="AC8" i="3"/>
  <c r="AB8" i="3"/>
  <c r="AA8" i="3"/>
  <c r="Z8" i="3"/>
  <c r="R8" i="3"/>
  <c r="Q8" i="3"/>
  <c r="P8" i="3"/>
  <c r="O8" i="3"/>
  <c r="N8" i="3"/>
  <c r="H16" i="3" s="1"/>
  <c r="L25" i="3" s="1"/>
  <c r="AD7" i="3"/>
  <c r="AC7" i="3"/>
  <c r="AB7" i="3"/>
  <c r="AA7" i="3"/>
  <c r="Z7" i="3"/>
  <c r="AE7" i="3" s="1"/>
  <c r="R7" i="3"/>
  <c r="Q7" i="3"/>
  <c r="P7" i="3"/>
  <c r="O7" i="3"/>
  <c r="N7" i="3"/>
  <c r="F29" i="2"/>
  <c r="E29" i="2"/>
  <c r="D29" i="2"/>
  <c r="C29" i="2"/>
  <c r="B29" i="2"/>
  <c r="H28" i="2"/>
  <c r="L28" i="2" s="1"/>
  <c r="H27" i="2"/>
  <c r="L27" i="2" s="1"/>
  <c r="H26" i="2"/>
  <c r="L26" i="2" s="1"/>
  <c r="H25" i="2"/>
  <c r="H30" i="2" s="1"/>
  <c r="L30" i="2" s="1"/>
  <c r="H24" i="2"/>
  <c r="L24" i="2" s="1"/>
  <c r="O24" i="2" s="1"/>
  <c r="R19" i="2"/>
  <c r="Q19" i="2"/>
  <c r="P19" i="2"/>
  <c r="O19" i="2"/>
  <c r="N19" i="2"/>
  <c r="H19" i="2"/>
  <c r="C19" i="2"/>
  <c r="R18" i="2"/>
  <c r="Q18" i="2"/>
  <c r="P18" i="2"/>
  <c r="S18" i="2" s="1"/>
  <c r="O18" i="2"/>
  <c r="N18" i="2"/>
  <c r="H18" i="2"/>
  <c r="C18" i="2"/>
  <c r="B18" i="2"/>
  <c r="R17" i="2"/>
  <c r="Q17" i="2"/>
  <c r="P17" i="2"/>
  <c r="O17" i="2"/>
  <c r="N17" i="2"/>
  <c r="H17" i="2"/>
  <c r="C17" i="2"/>
  <c r="B17" i="2"/>
  <c r="R16" i="2"/>
  <c r="Q16" i="2"/>
  <c r="P16" i="2"/>
  <c r="O16" i="2"/>
  <c r="N16" i="2"/>
  <c r="H16" i="2"/>
  <c r="C16" i="2"/>
  <c r="B16" i="2"/>
  <c r="R15" i="2"/>
  <c r="Q15" i="2"/>
  <c r="P15" i="2"/>
  <c r="O15" i="2"/>
  <c r="N15" i="2"/>
  <c r="S15" i="2" s="1"/>
  <c r="H15" i="2"/>
  <c r="H21" i="2" s="1"/>
  <c r="C15" i="2"/>
  <c r="B15" i="2"/>
  <c r="F12" i="2"/>
  <c r="E12" i="2"/>
  <c r="D12" i="2"/>
  <c r="C12" i="2"/>
  <c r="B12" i="2"/>
  <c r="N41" i="1"/>
  <c r="B56" i="1" s="1"/>
  <c r="C17" i="3" l="1"/>
  <c r="B17" i="3" s="1"/>
  <c r="O27" i="2"/>
  <c r="S19" i="2"/>
  <c r="O28" i="2"/>
  <c r="L27" i="3"/>
  <c r="L24" i="3"/>
  <c r="S17" i="2"/>
  <c r="Z22" i="3"/>
  <c r="Z23" i="3" s="1"/>
  <c r="S16" i="2"/>
  <c r="S11" i="3"/>
  <c r="C19" i="3" s="1"/>
  <c r="B19" i="3" s="1"/>
  <c r="AA22" i="3"/>
  <c r="AA23" i="3" s="1"/>
  <c r="AE10" i="3"/>
  <c r="AB22" i="3"/>
  <c r="AB23" i="3" s="1"/>
  <c r="X22" i="3"/>
  <c r="X23" i="3" s="1"/>
  <c r="O30" i="2"/>
  <c r="B31" i="2" s="1"/>
  <c r="O26" i="2"/>
  <c r="AE8" i="3"/>
  <c r="L25" i="2"/>
  <c r="O25" i="2" s="1"/>
  <c r="H17" i="3"/>
  <c r="L26" i="3" s="1"/>
  <c r="S7" i="3"/>
  <c r="C15" i="3" s="1"/>
  <c r="B15" i="3" s="1"/>
  <c r="H19" i="3"/>
  <c r="L28" i="3" s="1"/>
  <c r="S8" i="3"/>
  <c r="C16" i="3" s="1"/>
  <c r="B16" i="3" s="1"/>
  <c r="S10" i="3"/>
  <c r="C18" i="3" s="1"/>
  <c r="B18" i="3" s="1"/>
  <c r="H30" i="3"/>
  <c r="H21" i="3" l="1"/>
  <c r="L30" i="3" s="1"/>
  <c r="B31" i="3" s="1"/>
</calcChain>
</file>

<file path=xl/sharedStrings.xml><?xml version="1.0" encoding="utf-8"?>
<sst xmlns="http://schemas.openxmlformats.org/spreadsheetml/2006/main" count="276" uniqueCount="89">
  <si>
    <t>OR Scheduling</t>
  </si>
  <si>
    <t>Data</t>
  </si>
  <si>
    <t># of Surgical Teams per Department per Day</t>
  </si>
  <si>
    <t>Min # of ORs per day</t>
  </si>
  <si>
    <t>Max # of ORs per day</t>
  </si>
  <si>
    <t>M</t>
  </si>
  <si>
    <t>T</t>
  </si>
  <si>
    <t>W</t>
  </si>
  <si>
    <t>R</t>
  </si>
  <si>
    <t>F</t>
  </si>
  <si>
    <t>Opthalmology</t>
  </si>
  <si>
    <t>Gynecology</t>
  </si>
  <si>
    <t>Oral Surgery</t>
  </si>
  <si>
    <t>Otolaryngology</t>
  </si>
  <si>
    <t>General Surgery</t>
  </si>
  <si>
    <t>Weekly Department Requirements</t>
  </si>
  <si>
    <t>Weekly Targets</t>
  </si>
  <si>
    <t>Min</t>
  </si>
  <si>
    <t>Max</t>
  </si>
  <si>
    <t>Decision Variables</t>
  </si>
  <si>
    <t>Weekly Totals</t>
  </si>
  <si>
    <t>Weekly Hours</t>
  </si>
  <si>
    <t>% of Target</t>
  </si>
  <si>
    <t>Total # ORs each day</t>
  </si>
  <si>
    <t>Objective</t>
  </si>
  <si>
    <t>Constraints</t>
  </si>
  <si>
    <t>Daily # ORs assigned is integer</t>
  </si>
  <si>
    <t>UB: Surgical Teams per day</t>
  </si>
  <si>
    <t>UB: Daily Dept OR requirement</t>
  </si>
  <si>
    <t>LB: Daily Dept OR requirement</t>
  </si>
  <si>
    <t>UB: Weekly Dept OR requirement</t>
  </si>
  <si>
    <t>LB: Weekly Dept OR requirement</t>
  </si>
  <si>
    <t>Departmental Targets</t>
  </si>
  <si>
    <t>Free For Emengercies  ORs</t>
  </si>
  <si>
    <t>Total #Ors For Emengercies</t>
  </si>
  <si>
    <t># of ORs per day</t>
  </si>
  <si>
    <t>Max # of Hours per day</t>
  </si>
  <si>
    <t># of Surgeries per day</t>
  </si>
  <si>
    <t>Max # Hours of Surgeries per day</t>
  </si>
  <si>
    <t>Max # of Surgeries per day</t>
  </si>
  <si>
    <t>Weekly Hours Totals</t>
  </si>
  <si>
    <t># of Surgeries per day left</t>
  </si>
  <si>
    <t>Total Ors</t>
  </si>
  <si>
    <t>Γυναικολογική</t>
  </si>
  <si>
    <t>Καρδιολογική</t>
  </si>
  <si>
    <t>Νευροχειρουργική</t>
  </si>
  <si>
    <t>Πλαστική χειρουργική</t>
  </si>
  <si>
    <t>1η : Παιδοχειρουργική</t>
  </si>
  <si>
    <t>4η: Οφθαλμολογική</t>
  </si>
  <si>
    <t>5η: Νευροχειρουργική</t>
  </si>
  <si>
    <t>10η: Πανεπιστημιακή Χειρουργική</t>
  </si>
  <si>
    <t>11η: ΩΡΛ</t>
  </si>
  <si>
    <t>12η: Πλαστική Χειρουργική</t>
  </si>
  <si>
    <t>13η: Ουρολογική</t>
  </si>
  <si>
    <t>14η: Σηπτικό Χειρουργείο</t>
  </si>
  <si>
    <t>Νεογνοχειρουργική</t>
  </si>
  <si>
    <t>Οφθαλμολογική</t>
  </si>
  <si>
    <t>Καρδιοχειρουργική</t>
  </si>
  <si>
    <t>Θωρακοχειρουργική</t>
  </si>
  <si>
    <t>Ορθοπεδική, Χειρουργεία Τραύματος</t>
  </si>
  <si>
    <t>Χειρουργεία Πλαστικής Χειρουργικής</t>
  </si>
  <si>
    <t>Χειρουργεία Ουρολογικής-Ανοιχτές όπως και Διουρηθρικές Επεμβάσεις</t>
  </si>
  <si>
    <t>Επεμβάσεις ΩΡΛ</t>
  </si>
  <si>
    <t>Ανοικτή χειρουργική</t>
  </si>
  <si>
    <t>Λαπαροσκοπική χειρουργική</t>
  </si>
  <si>
    <t>Αγγειοχειρουργική</t>
  </si>
  <si>
    <t>Παιδοχειρουργική</t>
  </si>
  <si>
    <t>2η : Γενική Χειρουργική</t>
  </si>
  <si>
    <t>3η : Γενική Χειρουργική</t>
  </si>
  <si>
    <t>6η : Θωρακοχειρουργική και Καρδιοχειρουργική</t>
  </si>
  <si>
    <t>8η : Ορθοπεδική</t>
  </si>
  <si>
    <t>7η : Θωρακοχειρουργική και Καρδιοχειρουργική</t>
  </si>
  <si>
    <t>9η : Ορθοπεδική</t>
  </si>
  <si>
    <t>50 περιστατικά ανα ημέρα</t>
  </si>
  <si>
    <t>Pediatric surgery</t>
  </si>
  <si>
    <t>Neurosurgery</t>
  </si>
  <si>
    <t>Τhoracic surgery and Cardiac surgery</t>
  </si>
  <si>
    <t>Orthopedics</t>
  </si>
  <si>
    <t>University Surgery</t>
  </si>
  <si>
    <t>Plastic Surgery</t>
  </si>
  <si>
    <t>Septic Surgery</t>
  </si>
  <si>
    <t>Urology</t>
  </si>
  <si>
    <t>Ophthalmologist</t>
  </si>
  <si>
    <t>% Targets</t>
  </si>
  <si>
    <t>Av. Time per surgery</t>
  </si>
  <si>
    <t>Av. Surgeries per week</t>
  </si>
  <si>
    <t>Av Surgeries Per day</t>
  </si>
  <si>
    <t>Weekly total</t>
  </si>
  <si>
    <t>Weekly total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</si>
</sst>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</font>
    <font>
      <sz val="12"/>
      <color theme="1"/>
      <name val="Calibri"/>
      <family val="2"/>
      <charset val="161"/>
    </font>
    <font>
      <b/>
      <sz val="12"/>
      <color theme="1"/>
      <name val="Calibri"/>
      <family val="2"/>
      <charset val="161"/>
    </font>
    <font>
      <sz val="12"/>
      <color rgb="FFFF0000"/>
      <name val="Calibri"/>
      <family val="2"/>
      <charset val="161"/>
    </font>
    <font>
      <sz val="12"/>
      <color rgb="FF1F497D"/>
      <name val="Calibri"/>
      <family val="2"/>
      <charset val="161"/>
    </font>
    <font>
      <sz val="12"/>
      <color rgb="FFE36C09"/>
      <name val="Calibri"/>
      <family val="2"/>
      <charset val="161"/>
    </font>
    <font>
      <sz val="12"/>
      <color theme="0"/>
      <name val="Calibri"/>
      <family val="2"/>
      <charset val="161"/>
    </font>
    <font>
      <sz val="12"/>
      <name val="Arial"/>
      <family val="2"/>
      <charset val="161"/>
    </font>
    <font>
      <sz val="12"/>
      <color theme="1"/>
      <name val="Arial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rgb="FFFFFF66"/>
        <bgColor rgb="FFFFFF66"/>
      </patternFill>
    </fill>
    <fill>
      <patternFill patternType="solid">
        <fgColor rgb="FF00CCFF"/>
        <bgColor rgb="FF00CCFF"/>
      </patternFill>
    </fill>
    <fill>
      <patternFill patternType="solid">
        <fgColor rgb="FF00AE00"/>
        <bgColor rgb="FF00AE00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1" fillId="2" borderId="12" xfId="0" applyFont="1" applyFill="1" applyBorder="1" applyAlignment="1">
      <alignment horizontal="right" vertical="center" wrapText="1"/>
    </xf>
    <xf numFmtId="0" fontId="1" fillId="2" borderId="13" xfId="0" applyFont="1" applyFill="1" applyBorder="1" applyAlignment="1">
      <alignment horizontal="right" vertical="center" wrapText="1"/>
    </xf>
    <xf numFmtId="0" fontId="1" fillId="2" borderId="14" xfId="0" applyFont="1" applyFill="1" applyBorder="1" applyAlignment="1">
      <alignment horizontal="right" vertical="center" wrapText="1"/>
    </xf>
    <xf numFmtId="0" fontId="1" fillId="2" borderId="15" xfId="0" applyFont="1" applyFill="1" applyBorder="1" applyAlignment="1">
      <alignment horizontal="right" vertical="center" wrapText="1"/>
    </xf>
    <xf numFmtId="0" fontId="1" fillId="2" borderId="16" xfId="0" applyFont="1" applyFill="1" applyBorder="1" applyAlignment="1">
      <alignment horizontal="right" vertical="center" wrapText="1"/>
    </xf>
    <xf numFmtId="0" fontId="1" fillId="2" borderId="17" xfId="0" applyFont="1" applyFill="1" applyBorder="1" applyAlignment="1">
      <alignment horizontal="right" vertical="center" wrapText="1"/>
    </xf>
    <xf numFmtId="0" fontId="1" fillId="2" borderId="18" xfId="0" applyFont="1" applyFill="1" applyBorder="1" applyAlignment="1">
      <alignment horizontal="right" vertical="center" wrapText="1"/>
    </xf>
    <xf numFmtId="0" fontId="1" fillId="2" borderId="19" xfId="0" applyFont="1" applyFill="1" applyBorder="1" applyAlignment="1">
      <alignment horizontal="right" vertical="center" wrapText="1"/>
    </xf>
    <xf numFmtId="0" fontId="1" fillId="2" borderId="20" xfId="0" applyFont="1" applyFill="1" applyBorder="1" applyAlignment="1">
      <alignment horizontal="right" vertical="center" wrapText="1"/>
    </xf>
    <xf numFmtId="0" fontId="1" fillId="4" borderId="1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0" fontId="1" fillId="3" borderId="21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3" fontId="3" fillId="0" borderId="1" xfId="0" applyNumberFormat="1" applyFont="1" applyBorder="1" applyAlignment="1">
      <alignment horizontal="right" vertical="center" wrapText="1"/>
    </xf>
    <xf numFmtId="3" fontId="3" fillId="0" borderId="2" xfId="0" applyNumberFormat="1" applyFont="1" applyBorder="1" applyAlignment="1">
      <alignment horizontal="right" vertical="center" wrapText="1"/>
    </xf>
    <xf numFmtId="3" fontId="3" fillId="0" borderId="3" xfId="0" applyNumberFormat="1" applyFont="1" applyBorder="1" applyAlignment="1">
      <alignment horizontal="right" vertical="center" wrapText="1"/>
    </xf>
    <xf numFmtId="3" fontId="4" fillId="0" borderId="1" xfId="0" applyNumberFormat="1" applyFont="1" applyBorder="1" applyAlignment="1">
      <alignment horizontal="right" vertical="center" wrapText="1"/>
    </xf>
    <xf numFmtId="3" fontId="4" fillId="0" borderId="2" xfId="0" applyNumberFormat="1" applyFont="1" applyBorder="1" applyAlignment="1">
      <alignment horizontal="right" vertical="center" wrapText="1"/>
    </xf>
    <xf numFmtId="3" fontId="4" fillId="0" borderId="3" xfId="0" applyNumberFormat="1" applyFont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3" fontId="1" fillId="0" borderId="2" xfId="0" applyNumberFormat="1" applyFont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right" vertical="center" wrapText="1"/>
    </xf>
    <xf numFmtId="3" fontId="6" fillId="0" borderId="0" xfId="0" applyNumberFormat="1" applyFont="1"/>
    <xf numFmtId="3" fontId="5" fillId="0" borderId="1" xfId="0" applyNumberFormat="1" applyFont="1" applyBorder="1" applyAlignment="1">
      <alignment horizontal="right" vertical="center" wrapText="1"/>
    </xf>
    <xf numFmtId="3" fontId="5" fillId="0" borderId="2" xfId="0" applyNumberFormat="1" applyFont="1" applyBorder="1" applyAlignment="1">
      <alignment horizontal="right" vertical="center" wrapText="1"/>
    </xf>
    <xf numFmtId="3" fontId="5" fillId="0" borderId="3" xfId="0" applyNumberFormat="1" applyFont="1" applyBorder="1" applyAlignment="1">
      <alignment horizontal="right" vertical="center" wrapText="1"/>
    </xf>
    <xf numFmtId="3" fontId="1" fillId="0" borderId="0" xfId="0" applyNumberFormat="1" applyFont="1"/>
    <xf numFmtId="3" fontId="3" fillId="0" borderId="4" xfId="0" applyNumberFormat="1" applyFont="1" applyBorder="1" applyAlignment="1">
      <alignment horizontal="right" vertical="center" wrapText="1"/>
    </xf>
    <xf numFmtId="3" fontId="3" fillId="0" borderId="0" xfId="0" applyNumberFormat="1" applyFont="1" applyAlignment="1">
      <alignment horizontal="right" vertical="center" wrapText="1"/>
    </xf>
    <xf numFmtId="3" fontId="3" fillId="0" borderId="5" xfId="0" applyNumberFormat="1" applyFont="1" applyBorder="1" applyAlignment="1">
      <alignment horizontal="right" vertical="center" wrapText="1"/>
    </xf>
    <xf numFmtId="3" fontId="4" fillId="0" borderId="4" xfId="0" applyNumberFormat="1" applyFont="1" applyBorder="1" applyAlignment="1">
      <alignment horizontal="right" vertical="center" wrapText="1"/>
    </xf>
    <xf numFmtId="3" fontId="4" fillId="0" borderId="0" xfId="0" applyNumberFormat="1" applyFont="1" applyAlignment="1">
      <alignment horizontal="right" vertical="center" wrapText="1"/>
    </xf>
    <xf numFmtId="3" fontId="4" fillId="0" borderId="5" xfId="0" applyNumberFormat="1" applyFont="1" applyBorder="1" applyAlignment="1">
      <alignment horizontal="right" vertical="center" wrapText="1"/>
    </xf>
    <xf numFmtId="3" fontId="1" fillId="0" borderId="4" xfId="0" applyNumberFormat="1" applyFont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3" fontId="1" fillId="0" borderId="5" xfId="0" applyNumberFormat="1" applyFont="1" applyBorder="1" applyAlignment="1">
      <alignment horizontal="right" vertical="center" wrapText="1"/>
    </xf>
    <xf numFmtId="3" fontId="5" fillId="0" borderId="4" xfId="0" applyNumberFormat="1" applyFont="1" applyBorder="1" applyAlignment="1">
      <alignment horizontal="right" vertical="center" wrapText="1"/>
    </xf>
    <xf numFmtId="3" fontId="5" fillId="0" borderId="0" xfId="0" applyNumberFormat="1" applyFont="1" applyAlignment="1">
      <alignment horizontal="right" vertical="center" wrapText="1"/>
    </xf>
    <xf numFmtId="3" fontId="5" fillId="0" borderId="5" xfId="0" applyNumberFormat="1" applyFont="1" applyBorder="1" applyAlignment="1">
      <alignment horizontal="right" vertical="center" wrapText="1"/>
    </xf>
    <xf numFmtId="3" fontId="3" fillId="0" borderId="6" xfId="0" applyNumberFormat="1" applyFont="1" applyBorder="1" applyAlignment="1">
      <alignment horizontal="right" vertical="center" wrapText="1"/>
    </xf>
    <xf numFmtId="3" fontId="3" fillId="0" borderId="7" xfId="0" applyNumberFormat="1" applyFont="1" applyBorder="1" applyAlignment="1">
      <alignment horizontal="right" vertical="center" wrapText="1"/>
    </xf>
    <xf numFmtId="3" fontId="3" fillId="0" borderId="8" xfId="0" applyNumberFormat="1" applyFont="1" applyBorder="1" applyAlignment="1">
      <alignment horizontal="right" vertical="center" wrapText="1"/>
    </xf>
    <xf numFmtId="3" fontId="4" fillId="0" borderId="6" xfId="0" applyNumberFormat="1" applyFont="1" applyBorder="1" applyAlignment="1">
      <alignment horizontal="right" vertical="center" wrapText="1"/>
    </xf>
    <xf numFmtId="3" fontId="4" fillId="0" borderId="7" xfId="0" applyNumberFormat="1" applyFont="1" applyBorder="1" applyAlignment="1">
      <alignment horizontal="right" vertical="center" wrapText="1"/>
    </xf>
    <xf numFmtId="3" fontId="4" fillId="0" borderId="8" xfId="0" applyNumberFormat="1" applyFont="1" applyBorder="1" applyAlignment="1">
      <alignment horizontal="right" vertical="center" wrapText="1"/>
    </xf>
    <xf numFmtId="3" fontId="1" fillId="0" borderId="6" xfId="0" applyNumberFormat="1" applyFont="1" applyBorder="1" applyAlignment="1">
      <alignment horizontal="right" vertical="center" wrapText="1"/>
    </xf>
    <xf numFmtId="3" fontId="1" fillId="0" borderId="7" xfId="0" applyNumberFormat="1" applyFont="1" applyBorder="1" applyAlignment="1">
      <alignment horizontal="right" vertical="center" wrapText="1"/>
    </xf>
    <xf numFmtId="3" fontId="1" fillId="0" borderId="8" xfId="0" applyNumberFormat="1" applyFont="1" applyBorder="1" applyAlignment="1">
      <alignment horizontal="right" vertical="center" wrapText="1"/>
    </xf>
    <xf numFmtId="3" fontId="5" fillId="0" borderId="6" xfId="0" applyNumberFormat="1" applyFont="1" applyBorder="1" applyAlignment="1">
      <alignment horizontal="right" vertical="center" wrapText="1"/>
    </xf>
    <xf numFmtId="3" fontId="5" fillId="0" borderId="7" xfId="0" applyNumberFormat="1" applyFont="1" applyBorder="1" applyAlignment="1">
      <alignment horizontal="right" vertical="center" wrapText="1"/>
    </xf>
    <xf numFmtId="3" fontId="5" fillId="0" borderId="8" xfId="0" applyNumberFormat="1" applyFont="1" applyBorder="1" applyAlignment="1">
      <alignment horizontal="right" vertical="center" wrapText="1"/>
    </xf>
    <xf numFmtId="3" fontId="1" fillId="0" borderId="9" xfId="0" applyNumberFormat="1" applyFont="1" applyBorder="1" applyAlignment="1">
      <alignment horizontal="right" vertical="center" wrapText="1"/>
    </xf>
    <xf numFmtId="3" fontId="1" fillId="0" borderId="10" xfId="0" applyNumberFormat="1" applyFont="1" applyBorder="1" applyAlignment="1">
      <alignment horizontal="right" vertical="center" wrapText="1"/>
    </xf>
    <xf numFmtId="3" fontId="1" fillId="0" borderId="11" xfId="0" applyNumberFormat="1" applyFont="1" applyBorder="1" applyAlignment="1">
      <alignment horizontal="right" vertical="center" wrapText="1"/>
    </xf>
    <xf numFmtId="3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/>
    </xf>
    <xf numFmtId="3" fontId="1" fillId="2" borderId="12" xfId="0" applyNumberFormat="1" applyFont="1" applyFill="1" applyBorder="1" applyAlignment="1">
      <alignment horizontal="right" vertical="center" wrapText="1"/>
    </xf>
    <xf numFmtId="3" fontId="1" fillId="2" borderId="13" xfId="0" applyNumberFormat="1" applyFont="1" applyFill="1" applyBorder="1" applyAlignment="1">
      <alignment horizontal="right" vertical="center" wrapText="1"/>
    </xf>
    <xf numFmtId="3" fontId="1" fillId="2" borderId="14" xfId="0" applyNumberFormat="1" applyFont="1" applyFill="1" applyBorder="1" applyAlignment="1">
      <alignment horizontal="right" vertical="center" wrapText="1"/>
    </xf>
    <xf numFmtId="3" fontId="1" fillId="2" borderId="15" xfId="0" applyNumberFormat="1" applyFont="1" applyFill="1" applyBorder="1" applyAlignment="1">
      <alignment horizontal="right" vertical="center" wrapText="1"/>
    </xf>
    <xf numFmtId="3" fontId="1" fillId="2" borderId="16" xfId="0" applyNumberFormat="1" applyFont="1" applyFill="1" applyBorder="1" applyAlignment="1">
      <alignment horizontal="right" vertical="center" wrapText="1"/>
    </xf>
    <xf numFmtId="3" fontId="1" fillId="2" borderId="17" xfId="0" applyNumberFormat="1" applyFont="1" applyFill="1" applyBorder="1" applyAlignment="1">
      <alignment horizontal="right" vertical="center" wrapText="1"/>
    </xf>
    <xf numFmtId="3" fontId="1" fillId="2" borderId="18" xfId="0" applyNumberFormat="1" applyFont="1" applyFill="1" applyBorder="1" applyAlignment="1">
      <alignment horizontal="right" vertical="center" wrapText="1"/>
    </xf>
    <xf numFmtId="3" fontId="1" fillId="2" borderId="19" xfId="0" applyNumberFormat="1" applyFont="1" applyFill="1" applyBorder="1" applyAlignment="1">
      <alignment horizontal="right" vertical="center" wrapText="1"/>
    </xf>
    <xf numFmtId="3" fontId="1" fillId="2" borderId="20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1" fillId="0" borderId="16" xfId="0" applyFont="1" applyBorder="1" applyAlignment="1">
      <alignment vertical="center" wrapText="1"/>
    </xf>
    <xf numFmtId="0" fontId="8" fillId="0" borderId="0" xfId="0" applyFont="1" applyAlignment="1"/>
    <xf numFmtId="0" fontId="1" fillId="0" borderId="16" xfId="0" applyFont="1" applyBorder="1" applyAlignment="1">
      <alignment horizontal="right" vertical="center" wrapText="1"/>
    </xf>
    <xf numFmtId="1" fontId="1" fillId="0" borderId="16" xfId="0" applyNumberFormat="1" applyFont="1" applyBorder="1" applyAlignment="1">
      <alignment horizontal="right" vertical="center" wrapText="1"/>
    </xf>
    <xf numFmtId="0" fontId="1" fillId="0" borderId="24" xfId="0" applyFont="1" applyBorder="1" applyAlignment="1">
      <alignment horizontal="right" vertical="center" wrapText="1"/>
    </xf>
    <xf numFmtId="0" fontId="1" fillId="0" borderId="25" xfId="0" applyFont="1" applyBorder="1" applyAlignment="1">
      <alignment horizontal="right" vertical="center" wrapText="1"/>
    </xf>
    <xf numFmtId="0" fontId="1" fillId="0" borderId="26" xfId="0" applyFont="1" applyBorder="1" applyAlignment="1">
      <alignment horizontal="right" vertical="center" wrapText="1"/>
    </xf>
    <xf numFmtId="0" fontId="1" fillId="0" borderId="27" xfId="0" applyFont="1" applyBorder="1" applyAlignment="1">
      <alignment horizontal="right" vertical="center" wrapText="1"/>
    </xf>
    <xf numFmtId="0" fontId="1" fillId="0" borderId="28" xfId="0" applyFont="1" applyBorder="1" applyAlignment="1">
      <alignment horizontal="right" vertical="center" wrapText="1"/>
    </xf>
    <xf numFmtId="0" fontId="1" fillId="0" borderId="29" xfId="0" applyFont="1" applyBorder="1" applyAlignment="1">
      <alignment horizontal="right" vertical="center" wrapText="1"/>
    </xf>
    <xf numFmtId="0" fontId="1" fillId="0" borderId="30" xfId="0" applyFont="1" applyBorder="1" applyAlignment="1">
      <alignment horizontal="right" vertical="center" wrapText="1"/>
    </xf>
    <xf numFmtId="0" fontId="1" fillId="0" borderId="31" xfId="0" applyFont="1" applyBorder="1" applyAlignment="1">
      <alignment horizontal="right" vertical="center" wrapText="1"/>
    </xf>
    <xf numFmtId="1" fontId="1" fillId="0" borderId="24" xfId="0" applyNumberFormat="1" applyFont="1" applyBorder="1" applyAlignment="1">
      <alignment horizontal="right" vertical="center" wrapText="1"/>
    </xf>
    <xf numFmtId="1" fontId="1" fillId="0" borderId="25" xfId="0" applyNumberFormat="1" applyFont="1" applyBorder="1" applyAlignment="1">
      <alignment horizontal="right" vertical="center" wrapText="1"/>
    </xf>
    <xf numFmtId="1" fontId="1" fillId="0" borderId="26" xfId="0" applyNumberFormat="1" applyFont="1" applyBorder="1" applyAlignment="1">
      <alignment horizontal="right" vertical="center" wrapText="1"/>
    </xf>
    <xf numFmtId="1" fontId="1" fillId="0" borderId="27" xfId="0" applyNumberFormat="1" applyFont="1" applyBorder="1" applyAlignment="1">
      <alignment horizontal="right" vertical="center" wrapText="1"/>
    </xf>
    <xf numFmtId="1" fontId="1" fillId="0" borderId="28" xfId="0" applyNumberFormat="1" applyFont="1" applyBorder="1" applyAlignment="1">
      <alignment horizontal="right" vertical="center" wrapText="1"/>
    </xf>
    <xf numFmtId="1" fontId="1" fillId="0" borderId="29" xfId="0" applyNumberFormat="1" applyFont="1" applyBorder="1" applyAlignment="1">
      <alignment horizontal="right" vertical="center" wrapText="1"/>
    </xf>
    <xf numFmtId="1" fontId="1" fillId="0" borderId="30" xfId="0" applyNumberFormat="1" applyFont="1" applyBorder="1" applyAlignment="1">
      <alignment horizontal="right" vertical="center" wrapText="1"/>
    </xf>
    <xf numFmtId="1" fontId="1" fillId="0" borderId="31" xfId="0" applyNumberFormat="1" applyFont="1" applyBorder="1" applyAlignment="1">
      <alignment horizontal="right" vertical="center" wrapText="1"/>
    </xf>
    <xf numFmtId="10" fontId="1" fillId="0" borderId="16" xfId="0" applyNumberFormat="1" applyFont="1" applyBorder="1" applyAlignment="1">
      <alignment horizontal="right" vertical="center" wrapText="1"/>
    </xf>
    <xf numFmtId="0" fontId="0" fillId="0" borderId="16" xfId="0" applyFont="1" applyBorder="1" applyAlignment="1"/>
    <xf numFmtId="0" fontId="1" fillId="0" borderId="32" xfId="0" applyFont="1" applyBorder="1" applyAlignment="1">
      <alignment horizontal="right" vertical="center" wrapText="1"/>
    </xf>
    <xf numFmtId="0" fontId="1" fillId="0" borderId="33" xfId="0" applyFont="1" applyBorder="1" applyAlignment="1">
      <alignment horizontal="right" vertical="center" wrapText="1"/>
    </xf>
    <xf numFmtId="0" fontId="1" fillId="0" borderId="34" xfId="0" applyFont="1" applyBorder="1" applyAlignment="1">
      <alignment horizontal="right" vertical="center" wrapText="1"/>
    </xf>
    <xf numFmtId="3" fontId="1" fillId="2" borderId="24" xfId="0" applyNumberFormat="1" applyFont="1" applyFill="1" applyBorder="1" applyAlignment="1">
      <alignment horizontal="right" vertical="center" wrapText="1"/>
    </xf>
    <xf numFmtId="3" fontId="1" fillId="2" borderId="25" xfId="0" applyNumberFormat="1" applyFont="1" applyFill="1" applyBorder="1" applyAlignment="1">
      <alignment horizontal="right" vertical="center" wrapText="1"/>
    </xf>
    <xf numFmtId="3" fontId="1" fillId="2" borderId="26" xfId="0" applyNumberFormat="1" applyFont="1" applyFill="1" applyBorder="1" applyAlignment="1">
      <alignment horizontal="right" vertical="center" wrapText="1"/>
    </xf>
    <xf numFmtId="3" fontId="1" fillId="2" borderId="27" xfId="0" applyNumberFormat="1" applyFont="1" applyFill="1" applyBorder="1" applyAlignment="1">
      <alignment horizontal="right" vertical="center" wrapText="1"/>
    </xf>
    <xf numFmtId="3" fontId="1" fillId="2" borderId="28" xfId="0" applyNumberFormat="1" applyFont="1" applyFill="1" applyBorder="1" applyAlignment="1">
      <alignment horizontal="right" vertical="center" wrapText="1"/>
    </xf>
    <xf numFmtId="3" fontId="1" fillId="2" borderId="29" xfId="0" applyNumberFormat="1" applyFont="1" applyFill="1" applyBorder="1" applyAlignment="1">
      <alignment horizontal="right" vertical="center" wrapText="1"/>
    </xf>
    <xf numFmtId="3" fontId="1" fillId="2" borderId="30" xfId="0" applyNumberFormat="1" applyFont="1" applyFill="1" applyBorder="1" applyAlignment="1">
      <alignment horizontal="right" vertical="center" wrapText="1"/>
    </xf>
    <xf numFmtId="3" fontId="1" fillId="2" borderId="31" xfId="0" applyNumberFormat="1" applyFont="1" applyFill="1" applyBorder="1" applyAlignment="1">
      <alignment horizontal="right" vertical="center" wrapText="1"/>
    </xf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1" fontId="1" fillId="0" borderId="0" xfId="0" applyNumberFormat="1" applyFont="1" applyAlignment="1">
      <alignment horizontal="left" vertical="center" wrapText="1"/>
    </xf>
    <xf numFmtId="10" fontId="1" fillId="5" borderId="0" xfId="0" applyNumberFormat="1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5" borderId="0" xfId="0" applyFont="1" applyFill="1"/>
    <xf numFmtId="0" fontId="1" fillId="5" borderId="16" xfId="0" applyFont="1" applyFill="1" applyBorder="1" applyAlignment="1">
      <alignment vertical="center" wrapText="1"/>
    </xf>
    <xf numFmtId="0" fontId="0" fillId="5" borderId="0" xfId="0" applyFont="1" applyFill="1" applyAlignment="1"/>
    <xf numFmtId="4" fontId="1" fillId="3" borderId="21" xfId="0" applyNumberFormat="1" applyFont="1" applyFill="1" applyBorder="1" applyAlignment="1">
      <alignment horizontal="right" vertical="center" wrapText="1"/>
    </xf>
    <xf numFmtId="4" fontId="1" fillId="0" borderId="0" xfId="0" applyNumberFormat="1" applyFont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10" fontId="1" fillId="3" borderId="22" xfId="0" applyNumberFormat="1" applyFont="1" applyFill="1" applyBorder="1" applyAlignment="1">
      <alignment horizontal="center" vertical="center" wrapText="1"/>
    </xf>
    <xf numFmtId="0" fontId="7" fillId="0" borderId="23" xfId="0" applyFont="1" applyBorder="1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8"/>
  <sheetViews>
    <sheetView tabSelected="1" topLeftCell="A3" zoomScale="70" zoomScaleNormal="70" workbookViewId="0">
      <selection activeCell="H35" sqref="H35"/>
    </sheetView>
  </sheetViews>
  <sheetFormatPr defaultColWidth="11.1796875" defaultRowHeight="15" customHeight="1" x14ac:dyDescent="0.25"/>
  <cols>
    <col min="1" max="1" width="29" bestFit="1" customWidth="1"/>
    <col min="2" max="2" width="6.36328125" bestFit="1" customWidth="1"/>
    <col min="3" max="3" width="5.453125" customWidth="1"/>
    <col min="4" max="4" width="8.54296875" customWidth="1"/>
    <col min="5" max="6" width="5.453125" customWidth="1"/>
    <col min="7" max="7" width="8" customWidth="1"/>
    <col min="8" max="8" width="11.453125" bestFit="1" customWidth="1"/>
    <col min="9" max="11" width="7.08984375" bestFit="1" customWidth="1"/>
    <col min="12" max="12" width="15.7265625" bestFit="1" customWidth="1"/>
    <col min="13" max="13" width="5.453125" customWidth="1"/>
    <col min="14" max="14" width="10.453125" bestFit="1" customWidth="1"/>
    <col min="15" max="15" width="2.7265625" bestFit="1" customWidth="1"/>
    <col min="16" max="16" width="5.453125" customWidth="1"/>
    <col min="17" max="17" width="6.36328125" bestFit="1" customWidth="1"/>
    <col min="18" max="18" width="5.453125" customWidth="1"/>
    <col min="19" max="26" width="11" customWidth="1"/>
  </cols>
  <sheetData>
    <row r="1" spans="1:19" ht="15" customHeight="1" x14ac:dyDescent="0.3">
      <c r="A1" s="1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"/>
    </row>
    <row r="2" spans="1:19" ht="15" customHeight="1" x14ac:dyDescent="0.3">
      <c r="A2" s="3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"/>
    </row>
    <row r="3" spans="1:19" s="84" customFormat="1" ht="15" customHeight="1" x14ac:dyDescent="0.3">
      <c r="A3" s="3" t="s">
        <v>42</v>
      </c>
      <c r="B3" s="3">
        <v>14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"/>
    </row>
    <row r="4" spans="1:19" ht="15" customHeight="1" x14ac:dyDescent="0.3">
      <c r="A4" s="3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"/>
    </row>
    <row r="5" spans="1:19" ht="15" customHeight="1" x14ac:dyDescent="0.25">
      <c r="A5" s="133" t="s">
        <v>2</v>
      </c>
      <c r="B5" s="134"/>
      <c r="C5" s="134"/>
      <c r="D5" s="134"/>
      <c r="E5" s="134"/>
      <c r="F5" s="134"/>
      <c r="G5" s="134"/>
      <c r="H5" s="133" t="s">
        <v>3</v>
      </c>
      <c r="I5" s="134"/>
      <c r="J5" s="134"/>
      <c r="K5" s="134"/>
      <c r="L5" s="134"/>
      <c r="M5" s="134"/>
      <c r="N5" s="133" t="s">
        <v>4</v>
      </c>
      <c r="O5" s="134"/>
      <c r="P5" s="134"/>
      <c r="Q5" s="134"/>
      <c r="R5" s="134"/>
      <c r="S5" s="134"/>
    </row>
    <row r="6" spans="1:19" ht="15" customHeight="1" thickBot="1" x14ac:dyDescent="0.35">
      <c r="A6" s="1"/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/>
      <c r="H6" s="1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1"/>
      <c r="N6" s="1" t="s">
        <v>5</v>
      </c>
      <c r="O6" s="1" t="s">
        <v>6</v>
      </c>
      <c r="P6" s="1" t="s">
        <v>7</v>
      </c>
      <c r="Q6" s="1" t="s">
        <v>8</v>
      </c>
      <c r="R6" s="1" t="s">
        <v>9</v>
      </c>
      <c r="S6" s="2"/>
    </row>
    <row r="7" spans="1:19" ht="15" customHeight="1" x14ac:dyDescent="0.25">
      <c r="A7" s="29" t="s">
        <v>74</v>
      </c>
      <c r="B7" s="92">
        <v>1</v>
      </c>
      <c r="C7" s="93">
        <v>2</v>
      </c>
      <c r="D7" s="93">
        <v>1</v>
      </c>
      <c r="E7" s="93">
        <v>2</v>
      </c>
      <c r="F7" s="94">
        <v>1</v>
      </c>
      <c r="G7" s="1"/>
      <c r="H7" s="100">
        <v>0</v>
      </c>
      <c r="I7" s="101">
        <v>0</v>
      </c>
      <c r="J7" s="101">
        <v>0</v>
      </c>
      <c r="K7" s="101">
        <v>0</v>
      </c>
      <c r="L7" s="102">
        <v>0</v>
      </c>
      <c r="M7" s="124"/>
      <c r="N7" s="92">
        <f>MAX($B$7:$F$7)</f>
        <v>2</v>
      </c>
      <c r="O7" s="93">
        <f t="shared" ref="O7:R7" si="0">MAX($B$7:$F$7)</f>
        <v>2</v>
      </c>
      <c r="P7" s="93">
        <f t="shared" si="0"/>
        <v>2</v>
      </c>
      <c r="Q7" s="93">
        <f t="shared" si="0"/>
        <v>2</v>
      </c>
      <c r="R7" s="94">
        <f t="shared" si="0"/>
        <v>2</v>
      </c>
      <c r="S7" s="122"/>
    </row>
    <row r="8" spans="1:19" ht="15" customHeight="1" x14ac:dyDescent="0.25">
      <c r="A8" s="29" t="s">
        <v>14</v>
      </c>
      <c r="B8" s="95">
        <v>4</v>
      </c>
      <c r="C8" s="90">
        <v>4</v>
      </c>
      <c r="D8" s="90">
        <v>8</v>
      </c>
      <c r="E8" s="90">
        <v>4</v>
      </c>
      <c r="F8" s="96">
        <v>4</v>
      </c>
      <c r="G8" s="82"/>
      <c r="H8" s="103">
        <v>3</v>
      </c>
      <c r="I8" s="91">
        <v>3</v>
      </c>
      <c r="J8" s="91">
        <v>6</v>
      </c>
      <c r="K8" s="91">
        <v>3</v>
      </c>
      <c r="L8" s="104">
        <v>3</v>
      </c>
      <c r="M8" s="124"/>
      <c r="N8" s="95">
        <f>MAX($B$8:$F$8)</f>
        <v>8</v>
      </c>
      <c r="O8" s="90">
        <f t="shared" ref="O8:R8" si="1">MAX($B$8:$F$8)</f>
        <v>8</v>
      </c>
      <c r="P8" s="90">
        <f t="shared" si="1"/>
        <v>8</v>
      </c>
      <c r="Q8" s="90">
        <f t="shared" si="1"/>
        <v>8</v>
      </c>
      <c r="R8" s="96">
        <f t="shared" si="1"/>
        <v>8</v>
      </c>
      <c r="S8" s="122"/>
    </row>
    <row r="9" spans="1:19" ht="15" customHeight="1" x14ac:dyDescent="0.25">
      <c r="A9" s="29" t="s">
        <v>82</v>
      </c>
      <c r="B9" s="95">
        <v>2</v>
      </c>
      <c r="C9" s="90">
        <v>2</v>
      </c>
      <c r="D9" s="90">
        <v>2</v>
      </c>
      <c r="E9" s="90">
        <v>4</v>
      </c>
      <c r="F9" s="96">
        <v>2</v>
      </c>
      <c r="G9" s="82"/>
      <c r="H9" s="103">
        <v>0</v>
      </c>
      <c r="I9" s="91">
        <v>0</v>
      </c>
      <c r="J9" s="91">
        <v>0</v>
      </c>
      <c r="K9" s="91">
        <v>2</v>
      </c>
      <c r="L9" s="104">
        <v>0</v>
      </c>
      <c r="M9" s="124"/>
      <c r="N9" s="95">
        <f>MAX($B$9:$F$9)</f>
        <v>4</v>
      </c>
      <c r="O9" s="90">
        <f t="shared" ref="O9:R9" si="2">MAX($B$9:$F$9)</f>
        <v>4</v>
      </c>
      <c r="P9" s="90">
        <f t="shared" si="2"/>
        <v>4</v>
      </c>
      <c r="Q9" s="90">
        <f t="shared" si="2"/>
        <v>4</v>
      </c>
      <c r="R9" s="96">
        <f t="shared" si="2"/>
        <v>4</v>
      </c>
      <c r="S9" s="122"/>
    </row>
    <row r="10" spans="1:19" ht="15" customHeight="1" x14ac:dyDescent="0.25">
      <c r="A10" s="29" t="s">
        <v>75</v>
      </c>
      <c r="B10" s="95">
        <v>2</v>
      </c>
      <c r="C10" s="90">
        <v>2</v>
      </c>
      <c r="D10" s="90">
        <v>2</v>
      </c>
      <c r="E10" s="90">
        <v>2</v>
      </c>
      <c r="F10" s="96">
        <v>2</v>
      </c>
      <c r="G10" s="82"/>
      <c r="H10" s="103">
        <v>1</v>
      </c>
      <c r="I10" s="91">
        <v>1</v>
      </c>
      <c r="J10" s="91">
        <v>1</v>
      </c>
      <c r="K10" s="91">
        <v>1</v>
      </c>
      <c r="L10" s="104">
        <v>1</v>
      </c>
      <c r="M10" s="124"/>
      <c r="N10" s="95">
        <f>MAX($B$10:$F$10)</f>
        <v>2</v>
      </c>
      <c r="O10" s="90">
        <f t="shared" ref="O10:R10" si="3">MAX($B$10:$F$10)</f>
        <v>2</v>
      </c>
      <c r="P10" s="90">
        <f t="shared" si="3"/>
        <v>2</v>
      </c>
      <c r="Q10" s="90">
        <f t="shared" si="3"/>
        <v>2</v>
      </c>
      <c r="R10" s="96">
        <f t="shared" si="3"/>
        <v>2</v>
      </c>
      <c r="S10" s="122"/>
    </row>
    <row r="11" spans="1:19" ht="15" customHeight="1" x14ac:dyDescent="0.25">
      <c r="A11" s="88" t="s">
        <v>76</v>
      </c>
      <c r="B11" s="95">
        <v>4</v>
      </c>
      <c r="C11" s="90">
        <v>4</v>
      </c>
      <c r="D11" s="90">
        <v>4</v>
      </c>
      <c r="E11" s="90">
        <v>4</v>
      </c>
      <c r="F11" s="96">
        <v>4</v>
      </c>
      <c r="G11" s="82"/>
      <c r="H11" s="103">
        <v>3</v>
      </c>
      <c r="I11" s="91">
        <v>3</v>
      </c>
      <c r="J11" s="91">
        <v>3</v>
      </c>
      <c r="K11" s="91">
        <v>3</v>
      </c>
      <c r="L11" s="104">
        <v>3</v>
      </c>
      <c r="M11" s="124"/>
      <c r="N11" s="95">
        <f>MAX($B$11:$F$11)</f>
        <v>4</v>
      </c>
      <c r="O11" s="90">
        <f t="shared" ref="O11:R11" si="4">MAX($B$11:$F$11)</f>
        <v>4</v>
      </c>
      <c r="P11" s="90">
        <f t="shared" si="4"/>
        <v>4</v>
      </c>
      <c r="Q11" s="90">
        <f t="shared" si="4"/>
        <v>4</v>
      </c>
      <c r="R11" s="96">
        <f t="shared" si="4"/>
        <v>4</v>
      </c>
      <c r="S11" s="122"/>
    </row>
    <row r="12" spans="1:19" s="87" customFormat="1" ht="15" customHeight="1" x14ac:dyDescent="0.25">
      <c r="A12" s="29" t="s">
        <v>77</v>
      </c>
      <c r="B12" s="95">
        <v>2</v>
      </c>
      <c r="C12" s="90">
        <v>2</v>
      </c>
      <c r="D12" s="90">
        <v>2</v>
      </c>
      <c r="E12" s="90">
        <v>2</v>
      </c>
      <c r="F12" s="96">
        <v>2</v>
      </c>
      <c r="G12" s="86"/>
      <c r="H12" s="103">
        <v>2</v>
      </c>
      <c r="I12" s="91">
        <v>2</v>
      </c>
      <c r="J12" s="91">
        <v>1</v>
      </c>
      <c r="K12" s="91">
        <v>2</v>
      </c>
      <c r="L12" s="104">
        <v>1</v>
      </c>
      <c r="M12" s="124"/>
      <c r="N12" s="95">
        <f>MAX($B$12:$F$12)</f>
        <v>2</v>
      </c>
      <c r="O12" s="90">
        <f t="shared" ref="O12:R12" si="5">MAX($B$12:$F$12)</f>
        <v>2</v>
      </c>
      <c r="P12" s="90">
        <f t="shared" si="5"/>
        <v>2</v>
      </c>
      <c r="Q12" s="90">
        <f t="shared" si="5"/>
        <v>2</v>
      </c>
      <c r="R12" s="96">
        <f t="shared" si="5"/>
        <v>2</v>
      </c>
      <c r="S12" s="122"/>
    </row>
    <row r="13" spans="1:19" s="87" customFormat="1" ht="15" customHeight="1" x14ac:dyDescent="0.25">
      <c r="A13" s="86" t="s">
        <v>78</v>
      </c>
      <c r="B13" s="95">
        <v>2</v>
      </c>
      <c r="C13" s="90">
        <v>2</v>
      </c>
      <c r="D13" s="90">
        <v>2</v>
      </c>
      <c r="E13" s="90">
        <v>2</v>
      </c>
      <c r="F13" s="96">
        <v>4</v>
      </c>
      <c r="G13" s="86"/>
      <c r="H13" s="103">
        <v>1</v>
      </c>
      <c r="I13" s="91">
        <v>1</v>
      </c>
      <c r="J13" s="91">
        <v>0</v>
      </c>
      <c r="K13" s="91">
        <v>1</v>
      </c>
      <c r="L13" s="104">
        <v>2</v>
      </c>
      <c r="M13" s="124"/>
      <c r="N13" s="95">
        <f>MAX($B$13:$F$13)</f>
        <v>4</v>
      </c>
      <c r="O13" s="90">
        <f t="shared" ref="O13:R13" si="6">MAX($B$13:$F$13)</f>
        <v>4</v>
      </c>
      <c r="P13" s="90">
        <f t="shared" si="6"/>
        <v>4</v>
      </c>
      <c r="Q13" s="90">
        <f t="shared" si="6"/>
        <v>4</v>
      </c>
      <c r="R13" s="96">
        <f t="shared" si="6"/>
        <v>4</v>
      </c>
      <c r="S13" s="122"/>
    </row>
    <row r="14" spans="1:19" s="87" customFormat="1" ht="15" customHeight="1" x14ac:dyDescent="0.25">
      <c r="A14" s="86" t="s">
        <v>13</v>
      </c>
      <c r="B14" s="95">
        <v>2</v>
      </c>
      <c r="C14" s="90">
        <v>1</v>
      </c>
      <c r="D14" s="90">
        <v>2</v>
      </c>
      <c r="E14" s="90">
        <v>1</v>
      </c>
      <c r="F14" s="96">
        <v>2</v>
      </c>
      <c r="G14" s="86"/>
      <c r="H14" s="103">
        <v>1</v>
      </c>
      <c r="I14" s="91">
        <v>0</v>
      </c>
      <c r="J14" s="91">
        <v>1</v>
      </c>
      <c r="K14" s="91">
        <v>0</v>
      </c>
      <c r="L14" s="104">
        <v>0</v>
      </c>
      <c r="M14" s="124"/>
      <c r="N14" s="95">
        <f>MAX($B$14:$F$14)</f>
        <v>2</v>
      </c>
      <c r="O14" s="90">
        <f t="shared" ref="O14:R14" si="7">MAX($B$14:$F$14)</f>
        <v>2</v>
      </c>
      <c r="P14" s="90">
        <f t="shared" si="7"/>
        <v>2</v>
      </c>
      <c r="Q14" s="90">
        <f t="shared" si="7"/>
        <v>2</v>
      </c>
      <c r="R14" s="96">
        <f t="shared" si="7"/>
        <v>2</v>
      </c>
      <c r="S14" s="122"/>
    </row>
    <row r="15" spans="1:19" s="87" customFormat="1" ht="15" customHeight="1" x14ac:dyDescent="0.25">
      <c r="A15" s="86" t="s">
        <v>79</v>
      </c>
      <c r="B15" s="95">
        <v>4</v>
      </c>
      <c r="C15" s="90">
        <v>2</v>
      </c>
      <c r="D15" s="90">
        <v>4</v>
      </c>
      <c r="E15" s="90">
        <v>2</v>
      </c>
      <c r="F15" s="96">
        <v>4</v>
      </c>
      <c r="G15" s="86"/>
      <c r="H15" s="103">
        <v>2</v>
      </c>
      <c r="I15" s="91">
        <v>1</v>
      </c>
      <c r="J15" s="91">
        <v>2</v>
      </c>
      <c r="K15" s="91">
        <v>1</v>
      </c>
      <c r="L15" s="104">
        <v>2</v>
      </c>
      <c r="M15" s="124"/>
      <c r="N15" s="95">
        <f>MAX($B$15:$F$15)</f>
        <v>4</v>
      </c>
      <c r="O15" s="90">
        <f t="shared" ref="O15:R15" si="8">MAX($B$15:$F$15)</f>
        <v>4</v>
      </c>
      <c r="P15" s="90">
        <f t="shared" si="8"/>
        <v>4</v>
      </c>
      <c r="Q15" s="90">
        <f t="shared" si="8"/>
        <v>4</v>
      </c>
      <c r="R15" s="96">
        <f t="shared" si="8"/>
        <v>4</v>
      </c>
      <c r="S15" s="122"/>
    </row>
    <row r="16" spans="1:19" s="87" customFormat="1" ht="15" customHeight="1" x14ac:dyDescent="0.25">
      <c r="A16" s="86" t="s">
        <v>81</v>
      </c>
      <c r="B16" s="95">
        <v>2</v>
      </c>
      <c r="C16" s="90">
        <v>2</v>
      </c>
      <c r="D16" s="90">
        <v>2</v>
      </c>
      <c r="E16" s="90">
        <v>2</v>
      </c>
      <c r="F16" s="96">
        <v>2</v>
      </c>
      <c r="G16" s="86"/>
      <c r="H16" s="103">
        <v>0</v>
      </c>
      <c r="I16" s="91">
        <v>0</v>
      </c>
      <c r="J16" s="91">
        <v>0</v>
      </c>
      <c r="K16" s="91">
        <v>0</v>
      </c>
      <c r="L16" s="104">
        <v>1</v>
      </c>
      <c r="M16" s="124"/>
      <c r="N16" s="95">
        <f>MAX($B$16:$F$16)</f>
        <v>2</v>
      </c>
      <c r="O16" s="90">
        <f t="shared" ref="O16:R16" si="9">MAX($B$16:$F$16)</f>
        <v>2</v>
      </c>
      <c r="P16" s="90">
        <f t="shared" si="9"/>
        <v>2</v>
      </c>
      <c r="Q16" s="90">
        <f t="shared" si="9"/>
        <v>2</v>
      </c>
      <c r="R16" s="96">
        <f t="shared" si="9"/>
        <v>2</v>
      </c>
      <c r="S16" s="122"/>
    </row>
    <row r="17" spans="1:21" s="87" customFormat="1" ht="15" customHeight="1" thickBot="1" x14ac:dyDescent="0.3">
      <c r="A17" s="86" t="s">
        <v>80</v>
      </c>
      <c r="B17" s="97">
        <v>1</v>
      </c>
      <c r="C17" s="98">
        <v>1</v>
      </c>
      <c r="D17" s="98">
        <v>1</v>
      </c>
      <c r="E17" s="98">
        <v>1</v>
      </c>
      <c r="F17" s="99">
        <v>2</v>
      </c>
      <c r="G17" s="86"/>
      <c r="H17" s="105">
        <v>0</v>
      </c>
      <c r="I17" s="106">
        <v>0</v>
      </c>
      <c r="J17" s="106">
        <v>0</v>
      </c>
      <c r="K17" s="106">
        <v>0</v>
      </c>
      <c r="L17" s="107">
        <v>0</v>
      </c>
      <c r="M17" s="124"/>
      <c r="N17" s="97">
        <v>1</v>
      </c>
      <c r="O17" s="98">
        <v>1</v>
      </c>
      <c r="P17" s="98">
        <v>1</v>
      </c>
      <c r="Q17" s="98">
        <v>1</v>
      </c>
      <c r="R17" s="99">
        <f t="shared" ref="R17" si="10">MAX($B$17:$F$17)</f>
        <v>2</v>
      </c>
      <c r="S17" s="122"/>
    </row>
    <row r="18" spans="1:21" s="87" customFormat="1" ht="15" customHeight="1" x14ac:dyDescent="0.3">
      <c r="A18" s="86"/>
      <c r="B18" s="90">
        <f>SUM(B7:B17)</f>
        <v>26</v>
      </c>
      <c r="C18" s="90">
        <f t="shared" ref="C18:F18" si="11">SUM(C7:C17)</f>
        <v>24</v>
      </c>
      <c r="D18" s="90">
        <f t="shared" si="11"/>
        <v>30</v>
      </c>
      <c r="E18" s="90">
        <f t="shared" si="11"/>
        <v>26</v>
      </c>
      <c r="F18" s="90">
        <f t="shared" si="11"/>
        <v>29</v>
      </c>
      <c r="G18" s="86"/>
      <c r="H18" s="91">
        <f>SUM(H7:H17)</f>
        <v>13</v>
      </c>
      <c r="I18" s="91">
        <f t="shared" ref="I18:L18" si="12">SUM(I7:I17)</f>
        <v>11</v>
      </c>
      <c r="J18" s="91">
        <f t="shared" si="12"/>
        <v>14</v>
      </c>
      <c r="K18" s="91">
        <f t="shared" si="12"/>
        <v>13</v>
      </c>
      <c r="L18" s="91">
        <f t="shared" si="12"/>
        <v>13</v>
      </c>
      <c r="M18" s="86"/>
      <c r="N18" s="1">
        <f>SUM(N7:N17)</f>
        <v>35</v>
      </c>
      <c r="O18" s="86">
        <f>SUM(O7:O17)</f>
        <v>35</v>
      </c>
      <c r="P18" s="86">
        <f>SUM(P7:P17)</f>
        <v>35</v>
      </c>
      <c r="Q18" s="86">
        <f>SUM(Q7:Q17)</f>
        <v>35</v>
      </c>
      <c r="R18" s="86">
        <f>SUM(R7:R17)</f>
        <v>36</v>
      </c>
      <c r="S18" s="2"/>
    </row>
    <row r="19" spans="1:21" ht="15" customHeight="1" x14ac:dyDescent="0.3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2"/>
    </row>
    <row r="20" spans="1:21" ht="15" customHeight="1" x14ac:dyDescent="0.3">
      <c r="A20" s="133" t="s">
        <v>15</v>
      </c>
      <c r="B20" s="134"/>
      <c r="C20" s="134"/>
      <c r="D20" s="134"/>
      <c r="E20" s="134"/>
      <c r="F20" s="135"/>
      <c r="G20" s="135"/>
      <c r="H20" s="133" t="s">
        <v>16</v>
      </c>
      <c r="I20" s="133"/>
      <c r="J20" s="133"/>
      <c r="K20" s="123"/>
      <c r="L20" s="135"/>
      <c r="M20" s="135"/>
      <c r="S20" s="2"/>
    </row>
    <row r="21" spans="1:21" ht="15" customHeight="1" thickBot="1" x14ac:dyDescent="0.35">
      <c r="A21" s="1"/>
      <c r="B21" s="1" t="s">
        <v>17</v>
      </c>
      <c r="C21" s="1" t="s">
        <v>18</v>
      </c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2"/>
    </row>
    <row r="22" spans="1:21" ht="15" customHeight="1" x14ac:dyDescent="0.3">
      <c r="A22" s="1" t="s">
        <v>74</v>
      </c>
      <c r="B22" s="100">
        <f>TRUNC(SUM(H7:L7))</f>
        <v>0</v>
      </c>
      <c r="C22" s="102">
        <f>TRUNC(SUM(N7:R7))</f>
        <v>10</v>
      </c>
      <c r="D22" s="88"/>
      <c r="E22" s="88"/>
      <c r="F22" s="88"/>
      <c r="G22" s="88"/>
      <c r="H22" s="110">
        <v>14</v>
      </c>
      <c r="I22" s="88"/>
      <c r="J22" s="85" t="str">
        <f>IF(B7&lt;H7,1,"")</f>
        <v/>
      </c>
      <c r="K22" s="85" t="str">
        <f t="shared" ref="K22:N22" si="13">IF(C7&lt;I7,1,"")</f>
        <v/>
      </c>
      <c r="L22" s="85" t="str">
        <f t="shared" si="13"/>
        <v/>
      </c>
      <c r="M22" s="85" t="str">
        <f t="shared" si="13"/>
        <v/>
      </c>
      <c r="N22" s="85" t="str">
        <f t="shared" si="13"/>
        <v/>
      </c>
      <c r="P22" s="29"/>
      <c r="Q22" s="29"/>
      <c r="R22" s="29"/>
      <c r="S22" s="2"/>
    </row>
    <row r="23" spans="1:21" ht="15" customHeight="1" x14ac:dyDescent="0.3">
      <c r="A23" s="1" t="s">
        <v>14</v>
      </c>
      <c r="B23" s="103">
        <f t="shared" ref="B23:B32" si="14">TRUNC(SUM(H8:L8))</f>
        <v>18</v>
      </c>
      <c r="C23" s="104">
        <f t="shared" ref="C23:C32" si="15">TRUNC(SUM(N8:R8))</f>
        <v>40</v>
      </c>
      <c r="D23" s="88"/>
      <c r="E23" s="88"/>
      <c r="F23" s="88"/>
      <c r="G23" s="88"/>
      <c r="H23" s="111">
        <f t="shared" ref="H23:H31" si="16">(B8+C8+D8+E8+F8)*7</f>
        <v>168</v>
      </c>
      <c r="I23" s="88"/>
      <c r="J23" s="85" t="str">
        <f>IF(B8&lt;H8,1,"")</f>
        <v/>
      </c>
      <c r="K23" s="85" t="str">
        <f t="shared" ref="K23:N26" si="17">IF(C8&lt;I8,1,"")</f>
        <v/>
      </c>
      <c r="L23" s="85" t="str">
        <f t="shared" si="17"/>
        <v/>
      </c>
      <c r="M23" s="85" t="str">
        <f t="shared" si="17"/>
        <v/>
      </c>
      <c r="N23" s="85" t="str">
        <f t="shared" si="17"/>
        <v/>
      </c>
      <c r="P23" s="29"/>
      <c r="Q23" s="29"/>
      <c r="R23" s="29"/>
      <c r="S23" s="2"/>
      <c r="U23" s="29"/>
    </row>
    <row r="24" spans="1:21" ht="15" customHeight="1" x14ac:dyDescent="0.3">
      <c r="A24" s="1" t="s">
        <v>82</v>
      </c>
      <c r="B24" s="103">
        <f t="shared" si="14"/>
        <v>2</v>
      </c>
      <c r="C24" s="104">
        <f t="shared" si="15"/>
        <v>20</v>
      </c>
      <c r="D24" s="88"/>
      <c r="E24" s="88"/>
      <c r="F24" s="88"/>
      <c r="G24" s="88"/>
      <c r="H24" s="111">
        <f t="shared" si="16"/>
        <v>84</v>
      </c>
      <c r="I24" s="88"/>
      <c r="J24" s="85" t="str">
        <f>IF(B9&lt;H9,1,"")</f>
        <v/>
      </c>
      <c r="K24" s="85" t="str">
        <f t="shared" si="17"/>
        <v/>
      </c>
      <c r="L24" s="85" t="str">
        <f t="shared" si="17"/>
        <v/>
      </c>
      <c r="M24" s="85" t="str">
        <f t="shared" si="17"/>
        <v/>
      </c>
      <c r="N24" s="85" t="str">
        <f t="shared" si="17"/>
        <v/>
      </c>
      <c r="P24" s="29"/>
      <c r="Q24" s="29"/>
      <c r="R24" s="29"/>
      <c r="S24" s="2"/>
      <c r="U24" s="29"/>
    </row>
    <row r="25" spans="1:21" ht="15" customHeight="1" x14ac:dyDescent="0.3">
      <c r="A25" s="1" t="s">
        <v>75</v>
      </c>
      <c r="B25" s="103">
        <f t="shared" si="14"/>
        <v>5</v>
      </c>
      <c r="C25" s="104">
        <f t="shared" si="15"/>
        <v>10</v>
      </c>
      <c r="D25" s="88"/>
      <c r="E25" s="88"/>
      <c r="F25" s="88"/>
      <c r="G25" s="88"/>
      <c r="H25" s="111">
        <f t="shared" si="16"/>
        <v>70</v>
      </c>
      <c r="I25" s="88"/>
      <c r="J25" s="85" t="str">
        <f>IF(B10&lt;H10,1,"")</f>
        <v/>
      </c>
      <c r="K25" s="85" t="str">
        <f t="shared" si="17"/>
        <v/>
      </c>
      <c r="L25" s="85" t="str">
        <f t="shared" si="17"/>
        <v/>
      </c>
      <c r="M25" s="85" t="str">
        <f t="shared" si="17"/>
        <v/>
      </c>
      <c r="N25" s="85" t="str">
        <f t="shared" si="17"/>
        <v/>
      </c>
      <c r="P25" s="29"/>
      <c r="Q25" s="29"/>
      <c r="R25" s="29"/>
      <c r="S25" s="2"/>
      <c r="U25" s="29"/>
    </row>
    <row r="26" spans="1:21" ht="15" customHeight="1" x14ac:dyDescent="0.3">
      <c r="A26" s="1" t="s">
        <v>76</v>
      </c>
      <c r="B26" s="103">
        <f t="shared" si="14"/>
        <v>15</v>
      </c>
      <c r="C26" s="104">
        <f t="shared" si="15"/>
        <v>20</v>
      </c>
      <c r="D26" s="88"/>
      <c r="E26" s="88"/>
      <c r="F26" s="88"/>
      <c r="G26" s="88"/>
      <c r="H26" s="111">
        <f t="shared" si="16"/>
        <v>140</v>
      </c>
      <c r="I26" s="88"/>
      <c r="J26" s="85" t="str">
        <f>IF(B11&lt;H11,1,"")</f>
        <v/>
      </c>
      <c r="K26" s="85" t="str">
        <f t="shared" si="17"/>
        <v/>
      </c>
      <c r="L26" s="85" t="str">
        <f t="shared" si="17"/>
        <v/>
      </c>
      <c r="M26" s="85" t="str">
        <f t="shared" si="17"/>
        <v/>
      </c>
      <c r="N26" s="85" t="str">
        <f t="shared" si="17"/>
        <v/>
      </c>
      <c r="P26" s="29"/>
      <c r="Q26" s="29"/>
      <c r="R26" s="29"/>
      <c r="S26" s="2"/>
      <c r="U26" s="29"/>
    </row>
    <row r="27" spans="1:21" ht="15" customHeight="1" x14ac:dyDescent="0.3">
      <c r="A27" s="88" t="s">
        <v>77</v>
      </c>
      <c r="B27" s="103">
        <f t="shared" si="14"/>
        <v>8</v>
      </c>
      <c r="C27" s="104">
        <f t="shared" si="15"/>
        <v>10</v>
      </c>
      <c r="D27" s="88"/>
      <c r="E27" s="88"/>
      <c r="F27" s="88"/>
      <c r="G27" s="88"/>
      <c r="H27" s="111">
        <f t="shared" si="16"/>
        <v>70</v>
      </c>
      <c r="I27" s="88"/>
      <c r="J27" s="88"/>
      <c r="K27" s="88"/>
      <c r="L27" s="88"/>
      <c r="M27" s="88"/>
      <c r="N27" s="88"/>
      <c r="P27" s="88"/>
      <c r="Q27" s="88"/>
      <c r="R27" s="88"/>
      <c r="S27" s="2"/>
      <c r="U27" s="29"/>
    </row>
    <row r="28" spans="1:21" ht="15" customHeight="1" x14ac:dyDescent="0.3">
      <c r="A28" t="s">
        <v>78</v>
      </c>
      <c r="B28" s="103">
        <f t="shared" si="14"/>
        <v>5</v>
      </c>
      <c r="C28" s="104">
        <f t="shared" si="15"/>
        <v>20</v>
      </c>
      <c r="D28" s="109"/>
      <c r="G28" s="109"/>
      <c r="H28" s="111">
        <f t="shared" si="16"/>
        <v>84</v>
      </c>
      <c r="I28" s="109"/>
      <c r="S28" s="2"/>
      <c r="U28" s="88"/>
    </row>
    <row r="29" spans="1:21" ht="15" customHeight="1" x14ac:dyDescent="0.3">
      <c r="A29" t="s">
        <v>13</v>
      </c>
      <c r="B29" s="103">
        <f t="shared" si="14"/>
        <v>2</v>
      </c>
      <c r="C29" s="104">
        <f t="shared" si="15"/>
        <v>10</v>
      </c>
      <c r="D29" s="109"/>
      <c r="G29" s="109"/>
      <c r="H29" s="111">
        <f t="shared" si="16"/>
        <v>56</v>
      </c>
      <c r="I29" s="109"/>
      <c r="S29" s="2"/>
      <c r="U29" s="29"/>
    </row>
    <row r="30" spans="1:21" ht="15" customHeight="1" x14ac:dyDescent="0.3">
      <c r="A30" t="s">
        <v>79</v>
      </c>
      <c r="B30" s="103">
        <f t="shared" si="14"/>
        <v>8</v>
      </c>
      <c r="C30" s="104">
        <f t="shared" si="15"/>
        <v>20</v>
      </c>
      <c r="D30" s="109"/>
      <c r="G30" s="109"/>
      <c r="H30" s="111">
        <f t="shared" si="16"/>
        <v>112</v>
      </c>
      <c r="I30" s="109"/>
      <c r="S30" s="2"/>
      <c r="U30" s="29"/>
    </row>
    <row r="31" spans="1:21" ht="15" customHeight="1" x14ac:dyDescent="0.3">
      <c r="A31" t="s">
        <v>81</v>
      </c>
      <c r="B31" s="103">
        <f t="shared" si="14"/>
        <v>1</v>
      </c>
      <c r="C31" s="104">
        <f t="shared" si="15"/>
        <v>10</v>
      </c>
      <c r="D31" s="109"/>
      <c r="G31" s="109"/>
      <c r="H31" s="111">
        <f t="shared" si="16"/>
        <v>70</v>
      </c>
      <c r="I31" s="109"/>
      <c r="S31" s="2"/>
      <c r="U31" s="16"/>
    </row>
    <row r="32" spans="1:21" ht="15" customHeight="1" thickBot="1" x14ac:dyDescent="0.35">
      <c r="A32" t="s">
        <v>80</v>
      </c>
      <c r="B32" s="105">
        <f t="shared" si="14"/>
        <v>0</v>
      </c>
      <c r="C32" s="107">
        <f t="shared" si="15"/>
        <v>6</v>
      </c>
      <c r="D32" s="109"/>
      <c r="G32" s="109"/>
      <c r="H32" s="112">
        <v>7</v>
      </c>
      <c r="I32" s="109"/>
      <c r="S32" s="2"/>
      <c r="U32" s="86"/>
    </row>
    <row r="33" spans="1:24" ht="15" customHeight="1" x14ac:dyDescent="0.3">
      <c r="S33" s="2"/>
      <c r="U33" s="86"/>
    </row>
    <row r="34" spans="1:24" ht="15" customHeight="1" x14ac:dyDescent="0.3">
      <c r="S34" s="2"/>
      <c r="U34" s="86"/>
    </row>
    <row r="35" spans="1:24" ht="15" customHeight="1" x14ac:dyDescent="0.3">
      <c r="S35" s="2"/>
      <c r="U35" s="86"/>
    </row>
    <row r="36" spans="1:24" ht="15" customHeight="1" x14ac:dyDescent="0.3">
      <c r="S36" s="2"/>
      <c r="U36" s="86"/>
    </row>
    <row r="37" spans="1:24" ht="15.6" x14ac:dyDescent="0.3">
      <c r="S37" s="2"/>
    </row>
    <row r="38" spans="1:24" ht="15.6" x14ac:dyDescent="0.3">
      <c r="A38" s="3" t="s">
        <v>19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P38" s="29"/>
      <c r="Q38" s="29"/>
      <c r="R38" s="29"/>
      <c r="S38" s="2"/>
    </row>
    <row r="39" spans="1:24" ht="15.6" x14ac:dyDescent="0.3">
      <c r="A39" s="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P39" s="29"/>
      <c r="Q39" s="29"/>
      <c r="R39" s="29"/>
      <c r="S39" s="2"/>
    </row>
    <row r="40" spans="1:24" ht="16.2" thickBot="1" x14ac:dyDescent="0.3">
      <c r="A40" s="1"/>
      <c r="B40" s="1" t="s">
        <v>5</v>
      </c>
      <c r="C40" s="1" t="s">
        <v>6</v>
      </c>
      <c r="D40" s="1" t="s">
        <v>7</v>
      </c>
      <c r="E40" s="1" t="s">
        <v>8</v>
      </c>
      <c r="F40" s="1" t="s">
        <v>9</v>
      </c>
      <c r="G40" s="1"/>
      <c r="H40" s="16" t="s">
        <v>87</v>
      </c>
      <c r="I40" s="29"/>
      <c r="J40" s="29"/>
      <c r="K40" s="29"/>
      <c r="L40" s="16" t="s">
        <v>88</v>
      </c>
      <c r="M40" s="29"/>
      <c r="N40" s="29" t="s">
        <v>83</v>
      </c>
      <c r="P40" s="29"/>
      <c r="Q40" s="136" t="s">
        <v>84</v>
      </c>
      <c r="R40" s="136"/>
      <c r="S40" s="136"/>
      <c r="T40" s="129" t="s">
        <v>85</v>
      </c>
      <c r="U40" s="129"/>
      <c r="V40" s="129"/>
      <c r="W40" s="129" t="s">
        <v>86</v>
      </c>
      <c r="X40" s="129"/>
    </row>
    <row r="41" spans="1:24" ht="15.6" x14ac:dyDescent="0.3">
      <c r="A41" s="86" t="s">
        <v>74</v>
      </c>
      <c r="B41" s="113">
        <v>0</v>
      </c>
      <c r="C41" s="114">
        <v>1</v>
      </c>
      <c r="D41" s="114">
        <v>0</v>
      </c>
      <c r="E41" s="114">
        <v>0</v>
      </c>
      <c r="F41" s="115">
        <v>1</v>
      </c>
      <c r="G41" s="1"/>
      <c r="H41" s="71">
        <f>TRUNC(SUM(B41:F41))</f>
        <v>2</v>
      </c>
      <c r="I41" s="29"/>
      <c r="J41" s="29"/>
      <c r="K41" s="29"/>
      <c r="L41" s="1">
        <f>7*H41</f>
        <v>14</v>
      </c>
      <c r="M41" s="29"/>
      <c r="N41" s="131">
        <f>L41/H22</f>
        <v>1</v>
      </c>
      <c r="P41" s="29"/>
      <c r="Q41" s="125"/>
      <c r="R41" s="126">
        <v>60</v>
      </c>
      <c r="S41" s="127"/>
      <c r="T41" s="129">
        <f>TRUNC((L41*60)/R41)</f>
        <v>14</v>
      </c>
      <c r="U41" s="129"/>
      <c r="V41" s="129"/>
      <c r="W41" s="129">
        <f>TRUNC(T41/5)</f>
        <v>2</v>
      </c>
      <c r="X41" s="129"/>
    </row>
    <row r="42" spans="1:24" ht="15.6" x14ac:dyDescent="0.3">
      <c r="A42" s="86" t="s">
        <v>14</v>
      </c>
      <c r="B42" s="116">
        <v>3</v>
      </c>
      <c r="C42" s="77">
        <v>3</v>
      </c>
      <c r="D42" s="77">
        <v>6</v>
      </c>
      <c r="E42" s="77">
        <v>3</v>
      </c>
      <c r="F42" s="117">
        <v>3</v>
      </c>
      <c r="G42" s="1"/>
      <c r="H42" s="71">
        <f t="shared" ref="H42:H51" si="18">TRUNC(SUM(B42:F42))</f>
        <v>18</v>
      </c>
      <c r="I42" s="29"/>
      <c r="J42" s="29"/>
      <c r="K42" s="29"/>
      <c r="L42" s="122">
        <f t="shared" ref="L42:L51" si="19">7*H42</f>
        <v>126</v>
      </c>
      <c r="M42" s="29"/>
      <c r="N42" s="131">
        <f t="shared" ref="N42:N51" si="20">L42/H23</f>
        <v>0.75</v>
      </c>
      <c r="P42" s="29"/>
      <c r="Q42" s="125"/>
      <c r="R42" s="126">
        <v>75</v>
      </c>
      <c r="S42" s="127"/>
      <c r="T42" s="129">
        <f t="shared" ref="T42:T51" si="21">TRUNC((L42*60)/R42)</f>
        <v>100</v>
      </c>
      <c r="U42" s="129"/>
      <c r="V42" s="129"/>
      <c r="W42" s="129">
        <f t="shared" ref="W42:W51" si="22">TRUNC(T42/5)</f>
        <v>20</v>
      </c>
      <c r="X42" s="129"/>
    </row>
    <row r="43" spans="1:24" ht="15.6" x14ac:dyDescent="0.3">
      <c r="A43" s="86" t="s">
        <v>82</v>
      </c>
      <c r="B43" s="116">
        <v>0</v>
      </c>
      <c r="C43" s="77">
        <v>0</v>
      </c>
      <c r="D43" s="77">
        <v>0</v>
      </c>
      <c r="E43" s="77">
        <v>2</v>
      </c>
      <c r="F43" s="117">
        <v>0</v>
      </c>
      <c r="G43" s="1"/>
      <c r="H43" s="71">
        <f t="shared" si="18"/>
        <v>2</v>
      </c>
      <c r="I43" s="29"/>
      <c r="J43" s="29"/>
      <c r="K43" s="29"/>
      <c r="L43" s="122">
        <f t="shared" si="19"/>
        <v>14</v>
      </c>
      <c r="M43" s="29"/>
      <c r="N43" s="131">
        <f t="shared" si="20"/>
        <v>0.16666666666666666</v>
      </c>
      <c r="P43" s="29"/>
      <c r="Q43" s="125"/>
      <c r="R43" s="126">
        <v>45</v>
      </c>
      <c r="S43" s="127"/>
      <c r="T43" s="129">
        <f t="shared" si="21"/>
        <v>18</v>
      </c>
      <c r="U43" s="129"/>
      <c r="V43" s="129"/>
      <c r="W43" s="129">
        <f t="shared" si="22"/>
        <v>3</v>
      </c>
      <c r="X43" s="129"/>
    </row>
    <row r="44" spans="1:24" ht="15.6" x14ac:dyDescent="0.3">
      <c r="A44" s="86" t="s">
        <v>75</v>
      </c>
      <c r="B44" s="116">
        <v>1</v>
      </c>
      <c r="C44" s="77">
        <v>1</v>
      </c>
      <c r="D44" s="77">
        <v>1</v>
      </c>
      <c r="E44" s="77">
        <v>1</v>
      </c>
      <c r="F44" s="117">
        <v>1</v>
      </c>
      <c r="G44" s="1"/>
      <c r="H44" s="71">
        <f t="shared" si="18"/>
        <v>5</v>
      </c>
      <c r="I44" s="29"/>
      <c r="J44" s="29"/>
      <c r="K44" s="29"/>
      <c r="L44" s="122">
        <f t="shared" si="19"/>
        <v>35</v>
      </c>
      <c r="M44" s="29"/>
      <c r="N44" s="131">
        <f t="shared" si="20"/>
        <v>0.5</v>
      </c>
      <c r="P44" s="29"/>
      <c r="Q44" s="125"/>
      <c r="R44" s="126">
        <v>120</v>
      </c>
      <c r="S44" s="127"/>
      <c r="T44" s="129">
        <f t="shared" si="21"/>
        <v>17</v>
      </c>
      <c r="U44" s="129"/>
      <c r="V44" s="129"/>
      <c r="W44" s="129">
        <f t="shared" si="22"/>
        <v>3</v>
      </c>
      <c r="X44" s="129"/>
    </row>
    <row r="45" spans="1:24" ht="17.399999999999999" customHeight="1" x14ac:dyDescent="0.3">
      <c r="A45" s="86" t="s">
        <v>76</v>
      </c>
      <c r="B45" s="116">
        <v>3</v>
      </c>
      <c r="C45" s="77">
        <v>3</v>
      </c>
      <c r="D45" s="77">
        <v>3</v>
      </c>
      <c r="E45" s="77">
        <v>3</v>
      </c>
      <c r="F45" s="117">
        <v>3</v>
      </c>
      <c r="G45" s="1"/>
      <c r="H45" s="71">
        <f t="shared" si="18"/>
        <v>15</v>
      </c>
      <c r="I45" s="29"/>
      <c r="J45" s="29"/>
      <c r="K45" s="29"/>
      <c r="L45" s="122">
        <f t="shared" si="19"/>
        <v>105</v>
      </c>
      <c r="M45" s="29"/>
      <c r="N45" s="131">
        <f t="shared" si="20"/>
        <v>0.75</v>
      </c>
      <c r="P45" s="29"/>
      <c r="Q45" s="125"/>
      <c r="R45" s="126">
        <v>150</v>
      </c>
      <c r="S45" s="127"/>
      <c r="T45" s="129">
        <f t="shared" si="21"/>
        <v>42</v>
      </c>
      <c r="U45" s="129"/>
      <c r="V45" s="129"/>
      <c r="W45" s="129">
        <f t="shared" si="22"/>
        <v>8</v>
      </c>
      <c r="X45" s="129"/>
    </row>
    <row r="46" spans="1:24" ht="15.6" x14ac:dyDescent="0.3">
      <c r="A46" s="88" t="s">
        <v>77</v>
      </c>
      <c r="B46" s="116">
        <v>2</v>
      </c>
      <c r="C46" s="77">
        <v>2</v>
      </c>
      <c r="D46" s="77">
        <v>1</v>
      </c>
      <c r="E46" s="77">
        <v>2</v>
      </c>
      <c r="F46" s="117">
        <v>1</v>
      </c>
      <c r="G46" s="1"/>
      <c r="H46" s="71">
        <f t="shared" si="18"/>
        <v>8</v>
      </c>
      <c r="I46" s="29"/>
      <c r="J46" s="29"/>
      <c r="K46" s="29"/>
      <c r="L46" s="122">
        <f t="shared" si="19"/>
        <v>56</v>
      </c>
      <c r="M46" s="29"/>
      <c r="N46" s="131">
        <f t="shared" si="20"/>
        <v>0.8</v>
      </c>
      <c r="O46" s="83"/>
      <c r="P46" s="29"/>
      <c r="Q46" s="125"/>
      <c r="R46" s="126">
        <v>60</v>
      </c>
      <c r="S46" s="127"/>
      <c r="T46" s="129">
        <f t="shared" si="21"/>
        <v>56</v>
      </c>
      <c r="U46" s="129"/>
      <c r="V46" s="129"/>
      <c r="W46" s="129">
        <f t="shared" si="22"/>
        <v>11</v>
      </c>
      <c r="X46" s="129"/>
    </row>
    <row r="47" spans="1:24" ht="15.6" x14ac:dyDescent="0.3">
      <c r="A47" s="87" t="s">
        <v>78</v>
      </c>
      <c r="B47" s="116">
        <v>1</v>
      </c>
      <c r="C47" s="77">
        <v>1</v>
      </c>
      <c r="D47" s="77">
        <v>0</v>
      </c>
      <c r="E47" s="77">
        <v>1</v>
      </c>
      <c r="F47" s="117">
        <v>2</v>
      </c>
      <c r="G47" s="88"/>
      <c r="H47" s="71">
        <f t="shared" si="18"/>
        <v>5</v>
      </c>
      <c r="I47" s="88"/>
      <c r="J47" s="88"/>
      <c r="K47" s="88"/>
      <c r="L47" s="122">
        <f t="shared" si="19"/>
        <v>35</v>
      </c>
      <c r="M47" s="88"/>
      <c r="N47" s="131">
        <f t="shared" si="20"/>
        <v>0.41666666666666669</v>
      </c>
      <c r="O47" s="88"/>
      <c r="P47" s="88"/>
      <c r="Q47" s="125"/>
      <c r="R47" s="128">
        <v>60</v>
      </c>
      <c r="S47" s="127"/>
      <c r="T47" s="129">
        <f t="shared" si="21"/>
        <v>35</v>
      </c>
      <c r="U47" s="129"/>
      <c r="V47" s="129"/>
      <c r="W47" s="129">
        <f t="shared" si="22"/>
        <v>7</v>
      </c>
      <c r="X47" s="129"/>
    </row>
    <row r="48" spans="1:24" ht="15.6" x14ac:dyDescent="0.3">
      <c r="A48" s="87" t="s">
        <v>13</v>
      </c>
      <c r="B48" s="116">
        <v>2</v>
      </c>
      <c r="C48" s="77">
        <v>1</v>
      </c>
      <c r="D48" s="77">
        <v>1</v>
      </c>
      <c r="E48" s="77">
        <v>1</v>
      </c>
      <c r="F48" s="117">
        <v>0</v>
      </c>
      <c r="G48" s="88"/>
      <c r="H48" s="71">
        <f t="shared" si="18"/>
        <v>5</v>
      </c>
      <c r="I48" s="88"/>
      <c r="J48" s="88"/>
      <c r="K48" s="88"/>
      <c r="L48" s="122">
        <f t="shared" si="19"/>
        <v>35</v>
      </c>
      <c r="M48" s="88"/>
      <c r="N48" s="131">
        <f t="shared" si="20"/>
        <v>0.625</v>
      </c>
      <c r="O48" s="88"/>
      <c r="P48" s="88"/>
      <c r="Q48" s="125"/>
      <c r="R48" s="128">
        <v>60</v>
      </c>
      <c r="S48" s="127"/>
      <c r="T48" s="129">
        <f t="shared" si="21"/>
        <v>35</v>
      </c>
      <c r="U48" s="129"/>
      <c r="V48" s="129"/>
      <c r="W48" s="129">
        <f t="shared" si="22"/>
        <v>7</v>
      </c>
      <c r="X48" s="129"/>
    </row>
    <row r="49" spans="1:24" ht="15" customHeight="1" x14ac:dyDescent="0.25">
      <c r="A49" s="87" t="s">
        <v>79</v>
      </c>
      <c r="B49" s="116">
        <v>2</v>
      </c>
      <c r="C49" s="77">
        <v>1</v>
      </c>
      <c r="D49" s="77">
        <v>2</v>
      </c>
      <c r="E49" s="77">
        <v>1</v>
      </c>
      <c r="F49" s="117">
        <v>2</v>
      </c>
      <c r="H49" s="71">
        <f t="shared" si="18"/>
        <v>8</v>
      </c>
      <c r="L49" s="122">
        <f t="shared" si="19"/>
        <v>56</v>
      </c>
      <c r="N49" s="131">
        <f t="shared" si="20"/>
        <v>0.5</v>
      </c>
      <c r="Q49" s="125"/>
      <c r="R49" s="128">
        <v>45</v>
      </c>
      <c r="S49" s="129"/>
      <c r="T49" s="129">
        <f t="shared" si="21"/>
        <v>74</v>
      </c>
      <c r="U49" s="129"/>
      <c r="V49" s="129"/>
      <c r="W49" s="129">
        <f t="shared" si="22"/>
        <v>14</v>
      </c>
      <c r="X49" s="129"/>
    </row>
    <row r="50" spans="1:24" ht="15" customHeight="1" x14ac:dyDescent="0.25">
      <c r="A50" s="87" t="s">
        <v>81</v>
      </c>
      <c r="B50" s="116">
        <v>0</v>
      </c>
      <c r="C50" s="77">
        <v>0</v>
      </c>
      <c r="D50" s="77">
        <v>0</v>
      </c>
      <c r="E50" s="77">
        <v>0</v>
      </c>
      <c r="F50" s="117">
        <v>1</v>
      </c>
      <c r="H50" s="71">
        <f t="shared" si="18"/>
        <v>1</v>
      </c>
      <c r="L50" s="122">
        <f t="shared" si="19"/>
        <v>7</v>
      </c>
      <c r="N50" s="131">
        <f t="shared" si="20"/>
        <v>0.1</v>
      </c>
      <c r="Q50" s="125"/>
      <c r="R50" s="128">
        <v>45</v>
      </c>
      <c r="S50" s="129"/>
      <c r="T50" s="129">
        <f t="shared" si="21"/>
        <v>9</v>
      </c>
      <c r="U50" s="129"/>
      <c r="V50" s="129"/>
      <c r="W50" s="129">
        <f t="shared" si="22"/>
        <v>1</v>
      </c>
      <c r="X50" s="129"/>
    </row>
    <row r="51" spans="1:24" ht="15" customHeight="1" thickBot="1" x14ac:dyDescent="0.3">
      <c r="A51" s="87" t="s">
        <v>80</v>
      </c>
      <c r="B51" s="118">
        <v>0</v>
      </c>
      <c r="C51" s="119">
        <v>1</v>
      </c>
      <c r="D51" s="119">
        <v>0</v>
      </c>
      <c r="E51" s="119">
        <v>0</v>
      </c>
      <c r="F51" s="120">
        <v>0</v>
      </c>
      <c r="H51" s="71">
        <f t="shared" si="18"/>
        <v>1</v>
      </c>
      <c r="L51" s="122">
        <f t="shared" si="19"/>
        <v>7</v>
      </c>
      <c r="N51" s="131">
        <f t="shared" si="20"/>
        <v>1</v>
      </c>
      <c r="Q51" s="125"/>
      <c r="R51" s="128">
        <v>45</v>
      </c>
      <c r="S51" s="129"/>
      <c r="T51" s="129">
        <f t="shared" si="21"/>
        <v>9</v>
      </c>
      <c r="U51" s="129"/>
      <c r="V51" s="129"/>
      <c r="W51" s="129">
        <f t="shared" si="22"/>
        <v>1</v>
      </c>
      <c r="X51" s="129"/>
    </row>
    <row r="52" spans="1:24" ht="15" customHeight="1" x14ac:dyDescent="0.25">
      <c r="V52" s="129"/>
      <c r="W52" s="129"/>
      <c r="X52" s="129"/>
    </row>
    <row r="53" spans="1:24" ht="15" customHeight="1" x14ac:dyDescent="0.25">
      <c r="A53" s="1" t="s">
        <v>23</v>
      </c>
      <c r="B53" s="51">
        <f>SUM(B41:B51)</f>
        <v>14</v>
      </c>
      <c r="C53" s="51">
        <f>SUM(C41:C51)</f>
        <v>14</v>
      </c>
      <c r="D53" s="51">
        <f>SUM(D41:D51)</f>
        <v>14</v>
      </c>
      <c r="E53" s="51">
        <f>SUM(E41:E51)</f>
        <v>14</v>
      </c>
      <c r="F53" s="51">
        <f>SUM(F41:F51)</f>
        <v>14</v>
      </c>
      <c r="V53" s="129"/>
      <c r="W53" s="129"/>
      <c r="X53" s="129"/>
    </row>
    <row r="54" spans="1:24" ht="15" customHeight="1" x14ac:dyDescent="0.25">
      <c r="V54" s="129"/>
      <c r="W54" s="129">
        <f>SUM(W41:W51)</f>
        <v>77</v>
      </c>
      <c r="X54" s="129"/>
    </row>
    <row r="55" spans="1:24" ht="15" customHeight="1" thickBot="1" x14ac:dyDescent="0.3"/>
    <row r="56" spans="1:24" ht="15" customHeight="1" thickBot="1" x14ac:dyDescent="0.3">
      <c r="A56" s="3" t="s">
        <v>24</v>
      </c>
      <c r="B56" s="130">
        <f>SUM(N41:N51)</f>
        <v>6.6083333333333334</v>
      </c>
    </row>
    <row r="57" spans="1:24" ht="15" customHeight="1" x14ac:dyDescent="0.25">
      <c r="H57" s="108"/>
      <c r="I57" s="108"/>
      <c r="J57" s="108"/>
      <c r="K57" s="108"/>
      <c r="L57" s="108"/>
    </row>
    <row r="58" spans="1:24" ht="15" customHeight="1" x14ac:dyDescent="0.25">
      <c r="A58" s="3" t="s">
        <v>25</v>
      </c>
      <c r="H58" s="108"/>
      <c r="I58" s="108"/>
      <c r="J58" s="108"/>
      <c r="K58" s="108"/>
      <c r="L58" s="108"/>
    </row>
    <row r="59" spans="1:24" ht="15" customHeight="1" x14ac:dyDescent="0.25">
      <c r="A59" s="26" t="s">
        <v>26</v>
      </c>
      <c r="H59" s="108"/>
      <c r="I59" s="108"/>
      <c r="J59" s="108"/>
      <c r="K59" s="108"/>
      <c r="L59" s="108"/>
    </row>
    <row r="60" spans="1:24" ht="15" customHeight="1" x14ac:dyDescent="0.25">
      <c r="A60" s="26" t="s">
        <v>23</v>
      </c>
      <c r="H60" s="108"/>
      <c r="I60" s="108"/>
      <c r="J60" s="108"/>
      <c r="K60" s="108"/>
      <c r="L60" s="108"/>
    </row>
    <row r="61" spans="1:24" ht="15" customHeight="1" x14ac:dyDescent="0.25">
      <c r="A61" s="26" t="s">
        <v>27</v>
      </c>
      <c r="H61" s="108"/>
      <c r="I61" s="108"/>
      <c r="J61" s="108"/>
      <c r="K61" s="108"/>
      <c r="L61" s="108"/>
    </row>
    <row r="62" spans="1:24" ht="15" customHeight="1" x14ac:dyDescent="0.25">
      <c r="A62" s="26" t="s">
        <v>28</v>
      </c>
      <c r="H62" s="108"/>
      <c r="I62" s="108"/>
      <c r="J62" s="108"/>
      <c r="K62" s="108"/>
      <c r="L62" s="108"/>
    </row>
    <row r="63" spans="1:24" ht="15" customHeight="1" x14ac:dyDescent="0.25">
      <c r="A63" s="26" t="s">
        <v>29</v>
      </c>
      <c r="H63" s="108"/>
      <c r="I63" s="108"/>
      <c r="J63" s="108"/>
      <c r="K63" s="108"/>
      <c r="L63" s="108"/>
    </row>
    <row r="64" spans="1:24" ht="15" customHeight="1" x14ac:dyDescent="0.25">
      <c r="A64" s="26" t="s">
        <v>30</v>
      </c>
      <c r="H64" s="108"/>
      <c r="I64" s="108"/>
      <c r="J64" s="108"/>
      <c r="K64" s="108"/>
      <c r="L64" s="108"/>
    </row>
    <row r="65" spans="1:18" ht="15" customHeight="1" x14ac:dyDescent="0.25">
      <c r="A65" s="26" t="s">
        <v>31</v>
      </c>
      <c r="H65" s="108"/>
      <c r="I65" s="108"/>
      <c r="J65" s="108"/>
      <c r="K65" s="108"/>
      <c r="L65" s="108"/>
    </row>
    <row r="66" spans="1:18" ht="15" customHeight="1" x14ac:dyDescent="0.25">
      <c r="A66" s="26" t="s">
        <v>32</v>
      </c>
      <c r="H66" s="108"/>
      <c r="I66" s="108"/>
      <c r="J66" s="108"/>
      <c r="K66" s="108"/>
      <c r="L66" s="108"/>
    </row>
    <row r="67" spans="1:18" ht="15" customHeight="1" x14ac:dyDescent="0.25">
      <c r="H67" s="108"/>
      <c r="I67" s="108"/>
      <c r="J67" s="108"/>
      <c r="K67" s="108"/>
      <c r="L67" s="108"/>
    </row>
    <row r="70" spans="1:18" ht="15" customHeight="1" x14ac:dyDescent="0.25"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</row>
    <row r="71" spans="1:18" ht="15" customHeight="1" x14ac:dyDescent="0.25">
      <c r="B71" s="88"/>
      <c r="C71" s="88"/>
      <c r="D71" s="88"/>
      <c r="E71" s="88"/>
      <c r="F71" s="88"/>
      <c r="G71" s="88"/>
      <c r="M71" s="88"/>
      <c r="N71" s="88"/>
      <c r="O71" s="88"/>
      <c r="P71" s="88"/>
      <c r="Q71" s="88"/>
      <c r="R71" s="88"/>
    </row>
    <row r="72" spans="1:18" ht="15" customHeight="1" x14ac:dyDescent="0.25">
      <c r="B72" s="88"/>
      <c r="C72" s="88"/>
      <c r="D72" s="88"/>
      <c r="E72" s="88"/>
      <c r="F72" s="88"/>
      <c r="G72" s="88"/>
      <c r="M72" s="88"/>
      <c r="N72" s="88"/>
      <c r="O72" s="88"/>
      <c r="P72" s="88"/>
      <c r="Q72" s="88"/>
      <c r="R72" s="88"/>
    </row>
    <row r="73" spans="1:18" ht="15" customHeight="1" x14ac:dyDescent="0.25">
      <c r="B73" s="88"/>
      <c r="C73" s="88"/>
      <c r="D73" s="88"/>
      <c r="E73" s="88"/>
      <c r="F73" s="88"/>
      <c r="G73" s="88"/>
      <c r="M73" s="88"/>
      <c r="N73" s="88"/>
      <c r="O73" s="88"/>
      <c r="P73" s="88"/>
      <c r="Q73" s="88"/>
      <c r="R73" s="88"/>
    </row>
    <row r="74" spans="1:18" ht="15" customHeight="1" x14ac:dyDescent="0.25">
      <c r="B74" s="88"/>
      <c r="C74" s="88"/>
      <c r="D74" s="88"/>
      <c r="E74" s="88"/>
      <c r="F74" s="88"/>
      <c r="G74" s="88"/>
      <c r="M74" s="88"/>
      <c r="N74" s="88"/>
      <c r="O74" s="88"/>
      <c r="P74" s="88"/>
      <c r="Q74" s="88"/>
      <c r="R74" s="88"/>
    </row>
    <row r="75" spans="1:18" ht="15" customHeight="1" x14ac:dyDescent="0.25">
      <c r="B75" s="88"/>
      <c r="C75" s="88"/>
      <c r="D75" s="88"/>
      <c r="E75" s="88"/>
      <c r="F75" s="88"/>
      <c r="G75" s="88"/>
      <c r="M75" s="88"/>
      <c r="N75" s="88"/>
      <c r="O75" s="88"/>
      <c r="P75" s="88"/>
      <c r="Q75" s="88"/>
      <c r="R75" s="88"/>
    </row>
    <row r="76" spans="1:18" ht="15" customHeight="1" x14ac:dyDescent="0.25">
      <c r="B76" s="88"/>
      <c r="C76" s="88"/>
      <c r="D76" s="88"/>
      <c r="E76" s="88"/>
      <c r="F76" s="88"/>
      <c r="G76" s="88"/>
      <c r="M76" s="88"/>
      <c r="N76" s="88"/>
      <c r="O76" s="88"/>
      <c r="P76" s="88"/>
      <c r="Q76" s="88"/>
      <c r="R76" s="88"/>
    </row>
    <row r="77" spans="1:18" ht="15" customHeight="1" x14ac:dyDescent="0.25">
      <c r="B77" s="88"/>
      <c r="C77" s="88"/>
      <c r="D77" s="88"/>
      <c r="E77" s="88"/>
      <c r="F77" s="88"/>
      <c r="G77" s="88"/>
      <c r="M77" s="88"/>
      <c r="N77" s="88"/>
      <c r="O77" s="88"/>
      <c r="P77" s="88"/>
      <c r="Q77" s="88"/>
      <c r="R77" s="88"/>
    </row>
    <row r="78" spans="1:18" ht="15" customHeight="1" x14ac:dyDescent="0.25">
      <c r="B78" s="88"/>
      <c r="C78" s="88"/>
      <c r="P78" s="88"/>
      <c r="Q78" s="88"/>
      <c r="R78" s="88"/>
    </row>
    <row r="86" spans="1:18" ht="15" customHeight="1" x14ac:dyDescent="0.25">
      <c r="A86" s="132"/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</row>
    <row r="123" spans="4:20" ht="15" customHeight="1" x14ac:dyDescent="0.25"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</row>
    <row r="124" spans="4:20" ht="15" customHeight="1" x14ac:dyDescent="0.25">
      <c r="T124" s="89"/>
    </row>
    <row r="125" spans="4:20" ht="15" customHeight="1" x14ac:dyDescent="0.25">
      <c r="H125" s="87"/>
      <c r="T125" s="89"/>
    </row>
    <row r="126" spans="4:20" ht="15" customHeight="1" x14ac:dyDescent="0.25">
      <c r="H126" s="89"/>
      <c r="T126" s="89"/>
    </row>
    <row r="127" spans="4:20" ht="15" customHeight="1" x14ac:dyDescent="0.25">
      <c r="H127" s="89"/>
      <c r="T127" s="89"/>
    </row>
    <row r="128" spans="4:20" ht="15" customHeight="1" x14ac:dyDescent="0.25">
      <c r="H128" s="87"/>
      <c r="T128" s="89"/>
    </row>
    <row r="129" spans="4:20" ht="15" customHeight="1" x14ac:dyDescent="0.25">
      <c r="H129" s="87"/>
      <c r="T129" s="87"/>
    </row>
    <row r="130" spans="4:20" ht="15" customHeight="1" x14ac:dyDescent="0.25">
      <c r="D130" s="89"/>
      <c r="H130" s="89"/>
      <c r="T130" s="87"/>
    </row>
    <row r="131" spans="4:20" ht="15" customHeight="1" x14ac:dyDescent="0.25">
      <c r="H131" s="89"/>
      <c r="T131" s="87"/>
    </row>
    <row r="132" spans="4:20" ht="15" customHeight="1" x14ac:dyDescent="0.25">
      <c r="H132" s="89"/>
      <c r="T132" s="87"/>
    </row>
    <row r="133" spans="4:20" ht="15" customHeight="1" x14ac:dyDescent="0.25">
      <c r="H133" s="89"/>
      <c r="T133" s="87"/>
    </row>
    <row r="134" spans="4:20" ht="15" customHeight="1" x14ac:dyDescent="0.25">
      <c r="H134" s="87"/>
      <c r="T134" s="87"/>
    </row>
    <row r="135" spans="4:20" ht="15" customHeight="1" x14ac:dyDescent="0.25">
      <c r="H135" s="87"/>
      <c r="T135" s="87"/>
    </row>
    <row r="136" spans="4:20" ht="15" customHeight="1" x14ac:dyDescent="0.25">
      <c r="H136" s="87"/>
    </row>
    <row r="137" spans="4:20" ht="15" customHeight="1" x14ac:dyDescent="0.25">
      <c r="H137" s="87"/>
    </row>
    <row r="138" spans="4:20" ht="15" customHeight="1" x14ac:dyDescent="0.25">
      <c r="H138" s="87"/>
    </row>
  </sheetData>
  <mergeCells count="9">
    <mergeCell ref="A86:R86"/>
    <mergeCell ref="A5:G5"/>
    <mergeCell ref="H5:M5"/>
    <mergeCell ref="N5:S5"/>
    <mergeCell ref="A20:E20"/>
    <mergeCell ref="F20:G20"/>
    <mergeCell ref="L20:M20"/>
    <mergeCell ref="Q40:S40"/>
    <mergeCell ref="H20:J20"/>
  </mergeCells>
  <pageMargins left="0.75" right="0.75" top="1" bottom="1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1"/>
  <sheetViews>
    <sheetView workbookViewId="0"/>
  </sheetViews>
  <sheetFormatPr defaultColWidth="11.1796875" defaultRowHeight="15" customHeight="1" x14ac:dyDescent="0.25"/>
  <cols>
    <col min="1" max="1" width="28.453125" customWidth="1"/>
    <col min="2" max="2" width="8" customWidth="1"/>
    <col min="3" max="3" width="5.453125" customWidth="1"/>
    <col min="4" max="4" width="4.6328125" customWidth="1"/>
    <col min="5" max="5" width="5.54296875" customWidth="1"/>
    <col min="6" max="6" width="6.1796875" customWidth="1"/>
    <col min="7" max="7" width="5.453125" customWidth="1"/>
    <col min="8" max="8" width="6.54296875" customWidth="1"/>
    <col min="9" max="9" width="5.453125" customWidth="1"/>
    <col min="10" max="10" width="6.1796875" customWidth="1"/>
    <col min="11" max="11" width="5.1796875" customWidth="1"/>
    <col min="12" max="12" width="7.453125" customWidth="1"/>
    <col min="13" max="13" width="5.453125" customWidth="1"/>
    <col min="14" max="14" width="6.54296875" customWidth="1"/>
    <col min="15" max="15" width="5.54296875" customWidth="1"/>
    <col min="16" max="17" width="6.453125" customWidth="1"/>
    <col min="18" max="18" width="4.90625" customWidth="1"/>
    <col min="19" max="26" width="11" customWidth="1"/>
  </cols>
  <sheetData>
    <row r="1" spans="1:19" ht="1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</row>
    <row r="2" spans="1:19" ht="1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</row>
    <row r="3" spans="1:19" ht="15" customHeight="1" x14ac:dyDescent="0.3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</row>
    <row r="4" spans="1:19" ht="15" customHeight="1" x14ac:dyDescent="0.3">
      <c r="A4" s="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</row>
    <row r="5" spans="1:19" ht="15" customHeight="1" x14ac:dyDescent="0.25">
      <c r="A5" s="133" t="s">
        <v>2</v>
      </c>
      <c r="B5" s="134"/>
      <c r="C5" s="134"/>
      <c r="D5" s="134"/>
      <c r="E5" s="134"/>
      <c r="F5" s="134"/>
      <c r="G5" s="134"/>
      <c r="H5" s="133" t="s">
        <v>3</v>
      </c>
      <c r="I5" s="134"/>
      <c r="J5" s="134"/>
      <c r="K5" s="134"/>
      <c r="L5" s="134"/>
      <c r="M5" s="134"/>
      <c r="N5" s="133" t="s">
        <v>4</v>
      </c>
      <c r="O5" s="134"/>
      <c r="P5" s="134"/>
      <c r="Q5" s="134"/>
      <c r="R5" s="134"/>
      <c r="S5" s="134"/>
    </row>
    <row r="6" spans="1:19" ht="15" customHeight="1" x14ac:dyDescent="0.3">
      <c r="A6" s="1"/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/>
      <c r="H6" s="1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1"/>
      <c r="N6" s="1" t="s">
        <v>5</v>
      </c>
      <c r="O6" s="1" t="s">
        <v>6</v>
      </c>
      <c r="P6" s="1" t="s">
        <v>7</v>
      </c>
      <c r="Q6" s="1" t="s">
        <v>8</v>
      </c>
      <c r="R6" s="1" t="s">
        <v>9</v>
      </c>
      <c r="S6" s="2"/>
    </row>
    <row r="7" spans="1:19" ht="15" customHeight="1" x14ac:dyDescent="0.3">
      <c r="A7" s="1" t="s">
        <v>10</v>
      </c>
      <c r="B7" s="4">
        <v>3</v>
      </c>
      <c r="C7" s="5">
        <v>4</v>
      </c>
      <c r="D7" s="5">
        <v>4</v>
      </c>
      <c r="E7" s="5">
        <v>2</v>
      </c>
      <c r="F7" s="6">
        <v>4</v>
      </c>
      <c r="G7" s="1"/>
      <c r="H7" s="4">
        <v>0</v>
      </c>
      <c r="I7" s="5">
        <v>0</v>
      </c>
      <c r="J7" s="5">
        <v>0</v>
      </c>
      <c r="K7" s="5">
        <v>0</v>
      </c>
      <c r="L7" s="6">
        <v>0</v>
      </c>
      <c r="M7" s="1"/>
      <c r="N7" s="4">
        <v>14</v>
      </c>
      <c r="O7" s="5">
        <v>14</v>
      </c>
      <c r="P7" s="5">
        <v>14</v>
      </c>
      <c r="Q7" s="5">
        <v>14</v>
      </c>
      <c r="R7" s="6">
        <v>14</v>
      </c>
      <c r="S7" s="2"/>
    </row>
    <row r="8" spans="1:19" ht="15" customHeight="1" x14ac:dyDescent="0.3">
      <c r="A8" s="1" t="s">
        <v>11</v>
      </c>
      <c r="B8" s="7">
        <v>6</v>
      </c>
      <c r="C8" s="8">
        <v>6</v>
      </c>
      <c r="D8" s="8">
        <v>5</v>
      </c>
      <c r="E8" s="8">
        <v>7</v>
      </c>
      <c r="F8" s="9">
        <v>4</v>
      </c>
      <c r="G8" s="1"/>
      <c r="H8" s="7">
        <v>0</v>
      </c>
      <c r="I8" s="8">
        <v>0</v>
      </c>
      <c r="J8" s="8">
        <v>0</v>
      </c>
      <c r="K8" s="8">
        <v>0</v>
      </c>
      <c r="L8" s="9">
        <v>0</v>
      </c>
      <c r="M8" s="1"/>
      <c r="N8" s="7">
        <v>14</v>
      </c>
      <c r="O8" s="8">
        <v>14</v>
      </c>
      <c r="P8" s="8">
        <v>14</v>
      </c>
      <c r="Q8" s="8">
        <v>14</v>
      </c>
      <c r="R8" s="9">
        <v>14</v>
      </c>
      <c r="S8" s="2"/>
    </row>
    <row r="9" spans="1:19" ht="15" customHeight="1" x14ac:dyDescent="0.3">
      <c r="A9" s="1" t="s">
        <v>12</v>
      </c>
      <c r="B9" s="7">
        <v>2</v>
      </c>
      <c r="C9" s="8">
        <v>3</v>
      </c>
      <c r="D9" s="8">
        <v>2</v>
      </c>
      <c r="E9" s="8">
        <v>2</v>
      </c>
      <c r="F9" s="9">
        <v>4</v>
      </c>
      <c r="G9" s="1"/>
      <c r="H9" s="7">
        <v>0</v>
      </c>
      <c r="I9" s="8">
        <v>0</v>
      </c>
      <c r="J9" s="8">
        <v>0</v>
      </c>
      <c r="K9" s="8">
        <v>0</v>
      </c>
      <c r="L9" s="9">
        <v>0</v>
      </c>
      <c r="M9" s="1"/>
      <c r="N9" s="7">
        <v>14</v>
      </c>
      <c r="O9" s="8">
        <v>14</v>
      </c>
      <c r="P9" s="8">
        <v>14</v>
      </c>
      <c r="Q9" s="8">
        <v>14</v>
      </c>
      <c r="R9" s="9">
        <v>14</v>
      </c>
      <c r="S9" s="2"/>
    </row>
    <row r="10" spans="1:19" ht="15" customHeight="1" x14ac:dyDescent="0.3">
      <c r="A10" s="1" t="s">
        <v>13</v>
      </c>
      <c r="B10" s="7">
        <v>4</v>
      </c>
      <c r="C10" s="8">
        <v>4</v>
      </c>
      <c r="D10" s="8">
        <v>4</v>
      </c>
      <c r="E10" s="8">
        <v>4</v>
      </c>
      <c r="F10" s="9">
        <v>3</v>
      </c>
      <c r="G10" s="1"/>
      <c r="H10" s="7">
        <v>0</v>
      </c>
      <c r="I10" s="8">
        <v>0</v>
      </c>
      <c r="J10" s="8">
        <v>0</v>
      </c>
      <c r="K10" s="8">
        <v>0</v>
      </c>
      <c r="L10" s="9">
        <v>0</v>
      </c>
      <c r="M10" s="1"/>
      <c r="N10" s="7">
        <v>14</v>
      </c>
      <c r="O10" s="8">
        <v>14</v>
      </c>
      <c r="P10" s="8">
        <v>14</v>
      </c>
      <c r="Q10" s="8">
        <v>14</v>
      </c>
      <c r="R10" s="9">
        <v>14</v>
      </c>
      <c r="S10" s="2"/>
    </row>
    <row r="11" spans="1:19" ht="15" customHeight="1" x14ac:dyDescent="0.3">
      <c r="A11" s="1" t="s">
        <v>14</v>
      </c>
      <c r="B11" s="10">
        <v>7</v>
      </c>
      <c r="C11" s="11">
        <v>5</v>
      </c>
      <c r="D11" s="11">
        <v>7</v>
      </c>
      <c r="E11" s="11">
        <v>7</v>
      </c>
      <c r="F11" s="12">
        <v>7</v>
      </c>
      <c r="G11" s="1"/>
      <c r="H11" s="10">
        <v>0</v>
      </c>
      <c r="I11" s="11">
        <v>0</v>
      </c>
      <c r="J11" s="11">
        <v>0</v>
      </c>
      <c r="K11" s="11">
        <v>0</v>
      </c>
      <c r="L11" s="12">
        <v>0</v>
      </c>
      <c r="M11" s="1"/>
      <c r="N11" s="10">
        <v>14</v>
      </c>
      <c r="O11" s="11">
        <v>14</v>
      </c>
      <c r="P11" s="11">
        <v>14</v>
      </c>
      <c r="Q11" s="11">
        <v>14</v>
      </c>
      <c r="R11" s="12">
        <v>14</v>
      </c>
      <c r="S11" s="2"/>
    </row>
    <row r="12" spans="1:19" ht="15" customHeight="1" x14ac:dyDescent="0.3">
      <c r="A12" s="1"/>
      <c r="B12" s="1">
        <f t="shared" ref="B12:F12" si="0">SUM(B7:B11)</f>
        <v>22</v>
      </c>
      <c r="C12" s="1">
        <f t="shared" si="0"/>
        <v>22</v>
      </c>
      <c r="D12" s="1">
        <f t="shared" si="0"/>
        <v>22</v>
      </c>
      <c r="E12" s="1">
        <f t="shared" si="0"/>
        <v>22</v>
      </c>
      <c r="F12" s="1">
        <f t="shared" si="0"/>
        <v>22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</row>
    <row r="13" spans="1:19" ht="15" customHeight="1" x14ac:dyDescent="0.3">
      <c r="A13" s="133" t="s">
        <v>15</v>
      </c>
      <c r="B13" s="134"/>
      <c r="C13" s="134"/>
      <c r="D13" s="134"/>
      <c r="E13" s="134"/>
      <c r="F13" s="1"/>
      <c r="G13" s="1"/>
      <c r="H13" s="133" t="s">
        <v>16</v>
      </c>
      <c r="I13" s="134"/>
      <c r="J13" s="134"/>
      <c r="K13" s="134"/>
      <c r="L13" s="1"/>
      <c r="M13" s="1"/>
      <c r="N13" s="16" t="s">
        <v>33</v>
      </c>
      <c r="O13" s="1"/>
      <c r="P13" s="1"/>
      <c r="Q13" s="1"/>
      <c r="R13" s="1"/>
      <c r="S13" s="2"/>
    </row>
    <row r="14" spans="1:19" ht="15" customHeight="1" x14ac:dyDescent="0.25">
      <c r="A14" s="1"/>
      <c r="B14" s="1" t="s">
        <v>17</v>
      </c>
      <c r="C14" s="1" t="s">
        <v>18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5</v>
      </c>
      <c r="O14" s="1" t="s">
        <v>6</v>
      </c>
      <c r="P14" s="1" t="s">
        <v>7</v>
      </c>
      <c r="Q14" s="1" t="s">
        <v>8</v>
      </c>
      <c r="R14" s="1" t="s">
        <v>9</v>
      </c>
      <c r="S14" s="16" t="s">
        <v>34</v>
      </c>
    </row>
    <row r="15" spans="1:19" ht="15" customHeight="1" x14ac:dyDescent="0.25">
      <c r="A15" s="1" t="s">
        <v>10</v>
      </c>
      <c r="B15" s="4">
        <f t="shared" ref="B15:B18" si="1">SUM(B7:F7)</f>
        <v>17</v>
      </c>
      <c r="C15" s="6">
        <f t="shared" ref="C15:C19" si="2">SUM(N7:R7)</f>
        <v>70</v>
      </c>
      <c r="D15" s="1"/>
      <c r="E15" s="1"/>
      <c r="F15" s="1"/>
      <c r="G15" s="1"/>
      <c r="H15" s="13">
        <f t="shared" ref="H15:H19" si="3">SUM(B7:F7)*8</f>
        <v>136</v>
      </c>
      <c r="I15" s="1"/>
      <c r="J15" s="1"/>
      <c r="K15" s="1"/>
      <c r="L15" s="1"/>
      <c r="M15" s="1"/>
      <c r="N15" s="4">
        <f t="shared" ref="N15:R15" si="4">N7-B24</f>
        <v>11</v>
      </c>
      <c r="O15" s="5">
        <f t="shared" si="4"/>
        <v>10</v>
      </c>
      <c r="P15" s="5">
        <f t="shared" si="4"/>
        <v>10</v>
      </c>
      <c r="Q15" s="5">
        <f t="shared" si="4"/>
        <v>12</v>
      </c>
      <c r="R15" s="6">
        <f t="shared" si="4"/>
        <v>10</v>
      </c>
      <c r="S15" s="27">
        <f t="shared" ref="S15:S19" si="5">SUM(N15:R15)</f>
        <v>53</v>
      </c>
    </row>
    <row r="16" spans="1:19" ht="15" customHeight="1" x14ac:dyDescent="0.25">
      <c r="A16" s="1" t="s">
        <v>11</v>
      </c>
      <c r="B16" s="7">
        <f t="shared" si="1"/>
        <v>28</v>
      </c>
      <c r="C16" s="9">
        <f t="shared" si="2"/>
        <v>70</v>
      </c>
      <c r="D16" s="1"/>
      <c r="E16" s="1"/>
      <c r="F16" s="1"/>
      <c r="G16" s="1"/>
      <c r="H16" s="14">
        <f t="shared" si="3"/>
        <v>224</v>
      </c>
      <c r="I16" s="1"/>
      <c r="J16" s="1"/>
      <c r="K16" s="1"/>
      <c r="L16" s="1"/>
      <c r="M16" s="1"/>
      <c r="N16" s="7">
        <f t="shared" ref="N16:R16" si="6">N8-B25</f>
        <v>8</v>
      </c>
      <c r="O16" s="8">
        <f t="shared" si="6"/>
        <v>8</v>
      </c>
      <c r="P16" s="8">
        <f t="shared" si="6"/>
        <v>9</v>
      </c>
      <c r="Q16" s="8">
        <f t="shared" si="6"/>
        <v>7</v>
      </c>
      <c r="R16" s="9">
        <f t="shared" si="6"/>
        <v>10</v>
      </c>
      <c r="S16" s="27">
        <f t="shared" si="5"/>
        <v>42</v>
      </c>
    </row>
    <row r="17" spans="1:19" ht="15" customHeight="1" x14ac:dyDescent="0.25">
      <c r="A17" s="1" t="s">
        <v>12</v>
      </c>
      <c r="B17" s="7">
        <f t="shared" si="1"/>
        <v>13</v>
      </c>
      <c r="C17" s="9">
        <f t="shared" si="2"/>
        <v>70</v>
      </c>
      <c r="D17" s="1"/>
      <c r="E17" s="1"/>
      <c r="F17" s="1"/>
      <c r="G17" s="1"/>
      <c r="H17" s="14">
        <f t="shared" si="3"/>
        <v>104</v>
      </c>
      <c r="I17" s="1"/>
      <c r="J17" s="1"/>
      <c r="K17" s="1"/>
      <c r="L17" s="1"/>
      <c r="M17" s="1"/>
      <c r="N17" s="7">
        <f t="shared" ref="N17:R17" si="7">N9-B26</f>
        <v>12</v>
      </c>
      <c r="O17" s="8">
        <f t="shared" si="7"/>
        <v>11</v>
      </c>
      <c r="P17" s="8">
        <f t="shared" si="7"/>
        <v>12</v>
      </c>
      <c r="Q17" s="8">
        <f t="shared" si="7"/>
        <v>12</v>
      </c>
      <c r="R17" s="9">
        <f t="shared" si="7"/>
        <v>10</v>
      </c>
      <c r="S17" s="27">
        <f t="shared" si="5"/>
        <v>57</v>
      </c>
    </row>
    <row r="18" spans="1:19" ht="15" customHeight="1" x14ac:dyDescent="0.25">
      <c r="A18" s="1" t="s">
        <v>13</v>
      </c>
      <c r="B18" s="7">
        <f t="shared" si="1"/>
        <v>19</v>
      </c>
      <c r="C18" s="9">
        <f t="shared" si="2"/>
        <v>70</v>
      </c>
      <c r="D18" s="1"/>
      <c r="E18" s="1"/>
      <c r="F18" s="1"/>
      <c r="G18" s="1"/>
      <c r="H18" s="14">
        <f t="shared" si="3"/>
        <v>152</v>
      </c>
      <c r="I18" s="1"/>
      <c r="J18" s="1"/>
      <c r="K18" s="1"/>
      <c r="L18" s="1"/>
      <c r="M18" s="1"/>
      <c r="N18" s="7">
        <f t="shared" ref="N18:R18" si="8">N10-B27</f>
        <v>11</v>
      </c>
      <c r="O18" s="8">
        <f t="shared" si="8"/>
        <v>13</v>
      </c>
      <c r="P18" s="8">
        <f t="shared" si="8"/>
        <v>11</v>
      </c>
      <c r="Q18" s="8">
        <f t="shared" si="8"/>
        <v>11</v>
      </c>
      <c r="R18" s="9">
        <f t="shared" si="8"/>
        <v>12</v>
      </c>
      <c r="S18" s="27">
        <f t="shared" si="5"/>
        <v>58</v>
      </c>
    </row>
    <row r="19" spans="1:19" ht="15" customHeight="1" x14ac:dyDescent="0.25">
      <c r="A19" s="1" t="s">
        <v>14</v>
      </c>
      <c r="B19" s="10">
        <v>60</v>
      </c>
      <c r="C19" s="12">
        <f t="shared" si="2"/>
        <v>70</v>
      </c>
      <c r="D19" s="1"/>
      <c r="E19" s="1"/>
      <c r="F19" s="1"/>
      <c r="G19" s="1"/>
      <c r="H19" s="15">
        <f t="shared" si="3"/>
        <v>264</v>
      </c>
      <c r="I19" s="1"/>
      <c r="J19" s="1"/>
      <c r="K19" s="1"/>
      <c r="L19" s="1"/>
      <c r="M19" s="1"/>
      <c r="N19" s="10">
        <f t="shared" ref="N19:R19" si="9">N11-B28</f>
        <v>14</v>
      </c>
      <c r="O19" s="11">
        <f t="shared" si="9"/>
        <v>14</v>
      </c>
      <c r="P19" s="11">
        <f t="shared" si="9"/>
        <v>14</v>
      </c>
      <c r="Q19" s="11">
        <f t="shared" si="9"/>
        <v>14</v>
      </c>
      <c r="R19" s="12">
        <f t="shared" si="9"/>
        <v>14</v>
      </c>
      <c r="S19" s="27">
        <f t="shared" si="5"/>
        <v>70</v>
      </c>
    </row>
    <row r="20" spans="1:19" ht="1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K20" s="1"/>
      <c r="M20" s="1"/>
      <c r="O20" s="1"/>
      <c r="P20" s="1"/>
      <c r="Q20" s="1"/>
      <c r="R20" s="1"/>
      <c r="S20" s="2"/>
    </row>
    <row r="21" spans="1:19" ht="15" customHeight="1" x14ac:dyDescent="0.3">
      <c r="A21" s="3" t="s">
        <v>19</v>
      </c>
      <c r="B21" s="1"/>
      <c r="C21" s="1"/>
      <c r="D21" s="1"/>
      <c r="E21" s="1"/>
      <c r="F21" s="1"/>
      <c r="G21" s="1"/>
      <c r="H21" s="1">
        <f>SUM(H15:H20)</f>
        <v>880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</row>
    <row r="22" spans="1:19" ht="1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</row>
    <row r="23" spans="1:19" ht="15" customHeight="1" x14ac:dyDescent="0.3">
      <c r="A23" s="1"/>
      <c r="B23" s="1" t="s">
        <v>5</v>
      </c>
      <c r="C23" s="1" t="s">
        <v>6</v>
      </c>
      <c r="D23" s="1" t="s">
        <v>7</v>
      </c>
      <c r="E23" s="1" t="s">
        <v>8</v>
      </c>
      <c r="F23" s="1" t="s">
        <v>9</v>
      </c>
      <c r="G23" s="1"/>
      <c r="H23" s="16" t="s">
        <v>20</v>
      </c>
      <c r="I23" s="1"/>
      <c r="J23" s="1"/>
      <c r="K23" s="1"/>
      <c r="L23" s="16" t="s">
        <v>21</v>
      </c>
      <c r="M23" s="1"/>
      <c r="N23" s="1"/>
      <c r="O23" s="16" t="s">
        <v>22</v>
      </c>
      <c r="P23" s="1"/>
      <c r="Q23" s="1"/>
      <c r="R23" s="1"/>
      <c r="S23" s="2"/>
    </row>
    <row r="24" spans="1:19" ht="15" customHeight="1" x14ac:dyDescent="0.3">
      <c r="A24" s="1" t="s">
        <v>10</v>
      </c>
      <c r="B24" s="17">
        <v>3</v>
      </c>
      <c r="C24" s="18">
        <v>4</v>
      </c>
      <c r="D24" s="18">
        <v>4</v>
      </c>
      <c r="E24" s="18">
        <v>2</v>
      </c>
      <c r="F24" s="19">
        <v>4</v>
      </c>
      <c r="G24" s="1"/>
      <c r="H24" s="1">
        <f t="shared" ref="H24:H28" si="10">SUM(B24:F24)</f>
        <v>17</v>
      </c>
      <c r="I24" s="1"/>
      <c r="J24" s="1"/>
      <c r="K24" s="1"/>
      <c r="L24" s="1">
        <f t="shared" ref="L24:L28" si="11">8*H24</f>
        <v>136</v>
      </c>
      <c r="M24" s="1"/>
      <c r="N24" s="1"/>
      <c r="O24" s="1">
        <f t="shared" ref="O24:O28" si="12">L24/H15</f>
        <v>1</v>
      </c>
      <c r="P24" s="1"/>
      <c r="Q24" s="1"/>
      <c r="R24" s="1"/>
      <c r="S24" s="2"/>
    </row>
    <row r="25" spans="1:19" ht="15" customHeight="1" x14ac:dyDescent="0.3">
      <c r="A25" s="1" t="s">
        <v>11</v>
      </c>
      <c r="B25" s="20">
        <v>6</v>
      </c>
      <c r="C25" s="21">
        <v>6</v>
      </c>
      <c r="D25" s="21">
        <v>5</v>
      </c>
      <c r="E25" s="21">
        <v>7</v>
      </c>
      <c r="F25" s="22">
        <v>4</v>
      </c>
      <c r="G25" s="1"/>
      <c r="H25" s="1">
        <f t="shared" si="10"/>
        <v>28</v>
      </c>
      <c r="I25" s="1"/>
      <c r="J25" s="1"/>
      <c r="K25" s="1"/>
      <c r="L25" s="1">
        <f t="shared" si="11"/>
        <v>224</v>
      </c>
      <c r="M25" s="1"/>
      <c r="N25" s="1"/>
      <c r="O25" s="1">
        <f t="shared" si="12"/>
        <v>1</v>
      </c>
      <c r="P25" s="1"/>
      <c r="Q25" s="1"/>
      <c r="R25" s="1"/>
      <c r="S25" s="2"/>
    </row>
    <row r="26" spans="1:19" ht="15" customHeight="1" x14ac:dyDescent="0.3">
      <c r="A26" s="1" t="s">
        <v>12</v>
      </c>
      <c r="B26" s="20">
        <v>2</v>
      </c>
      <c r="C26" s="21">
        <v>3</v>
      </c>
      <c r="D26" s="21">
        <v>2</v>
      </c>
      <c r="E26" s="21">
        <v>2</v>
      </c>
      <c r="F26" s="22">
        <v>4</v>
      </c>
      <c r="G26" s="1"/>
      <c r="H26" s="1">
        <f t="shared" si="10"/>
        <v>13</v>
      </c>
      <c r="I26" s="1"/>
      <c r="J26" s="1"/>
      <c r="K26" s="1"/>
      <c r="L26" s="1">
        <f t="shared" si="11"/>
        <v>104</v>
      </c>
      <c r="M26" s="1"/>
      <c r="N26" s="1"/>
      <c r="O26" s="1">
        <f t="shared" si="12"/>
        <v>1</v>
      </c>
      <c r="P26" s="1"/>
      <c r="Q26" s="1"/>
      <c r="R26" s="1"/>
      <c r="S26" s="2"/>
    </row>
    <row r="27" spans="1:19" ht="15" customHeight="1" x14ac:dyDescent="0.3">
      <c r="A27" s="1" t="s">
        <v>13</v>
      </c>
      <c r="B27" s="20">
        <v>3</v>
      </c>
      <c r="C27" s="21">
        <v>1</v>
      </c>
      <c r="D27" s="21">
        <v>3</v>
      </c>
      <c r="E27" s="21">
        <v>3</v>
      </c>
      <c r="F27" s="22">
        <v>2</v>
      </c>
      <c r="G27" s="1"/>
      <c r="H27" s="1">
        <f t="shared" si="10"/>
        <v>12</v>
      </c>
      <c r="I27" s="1"/>
      <c r="J27" s="1"/>
      <c r="K27" s="1"/>
      <c r="L27" s="1">
        <f t="shared" si="11"/>
        <v>96</v>
      </c>
      <c r="M27" s="1"/>
      <c r="N27" s="1"/>
      <c r="O27" s="1">
        <f t="shared" si="12"/>
        <v>0.63157894736842102</v>
      </c>
      <c r="P27" s="1"/>
      <c r="Q27" s="1"/>
      <c r="R27" s="1"/>
      <c r="S27" s="2"/>
    </row>
    <row r="28" spans="1:19" ht="15" customHeight="1" x14ac:dyDescent="0.3">
      <c r="A28" s="1" t="s">
        <v>14</v>
      </c>
      <c r="B28" s="23">
        <v>0</v>
      </c>
      <c r="C28" s="24">
        <v>0</v>
      </c>
      <c r="D28" s="24">
        <v>0</v>
      </c>
      <c r="E28" s="24">
        <v>0</v>
      </c>
      <c r="F28" s="25">
        <v>0</v>
      </c>
      <c r="G28" s="1"/>
      <c r="H28" s="1">
        <f t="shared" si="10"/>
        <v>0</v>
      </c>
      <c r="I28" s="1"/>
      <c r="J28" s="1"/>
      <c r="K28" s="1"/>
      <c r="L28" s="1">
        <f t="shared" si="11"/>
        <v>0</v>
      </c>
      <c r="M28" s="1"/>
      <c r="N28" s="1"/>
      <c r="O28" s="1">
        <f t="shared" si="12"/>
        <v>0</v>
      </c>
      <c r="P28" s="1"/>
      <c r="Q28" s="1"/>
      <c r="R28" s="1"/>
      <c r="S28" s="2"/>
    </row>
    <row r="29" spans="1:19" ht="15" customHeight="1" x14ac:dyDescent="0.3">
      <c r="A29" s="1" t="s">
        <v>23</v>
      </c>
      <c r="B29" s="8">
        <f t="shared" ref="B29:F29" si="13">SUM(B24:B28)</f>
        <v>14</v>
      </c>
      <c r="C29" s="8">
        <f t="shared" si="13"/>
        <v>14</v>
      </c>
      <c r="D29" s="8">
        <f t="shared" si="13"/>
        <v>14</v>
      </c>
      <c r="E29" s="8">
        <f t="shared" si="13"/>
        <v>14</v>
      </c>
      <c r="F29" s="8">
        <f t="shared" si="13"/>
        <v>14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</row>
    <row r="30" spans="1:19" ht="15.6" x14ac:dyDescent="0.3">
      <c r="A30" s="1"/>
      <c r="B30" s="1"/>
      <c r="C30" s="1"/>
      <c r="D30" s="1"/>
      <c r="E30" s="1"/>
      <c r="F30" s="1"/>
      <c r="G30" s="1"/>
      <c r="H30" s="1">
        <f>SUM(H24:H29)</f>
        <v>70</v>
      </c>
      <c r="I30" s="1"/>
      <c r="J30" s="1"/>
      <c r="K30" s="1"/>
      <c r="L30" s="1">
        <f>8*H30</f>
        <v>560</v>
      </c>
      <c r="M30" s="1"/>
      <c r="N30" s="1"/>
      <c r="O30" s="1">
        <f>L30/H21</f>
        <v>0.63636363636363635</v>
      </c>
      <c r="P30" s="1"/>
      <c r="Q30" s="1"/>
      <c r="R30" s="1"/>
      <c r="S30" s="2"/>
    </row>
    <row r="31" spans="1:19" ht="15.6" x14ac:dyDescent="0.3">
      <c r="A31" s="3" t="s">
        <v>24</v>
      </c>
      <c r="B31" s="28">
        <f>O30</f>
        <v>0.63636363636363635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"/>
    </row>
    <row r="32" spans="1:19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2"/>
    </row>
    <row r="33" spans="1:19" ht="15.6" x14ac:dyDescent="0.3">
      <c r="A33" s="3" t="s">
        <v>25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2"/>
    </row>
    <row r="34" spans="1:19" ht="15.6" x14ac:dyDescent="0.3">
      <c r="A34" s="26" t="s">
        <v>26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2"/>
    </row>
    <row r="35" spans="1:19" ht="15.6" x14ac:dyDescent="0.3">
      <c r="A35" s="26" t="s">
        <v>23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2"/>
    </row>
    <row r="36" spans="1:19" ht="15.6" x14ac:dyDescent="0.3">
      <c r="A36" s="26" t="s">
        <v>27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2"/>
    </row>
    <row r="37" spans="1:19" ht="15.6" x14ac:dyDescent="0.3">
      <c r="A37" s="26" t="s">
        <v>28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2"/>
    </row>
    <row r="38" spans="1:19" ht="15.6" x14ac:dyDescent="0.3">
      <c r="A38" s="26" t="s">
        <v>29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2"/>
    </row>
    <row r="39" spans="1:19" ht="15.6" x14ac:dyDescent="0.3">
      <c r="A39" s="26" t="s">
        <v>30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2"/>
    </row>
    <row r="40" spans="1:19" ht="15.6" x14ac:dyDescent="0.3">
      <c r="A40" s="26" t="s">
        <v>31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2"/>
    </row>
    <row r="41" spans="1:19" ht="15.6" x14ac:dyDescent="0.3">
      <c r="A41" s="26" t="s">
        <v>32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2"/>
    </row>
  </sheetData>
  <mergeCells count="5">
    <mergeCell ref="A5:G5"/>
    <mergeCell ref="H5:M5"/>
    <mergeCell ref="N5:S5"/>
    <mergeCell ref="A13:E13"/>
    <mergeCell ref="H13:K13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1"/>
  <sheetViews>
    <sheetView topLeftCell="A6" workbookViewId="0">
      <selection activeCell="A32" sqref="A32"/>
    </sheetView>
  </sheetViews>
  <sheetFormatPr defaultColWidth="11.1796875" defaultRowHeight="15" customHeight="1" x14ac:dyDescent="0.25"/>
  <cols>
    <col min="1" max="1" width="28.453125" customWidth="1"/>
    <col min="2" max="30" width="6.54296875" customWidth="1"/>
    <col min="31" max="31" width="11" customWidth="1"/>
  </cols>
  <sheetData>
    <row r="1" spans="1:31" ht="15.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</row>
    <row r="2" spans="1:31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</row>
    <row r="3" spans="1:31" ht="15.6" x14ac:dyDescent="0.3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</row>
    <row r="4" spans="1:31" ht="15.6" x14ac:dyDescent="0.3">
      <c r="A4" s="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</row>
    <row r="5" spans="1:31" ht="15" customHeight="1" x14ac:dyDescent="0.25">
      <c r="A5" s="139" t="s">
        <v>2</v>
      </c>
      <c r="B5" s="134"/>
      <c r="C5" s="134"/>
      <c r="D5" s="134"/>
      <c r="E5" s="134"/>
      <c r="F5" s="134"/>
      <c r="G5" s="134"/>
      <c r="H5" s="140" t="s">
        <v>35</v>
      </c>
      <c r="I5" s="134"/>
      <c r="J5" s="134"/>
      <c r="K5" s="134"/>
      <c r="L5" s="134"/>
      <c r="M5" s="134"/>
      <c r="N5" s="133" t="s">
        <v>36</v>
      </c>
      <c r="O5" s="134"/>
      <c r="P5" s="134"/>
      <c r="Q5" s="134"/>
      <c r="R5" s="134"/>
      <c r="S5" s="29"/>
      <c r="T5" s="141" t="s">
        <v>37</v>
      </c>
      <c r="U5" s="134"/>
      <c r="V5" s="134"/>
      <c r="W5" s="134"/>
      <c r="X5" s="134"/>
      <c r="Y5" s="29"/>
      <c r="Z5" s="133" t="s">
        <v>38</v>
      </c>
      <c r="AA5" s="134"/>
      <c r="AB5" s="134"/>
      <c r="AC5" s="134"/>
      <c r="AD5" s="134"/>
    </row>
    <row r="6" spans="1:31" ht="15.6" x14ac:dyDescent="0.3">
      <c r="A6" s="1"/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/>
      <c r="H6" s="1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1"/>
      <c r="N6" s="1" t="s">
        <v>5</v>
      </c>
      <c r="O6" s="1" t="s">
        <v>6</v>
      </c>
      <c r="P6" s="1" t="s">
        <v>7</v>
      </c>
      <c r="Q6" s="1" t="s">
        <v>8</v>
      </c>
      <c r="R6" s="1" t="s">
        <v>9</v>
      </c>
      <c r="S6" s="2"/>
      <c r="T6" s="1" t="s">
        <v>5</v>
      </c>
      <c r="U6" s="1" t="s">
        <v>6</v>
      </c>
      <c r="V6" s="1" t="s">
        <v>7</v>
      </c>
      <c r="W6" s="1" t="s">
        <v>8</v>
      </c>
      <c r="X6" s="1" t="s">
        <v>9</v>
      </c>
      <c r="Y6" s="2"/>
      <c r="Z6" s="1" t="s">
        <v>5</v>
      </c>
      <c r="AA6" s="1" t="s">
        <v>6</v>
      </c>
      <c r="AB6" s="1" t="s">
        <v>7</v>
      </c>
      <c r="AC6" s="1" t="s">
        <v>8</v>
      </c>
      <c r="AD6" s="1" t="s">
        <v>9</v>
      </c>
    </row>
    <row r="7" spans="1:31" ht="15.6" x14ac:dyDescent="0.3">
      <c r="A7" s="1" t="s">
        <v>10</v>
      </c>
      <c r="B7" s="30">
        <v>4</v>
      </c>
      <c r="C7" s="31">
        <v>4</v>
      </c>
      <c r="D7" s="31">
        <v>4</v>
      </c>
      <c r="E7" s="31">
        <v>4</v>
      </c>
      <c r="F7" s="32">
        <v>4</v>
      </c>
      <c r="G7" s="1"/>
      <c r="H7" s="33">
        <v>5</v>
      </c>
      <c r="I7" s="34">
        <v>5</v>
      </c>
      <c r="J7" s="34">
        <v>5</v>
      </c>
      <c r="K7" s="34">
        <v>5</v>
      </c>
      <c r="L7" s="35">
        <v>5</v>
      </c>
      <c r="M7" s="1"/>
      <c r="N7" s="36">
        <f t="shared" ref="N7:R7" si="0">IF(H7&lt;B7,H7*8,B7*8)</f>
        <v>32</v>
      </c>
      <c r="O7" s="37">
        <f t="shared" si="0"/>
        <v>32</v>
      </c>
      <c r="P7" s="37">
        <f t="shared" si="0"/>
        <v>32</v>
      </c>
      <c r="Q7" s="37">
        <f t="shared" si="0"/>
        <v>32</v>
      </c>
      <c r="R7" s="38">
        <f t="shared" si="0"/>
        <v>32</v>
      </c>
      <c r="S7" s="39">
        <f t="shared" ref="S7:S11" si="1">SUM(N7:R7)</f>
        <v>160</v>
      </c>
      <c r="T7" s="40">
        <v>12</v>
      </c>
      <c r="U7" s="41">
        <v>12</v>
      </c>
      <c r="V7" s="41">
        <v>12</v>
      </c>
      <c r="W7" s="41">
        <v>12</v>
      </c>
      <c r="X7" s="42">
        <v>12</v>
      </c>
      <c r="Y7" s="2"/>
      <c r="Z7" s="36">
        <f t="shared" ref="Z7:AD7" si="2">T7*1.5</f>
        <v>18</v>
      </c>
      <c r="AA7" s="37">
        <f t="shared" si="2"/>
        <v>18</v>
      </c>
      <c r="AB7" s="37">
        <f t="shared" si="2"/>
        <v>18</v>
      </c>
      <c r="AC7" s="37">
        <f t="shared" si="2"/>
        <v>18</v>
      </c>
      <c r="AD7" s="38">
        <f t="shared" si="2"/>
        <v>18</v>
      </c>
      <c r="AE7" s="43">
        <f t="shared" ref="AE7:AE11" si="3">SUM(Z7:AD7)</f>
        <v>90</v>
      </c>
    </row>
    <row r="8" spans="1:31" ht="15.6" x14ac:dyDescent="0.3">
      <c r="A8" s="1" t="s">
        <v>11</v>
      </c>
      <c r="B8" s="44">
        <v>4</v>
      </c>
      <c r="C8" s="45">
        <v>4</v>
      </c>
      <c r="D8" s="45">
        <v>4</v>
      </c>
      <c r="E8" s="45">
        <v>4</v>
      </c>
      <c r="F8" s="46">
        <v>4</v>
      </c>
      <c r="G8" s="1"/>
      <c r="H8" s="47">
        <v>5</v>
      </c>
      <c r="I8" s="48">
        <v>5</v>
      </c>
      <c r="J8" s="48">
        <v>5</v>
      </c>
      <c r="K8" s="48">
        <v>5</v>
      </c>
      <c r="L8" s="49">
        <v>5</v>
      </c>
      <c r="M8" s="1"/>
      <c r="N8" s="50">
        <f t="shared" ref="N8:R8" si="4">IF(H8&lt;B8,H8*8,B8*8)</f>
        <v>32</v>
      </c>
      <c r="O8" s="51">
        <f t="shared" si="4"/>
        <v>32</v>
      </c>
      <c r="P8" s="51">
        <f t="shared" si="4"/>
        <v>32</v>
      </c>
      <c r="Q8" s="51">
        <f t="shared" si="4"/>
        <v>32</v>
      </c>
      <c r="R8" s="52">
        <f t="shared" si="4"/>
        <v>32</v>
      </c>
      <c r="S8" s="39">
        <f t="shared" si="1"/>
        <v>160</v>
      </c>
      <c r="T8" s="53">
        <v>6</v>
      </c>
      <c r="U8" s="54">
        <v>6</v>
      </c>
      <c r="V8" s="54">
        <v>6</v>
      </c>
      <c r="W8" s="54">
        <v>6</v>
      </c>
      <c r="X8" s="55">
        <v>6</v>
      </c>
      <c r="Y8" s="2"/>
      <c r="Z8" s="50">
        <f t="shared" ref="Z8:AD8" si="5">T8*2</f>
        <v>12</v>
      </c>
      <c r="AA8" s="51">
        <f t="shared" si="5"/>
        <v>12</v>
      </c>
      <c r="AB8" s="51">
        <f t="shared" si="5"/>
        <v>12</v>
      </c>
      <c r="AC8" s="51">
        <f t="shared" si="5"/>
        <v>12</v>
      </c>
      <c r="AD8" s="52">
        <f t="shared" si="5"/>
        <v>12</v>
      </c>
      <c r="AE8" s="43">
        <f t="shared" si="3"/>
        <v>60</v>
      </c>
    </row>
    <row r="9" spans="1:31" ht="15.6" x14ac:dyDescent="0.3">
      <c r="A9" s="1" t="s">
        <v>12</v>
      </c>
      <c r="B9" s="44">
        <v>4</v>
      </c>
      <c r="C9" s="45">
        <v>0</v>
      </c>
      <c r="D9" s="45">
        <v>4</v>
      </c>
      <c r="E9" s="45">
        <v>0</v>
      </c>
      <c r="F9" s="46">
        <v>4</v>
      </c>
      <c r="G9" s="1"/>
      <c r="H9" s="47">
        <v>5</v>
      </c>
      <c r="I9" s="48">
        <v>5</v>
      </c>
      <c r="J9" s="48">
        <v>5</v>
      </c>
      <c r="K9" s="48">
        <v>5</v>
      </c>
      <c r="L9" s="49">
        <v>5</v>
      </c>
      <c r="M9" s="1"/>
      <c r="N9" s="50">
        <f t="shared" ref="N9:R9" si="6">IF(H9&lt;B9,H9*8,B9*8)</f>
        <v>32</v>
      </c>
      <c r="O9" s="51">
        <f t="shared" si="6"/>
        <v>0</v>
      </c>
      <c r="P9" s="51">
        <f t="shared" si="6"/>
        <v>32</v>
      </c>
      <c r="Q9" s="51">
        <f t="shared" si="6"/>
        <v>0</v>
      </c>
      <c r="R9" s="52">
        <f t="shared" si="6"/>
        <v>32</v>
      </c>
      <c r="S9" s="39">
        <f t="shared" si="1"/>
        <v>96</v>
      </c>
      <c r="T9" s="53">
        <v>22</v>
      </c>
      <c r="U9" s="54">
        <v>22</v>
      </c>
      <c r="V9" s="54">
        <v>22</v>
      </c>
      <c r="W9" s="54">
        <v>22</v>
      </c>
      <c r="X9" s="55">
        <v>22</v>
      </c>
      <c r="Y9" s="2"/>
      <c r="Z9" s="50">
        <f t="shared" ref="Z9:AD9" si="7">T9*3</f>
        <v>66</v>
      </c>
      <c r="AA9" s="51">
        <f t="shared" si="7"/>
        <v>66</v>
      </c>
      <c r="AB9" s="51">
        <f t="shared" si="7"/>
        <v>66</v>
      </c>
      <c r="AC9" s="51">
        <f t="shared" si="7"/>
        <v>66</v>
      </c>
      <c r="AD9" s="52">
        <f t="shared" si="7"/>
        <v>66</v>
      </c>
      <c r="AE9" s="43">
        <f t="shared" si="3"/>
        <v>330</v>
      </c>
    </row>
    <row r="10" spans="1:31" ht="15.6" x14ac:dyDescent="0.3">
      <c r="A10" s="1" t="s">
        <v>13</v>
      </c>
      <c r="B10" s="44">
        <v>5</v>
      </c>
      <c r="C10" s="45">
        <v>5</v>
      </c>
      <c r="D10" s="45">
        <v>0</v>
      </c>
      <c r="E10" s="45">
        <v>5</v>
      </c>
      <c r="F10" s="46">
        <v>5</v>
      </c>
      <c r="G10" s="1"/>
      <c r="H10" s="47">
        <v>6</v>
      </c>
      <c r="I10" s="48">
        <v>6</v>
      </c>
      <c r="J10" s="48">
        <v>6</v>
      </c>
      <c r="K10" s="48">
        <v>6</v>
      </c>
      <c r="L10" s="49">
        <v>6</v>
      </c>
      <c r="M10" s="1"/>
      <c r="N10" s="50">
        <f t="shared" ref="N10:R10" si="8">IF(H10&lt;B10,H10*8,B10*8)</f>
        <v>40</v>
      </c>
      <c r="O10" s="51">
        <f t="shared" si="8"/>
        <v>40</v>
      </c>
      <c r="P10" s="51">
        <f t="shared" si="8"/>
        <v>0</v>
      </c>
      <c r="Q10" s="51">
        <f t="shared" si="8"/>
        <v>40</v>
      </c>
      <c r="R10" s="52">
        <f t="shared" si="8"/>
        <v>40</v>
      </c>
      <c r="S10" s="39">
        <f t="shared" si="1"/>
        <v>160</v>
      </c>
      <c r="T10" s="53">
        <v>44</v>
      </c>
      <c r="U10" s="54">
        <v>55</v>
      </c>
      <c r="V10" s="54">
        <v>4</v>
      </c>
      <c r="W10" s="54">
        <v>45</v>
      </c>
      <c r="X10" s="55">
        <v>54</v>
      </c>
      <c r="Y10" s="2"/>
      <c r="Z10" s="50">
        <f t="shared" ref="Z10:AD10" si="9">T10*2</f>
        <v>88</v>
      </c>
      <c r="AA10" s="51">
        <f t="shared" si="9"/>
        <v>110</v>
      </c>
      <c r="AB10" s="51">
        <f t="shared" si="9"/>
        <v>8</v>
      </c>
      <c r="AC10" s="51">
        <f t="shared" si="9"/>
        <v>90</v>
      </c>
      <c r="AD10" s="52">
        <f t="shared" si="9"/>
        <v>108</v>
      </c>
      <c r="AE10" s="43">
        <f t="shared" si="3"/>
        <v>404</v>
      </c>
    </row>
    <row r="11" spans="1:31" ht="15.6" x14ac:dyDescent="0.3">
      <c r="A11" s="1" t="s">
        <v>14</v>
      </c>
      <c r="B11" s="56">
        <v>9</v>
      </c>
      <c r="C11" s="57">
        <v>9</v>
      </c>
      <c r="D11" s="57">
        <v>9</v>
      </c>
      <c r="E11" s="57">
        <v>9</v>
      </c>
      <c r="F11" s="58">
        <v>9</v>
      </c>
      <c r="G11" s="1"/>
      <c r="H11" s="59">
        <v>10</v>
      </c>
      <c r="I11" s="60">
        <v>10</v>
      </c>
      <c r="J11" s="60">
        <v>10</v>
      </c>
      <c r="K11" s="60">
        <v>10</v>
      </c>
      <c r="L11" s="61">
        <v>10</v>
      </c>
      <c r="M11" s="1"/>
      <c r="N11" s="62">
        <f t="shared" ref="N11:R11" si="10">IF(H11&lt;B11,H11*8,B11*8)</f>
        <v>72</v>
      </c>
      <c r="O11" s="63">
        <f t="shared" si="10"/>
        <v>72</v>
      </c>
      <c r="P11" s="63">
        <f t="shared" si="10"/>
        <v>72</v>
      </c>
      <c r="Q11" s="63">
        <f t="shared" si="10"/>
        <v>72</v>
      </c>
      <c r="R11" s="64">
        <f t="shared" si="10"/>
        <v>72</v>
      </c>
      <c r="S11" s="39">
        <f t="shared" si="1"/>
        <v>360</v>
      </c>
      <c r="T11" s="65">
        <v>15</v>
      </c>
      <c r="U11" s="66">
        <v>18</v>
      </c>
      <c r="V11" s="66">
        <v>18</v>
      </c>
      <c r="W11" s="66">
        <v>18</v>
      </c>
      <c r="X11" s="67">
        <v>18</v>
      </c>
      <c r="Y11" s="2"/>
      <c r="Z11" s="62">
        <f t="shared" ref="Z11:AD11" si="11">T11*2.75</f>
        <v>41.25</v>
      </c>
      <c r="AA11" s="63">
        <f t="shared" si="11"/>
        <v>49.5</v>
      </c>
      <c r="AB11" s="63">
        <f t="shared" si="11"/>
        <v>49.5</v>
      </c>
      <c r="AC11" s="63">
        <f t="shared" si="11"/>
        <v>49.5</v>
      </c>
      <c r="AD11" s="64">
        <f t="shared" si="11"/>
        <v>49.5</v>
      </c>
      <c r="AE11" s="43">
        <f t="shared" si="3"/>
        <v>239.25</v>
      </c>
    </row>
    <row r="12" spans="1:31" ht="15.6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</row>
    <row r="13" spans="1:31" ht="15.6" x14ac:dyDescent="0.25">
      <c r="A13" s="133" t="s">
        <v>15</v>
      </c>
      <c r="B13" s="134"/>
      <c r="C13" s="134"/>
      <c r="D13" s="134"/>
      <c r="E13" s="134"/>
      <c r="F13" s="1"/>
      <c r="G13" s="1"/>
      <c r="H13" s="133" t="s">
        <v>16</v>
      </c>
      <c r="I13" s="134"/>
      <c r="J13" s="134"/>
      <c r="K13" s="134"/>
      <c r="L13" s="1"/>
      <c r="M13" s="1"/>
    </row>
    <row r="14" spans="1:31" ht="15.6" x14ac:dyDescent="0.25">
      <c r="A14" s="1"/>
      <c r="B14" s="1" t="s">
        <v>17</v>
      </c>
      <c r="C14" s="1" t="s">
        <v>18</v>
      </c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31" ht="15.6" x14ac:dyDescent="0.25">
      <c r="A15" s="1" t="s">
        <v>10</v>
      </c>
      <c r="B15" s="36">
        <f t="shared" ref="B15:B19" si="12">C15*0.6</f>
        <v>54</v>
      </c>
      <c r="C15" s="38">
        <f t="shared" ref="C15:C19" si="13">IF(S7&gt;AE7,AE7,S7)</f>
        <v>90</v>
      </c>
      <c r="D15" s="1"/>
      <c r="E15" s="1"/>
      <c r="F15" s="1"/>
      <c r="G15" s="1"/>
      <c r="H15" s="68">
        <f>SUM(N7:R7)</f>
        <v>160</v>
      </c>
      <c r="I15" s="1"/>
      <c r="J15" s="1"/>
      <c r="K15" s="1"/>
      <c r="L15" s="1"/>
      <c r="M15" s="1"/>
      <c r="R15" s="133" t="s">
        <v>39</v>
      </c>
      <c r="S15" s="134"/>
      <c r="T15" s="134"/>
      <c r="U15" s="134"/>
      <c r="V15" s="134"/>
      <c r="X15" s="133" t="s">
        <v>35</v>
      </c>
      <c r="Y15" s="134"/>
      <c r="Z15" s="134"/>
      <c r="AA15" s="134"/>
      <c r="AB15" s="134"/>
      <c r="AC15" s="134"/>
    </row>
    <row r="16" spans="1:31" ht="15.6" x14ac:dyDescent="0.25">
      <c r="A16" s="1" t="s">
        <v>11</v>
      </c>
      <c r="B16" s="50">
        <f t="shared" si="12"/>
        <v>36</v>
      </c>
      <c r="C16" s="52">
        <f t="shared" si="13"/>
        <v>60</v>
      </c>
      <c r="D16" s="1"/>
      <c r="E16" s="1"/>
      <c r="F16" s="1"/>
      <c r="G16" s="1"/>
      <c r="H16" s="69">
        <f t="shared" ref="H16:H19" si="14">SUM(N8:R8)</f>
        <v>160</v>
      </c>
      <c r="I16" s="1"/>
      <c r="J16" s="1"/>
      <c r="K16" s="1"/>
      <c r="L16" s="1"/>
      <c r="M16" s="1"/>
      <c r="R16" s="1" t="s">
        <v>5</v>
      </c>
      <c r="S16" s="1" t="s">
        <v>6</v>
      </c>
      <c r="T16" s="1" t="s">
        <v>7</v>
      </c>
      <c r="U16" s="1" t="s">
        <v>8</v>
      </c>
      <c r="V16" s="1" t="s">
        <v>9</v>
      </c>
      <c r="X16" s="1" t="s">
        <v>5</v>
      </c>
      <c r="Y16" s="1" t="s">
        <v>6</v>
      </c>
      <c r="Z16" s="1" t="s">
        <v>7</v>
      </c>
      <c r="AA16" s="1" t="s">
        <v>8</v>
      </c>
      <c r="AB16" s="1" t="s">
        <v>9</v>
      </c>
      <c r="AC16" s="1"/>
    </row>
    <row r="17" spans="1:29" ht="15.6" x14ac:dyDescent="0.25">
      <c r="A17" s="1" t="s">
        <v>12</v>
      </c>
      <c r="B17" s="50">
        <f t="shared" si="12"/>
        <v>57.599999999999994</v>
      </c>
      <c r="C17" s="52">
        <f t="shared" si="13"/>
        <v>96</v>
      </c>
      <c r="D17" s="1"/>
      <c r="E17" s="1"/>
      <c r="F17" s="1"/>
      <c r="G17" s="1"/>
      <c r="H17" s="69">
        <f t="shared" si="14"/>
        <v>96</v>
      </c>
      <c r="I17" s="1"/>
      <c r="J17" s="1"/>
      <c r="K17" s="1"/>
      <c r="L17" s="1"/>
      <c r="M17" s="1"/>
      <c r="N17" s="133" t="s">
        <v>10</v>
      </c>
      <c r="O17" s="134"/>
      <c r="P17" s="134"/>
      <c r="R17" s="36">
        <f t="shared" ref="R17:V17" si="15">B24/1.5</f>
        <v>12</v>
      </c>
      <c r="S17" s="37">
        <f t="shared" si="15"/>
        <v>12</v>
      </c>
      <c r="T17" s="37">
        <f t="shared" si="15"/>
        <v>12</v>
      </c>
      <c r="U17" s="37">
        <f t="shared" si="15"/>
        <v>12</v>
      </c>
      <c r="V17" s="38">
        <f t="shared" si="15"/>
        <v>12</v>
      </c>
      <c r="X17" s="36">
        <f t="shared" ref="X17:AB17" si="16">IF(H7&gt;B7,B7,H7)</f>
        <v>4</v>
      </c>
      <c r="Y17" s="37">
        <f t="shared" si="16"/>
        <v>4</v>
      </c>
      <c r="Z17" s="37">
        <f t="shared" si="16"/>
        <v>4</v>
      </c>
      <c r="AA17" s="37">
        <f t="shared" si="16"/>
        <v>4</v>
      </c>
      <c r="AB17" s="38">
        <f t="shared" si="16"/>
        <v>4</v>
      </c>
      <c r="AC17" s="1"/>
    </row>
    <row r="18" spans="1:29" ht="15.6" x14ac:dyDescent="0.25">
      <c r="A18" s="1" t="s">
        <v>13</v>
      </c>
      <c r="B18" s="50">
        <f t="shared" si="12"/>
        <v>96</v>
      </c>
      <c r="C18" s="52">
        <f t="shared" si="13"/>
        <v>160</v>
      </c>
      <c r="D18" s="1"/>
      <c r="E18" s="1"/>
      <c r="F18" s="1"/>
      <c r="G18" s="1"/>
      <c r="H18" s="69">
        <f t="shared" si="14"/>
        <v>160</v>
      </c>
      <c r="I18" s="1"/>
      <c r="J18" s="1"/>
      <c r="K18" s="1"/>
      <c r="L18" s="1"/>
      <c r="M18" s="1"/>
      <c r="N18" s="133" t="s">
        <v>11</v>
      </c>
      <c r="O18" s="134"/>
      <c r="P18" s="134"/>
      <c r="R18" s="50">
        <f t="shared" ref="R18:V18" si="17">B25/2</f>
        <v>6</v>
      </c>
      <c r="S18" s="51">
        <f t="shared" si="17"/>
        <v>6</v>
      </c>
      <c r="T18" s="51">
        <f t="shared" si="17"/>
        <v>6</v>
      </c>
      <c r="U18" s="51">
        <f t="shared" si="17"/>
        <v>6</v>
      </c>
      <c r="V18" s="52">
        <f t="shared" si="17"/>
        <v>6</v>
      </c>
      <c r="X18" s="50">
        <f t="shared" ref="X18:AB18" si="18">IF(H8&gt;B8,B8,H8)</f>
        <v>4</v>
      </c>
      <c r="Y18" s="51">
        <f t="shared" si="18"/>
        <v>4</v>
      </c>
      <c r="Z18" s="51">
        <f t="shared" si="18"/>
        <v>4</v>
      </c>
      <c r="AA18" s="51">
        <f t="shared" si="18"/>
        <v>4</v>
      </c>
      <c r="AB18" s="52">
        <f t="shared" si="18"/>
        <v>4</v>
      </c>
      <c r="AC18" s="1"/>
    </row>
    <row r="19" spans="1:29" ht="15.6" x14ac:dyDescent="0.25">
      <c r="A19" s="1" t="s">
        <v>14</v>
      </c>
      <c r="B19" s="62">
        <f t="shared" si="12"/>
        <v>143.54999999999998</v>
      </c>
      <c r="C19" s="64">
        <f t="shared" si="13"/>
        <v>239.25</v>
      </c>
      <c r="D19" s="1"/>
      <c r="E19" s="1"/>
      <c r="F19" s="1"/>
      <c r="G19" s="1"/>
      <c r="H19" s="70">
        <f t="shared" si="14"/>
        <v>360</v>
      </c>
      <c r="I19" s="1"/>
      <c r="J19" s="1"/>
      <c r="K19" s="1"/>
      <c r="L19" s="1"/>
      <c r="M19" s="1"/>
      <c r="N19" s="133" t="s">
        <v>12</v>
      </c>
      <c r="O19" s="134"/>
      <c r="P19" s="134"/>
      <c r="R19" s="50">
        <f t="shared" ref="R19:V19" si="19">B26/2.5</f>
        <v>12.8</v>
      </c>
      <c r="S19" s="51">
        <f t="shared" si="19"/>
        <v>0</v>
      </c>
      <c r="T19" s="51">
        <f t="shared" si="19"/>
        <v>12.8</v>
      </c>
      <c r="U19" s="51">
        <f t="shared" si="19"/>
        <v>0</v>
      </c>
      <c r="V19" s="52">
        <f t="shared" si="19"/>
        <v>12.8</v>
      </c>
      <c r="X19" s="50">
        <f t="shared" ref="X19:AB19" si="20">IF(H9&gt;B9,B9,H9)</f>
        <v>4</v>
      </c>
      <c r="Y19" s="51">
        <f t="shared" si="20"/>
        <v>0</v>
      </c>
      <c r="Z19" s="51">
        <f t="shared" si="20"/>
        <v>4</v>
      </c>
      <c r="AA19" s="51">
        <f t="shared" si="20"/>
        <v>0</v>
      </c>
      <c r="AB19" s="52">
        <f t="shared" si="20"/>
        <v>4</v>
      </c>
      <c r="AC19" s="1"/>
    </row>
    <row r="20" spans="1:29" ht="15.6" x14ac:dyDescent="0.25">
      <c r="A20" s="1"/>
      <c r="B20" s="1"/>
      <c r="C20" s="1"/>
      <c r="D20" s="1"/>
      <c r="E20" s="1"/>
      <c r="F20" s="1"/>
      <c r="G20" s="1"/>
      <c r="H20" s="1"/>
      <c r="I20" s="1"/>
      <c r="K20" s="1"/>
      <c r="M20" s="1"/>
      <c r="N20" s="133" t="s">
        <v>13</v>
      </c>
      <c r="O20" s="134"/>
      <c r="P20" s="134"/>
      <c r="Q20" s="1"/>
      <c r="R20" s="50">
        <f t="shared" ref="R20:V20" si="21">B27/3</f>
        <v>13.333333333333334</v>
      </c>
      <c r="S20" s="51">
        <f t="shared" si="21"/>
        <v>13.333333333333334</v>
      </c>
      <c r="T20" s="51">
        <f t="shared" si="21"/>
        <v>0</v>
      </c>
      <c r="U20" s="51">
        <f t="shared" si="21"/>
        <v>13.333333333333334</v>
      </c>
      <c r="V20" s="52">
        <f t="shared" si="21"/>
        <v>13.333333333333334</v>
      </c>
      <c r="X20" s="50">
        <f t="shared" ref="X20:AB20" si="22">IF(H10&gt;B10,B10,H10)</f>
        <v>5</v>
      </c>
      <c r="Y20" s="51">
        <f t="shared" si="22"/>
        <v>5</v>
      </c>
      <c r="Z20" s="51">
        <f t="shared" si="22"/>
        <v>0</v>
      </c>
      <c r="AA20" s="51">
        <f t="shared" si="22"/>
        <v>5</v>
      </c>
      <c r="AB20" s="52">
        <f t="shared" si="22"/>
        <v>5</v>
      </c>
      <c r="AC20" s="1"/>
    </row>
    <row r="21" spans="1:29" ht="15.6" x14ac:dyDescent="0.25">
      <c r="A21" s="3" t="s">
        <v>19</v>
      </c>
      <c r="B21" s="1"/>
      <c r="C21" s="1"/>
      <c r="D21" s="1"/>
      <c r="E21" s="1"/>
      <c r="F21" s="1"/>
      <c r="G21" s="1"/>
      <c r="H21" s="71">
        <f>SUM(H15:H20)</f>
        <v>936</v>
      </c>
      <c r="I21" s="1"/>
      <c r="J21" s="1"/>
      <c r="K21" s="1"/>
      <c r="L21" s="1"/>
      <c r="M21" s="1"/>
      <c r="N21" s="133" t="s">
        <v>14</v>
      </c>
      <c r="O21" s="134"/>
      <c r="P21" s="134"/>
      <c r="Q21" s="1"/>
      <c r="R21" s="62">
        <f t="shared" ref="R21:V21" si="23">B28/2.75</f>
        <v>15</v>
      </c>
      <c r="S21" s="63">
        <f t="shared" si="23"/>
        <v>18</v>
      </c>
      <c r="T21" s="63">
        <f t="shared" si="23"/>
        <v>18</v>
      </c>
      <c r="U21" s="63">
        <f t="shared" si="23"/>
        <v>18</v>
      </c>
      <c r="V21" s="64">
        <f t="shared" si="23"/>
        <v>18</v>
      </c>
      <c r="X21" s="62">
        <f t="shared" ref="X21:AB21" si="24">IF(H11&gt;B11,B11,H11)</f>
        <v>9</v>
      </c>
      <c r="Y21" s="63">
        <f t="shared" si="24"/>
        <v>9</v>
      </c>
      <c r="Z21" s="63">
        <f t="shared" si="24"/>
        <v>9</v>
      </c>
      <c r="AA21" s="63">
        <f t="shared" si="24"/>
        <v>9</v>
      </c>
      <c r="AB21" s="64">
        <f t="shared" si="24"/>
        <v>9</v>
      </c>
      <c r="AC21" s="1"/>
    </row>
    <row r="22" spans="1:29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X22" s="43">
        <f t="shared" ref="X22:AB22" si="25">SUM(X17:X21)</f>
        <v>26</v>
      </c>
      <c r="Y22" s="43">
        <f t="shared" si="25"/>
        <v>22</v>
      </c>
      <c r="Z22" s="43">
        <f t="shared" si="25"/>
        <v>21</v>
      </c>
      <c r="AA22" s="43">
        <f t="shared" si="25"/>
        <v>22</v>
      </c>
      <c r="AB22" s="43">
        <f t="shared" si="25"/>
        <v>26</v>
      </c>
    </row>
    <row r="23" spans="1:29" ht="15.6" x14ac:dyDescent="0.3">
      <c r="A23" s="1"/>
      <c r="B23" s="1" t="s">
        <v>5</v>
      </c>
      <c r="C23" s="1" t="s">
        <v>6</v>
      </c>
      <c r="D23" s="1" t="s">
        <v>7</v>
      </c>
      <c r="E23" s="1" t="s">
        <v>8</v>
      </c>
      <c r="F23" s="1" t="s">
        <v>9</v>
      </c>
      <c r="G23" s="1"/>
      <c r="H23" s="16" t="s">
        <v>40</v>
      </c>
      <c r="I23" s="1"/>
      <c r="J23" s="1"/>
      <c r="K23" s="1"/>
      <c r="L23" s="16" t="s">
        <v>22</v>
      </c>
      <c r="M23" s="1"/>
      <c r="N23" s="1"/>
      <c r="O23" s="72"/>
      <c r="P23" s="1"/>
      <c r="Q23" s="1"/>
      <c r="X23" s="51">
        <f t="shared" ref="X23:AB23" si="26">X22*8</f>
        <v>208</v>
      </c>
      <c r="Y23" s="51">
        <f t="shared" si="26"/>
        <v>176</v>
      </c>
      <c r="Z23" s="51">
        <f t="shared" si="26"/>
        <v>168</v>
      </c>
      <c r="AA23" s="51">
        <f t="shared" si="26"/>
        <v>176</v>
      </c>
      <c r="AB23" s="51">
        <f t="shared" si="26"/>
        <v>208</v>
      </c>
    </row>
    <row r="24" spans="1:29" ht="15.6" x14ac:dyDescent="0.3">
      <c r="A24" s="1" t="s">
        <v>10</v>
      </c>
      <c r="B24" s="73">
        <v>18</v>
      </c>
      <c r="C24" s="74">
        <v>18</v>
      </c>
      <c r="D24" s="74">
        <v>18</v>
      </c>
      <c r="E24" s="74">
        <v>18</v>
      </c>
      <c r="F24" s="75">
        <v>18</v>
      </c>
      <c r="G24" s="1"/>
      <c r="H24" s="71">
        <f t="shared" ref="H24:H28" si="27">SUM(B24:F24)</f>
        <v>90</v>
      </c>
      <c r="I24" s="1"/>
      <c r="J24" s="1"/>
      <c r="K24" s="1"/>
      <c r="L24" s="1">
        <f t="shared" ref="L24:L28" si="28">H24/H15</f>
        <v>0.5625</v>
      </c>
      <c r="M24" s="1"/>
      <c r="N24" s="1"/>
      <c r="O24" s="72"/>
      <c r="P24" s="1"/>
      <c r="Q24" s="1"/>
      <c r="R24" s="133" t="s">
        <v>41</v>
      </c>
      <c r="S24" s="134"/>
      <c r="T24" s="134"/>
      <c r="U24" s="134"/>
      <c r="V24" s="134"/>
    </row>
    <row r="25" spans="1:29" ht="15.6" x14ac:dyDescent="0.3">
      <c r="A25" s="1" t="s">
        <v>11</v>
      </c>
      <c r="B25" s="76">
        <v>12</v>
      </c>
      <c r="C25" s="77">
        <v>12</v>
      </c>
      <c r="D25" s="77">
        <v>12</v>
      </c>
      <c r="E25" s="77">
        <v>12</v>
      </c>
      <c r="F25" s="78">
        <v>12</v>
      </c>
      <c r="G25" s="1"/>
      <c r="H25" s="71">
        <f t="shared" si="27"/>
        <v>60</v>
      </c>
      <c r="I25" s="1"/>
      <c r="J25" s="1"/>
      <c r="K25" s="1"/>
      <c r="L25" s="1">
        <f t="shared" si="28"/>
        <v>0.375</v>
      </c>
      <c r="M25" s="1"/>
      <c r="N25" s="1"/>
      <c r="O25" s="72"/>
      <c r="P25" s="1"/>
      <c r="Q25" s="1"/>
      <c r="R25" s="1" t="s">
        <v>5</v>
      </c>
      <c r="S25" s="1" t="s">
        <v>6</v>
      </c>
      <c r="T25" s="1" t="s">
        <v>7</v>
      </c>
      <c r="U25" s="1" t="s">
        <v>8</v>
      </c>
      <c r="V25" s="1" t="s">
        <v>9</v>
      </c>
    </row>
    <row r="26" spans="1:29" ht="15" customHeight="1" x14ac:dyDescent="0.25">
      <c r="A26" s="1" t="s">
        <v>12</v>
      </c>
      <c r="B26" s="76">
        <v>32</v>
      </c>
      <c r="C26" s="77">
        <v>0</v>
      </c>
      <c r="D26" s="77">
        <v>32</v>
      </c>
      <c r="E26" s="77">
        <v>0</v>
      </c>
      <c r="F26" s="78">
        <v>32</v>
      </c>
      <c r="G26" s="1"/>
      <c r="H26" s="71">
        <f t="shared" si="27"/>
        <v>96</v>
      </c>
      <c r="I26" s="1"/>
      <c r="J26" s="1"/>
      <c r="K26" s="1"/>
      <c r="L26" s="1">
        <f t="shared" si="28"/>
        <v>1</v>
      </c>
      <c r="M26" s="1"/>
      <c r="N26" s="133" t="s">
        <v>10</v>
      </c>
      <c r="O26" s="134"/>
      <c r="P26" s="134"/>
      <c r="Q26" s="1"/>
      <c r="R26" s="36">
        <f t="shared" ref="R26:V26" si="29">T7-R17</f>
        <v>0</v>
      </c>
      <c r="S26" s="37">
        <f t="shared" si="29"/>
        <v>0</v>
      </c>
      <c r="T26" s="37">
        <f t="shared" si="29"/>
        <v>0</v>
      </c>
      <c r="U26" s="37">
        <f t="shared" si="29"/>
        <v>0</v>
      </c>
      <c r="V26" s="38">
        <f t="shared" si="29"/>
        <v>0</v>
      </c>
    </row>
    <row r="27" spans="1:29" ht="15" customHeight="1" x14ac:dyDescent="0.25">
      <c r="A27" s="1" t="s">
        <v>13</v>
      </c>
      <c r="B27" s="76">
        <v>40</v>
      </c>
      <c r="C27" s="77">
        <v>40</v>
      </c>
      <c r="D27" s="77">
        <v>0</v>
      </c>
      <c r="E27" s="77">
        <v>40</v>
      </c>
      <c r="F27" s="78">
        <v>40</v>
      </c>
      <c r="G27" s="1"/>
      <c r="H27" s="71">
        <f t="shared" si="27"/>
        <v>160</v>
      </c>
      <c r="I27" s="1"/>
      <c r="J27" s="1"/>
      <c r="K27" s="1"/>
      <c r="L27" s="1">
        <f t="shared" si="28"/>
        <v>1</v>
      </c>
      <c r="M27" s="1"/>
      <c r="N27" s="133" t="s">
        <v>11</v>
      </c>
      <c r="O27" s="134"/>
      <c r="P27" s="134"/>
      <c r="Q27" s="1"/>
      <c r="R27" s="50">
        <f t="shared" ref="R27:V27" si="30">T8-R18</f>
        <v>0</v>
      </c>
      <c r="S27" s="51">
        <f t="shared" si="30"/>
        <v>0</v>
      </c>
      <c r="T27" s="51">
        <f t="shared" si="30"/>
        <v>0</v>
      </c>
      <c r="U27" s="51">
        <f t="shared" si="30"/>
        <v>0</v>
      </c>
      <c r="V27" s="52">
        <f t="shared" si="30"/>
        <v>0</v>
      </c>
    </row>
    <row r="28" spans="1:29" ht="15.75" customHeight="1" x14ac:dyDescent="0.25">
      <c r="A28" s="1" t="s">
        <v>14</v>
      </c>
      <c r="B28" s="79">
        <v>41.25</v>
      </c>
      <c r="C28" s="80">
        <v>49.5</v>
      </c>
      <c r="D28" s="80">
        <v>49.5</v>
      </c>
      <c r="E28" s="80">
        <v>49.5</v>
      </c>
      <c r="F28" s="81">
        <v>49.5</v>
      </c>
      <c r="G28" s="1"/>
      <c r="H28" s="71">
        <f t="shared" si="27"/>
        <v>239.25</v>
      </c>
      <c r="I28" s="1"/>
      <c r="J28" s="1"/>
      <c r="K28" s="1"/>
      <c r="L28" s="1">
        <f t="shared" si="28"/>
        <v>0.6645833333333333</v>
      </c>
      <c r="M28" s="1"/>
      <c r="N28" s="133" t="s">
        <v>12</v>
      </c>
      <c r="O28" s="134"/>
      <c r="P28" s="134"/>
      <c r="Q28" s="1"/>
      <c r="R28" s="50">
        <f t="shared" ref="R28:V28" si="31">T9-R19</f>
        <v>9.1999999999999993</v>
      </c>
      <c r="S28" s="51">
        <f t="shared" si="31"/>
        <v>22</v>
      </c>
      <c r="T28" s="51">
        <f t="shared" si="31"/>
        <v>9.1999999999999993</v>
      </c>
      <c r="U28" s="51">
        <f t="shared" si="31"/>
        <v>22</v>
      </c>
      <c r="V28" s="52">
        <f t="shared" si="31"/>
        <v>9.1999999999999993</v>
      </c>
    </row>
    <row r="29" spans="1:29" ht="15" customHeight="1" x14ac:dyDescent="0.25">
      <c r="A29" s="1" t="s">
        <v>23</v>
      </c>
      <c r="B29" s="51">
        <f t="shared" ref="B29:F29" si="32">SUM(B24:B28)</f>
        <v>143.25</v>
      </c>
      <c r="C29" s="51">
        <f t="shared" si="32"/>
        <v>119.5</v>
      </c>
      <c r="D29" s="51">
        <f t="shared" si="32"/>
        <v>111.5</v>
      </c>
      <c r="E29" s="51">
        <f t="shared" si="32"/>
        <v>119.5</v>
      </c>
      <c r="F29" s="51">
        <f t="shared" si="32"/>
        <v>151.5</v>
      </c>
      <c r="G29" s="1"/>
      <c r="H29" s="1"/>
      <c r="I29" s="1"/>
      <c r="J29" s="1"/>
      <c r="K29" s="1"/>
      <c r="L29" s="1"/>
      <c r="M29" s="1"/>
      <c r="N29" s="133" t="s">
        <v>13</v>
      </c>
      <c r="O29" s="134"/>
      <c r="P29" s="134"/>
      <c r="Q29" s="1"/>
      <c r="R29" s="50">
        <f t="shared" ref="R29:V29" si="33">T10-R20</f>
        <v>30.666666666666664</v>
      </c>
      <c r="S29" s="51">
        <f t="shared" si="33"/>
        <v>41.666666666666664</v>
      </c>
      <c r="T29" s="51">
        <f t="shared" si="33"/>
        <v>4</v>
      </c>
      <c r="U29" s="51">
        <f t="shared" si="33"/>
        <v>31.666666666666664</v>
      </c>
      <c r="V29" s="52">
        <f t="shared" si="33"/>
        <v>40.666666666666664</v>
      </c>
    </row>
    <row r="30" spans="1:29" ht="15.75" customHeight="1" x14ac:dyDescent="0.25">
      <c r="A30" s="1"/>
      <c r="B30" s="1"/>
      <c r="C30" s="1"/>
      <c r="D30" s="1"/>
      <c r="E30" s="1"/>
      <c r="F30" s="1"/>
      <c r="G30" s="1"/>
      <c r="H30" s="71">
        <f>SUM(H24:H29)</f>
        <v>645.25</v>
      </c>
      <c r="I30" s="1"/>
      <c r="J30" s="1"/>
      <c r="K30" s="1"/>
      <c r="L30" s="1">
        <f>H30/H21</f>
        <v>0.68936965811965811</v>
      </c>
      <c r="M30" s="1"/>
      <c r="N30" s="133" t="s">
        <v>14</v>
      </c>
      <c r="O30" s="134"/>
      <c r="P30" s="134"/>
      <c r="Q30" s="1"/>
      <c r="R30" s="62">
        <f t="shared" ref="R30:V30" si="34">T11-R21</f>
        <v>0</v>
      </c>
      <c r="S30" s="63">
        <f t="shared" si="34"/>
        <v>0</v>
      </c>
      <c r="T30" s="63">
        <f t="shared" si="34"/>
        <v>0</v>
      </c>
      <c r="U30" s="63">
        <f t="shared" si="34"/>
        <v>0</v>
      </c>
      <c r="V30" s="64">
        <f t="shared" si="34"/>
        <v>0</v>
      </c>
    </row>
    <row r="31" spans="1:29" ht="15.75" customHeight="1" x14ac:dyDescent="0.25">
      <c r="A31" s="3" t="s">
        <v>24</v>
      </c>
      <c r="B31" s="137">
        <f>L30</f>
        <v>0.68936965811965811</v>
      </c>
      <c r="C31" s="138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29" ht="15.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9" ht="15.6" x14ac:dyDescent="0.25">
      <c r="A33" s="3" t="s">
        <v>25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9" ht="15.6" x14ac:dyDescent="0.25">
      <c r="A34" s="26" t="s">
        <v>26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9" ht="15.6" x14ac:dyDescent="0.25">
      <c r="A35" s="26" t="s">
        <v>23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9" ht="15.6" x14ac:dyDescent="0.25">
      <c r="A36" s="26" t="s">
        <v>27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9" ht="15.6" x14ac:dyDescent="0.25">
      <c r="A37" s="26" t="s">
        <v>28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9" ht="15.6" x14ac:dyDescent="0.3">
      <c r="A38" s="26" t="s">
        <v>29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2"/>
    </row>
    <row r="39" spans="1:19" ht="15.6" x14ac:dyDescent="0.3">
      <c r="A39" s="26" t="s">
        <v>30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2"/>
    </row>
    <row r="40" spans="1:19" ht="15.6" x14ac:dyDescent="0.3">
      <c r="A40" s="26" t="s">
        <v>31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2"/>
    </row>
    <row r="41" spans="1:19" ht="15.6" x14ac:dyDescent="0.3">
      <c r="A41" s="26" t="s">
        <v>32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2"/>
    </row>
  </sheetData>
  <mergeCells count="21">
    <mergeCell ref="A5:G5"/>
    <mergeCell ref="H5:M5"/>
    <mergeCell ref="N5:R5"/>
    <mergeCell ref="T5:X5"/>
    <mergeCell ref="Z5:AD5"/>
    <mergeCell ref="A13:E13"/>
    <mergeCell ref="H13:K13"/>
    <mergeCell ref="N21:P21"/>
    <mergeCell ref="N26:P26"/>
    <mergeCell ref="N27:P27"/>
    <mergeCell ref="N28:P28"/>
    <mergeCell ref="N29:P29"/>
    <mergeCell ref="N30:P30"/>
    <mergeCell ref="B31:C31"/>
    <mergeCell ref="R15:V15"/>
    <mergeCell ref="R24:V24"/>
    <mergeCell ref="X15:AC15"/>
    <mergeCell ref="N17:P17"/>
    <mergeCell ref="N18:P18"/>
    <mergeCell ref="N19:P19"/>
    <mergeCell ref="N20:P20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A0C4-8FE9-4DF9-A15B-83DF8358EAF5}">
  <dimension ref="D7:T29"/>
  <sheetViews>
    <sheetView topLeftCell="E1" workbookViewId="0">
      <selection activeCell="T23" sqref="T12:T23"/>
    </sheetView>
  </sheetViews>
  <sheetFormatPr defaultRowHeight="15" x14ac:dyDescent="0.25"/>
  <sheetData>
    <row r="7" spans="4:20" s="121" customFormat="1" ht="15" customHeight="1" x14ac:dyDescent="0.25"/>
    <row r="8" spans="4:20" s="121" customFormat="1" ht="15" customHeight="1" x14ac:dyDescent="0.25"/>
    <row r="9" spans="4:20" s="121" customFormat="1" ht="15" customHeight="1" x14ac:dyDescent="0.25"/>
    <row r="10" spans="4:20" s="121" customFormat="1" ht="15" customHeight="1" x14ac:dyDescent="0.25"/>
    <row r="11" spans="4:20" s="121" customFormat="1" ht="15" customHeight="1" x14ac:dyDescent="0.25"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</row>
    <row r="12" spans="4:20" s="121" customFormat="1" ht="15" customHeight="1" x14ac:dyDescent="0.25">
      <c r="T12" s="89" t="s">
        <v>63</v>
      </c>
    </row>
    <row r="13" spans="4:20" s="121" customFormat="1" ht="15" customHeight="1" x14ac:dyDescent="0.25">
      <c r="D13" s="121" t="s">
        <v>43</v>
      </c>
      <c r="H13" s="121" t="s">
        <v>47</v>
      </c>
      <c r="T13" s="89" t="s">
        <v>64</v>
      </c>
    </row>
    <row r="14" spans="4:20" s="121" customFormat="1" ht="15" customHeight="1" x14ac:dyDescent="0.25">
      <c r="D14" s="121" t="s">
        <v>44</v>
      </c>
      <c r="H14" s="89" t="s">
        <v>67</v>
      </c>
      <c r="T14" s="89" t="s">
        <v>65</v>
      </c>
    </row>
    <row r="15" spans="4:20" s="121" customFormat="1" ht="15" customHeight="1" x14ac:dyDescent="0.25">
      <c r="D15" s="121" t="s">
        <v>45</v>
      </c>
      <c r="H15" s="89" t="s">
        <v>68</v>
      </c>
      <c r="T15" s="89" t="s">
        <v>66</v>
      </c>
    </row>
    <row r="16" spans="4:20" s="121" customFormat="1" ht="15" customHeight="1" x14ac:dyDescent="0.25">
      <c r="D16" s="121" t="s">
        <v>46</v>
      </c>
      <c r="H16" s="121" t="s">
        <v>48</v>
      </c>
      <c r="T16" s="89" t="s">
        <v>55</v>
      </c>
    </row>
    <row r="17" spans="4:20" s="121" customFormat="1" ht="15" customHeight="1" x14ac:dyDescent="0.25">
      <c r="H17" s="121" t="s">
        <v>49</v>
      </c>
      <c r="T17" s="121" t="s">
        <v>56</v>
      </c>
    </row>
    <row r="18" spans="4:20" s="121" customFormat="1" ht="15" customHeight="1" x14ac:dyDescent="0.25">
      <c r="D18" s="89" t="s">
        <v>73</v>
      </c>
      <c r="H18" s="89" t="s">
        <v>69</v>
      </c>
      <c r="T18" s="121" t="s">
        <v>57</v>
      </c>
    </row>
    <row r="19" spans="4:20" s="121" customFormat="1" ht="15" customHeight="1" x14ac:dyDescent="0.25">
      <c r="H19" s="89" t="s">
        <v>71</v>
      </c>
      <c r="T19" s="121" t="s">
        <v>58</v>
      </c>
    </row>
    <row r="20" spans="4:20" s="121" customFormat="1" ht="15" customHeight="1" x14ac:dyDescent="0.25">
      <c r="H20" s="89" t="s">
        <v>70</v>
      </c>
      <c r="T20" s="121" t="s">
        <v>59</v>
      </c>
    </row>
    <row r="21" spans="4:20" s="121" customFormat="1" ht="15" customHeight="1" x14ac:dyDescent="0.25">
      <c r="H21" s="89" t="s">
        <v>72</v>
      </c>
      <c r="T21" s="121" t="s">
        <v>60</v>
      </c>
    </row>
    <row r="22" spans="4:20" s="121" customFormat="1" ht="15" customHeight="1" x14ac:dyDescent="0.25">
      <c r="H22" s="121" t="s">
        <v>50</v>
      </c>
      <c r="T22" s="121" t="s">
        <v>61</v>
      </c>
    </row>
    <row r="23" spans="4:20" s="121" customFormat="1" ht="15" customHeight="1" x14ac:dyDescent="0.25">
      <c r="H23" s="121" t="s">
        <v>51</v>
      </c>
      <c r="T23" s="121" t="s">
        <v>62</v>
      </c>
    </row>
    <row r="24" spans="4:20" s="121" customFormat="1" ht="15" customHeight="1" x14ac:dyDescent="0.25">
      <c r="H24" s="121" t="s">
        <v>52</v>
      </c>
    </row>
    <row r="25" spans="4:20" s="121" customFormat="1" ht="15" customHeight="1" x14ac:dyDescent="0.25">
      <c r="H25" s="121" t="s">
        <v>53</v>
      </c>
    </row>
    <row r="26" spans="4:20" s="121" customFormat="1" ht="15" customHeight="1" x14ac:dyDescent="0.25">
      <c r="H26" s="121" t="s">
        <v>54</v>
      </c>
    </row>
    <row r="27" spans="4:20" s="121" customFormat="1" ht="15" customHeight="1" x14ac:dyDescent="0.25"/>
    <row r="28" spans="4:20" s="121" customFormat="1" ht="15" customHeight="1" x14ac:dyDescent="0.25"/>
    <row r="29" spans="4:20" s="121" customFormat="1" ht="1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51</vt:i4>
      </vt:variant>
    </vt:vector>
  </HeadingPairs>
  <TitlesOfParts>
    <vt:vector size="55" baseType="lpstr">
      <vt:lpstr>Sheet1</vt:lpstr>
      <vt:lpstr>Sheet2</vt:lpstr>
      <vt:lpstr>Solver</vt:lpstr>
      <vt:lpstr>Sheet3</vt:lpstr>
      <vt:lpstr>Sheet2!solver_adj</vt:lpstr>
      <vt:lpstr>Solver!solver_adj</vt:lpstr>
      <vt:lpstr>Sheet2!solver_lhs1</vt:lpstr>
      <vt:lpstr>Solver!solver_lhs1</vt:lpstr>
      <vt:lpstr>Sheet2!solver_lhs10</vt:lpstr>
      <vt:lpstr>Solver!solver_lhs10</vt:lpstr>
      <vt:lpstr>Sheet2!solver_lhs11</vt:lpstr>
      <vt:lpstr>Solver!solver_lhs11</vt:lpstr>
      <vt:lpstr>Sheet2!solver_lhs12</vt:lpstr>
      <vt:lpstr>Solver!solver_lhs12</vt:lpstr>
      <vt:lpstr>Solver!solver_lhs13</vt:lpstr>
      <vt:lpstr>Sheet2!solver_lhs2</vt:lpstr>
      <vt:lpstr>Solver!solver_lhs2</vt:lpstr>
      <vt:lpstr>Sheet2!solver_lhs3</vt:lpstr>
      <vt:lpstr>Solver!solver_lhs3</vt:lpstr>
      <vt:lpstr>Sheet2!solver_lhs4</vt:lpstr>
      <vt:lpstr>Solver!solver_lhs4</vt:lpstr>
      <vt:lpstr>Sheet2!solver_lhs5</vt:lpstr>
      <vt:lpstr>Solver!solver_lhs5</vt:lpstr>
      <vt:lpstr>Sheet2!solver_lhs6</vt:lpstr>
      <vt:lpstr>Solver!solver_lhs6</vt:lpstr>
      <vt:lpstr>Sheet2!solver_lhs7</vt:lpstr>
      <vt:lpstr>Solver!solver_lhs7</vt:lpstr>
      <vt:lpstr>Sheet1!solver_lhs8</vt:lpstr>
      <vt:lpstr>Sheet2!solver_lhs8</vt:lpstr>
      <vt:lpstr>Solver!solver_lhs8</vt:lpstr>
      <vt:lpstr>Sheet2!solver_lhs9</vt:lpstr>
      <vt:lpstr>Solver!solver_lhs9</vt:lpstr>
      <vt:lpstr>Sheet2!solver_opt</vt:lpstr>
      <vt:lpstr>Solver!solver_opt</vt:lpstr>
      <vt:lpstr>Sheet2!solver_rhs1</vt:lpstr>
      <vt:lpstr>Solver!solver_rhs1</vt:lpstr>
      <vt:lpstr>Solver!solver_rhs10</vt:lpstr>
      <vt:lpstr>Solver!solver_rhs11</vt:lpstr>
      <vt:lpstr>Solver!solver_rhs12</vt:lpstr>
      <vt:lpstr>Solver!solver_rhs13</vt:lpstr>
      <vt:lpstr>Solver!solver_rhs14</vt:lpstr>
      <vt:lpstr>Sheet2!solver_rhs2</vt:lpstr>
      <vt:lpstr>Solver!solver_rhs2</vt:lpstr>
      <vt:lpstr>Solver!solver_rhs3</vt:lpstr>
      <vt:lpstr>Sheet2!solver_rhs4</vt:lpstr>
      <vt:lpstr>Solver!solver_rhs4</vt:lpstr>
      <vt:lpstr>Solver!solver_rhs5</vt:lpstr>
      <vt:lpstr>Sheet2!solver_rhs6</vt:lpstr>
      <vt:lpstr>Solver!solver_rhs6</vt:lpstr>
      <vt:lpstr>Sheet2!solver_rhs7</vt:lpstr>
      <vt:lpstr>Solver!solver_rhs7</vt:lpstr>
      <vt:lpstr>Sheet1!solver_rhs8</vt:lpstr>
      <vt:lpstr>Sheet2!solver_rhs8</vt:lpstr>
      <vt:lpstr>Solver!solver_rhs8</vt:lpstr>
      <vt:lpstr>Solver!solver_rhs9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Kimon</dc:creator>
  <cp:lastModifiedBy>Giannakopoulos Ioannis (Γιαννακόπουλος Ιωάννης)</cp:lastModifiedBy>
  <dcterms:created xsi:type="dcterms:W3CDTF">2020-10-28T17:27:25Z</dcterms:created>
  <dcterms:modified xsi:type="dcterms:W3CDTF">2020-11-21T17:41:38Z</dcterms:modified>
</cp:coreProperties>
</file>