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0" documentId="11_E1135F7B04E8F2C3EE6C8DC93A9A69827A8FDBAE" xr6:coauthVersionLast="47" xr6:coauthVersionMax="47" xr10:uidLastSave="{00000000-0000-0000-0000-000000000000}"/>
  <bookViews>
    <workbookView xWindow="-110" yWindow="-110" windowWidth="19420" windowHeight="10300" tabRatio="590" firstSheet="1" activeTab="1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s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</workbook>
</file>

<file path=xl/calcChain.xml><?xml version="1.0" encoding="utf-8"?>
<calcChain xmlns="http://schemas.openxmlformats.org/spreadsheetml/2006/main">
  <c r="B4" i="8" l="1"/>
  <c r="B3" i="2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6" i="2"/>
  <c r="GM69" i="2"/>
  <c r="GM71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58" i="2"/>
  <c r="GN69" i="2"/>
  <c r="GN71" i="2"/>
  <c r="GN77" i="2"/>
  <c r="GN85" i="2"/>
  <c r="GN93" i="2"/>
  <c r="GN109" i="2"/>
  <c r="GO31" i="2"/>
  <c r="GP31" i="2" s="1"/>
  <c r="GO37" i="2"/>
  <c r="GP37" i="2" s="1"/>
  <c r="GO45" i="2"/>
  <c r="GP45" i="2" s="1"/>
  <c r="GO53" i="2"/>
  <c r="GP53" i="2" s="1"/>
  <c r="GO69" i="2"/>
  <c r="GP69" i="2" s="1"/>
  <c r="GO77" i="2"/>
  <c r="GP77" i="2" s="1"/>
  <c r="GO79" i="2"/>
  <c r="GP79" i="2" s="1"/>
  <c r="GO85" i="2"/>
  <c r="GP85" i="2" s="1"/>
  <c r="GO93" i="2"/>
  <c r="GP93" i="2" s="1"/>
  <c r="GO109" i="2"/>
  <c r="GP109" i="2" s="1"/>
  <c r="GB31" i="2"/>
  <c r="GB37" i="2"/>
  <c r="GB45" i="2"/>
  <c r="GB47" i="2"/>
  <c r="GB53" i="2"/>
  <c r="GB55" i="2"/>
  <c r="GB61" i="2"/>
  <c r="GB69" i="2"/>
  <c r="GB71" i="2"/>
  <c r="GB77" i="2"/>
  <c r="GB85" i="2"/>
  <c r="GB93" i="2"/>
  <c r="GB95" i="2"/>
  <c r="GB109" i="2"/>
  <c r="GB111" i="2"/>
  <c r="GB114" i="2"/>
  <c r="GB117" i="2"/>
  <c r="GB173" i="2"/>
  <c r="GQ31" i="2"/>
  <c r="GQ37" i="2"/>
  <c r="GQ45" i="2"/>
  <c r="GQ53" i="2"/>
  <c r="GQ61" i="2"/>
  <c r="GQ69" i="2"/>
  <c r="GQ77" i="2"/>
  <c r="GQ82" i="2"/>
  <c r="GQ85" i="2"/>
  <c r="GQ93" i="2"/>
  <c r="GQ95" i="2"/>
  <c r="GQ101" i="2"/>
  <c r="GQ109" i="2"/>
  <c r="GQ125" i="2"/>
  <c r="GQ127" i="2"/>
  <c r="GQ175" i="2"/>
  <c r="GR37" i="2"/>
  <c r="GS37" i="2" s="1"/>
  <c r="GR45" i="2"/>
  <c r="GS45" i="2" s="1"/>
  <c r="GR53" i="2"/>
  <c r="GS53" i="2" s="1"/>
  <c r="GR61" i="2"/>
  <c r="GS61" i="2" s="1"/>
  <c r="GR69" i="2"/>
  <c r="GS69" i="2" s="1"/>
  <c r="GR71" i="2"/>
  <c r="GS71" i="2" s="1"/>
  <c r="GR77" i="2"/>
  <c r="GS77" i="2" s="1"/>
  <c r="GR85" i="2"/>
  <c r="GS85" i="2" s="1"/>
  <c r="GR87" i="2"/>
  <c r="GS87" i="2" s="1"/>
  <c r="GR93" i="2"/>
  <c r="GS93" i="2" s="1"/>
  <c r="GR95" i="2"/>
  <c r="GS95" i="2" s="1"/>
  <c r="GR109" i="2"/>
  <c r="GS109" i="2" s="1"/>
  <c r="GR111" i="2"/>
  <c r="GS111" i="2" s="1"/>
  <c r="GR135" i="2"/>
  <c r="GS135" i="2" s="1"/>
  <c r="GR149" i="2"/>
  <c r="GS149" i="2" s="1"/>
  <c r="GC37" i="2"/>
  <c r="GC45" i="2"/>
  <c r="GC47" i="2"/>
  <c r="GC53" i="2"/>
  <c r="GC69" i="2"/>
  <c r="GC77" i="2"/>
  <c r="GC79" i="2"/>
  <c r="GC85" i="2"/>
  <c r="GC93" i="2"/>
  <c r="GC95" i="2"/>
  <c r="GC101" i="2"/>
  <c r="GC109" i="2"/>
  <c r="GC119" i="2"/>
  <c r="GC125" i="2"/>
  <c r="GC127" i="2"/>
  <c r="GC135" i="2"/>
  <c r="GC151" i="2"/>
  <c r="GC159" i="2"/>
  <c r="GC189" i="2"/>
  <c r="GC191" i="2"/>
  <c r="GV3" i="2"/>
  <c r="HA1" i="2"/>
  <c r="BH37" i="2"/>
  <c r="BJ37" i="2" s="1"/>
  <c r="BH39" i="2"/>
  <c r="BJ39" i="2" s="1"/>
  <c r="BH45" i="2"/>
  <c r="BJ45" i="2" s="1"/>
  <c r="BH53" i="2"/>
  <c r="BI53" i="2" s="1"/>
  <c r="BH69" i="2"/>
  <c r="BI69" i="2" s="1"/>
  <c r="BH77" i="2"/>
  <c r="BI77" i="2" s="1"/>
  <c r="BH79" i="2"/>
  <c r="BI79" i="2" s="1"/>
  <c r="BH85" i="2"/>
  <c r="BI85" i="2" s="1"/>
  <c r="BH93" i="2"/>
  <c r="BI93" i="2" s="1"/>
  <c r="BH95" i="2"/>
  <c r="BJ95" i="2" s="1"/>
  <c r="BH109" i="2"/>
  <c r="BI109" i="2" s="1"/>
  <c r="BH117" i="2"/>
  <c r="BI117" i="2" s="1"/>
  <c r="BH127" i="2"/>
  <c r="BI127" i="2" s="1"/>
  <c r="BH135" i="2"/>
  <c r="BI135" i="2" s="1"/>
  <c r="BH175" i="2"/>
  <c r="BI175" i="2" s="1"/>
  <c r="BH199" i="2"/>
  <c r="BI199" i="2" s="1"/>
  <c r="FT31" i="2"/>
  <c r="FT37" i="2"/>
  <c r="FT45" i="2"/>
  <c r="FT53" i="2"/>
  <c r="FT58" i="2"/>
  <c r="FT69" i="2"/>
  <c r="FT77" i="2"/>
  <c r="FT79" i="2"/>
  <c r="FT85" i="2"/>
  <c r="FT93" i="2"/>
  <c r="FT95" i="2"/>
  <c r="FT109" i="2"/>
  <c r="FT111" i="2"/>
  <c r="FT135" i="2"/>
  <c r="FT138" i="2"/>
  <c r="FT151" i="2"/>
  <c r="FT155" i="2"/>
  <c r="FT173" i="2"/>
  <c r="W37" i="8"/>
  <c r="W45" i="8"/>
  <c r="W47" i="8"/>
  <c r="W53" i="8"/>
  <c r="W61" i="8"/>
  <c r="W69" i="8"/>
  <c r="W77" i="8"/>
  <c r="W85" i="8"/>
  <c r="W93" i="8"/>
  <c r="W109" i="8"/>
  <c r="W111" i="8"/>
  <c r="W125" i="8"/>
  <c r="W127" i="8"/>
  <c r="W143" i="8"/>
  <c r="W151" i="8"/>
  <c r="W159" i="8"/>
  <c r="W163" i="8"/>
  <c r="W191" i="8"/>
  <c r="EP1" i="2"/>
  <c r="GL37" i="2"/>
  <c r="GL45" i="2"/>
  <c r="GL47" i="2"/>
  <c r="GL53" i="2"/>
  <c r="GL69" i="2"/>
  <c r="GL77" i="2"/>
  <c r="GL79" i="2"/>
  <c r="GL85" i="2"/>
  <c r="GL87" i="2"/>
  <c r="GL93" i="2"/>
  <c r="GL95" i="2"/>
  <c r="GL101" i="2"/>
  <c r="GL103" i="2"/>
  <c r="GL109" i="2"/>
  <c r="GL119" i="2"/>
  <c r="GL143" i="2"/>
  <c r="GL159" i="2"/>
  <c r="GT31" i="2"/>
  <c r="GT37" i="2"/>
  <c r="GT39" i="2"/>
  <c r="GT45" i="2"/>
  <c r="GT53" i="2"/>
  <c r="GT69" i="2"/>
  <c r="GT71" i="2"/>
  <c r="GT77" i="2"/>
  <c r="GT85" i="2"/>
  <c r="GT93" i="2"/>
  <c r="GT95" i="2"/>
  <c r="GT101" i="2"/>
  <c r="GT109" i="2"/>
  <c r="GT111" i="2"/>
  <c r="GT119" i="2"/>
  <c r="GT151" i="2"/>
  <c r="GT167" i="2"/>
  <c r="GT170" i="2"/>
  <c r="GT189" i="2"/>
  <c r="GT191" i="2"/>
  <c r="GT197" i="2"/>
  <c r="B4" i="9"/>
  <c r="DD31" i="2"/>
  <c r="DD37" i="2"/>
  <c r="DD45" i="2"/>
  <c r="DD53" i="2"/>
  <c r="DD66" i="2"/>
  <c r="DD69" i="2"/>
  <c r="DD77" i="2"/>
  <c r="DD85" i="2"/>
  <c r="DD93" i="2"/>
  <c r="DD95" i="2"/>
  <c r="DD101" i="2"/>
  <c r="DD109" i="2"/>
  <c r="DD111" i="2"/>
  <c r="DD135" i="2"/>
  <c r="DD143" i="2"/>
  <c r="DD165" i="2"/>
  <c r="DD175" i="2"/>
  <c r="DB1" i="2"/>
  <c r="DB37" i="2"/>
  <c r="DL37" i="2" s="1"/>
  <c r="DB45" i="2"/>
  <c r="DL45" i="2" s="1"/>
  <c r="DB47" i="2"/>
  <c r="DL47" i="2" s="1"/>
  <c r="DB50" i="2"/>
  <c r="DL50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B135" i="2"/>
  <c r="DL135" i="2" s="1"/>
  <c r="DB151" i="2"/>
  <c r="DL151" i="2" s="1"/>
  <c r="DE37" i="2"/>
  <c r="DE45" i="2"/>
  <c r="DE53" i="2"/>
  <c r="DE61" i="2"/>
  <c r="DE69" i="2"/>
  <c r="DE77" i="2"/>
  <c r="DE85" i="2"/>
  <c r="DE93" i="2"/>
  <c r="DE95" i="2"/>
  <c r="DE101" i="2"/>
  <c r="DE109" i="2"/>
  <c r="DE151" i="2"/>
  <c r="DE175" i="2"/>
  <c r="DE181" i="2"/>
  <c r="DE191" i="2"/>
  <c r="DE194" i="2"/>
  <c r="B21" i="9"/>
  <c r="J32" i="10"/>
  <c r="DQ31" i="2"/>
  <c r="DR31" i="2" s="1"/>
  <c r="DQ37" i="2"/>
  <c r="DS37" i="2" s="1"/>
  <c r="DQ45" i="2"/>
  <c r="DS45" i="2" s="1"/>
  <c r="DQ53" i="2"/>
  <c r="DS53" i="2" s="1"/>
  <c r="DQ61" i="2"/>
  <c r="DS61" i="2" s="1"/>
  <c r="DQ69" i="2"/>
  <c r="DS69" i="2" s="1"/>
  <c r="DQ71" i="2"/>
  <c r="DR71" i="2" s="1"/>
  <c r="DQ77" i="2"/>
  <c r="DS77" i="2" s="1"/>
  <c r="DQ85" i="2"/>
  <c r="DS85" i="2" s="1"/>
  <c r="DQ87" i="2"/>
  <c r="DS87" i="2" s="1"/>
  <c r="DQ93" i="2"/>
  <c r="DS93" i="2" s="1"/>
  <c r="DQ101" i="2"/>
  <c r="DS101" i="2" s="1"/>
  <c r="DQ109" i="2"/>
  <c r="DP109" i="2" s="1"/>
  <c r="DQ111" i="2"/>
  <c r="DS111" i="2" s="1"/>
  <c r="DQ119" i="2"/>
  <c r="DS119" i="2" s="1"/>
  <c r="DQ127" i="2"/>
  <c r="DS127" i="2" s="1"/>
  <c r="DQ141" i="2"/>
  <c r="DS141" i="2" s="1"/>
  <c r="DQ143" i="2"/>
  <c r="DS143" i="2" s="1"/>
  <c r="DQ183" i="2"/>
  <c r="DS183" i="2" s="1"/>
  <c r="DA13" i="2"/>
  <c r="DJ37" i="2"/>
  <c r="DJ45" i="2"/>
  <c r="DJ53" i="2"/>
  <c r="DJ69" i="2"/>
  <c r="DJ77" i="2"/>
  <c r="DJ85" i="2"/>
  <c r="DJ93" i="2"/>
  <c r="DJ95" i="2"/>
  <c r="DJ101" i="2"/>
  <c r="DJ103" i="2"/>
  <c r="DJ109" i="2"/>
  <c r="DJ127" i="2"/>
  <c r="DJ143" i="2"/>
  <c r="DJ146" i="2"/>
  <c r="DJ151" i="2"/>
  <c r="DJ167" i="2"/>
  <c r="DJ173" i="2"/>
  <c r="DJ175" i="2"/>
  <c r="DJ199" i="2"/>
  <c r="EG1" i="2"/>
  <c r="EE1" i="2"/>
  <c r="EF1" i="2"/>
  <c r="DG1" i="2"/>
  <c r="DI34" i="2"/>
  <c r="DI37" i="2"/>
  <c r="DI45" i="2"/>
  <c r="DI53" i="2"/>
  <c r="DI69" i="2"/>
  <c r="DI71" i="2"/>
  <c r="DI77" i="2"/>
  <c r="DI85" i="2"/>
  <c r="DI93" i="2"/>
  <c r="DI95" i="2"/>
  <c r="DI101" i="2"/>
  <c r="DI109" i="2"/>
  <c r="DI111" i="2"/>
  <c r="DI119" i="2"/>
  <c r="DI146" i="2"/>
  <c r="DI181" i="2"/>
  <c r="DH34" i="2"/>
  <c r="DH37" i="2"/>
  <c r="DH45" i="2"/>
  <c r="DH53" i="2"/>
  <c r="DH69" i="2"/>
  <c r="DH77" i="2"/>
  <c r="DH79" i="2"/>
  <c r="DH85" i="2"/>
  <c r="DH87" i="2"/>
  <c r="DH93" i="2"/>
  <c r="DH101" i="2"/>
  <c r="DH109" i="2"/>
  <c r="DH111" i="2"/>
  <c r="DH119" i="2"/>
  <c r="DH125" i="2"/>
  <c r="DH135" i="2"/>
  <c r="DH138" i="2"/>
  <c r="DH143" i="2"/>
  <c r="DH151" i="2"/>
  <c r="DH159" i="2"/>
  <c r="DH167" i="2"/>
  <c r="DH170" i="2"/>
  <c r="DH175" i="2"/>
  <c r="DH183" i="2"/>
  <c r="DH197" i="2"/>
  <c r="DH199" i="2"/>
  <c r="DZ1" i="2"/>
  <c r="B9" i="5"/>
  <c r="IF199" i="2"/>
  <c r="FY199" i="2"/>
  <c r="FX199" i="2"/>
  <c r="AU199" i="2"/>
  <c r="FX194" i="2"/>
  <c r="FY191" i="2"/>
  <c r="FY189" i="2"/>
  <c r="FX183" i="2"/>
  <c r="IF181" i="2"/>
  <c r="AU179" i="2"/>
  <c r="IF175" i="2"/>
  <c r="FY175" i="2"/>
  <c r="FX175" i="2"/>
  <c r="AU175" i="2"/>
  <c r="IF167" i="2"/>
  <c r="FY167" i="2"/>
  <c r="FX167" i="2"/>
  <c r="AU167" i="2"/>
  <c r="IF159" i="2"/>
  <c r="FY159" i="2"/>
  <c r="FX159" i="2"/>
  <c r="AU159" i="2"/>
  <c r="FX157" i="2"/>
  <c r="IF151" i="2"/>
  <c r="FY151" i="2"/>
  <c r="FX151" i="2"/>
  <c r="AU151" i="2"/>
  <c r="IF143" i="2"/>
  <c r="FY143" i="2"/>
  <c r="FX143" i="2"/>
  <c r="AU143" i="2"/>
  <c r="IF135" i="2"/>
  <c r="FY135" i="2"/>
  <c r="FX135" i="2"/>
  <c r="AU135" i="2"/>
  <c r="IF127" i="2"/>
  <c r="FY127" i="2"/>
  <c r="FX127" i="2"/>
  <c r="AU127" i="2"/>
  <c r="AU125" i="2"/>
  <c r="IF119" i="2"/>
  <c r="FY119" i="2"/>
  <c r="FX119" i="2"/>
  <c r="AU119" i="2"/>
  <c r="FX117" i="2"/>
  <c r="IF111" i="2"/>
  <c r="FY111" i="2"/>
  <c r="FX111" i="2"/>
  <c r="AU111" i="2"/>
  <c r="IF109" i="2"/>
  <c r="FY109" i="2"/>
  <c r="FX109" i="2"/>
  <c r="AU109" i="2"/>
  <c r="IF103" i="2"/>
  <c r="FY103" i="2"/>
  <c r="FX103" i="2"/>
  <c r="AU103" i="2"/>
  <c r="IF101" i="2"/>
  <c r="FY101" i="2"/>
  <c r="FX101" i="2"/>
  <c r="AU101" i="2"/>
  <c r="IF95" i="2"/>
  <c r="FY95" i="2"/>
  <c r="FX95" i="2"/>
  <c r="AU95" i="2"/>
  <c r="IF93" i="2"/>
  <c r="FY93" i="2"/>
  <c r="FX93" i="2"/>
  <c r="AU93" i="2"/>
  <c r="IF87" i="2"/>
  <c r="FY87" i="2"/>
  <c r="FX87" i="2"/>
  <c r="AU87" i="2"/>
  <c r="IF85" i="2"/>
  <c r="FY85" i="2"/>
  <c r="FX85" i="2"/>
  <c r="AU85" i="2"/>
  <c r="FY83" i="2"/>
  <c r="IF79" i="2"/>
  <c r="FY79" i="2"/>
  <c r="FX79" i="2"/>
  <c r="AU79" i="2"/>
  <c r="IF77" i="2"/>
  <c r="FY77" i="2"/>
  <c r="FX77" i="2"/>
  <c r="AU77" i="2"/>
  <c r="IF71" i="2"/>
  <c r="FY71" i="2"/>
  <c r="FX71" i="2"/>
  <c r="AU71" i="2"/>
  <c r="IF69" i="2"/>
  <c r="FY69" i="2"/>
  <c r="FX69" i="2"/>
  <c r="AU69" i="2"/>
  <c r="FY67" i="2"/>
  <c r="IF63" i="2"/>
  <c r="AU61" i="2"/>
  <c r="IF53" i="2"/>
  <c r="FY53" i="2"/>
  <c r="FX53" i="2"/>
  <c r="AU53" i="2"/>
  <c r="FY51" i="2"/>
  <c r="FX47" i="2"/>
  <c r="IF45" i="2"/>
  <c r="FY45" i="2"/>
  <c r="FX45" i="2"/>
  <c r="AU45" i="2"/>
  <c r="AU39" i="2"/>
  <c r="IF37" i="2"/>
  <c r="FY37" i="2"/>
  <c r="FX37" i="2"/>
  <c r="AU37" i="2"/>
  <c r="AU35" i="2"/>
  <c r="AU34" i="2"/>
  <c r="IF31" i="2"/>
  <c r="FY31" i="2"/>
  <c r="FX31" i="2"/>
  <c r="AU31" i="2"/>
  <c r="BF31" i="2"/>
  <c r="BF37" i="2"/>
  <c r="BF42" i="2"/>
  <c r="BF45" i="2"/>
  <c r="BF53" i="2"/>
  <c r="BF61" i="2"/>
  <c r="BF69" i="2"/>
  <c r="BF71" i="2"/>
  <c r="BF77" i="2"/>
  <c r="BF79" i="2"/>
  <c r="BF85" i="2"/>
  <c r="BF87" i="2"/>
  <c r="BF91" i="2"/>
  <c r="BF93" i="2"/>
  <c r="BF95" i="2"/>
  <c r="BF101" i="2"/>
  <c r="BF103" i="2"/>
  <c r="BF109" i="2"/>
  <c r="BF111" i="2"/>
  <c r="BF119" i="2"/>
  <c r="BF127" i="2"/>
  <c r="BF135" i="2"/>
  <c r="BF141" i="2"/>
  <c r="BF143" i="2"/>
  <c r="BF146" i="2"/>
  <c r="BF151" i="2"/>
  <c r="BF159" i="2"/>
  <c r="BF167" i="2"/>
  <c r="BF175" i="2"/>
  <c r="BF181" i="2"/>
  <c r="BF195" i="2"/>
  <c r="BF199" i="2"/>
  <c r="BF1" i="2"/>
  <c r="AQ31" i="2"/>
  <c r="AQ34" i="2"/>
  <c r="AQ37" i="2"/>
  <c r="AQ45" i="2"/>
  <c r="AQ53" i="2"/>
  <c r="AQ63" i="2"/>
  <c r="AQ66" i="2"/>
  <c r="AQ69" i="2"/>
  <c r="AQ71" i="2"/>
  <c r="AQ77" i="2"/>
  <c r="AQ79" i="2"/>
  <c r="AQ85" i="2"/>
  <c r="AQ87" i="2"/>
  <c r="AQ93" i="2"/>
  <c r="AQ95" i="2"/>
  <c r="AQ101" i="2"/>
  <c r="AQ103" i="2"/>
  <c r="AQ109" i="2"/>
  <c r="AQ111" i="2"/>
  <c r="AQ119" i="2"/>
  <c r="AQ127" i="2"/>
  <c r="AQ135" i="2"/>
  <c r="AQ143" i="2"/>
  <c r="AQ147" i="2"/>
  <c r="AQ151" i="2"/>
  <c r="AQ159" i="2"/>
  <c r="AQ167" i="2"/>
  <c r="AQ175" i="2"/>
  <c r="AQ183" i="2"/>
  <c r="AQ199" i="2"/>
  <c r="BV31" i="2"/>
  <c r="BX31" i="2" s="1"/>
  <c r="BV37" i="2"/>
  <c r="BX37" i="2" s="1"/>
  <c r="BV39" i="2"/>
  <c r="BX39" i="2" s="1"/>
  <c r="BV45" i="2"/>
  <c r="BX45" i="2" s="1"/>
  <c r="BV47" i="2"/>
  <c r="BX47" i="2" s="1"/>
  <c r="BV53" i="2"/>
  <c r="BX53" i="2" s="1"/>
  <c r="BV69" i="2"/>
  <c r="BY69" i="2" s="1"/>
  <c r="BV71" i="2"/>
  <c r="BX71" i="2" s="1"/>
  <c r="BV77" i="2"/>
  <c r="BX77" i="2" s="1"/>
  <c r="BV79" i="2"/>
  <c r="BX79" i="2" s="1"/>
  <c r="BV83" i="2"/>
  <c r="BV85" i="2"/>
  <c r="BX85" i="2" s="1"/>
  <c r="BV87" i="2"/>
  <c r="BX87" i="2" s="1"/>
  <c r="BV93" i="2"/>
  <c r="BY93" i="2" s="1"/>
  <c r="BV95" i="2"/>
  <c r="BX95" i="2" s="1"/>
  <c r="BV99" i="2"/>
  <c r="BV101" i="2"/>
  <c r="BY101" i="2" s="1"/>
  <c r="BV103" i="2"/>
  <c r="BX103" i="2" s="1"/>
  <c r="BV109" i="2"/>
  <c r="BX109" i="2" s="1"/>
  <c r="BV111" i="2"/>
  <c r="BX111" i="2" s="1"/>
  <c r="BV119" i="2"/>
  <c r="BX119" i="2" s="1"/>
  <c r="BV125" i="2"/>
  <c r="BX125" i="2" s="1"/>
  <c r="BV127" i="2"/>
  <c r="BX127" i="2" s="1"/>
  <c r="BV131" i="2"/>
  <c r="BV135" i="2"/>
  <c r="BX135" i="2" s="1"/>
  <c r="BV143" i="2"/>
  <c r="BX143" i="2" s="1"/>
  <c r="BV147" i="2"/>
  <c r="BV151" i="2"/>
  <c r="BX151" i="2" s="1"/>
  <c r="BV159" i="2"/>
  <c r="BX159" i="2" s="1"/>
  <c r="BV167" i="2"/>
  <c r="BX167" i="2" s="1"/>
  <c r="BV170" i="2"/>
  <c r="BX170" i="2" s="1"/>
  <c r="BV175" i="2"/>
  <c r="BX175" i="2" s="1"/>
  <c r="BV199" i="2"/>
  <c r="BX199" i="2" s="1"/>
  <c r="J31" i="2"/>
  <c r="J37" i="2"/>
  <c r="J45" i="2"/>
  <c r="J51" i="2"/>
  <c r="J53" i="2"/>
  <c r="J69" i="2"/>
  <c r="J71" i="2"/>
  <c r="J77" i="2"/>
  <c r="J79" i="2"/>
  <c r="J85" i="2"/>
  <c r="J87" i="2"/>
  <c r="J93" i="2"/>
  <c r="J95" i="2"/>
  <c r="J101" i="2"/>
  <c r="J103" i="2"/>
  <c r="J109" i="2"/>
  <c r="J111" i="2"/>
  <c r="J117" i="2"/>
  <c r="J119" i="2"/>
  <c r="J125" i="2"/>
  <c r="J127" i="2"/>
  <c r="J133" i="2"/>
  <c r="J135" i="2"/>
  <c r="J141" i="2"/>
  <c r="J143" i="2"/>
  <c r="J149" i="2"/>
  <c r="J151" i="2"/>
  <c r="J157" i="2"/>
  <c r="J159" i="2"/>
  <c r="J165" i="2"/>
  <c r="J167" i="2"/>
  <c r="J173" i="2"/>
  <c r="J175" i="2"/>
  <c r="J181" i="2"/>
  <c r="J183" i="2"/>
  <c r="J189" i="2"/>
  <c r="J197" i="2"/>
  <c r="J199" i="2"/>
  <c r="BW31" i="2"/>
  <c r="BW34" i="2"/>
  <c r="BW37" i="2"/>
  <c r="BW43" i="2"/>
  <c r="BW45" i="2"/>
  <c r="BW53" i="2"/>
  <c r="BW55" i="2"/>
  <c r="BW58" i="2"/>
  <c r="BW61" i="2"/>
  <c r="BW63" i="2"/>
  <c r="BW69" i="2"/>
  <c r="BW71" i="2"/>
  <c r="BW75" i="2"/>
  <c r="BW77" i="2"/>
  <c r="BW79" i="2"/>
  <c r="BW85" i="2"/>
  <c r="BW87" i="2"/>
  <c r="BW93" i="2"/>
  <c r="BW95" i="2"/>
  <c r="BW101" i="2"/>
  <c r="BW103" i="2"/>
  <c r="BW109" i="2"/>
  <c r="BW111" i="2"/>
  <c r="BW115" i="2"/>
  <c r="BW117" i="2"/>
  <c r="BW119" i="2"/>
  <c r="BW125" i="2"/>
  <c r="BW127" i="2"/>
  <c r="BW131" i="2"/>
  <c r="BW133" i="2"/>
  <c r="BW135" i="2"/>
  <c r="BW141" i="2"/>
  <c r="BW143" i="2"/>
  <c r="BW147" i="2"/>
  <c r="BW149" i="2"/>
  <c r="BW151" i="2"/>
  <c r="BW157" i="2"/>
  <c r="BW159" i="2"/>
  <c r="BW162" i="2"/>
  <c r="BW163" i="2"/>
  <c r="BW165" i="2"/>
  <c r="BW167" i="2"/>
  <c r="BW173" i="2"/>
  <c r="BW175" i="2"/>
  <c r="BW179" i="2"/>
  <c r="BW181" i="2"/>
  <c r="BW189" i="2"/>
  <c r="BW195" i="2"/>
  <c r="BW197" i="2"/>
  <c r="BW199" i="2"/>
  <c r="K31" i="2"/>
  <c r="K37" i="2"/>
  <c r="K45" i="2"/>
  <c r="K47" i="2"/>
  <c r="K53" i="2"/>
  <c r="K55" i="2"/>
  <c r="K63" i="2"/>
  <c r="K69" i="2"/>
  <c r="K71" i="2"/>
  <c r="K76" i="2"/>
  <c r="K77" i="2"/>
  <c r="K79" i="2"/>
  <c r="K85" i="2"/>
  <c r="K87" i="2"/>
  <c r="K93" i="2"/>
  <c r="K95" i="2"/>
  <c r="K101" i="2"/>
  <c r="K103" i="2"/>
  <c r="K109" i="2"/>
  <c r="K111" i="2"/>
  <c r="K117" i="2"/>
  <c r="K119" i="2"/>
  <c r="K125" i="2"/>
  <c r="K127" i="2"/>
  <c r="K133" i="2"/>
  <c r="K135" i="2"/>
  <c r="K139" i="2"/>
  <c r="K141" i="2"/>
  <c r="K143" i="2"/>
  <c r="K149" i="2"/>
  <c r="K151" i="2"/>
  <c r="K155" i="2"/>
  <c r="K157" i="2"/>
  <c r="K159" i="2"/>
  <c r="K165" i="2"/>
  <c r="K167" i="2"/>
  <c r="K171" i="2"/>
  <c r="K173" i="2"/>
  <c r="K175" i="2"/>
  <c r="K181" i="2"/>
  <c r="K187" i="2"/>
  <c r="K189" i="2"/>
  <c r="K197" i="2"/>
  <c r="K199" i="2"/>
  <c r="BM10" i="2"/>
  <c r="CI31" i="2"/>
  <c r="CK31" i="2" s="1"/>
  <c r="CI35" i="2"/>
  <c r="CK35" i="2" s="1"/>
  <c r="CI37" i="2"/>
  <c r="CK37" i="2" s="1"/>
  <c r="CI45" i="2"/>
  <c r="CJ45" i="2" s="1"/>
  <c r="CI51" i="2"/>
  <c r="CJ51" i="2" s="1"/>
  <c r="CI53" i="2"/>
  <c r="CK53" i="2" s="1"/>
  <c r="CI55" i="2"/>
  <c r="CK55" i="2" s="1"/>
  <c r="CI58" i="2"/>
  <c r="CK58" i="2" s="1"/>
  <c r="CI61" i="2"/>
  <c r="CJ61" i="2" s="1"/>
  <c r="CI63" i="2"/>
  <c r="CK63" i="2" s="1"/>
  <c r="CI69" i="2"/>
  <c r="CK69" i="2" s="1"/>
  <c r="CI71" i="2"/>
  <c r="CJ71" i="2" s="1"/>
  <c r="CI77" i="2"/>
  <c r="CK77" i="2" s="1"/>
  <c r="CI79" i="2"/>
  <c r="CJ79" i="2" s="1"/>
  <c r="CI82" i="2"/>
  <c r="CJ82" i="2" s="1"/>
  <c r="CI83" i="2"/>
  <c r="CI85" i="2"/>
  <c r="CK85" i="2" s="1"/>
  <c r="CI87" i="2"/>
  <c r="CK87" i="2" s="1"/>
  <c r="CI93" i="2"/>
  <c r="CJ93" i="2" s="1"/>
  <c r="CI95" i="2"/>
  <c r="CJ95" i="2" s="1"/>
  <c r="CI101" i="2"/>
  <c r="CK101" i="2" s="1"/>
  <c r="CI103" i="2"/>
  <c r="CK103" i="2" s="1"/>
  <c r="CI107" i="2"/>
  <c r="CI109" i="2"/>
  <c r="CJ109" i="2" s="1"/>
  <c r="CI111" i="2"/>
  <c r="CJ111" i="2" s="1"/>
  <c r="CI117" i="2"/>
  <c r="CK117" i="2" s="1"/>
  <c r="CI119" i="2"/>
  <c r="CK119" i="2" s="1"/>
  <c r="CI123" i="2"/>
  <c r="CI125" i="2"/>
  <c r="CJ125" i="2" s="1"/>
  <c r="CI127" i="2"/>
  <c r="CK127" i="2" s="1"/>
  <c r="CI133" i="2"/>
  <c r="CK133" i="2" s="1"/>
  <c r="CI135" i="2"/>
  <c r="CK135" i="2" s="1"/>
  <c r="CI141" i="2"/>
  <c r="CK141" i="2" s="1"/>
  <c r="CI143" i="2"/>
  <c r="CJ143" i="2" s="1"/>
  <c r="CI149" i="2"/>
  <c r="CK149" i="2" s="1"/>
  <c r="CI151" i="2"/>
  <c r="CJ151" i="2" s="1"/>
  <c r="CI157" i="2"/>
  <c r="CJ157" i="2" s="1"/>
  <c r="CI159" i="2"/>
  <c r="CK159" i="2" s="1"/>
  <c r="CI162" i="2"/>
  <c r="CJ162" i="2" s="1"/>
  <c r="CI165" i="2"/>
  <c r="CK165" i="2" s="1"/>
  <c r="CI167" i="2"/>
  <c r="CJ167" i="2" s="1"/>
  <c r="CI173" i="2"/>
  <c r="CJ173" i="2" s="1"/>
  <c r="CI175" i="2"/>
  <c r="CJ175" i="2" s="1"/>
  <c r="CI181" i="2"/>
  <c r="CK181" i="2" s="1"/>
  <c r="CI189" i="2"/>
  <c r="CJ189" i="2" s="1"/>
  <c r="CI197" i="2"/>
  <c r="CK197" i="2" s="1"/>
  <c r="CI199" i="2"/>
  <c r="CJ199" i="2" s="1"/>
  <c r="CG31" i="2"/>
  <c r="CG37" i="2"/>
  <c r="CG42" i="2"/>
  <c r="CG45" i="2"/>
  <c r="CG52" i="2"/>
  <c r="CG53" i="2"/>
  <c r="CG55" i="2"/>
  <c r="CG61" i="2"/>
  <c r="CG63" i="2"/>
  <c r="CG69" i="2"/>
  <c r="CG71" i="2"/>
  <c r="CG77" i="2"/>
  <c r="CG79" i="2"/>
  <c r="CG83" i="2"/>
  <c r="CG85" i="2"/>
  <c r="CG87" i="2"/>
  <c r="CG93" i="2"/>
  <c r="CG95" i="2"/>
  <c r="CG99" i="2"/>
  <c r="CG101" i="2"/>
  <c r="CG103" i="2"/>
  <c r="CG109" i="2"/>
  <c r="CG111" i="2"/>
  <c r="CG117" i="2"/>
  <c r="CG119" i="2"/>
  <c r="CG123" i="2"/>
  <c r="CG125" i="2"/>
  <c r="CG127" i="2"/>
  <c r="CG133" i="2"/>
  <c r="CG135" i="2"/>
  <c r="CG141" i="2"/>
  <c r="CG143" i="2"/>
  <c r="CG149" i="2"/>
  <c r="CG151" i="2"/>
  <c r="CG157" i="2"/>
  <c r="CG159" i="2"/>
  <c r="CG165" i="2"/>
  <c r="CG167" i="2"/>
  <c r="CG173" i="2"/>
  <c r="CG175" i="2"/>
  <c r="CG179" i="2"/>
  <c r="CG181" i="2"/>
  <c r="CG183" i="2"/>
  <c r="CG189" i="2"/>
  <c r="CG191" i="2"/>
  <c r="CG195" i="2"/>
  <c r="CG197" i="2"/>
  <c r="CG199" i="2"/>
  <c r="B4" i="10"/>
  <c r="G199" i="10"/>
  <c r="G197" i="10"/>
  <c r="G195" i="10"/>
  <c r="G189" i="10"/>
  <c r="G181" i="10"/>
  <c r="G179" i="10"/>
  <c r="G175" i="10"/>
  <c r="G173" i="10"/>
  <c r="G167" i="10"/>
  <c r="G165" i="10"/>
  <c r="G163" i="10"/>
  <c r="G159" i="10"/>
  <c r="G157" i="10"/>
  <c r="G151" i="10"/>
  <c r="G149" i="10"/>
  <c r="G147" i="10"/>
  <c r="G143" i="10"/>
  <c r="G141" i="10"/>
  <c r="G135" i="10"/>
  <c r="G133" i="10"/>
  <c r="G131" i="10"/>
  <c r="G127" i="10"/>
  <c r="G125" i="10"/>
  <c r="G119" i="10"/>
  <c r="G117" i="10"/>
  <c r="G116" i="10"/>
  <c r="G111" i="10"/>
  <c r="G109" i="10"/>
  <c r="G107" i="10"/>
  <c r="G103" i="10"/>
  <c r="G101" i="10"/>
  <c r="G95" i="10"/>
  <c r="G93" i="10"/>
  <c r="G91" i="10"/>
  <c r="G87" i="10"/>
  <c r="G85" i="10"/>
  <c r="G79" i="10"/>
  <c r="G77" i="10"/>
  <c r="G71" i="10"/>
  <c r="G69" i="10"/>
  <c r="G63" i="10"/>
  <c r="G61" i="10"/>
  <c r="G55" i="10"/>
  <c r="G53" i="10"/>
  <c r="G51" i="10"/>
  <c r="G47" i="10"/>
  <c r="G45" i="10"/>
  <c r="G39" i="10"/>
  <c r="FE19" i="2"/>
  <c r="FE31" i="2"/>
  <c r="FE37" i="2"/>
  <c r="FE45" i="2"/>
  <c r="FE53" i="2"/>
  <c r="FE55" i="2"/>
  <c r="FE58" i="2"/>
  <c r="FE63" i="2"/>
  <c r="FE69" i="2"/>
  <c r="FE71" i="2"/>
  <c r="FE77" i="2"/>
  <c r="FE79" i="2"/>
  <c r="FE83" i="2"/>
  <c r="FE85" i="2"/>
  <c r="FE87" i="2"/>
  <c r="FE93" i="2"/>
  <c r="FE95" i="2"/>
  <c r="FE99" i="2"/>
  <c r="FE101" i="2"/>
  <c r="FE103" i="2"/>
  <c r="FE109" i="2"/>
  <c r="FE111" i="2"/>
  <c r="FE117" i="2"/>
  <c r="FE119" i="2"/>
  <c r="FE125" i="2"/>
  <c r="FE127" i="2"/>
  <c r="FE130" i="2"/>
  <c r="FE133" i="2"/>
  <c r="FE135" i="2"/>
  <c r="FE141" i="2"/>
  <c r="FE143" i="2"/>
  <c r="FE149" i="2"/>
  <c r="FE151" i="2"/>
  <c r="FE157" i="2"/>
  <c r="FE159" i="2"/>
  <c r="FE165" i="2"/>
  <c r="FE167" i="2"/>
  <c r="FE173" i="2"/>
  <c r="FE175" i="2"/>
  <c r="FE181" i="2"/>
  <c r="FE183" i="2"/>
  <c r="FE187" i="2"/>
  <c r="FE189" i="2"/>
  <c r="FE191" i="2"/>
  <c r="FE197" i="2"/>
  <c r="FE199" i="2"/>
  <c r="F19" i="10"/>
  <c r="F31" i="10"/>
  <c r="F35" i="10"/>
  <c r="F37" i="10"/>
  <c r="F39" i="10"/>
  <c r="F45" i="10"/>
  <c r="F47" i="10"/>
  <c r="F51" i="10"/>
  <c r="F53" i="10"/>
  <c r="F55" i="10"/>
  <c r="F61" i="10"/>
  <c r="F63" i="10"/>
  <c r="F69" i="10"/>
  <c r="F71" i="10"/>
  <c r="F76" i="10"/>
  <c r="F77" i="10"/>
  <c r="F79" i="10"/>
  <c r="F85" i="10"/>
  <c r="F87" i="10"/>
  <c r="F91" i="10"/>
  <c r="F93" i="10"/>
  <c r="F95" i="10"/>
  <c r="F101" i="10"/>
  <c r="F103" i="10"/>
  <c r="F109" i="10"/>
  <c r="F111" i="10"/>
  <c r="F115" i="10"/>
  <c r="F117" i="10"/>
  <c r="F119" i="10"/>
  <c r="F125" i="10"/>
  <c r="F127" i="10"/>
  <c r="F131" i="10"/>
  <c r="F133" i="10"/>
  <c r="F135" i="10"/>
  <c r="F141" i="10"/>
  <c r="F143" i="10"/>
  <c r="F147" i="10"/>
  <c r="F149" i="10"/>
  <c r="F151" i="10"/>
  <c r="F157" i="10"/>
  <c r="F159" i="10"/>
  <c r="F163" i="10"/>
  <c r="F165" i="10"/>
  <c r="F167" i="10"/>
  <c r="F170" i="10"/>
  <c r="F173" i="10"/>
  <c r="F175" i="10"/>
  <c r="F179" i="10"/>
  <c r="F181" i="10"/>
  <c r="F183" i="10"/>
  <c r="F189" i="10"/>
  <c r="F191" i="10"/>
  <c r="F197" i="10"/>
  <c r="F199" i="10"/>
  <c r="F1" i="10"/>
  <c r="FF19" i="2"/>
  <c r="FF31" i="2"/>
  <c r="FF35" i="2"/>
  <c r="FF37" i="2"/>
  <c r="FF39" i="2"/>
  <c r="FF45" i="2"/>
  <c r="FF47" i="2"/>
  <c r="FF50" i="2"/>
  <c r="FF51" i="2"/>
  <c r="FF53" i="2"/>
  <c r="FF55" i="2"/>
  <c r="FF61" i="2"/>
  <c r="FF63" i="2"/>
  <c r="FF69" i="2"/>
  <c r="FF71" i="2"/>
  <c r="FF75" i="2"/>
  <c r="FF77" i="2"/>
  <c r="FF79" i="2"/>
  <c r="FF85" i="2"/>
  <c r="FF87" i="2"/>
  <c r="FF91" i="2"/>
  <c r="FF93" i="2"/>
  <c r="FF95" i="2"/>
  <c r="FF101" i="2"/>
  <c r="FF103" i="2"/>
  <c r="FF109" i="2"/>
  <c r="FF111" i="2"/>
  <c r="FF115" i="2"/>
  <c r="FF117" i="2"/>
  <c r="FF119" i="2"/>
  <c r="FF125" i="2"/>
  <c r="FF127" i="2"/>
  <c r="FF131" i="2"/>
  <c r="FF133" i="2"/>
  <c r="FF135" i="2"/>
  <c r="FF141" i="2"/>
  <c r="FF143" i="2"/>
  <c r="FF146" i="2"/>
  <c r="FF147" i="2"/>
  <c r="FF149" i="2"/>
  <c r="FF151" i="2"/>
  <c r="FF157" i="2"/>
  <c r="FF159" i="2"/>
  <c r="FF163" i="2"/>
  <c r="FF165" i="2"/>
  <c r="FF167" i="2"/>
  <c r="FF173" i="2"/>
  <c r="FF175" i="2"/>
  <c r="FF179" i="2"/>
  <c r="FF181" i="2"/>
  <c r="FF183" i="2"/>
  <c r="FF189" i="2"/>
  <c r="FF191" i="2"/>
  <c r="FF197" i="2"/>
  <c r="FF199" i="2"/>
  <c r="E10" i="10"/>
  <c r="FB10" i="2" s="1"/>
  <c r="E11" i="10"/>
  <c r="FB11" i="2" s="1"/>
  <c r="E13" i="10"/>
  <c r="FG31" i="2"/>
  <c r="FG37" i="2"/>
  <c r="FG39" i="2"/>
  <c r="FG42" i="2"/>
  <c r="FG45" i="2"/>
  <c r="FG47" i="2"/>
  <c r="FG53" i="2"/>
  <c r="FG55" i="2"/>
  <c r="FG60" i="2"/>
  <c r="FG61" i="2"/>
  <c r="FG63" i="2"/>
  <c r="FG69" i="2"/>
  <c r="FG71" i="2"/>
  <c r="FG77" i="2"/>
  <c r="FG79" i="2"/>
  <c r="FG83" i="2"/>
  <c r="FG85" i="2"/>
  <c r="FG87" i="2"/>
  <c r="FG93" i="2"/>
  <c r="FG95" i="2"/>
  <c r="FG101" i="2"/>
  <c r="FG103" i="2"/>
  <c r="FG107" i="2"/>
  <c r="FG109" i="2"/>
  <c r="FG111" i="2"/>
  <c r="FG117" i="2"/>
  <c r="FG119" i="2"/>
  <c r="FG123" i="2"/>
  <c r="FG125" i="2"/>
  <c r="FG127" i="2"/>
  <c r="FG133" i="2"/>
  <c r="FG135" i="2"/>
  <c r="FG141" i="2"/>
  <c r="FG143" i="2"/>
  <c r="FG149" i="2"/>
  <c r="FG151" i="2"/>
  <c r="FG157" i="2"/>
  <c r="FG159" i="2"/>
  <c r="FG165" i="2"/>
  <c r="FG167" i="2"/>
  <c r="FG173" i="2"/>
  <c r="FG175" i="2"/>
  <c r="FG181" i="2"/>
  <c r="FG183" i="2"/>
  <c r="FG186" i="2"/>
  <c r="FG189" i="2"/>
  <c r="FG191" i="2"/>
  <c r="FG195" i="2"/>
  <c r="FG197" i="2"/>
  <c r="FG199" i="2"/>
  <c r="FH31" i="2"/>
  <c r="FH37" i="2"/>
  <c r="FH39" i="2"/>
  <c r="FH43" i="2"/>
  <c r="FH45" i="2"/>
  <c r="FH47" i="2"/>
  <c r="FH50" i="2"/>
  <c r="FH52" i="2"/>
  <c r="FH53" i="2"/>
  <c r="FH55" i="2"/>
  <c r="FH61" i="2"/>
  <c r="FH63" i="2"/>
  <c r="FH69" i="2"/>
  <c r="FH71" i="2"/>
  <c r="FH77" i="2"/>
  <c r="FH79" i="2"/>
  <c r="FH83" i="2"/>
  <c r="FH85" i="2"/>
  <c r="FH87" i="2"/>
  <c r="FH93" i="2"/>
  <c r="FH95" i="2"/>
  <c r="FH101" i="2"/>
  <c r="FH103" i="2"/>
  <c r="FH107" i="2"/>
  <c r="FH108" i="2"/>
  <c r="FH109" i="2"/>
  <c r="FH111" i="2"/>
  <c r="FH117" i="2"/>
  <c r="FH119" i="2"/>
  <c r="FH125" i="2"/>
  <c r="FH127" i="2"/>
  <c r="FH131" i="2"/>
  <c r="FH133" i="2"/>
  <c r="FH135" i="2"/>
  <c r="FH141" i="2"/>
  <c r="FH143" i="2"/>
  <c r="FH146" i="2"/>
  <c r="FH147" i="2"/>
  <c r="FH149" i="2"/>
  <c r="FH151" i="2"/>
  <c r="FH157" i="2"/>
  <c r="FH159" i="2"/>
  <c r="FH163" i="2"/>
  <c r="FH165" i="2"/>
  <c r="FH167" i="2"/>
  <c r="FH173" i="2"/>
  <c r="FH175" i="2"/>
  <c r="FH179" i="2"/>
  <c r="FH180" i="2"/>
  <c r="FH181" i="2"/>
  <c r="FH183" i="2"/>
  <c r="FH189" i="2"/>
  <c r="FH191" i="2"/>
  <c r="FH197" i="2"/>
  <c r="FH199" i="2"/>
  <c r="FJ19" i="2"/>
  <c r="FJ31" i="2"/>
  <c r="FJ37" i="2"/>
  <c r="FJ39" i="2"/>
  <c r="FJ45" i="2"/>
  <c r="FJ47" i="2"/>
  <c r="FJ51" i="2"/>
  <c r="FJ53" i="2"/>
  <c r="FJ55" i="2"/>
  <c r="FJ61" i="2"/>
  <c r="FJ63" i="2"/>
  <c r="FJ69" i="2"/>
  <c r="FJ71" i="2"/>
  <c r="FJ77" i="2"/>
  <c r="FJ79" i="2"/>
  <c r="FJ85" i="2"/>
  <c r="FJ87" i="2"/>
  <c r="FJ91" i="2"/>
  <c r="FJ93" i="2"/>
  <c r="FJ95" i="2"/>
  <c r="FJ101" i="2"/>
  <c r="FJ103" i="2"/>
  <c r="FJ107" i="2"/>
  <c r="FJ109" i="2"/>
  <c r="FJ111" i="2"/>
  <c r="FJ117" i="2"/>
  <c r="FJ119" i="2"/>
  <c r="FJ125" i="2"/>
  <c r="FJ127" i="2"/>
  <c r="FJ131" i="2"/>
  <c r="FJ132" i="2"/>
  <c r="FJ133" i="2"/>
  <c r="FJ135" i="2"/>
  <c r="FJ141" i="2"/>
  <c r="FJ143" i="2"/>
  <c r="FJ147" i="2"/>
  <c r="FJ149" i="2"/>
  <c r="FJ151" i="2"/>
  <c r="FJ157" i="2"/>
  <c r="FJ159" i="2"/>
  <c r="FJ162" i="2"/>
  <c r="FJ163" i="2"/>
  <c r="FJ165" i="2"/>
  <c r="FJ167" i="2"/>
  <c r="FJ173" i="2"/>
  <c r="FJ175" i="2"/>
  <c r="FJ179" i="2"/>
  <c r="FJ181" i="2"/>
  <c r="FJ183" i="2"/>
  <c r="FJ189" i="2"/>
  <c r="FJ191" i="2"/>
  <c r="FJ197" i="2"/>
  <c r="FJ199" i="2"/>
  <c r="E19" i="10"/>
  <c r="E29" i="10"/>
  <c r="E31" i="10"/>
  <c r="E35" i="10"/>
  <c r="E37" i="10"/>
  <c r="E39" i="10"/>
  <c r="E45" i="10"/>
  <c r="E47" i="10"/>
  <c r="E53" i="10"/>
  <c r="E55" i="10"/>
  <c r="E59" i="10"/>
  <c r="E61" i="10"/>
  <c r="E63" i="10"/>
  <c r="E69" i="10"/>
  <c r="E71" i="10"/>
  <c r="E75" i="10"/>
  <c r="E77" i="10"/>
  <c r="E79" i="10"/>
  <c r="E85" i="10"/>
  <c r="E87" i="10"/>
  <c r="E91" i="10"/>
  <c r="E93" i="10"/>
  <c r="E95" i="10"/>
  <c r="E98" i="10"/>
  <c r="E101" i="10"/>
  <c r="E103" i="10"/>
  <c r="E109" i="10"/>
  <c r="E111" i="10"/>
  <c r="E115" i="10"/>
  <c r="E117" i="10"/>
  <c r="E119" i="10"/>
  <c r="E125" i="10"/>
  <c r="E127" i="10"/>
  <c r="E131" i="10"/>
  <c r="E133" i="10"/>
  <c r="E135" i="10"/>
  <c r="E141" i="10"/>
  <c r="E143" i="10"/>
  <c r="E147" i="10"/>
  <c r="E149" i="10"/>
  <c r="E151" i="10"/>
  <c r="E156" i="10"/>
  <c r="E157" i="10"/>
  <c r="E159" i="10"/>
  <c r="E165" i="10"/>
  <c r="E167" i="10"/>
  <c r="E171" i="10"/>
  <c r="E173" i="10"/>
  <c r="E175" i="10"/>
  <c r="E181" i="10"/>
  <c r="E183" i="10"/>
  <c r="E189" i="10"/>
  <c r="E191" i="10"/>
  <c r="E194" i="10"/>
  <c r="E195" i="10"/>
  <c r="E197" i="10"/>
  <c r="E199" i="10"/>
  <c r="G37" i="10"/>
  <c r="FK19" i="2"/>
  <c r="FK31" i="2"/>
  <c r="FK34" i="2"/>
  <c r="FK37" i="2"/>
  <c r="FK39" i="2"/>
  <c r="FK45" i="2"/>
  <c r="FK47" i="2"/>
  <c r="FK50" i="2"/>
  <c r="FK51" i="2"/>
  <c r="FK53" i="2"/>
  <c r="FK55" i="2"/>
  <c r="FK61" i="2"/>
  <c r="FK63" i="2"/>
  <c r="FK67" i="2"/>
  <c r="FK69" i="2"/>
  <c r="FK71" i="2"/>
  <c r="FK77" i="2"/>
  <c r="FK79" i="2"/>
  <c r="FK82" i="2"/>
  <c r="FK85" i="2"/>
  <c r="FK87" i="2"/>
  <c r="FK90" i="2"/>
  <c r="FK91" i="2"/>
  <c r="FK93" i="2"/>
  <c r="FK95" i="2"/>
  <c r="FK101" i="2"/>
  <c r="FK103" i="2"/>
  <c r="FK107" i="2"/>
  <c r="FK109" i="2"/>
  <c r="FK111" i="2"/>
  <c r="FK114" i="2"/>
  <c r="FK117" i="2"/>
  <c r="FK119" i="2"/>
  <c r="FK122" i="2"/>
  <c r="FK125" i="2"/>
  <c r="FK127" i="2"/>
  <c r="FK130" i="2"/>
  <c r="FK131" i="2"/>
  <c r="FK133" i="2"/>
  <c r="FK135" i="2"/>
  <c r="FK141" i="2"/>
  <c r="FK143" i="2"/>
  <c r="FK147" i="2"/>
  <c r="FK149" i="2"/>
  <c r="FK151" i="2"/>
  <c r="FK157" i="2"/>
  <c r="FK159" i="2"/>
  <c r="FK163" i="2"/>
  <c r="FK165" i="2"/>
  <c r="FK167" i="2"/>
  <c r="FK170" i="2"/>
  <c r="FK171" i="2"/>
  <c r="FK173" i="2"/>
  <c r="FK175" i="2"/>
  <c r="FK179" i="2"/>
  <c r="FK181" i="2"/>
  <c r="FK183" i="2"/>
  <c r="FK189" i="2"/>
  <c r="FK191" i="2"/>
  <c r="FK194" i="2"/>
  <c r="FK195" i="2"/>
  <c r="FK197" i="2"/>
  <c r="FK199" i="2"/>
  <c r="FM18" i="2"/>
  <c r="FM19" i="2"/>
  <c r="FM31" i="2"/>
  <c r="FM37" i="2"/>
  <c r="FM39" i="2"/>
  <c r="FM42" i="2"/>
  <c r="FM43" i="2"/>
  <c r="FM45" i="2"/>
  <c r="FM47" i="2"/>
  <c r="FM50" i="2"/>
  <c r="FM51" i="2"/>
  <c r="FM53" i="2"/>
  <c r="FM55" i="2"/>
  <c r="FM58" i="2"/>
  <c r="FM61" i="2"/>
  <c r="FM63" i="2"/>
  <c r="FM66" i="2"/>
  <c r="FM69" i="2"/>
  <c r="FM71" i="2"/>
  <c r="FM77" i="2"/>
  <c r="FM79" i="2"/>
  <c r="FM82" i="2"/>
  <c r="FM85" i="2"/>
  <c r="FM87" i="2"/>
  <c r="FM90" i="2"/>
  <c r="FM91" i="2"/>
  <c r="FM93" i="2"/>
  <c r="FM95" i="2"/>
  <c r="FM98" i="2"/>
  <c r="FM101" i="2"/>
  <c r="FM103" i="2"/>
  <c r="FM107" i="2"/>
  <c r="FM109" i="2"/>
  <c r="FM111" i="2"/>
  <c r="FM114" i="2"/>
  <c r="FM117" i="2"/>
  <c r="FM119" i="2"/>
  <c r="FM122" i="2"/>
  <c r="FM125" i="2"/>
  <c r="FM127" i="2"/>
  <c r="FM130" i="2"/>
  <c r="FM131" i="2"/>
  <c r="FM133" i="2"/>
  <c r="FM135" i="2"/>
  <c r="FM138" i="2"/>
  <c r="FM139" i="2"/>
  <c r="FM141" i="2"/>
  <c r="FM143" i="2"/>
  <c r="FM146" i="2"/>
  <c r="FM147" i="2"/>
  <c r="FM149" i="2"/>
  <c r="FM151" i="2"/>
  <c r="FM154" i="2"/>
  <c r="FM155" i="2"/>
  <c r="FM157" i="2"/>
  <c r="FM159" i="2"/>
  <c r="FM162" i="2"/>
  <c r="FM163" i="2"/>
  <c r="FM165" i="2"/>
  <c r="FM167" i="2"/>
  <c r="FM170" i="2"/>
  <c r="FM171" i="2"/>
  <c r="FM173" i="2"/>
  <c r="FM175" i="2"/>
  <c r="FM178" i="2"/>
  <c r="FM179" i="2"/>
  <c r="FM181" i="2"/>
  <c r="FM183" i="2"/>
  <c r="FM186" i="2"/>
  <c r="FM189" i="2"/>
  <c r="FM191" i="2"/>
  <c r="FM194" i="2"/>
  <c r="FM195" i="2"/>
  <c r="FM197" i="2"/>
  <c r="FM199" i="2"/>
  <c r="G34" i="10"/>
  <c r="G31" i="10"/>
  <c r="FL18" i="2"/>
  <c r="FL19" i="2"/>
  <c r="FL31" i="2"/>
  <c r="FL34" i="2"/>
  <c r="FL35" i="2"/>
  <c r="FL37" i="2"/>
  <c r="FL39" i="2"/>
  <c r="FL42" i="2"/>
  <c r="FL45" i="2"/>
  <c r="FL47" i="2"/>
  <c r="FL50" i="2"/>
  <c r="FL51" i="2"/>
  <c r="FL53" i="2"/>
  <c r="FL55" i="2"/>
  <c r="FL58" i="2"/>
  <c r="FL61" i="2"/>
  <c r="FL63" i="2"/>
  <c r="FL66" i="2"/>
  <c r="FL67" i="2"/>
  <c r="FL69" i="2"/>
  <c r="FL71" i="2"/>
  <c r="FL75" i="2"/>
  <c r="FL77" i="2"/>
  <c r="FL79" i="2"/>
  <c r="FL82" i="2"/>
  <c r="FL85" i="2"/>
  <c r="FL87" i="2"/>
  <c r="FL90" i="2"/>
  <c r="FL91" i="2"/>
  <c r="FL92" i="2"/>
  <c r="FL93" i="2"/>
  <c r="FL95" i="2"/>
  <c r="FL98" i="2"/>
  <c r="FL99" i="2"/>
  <c r="FL101" i="2"/>
  <c r="FL103" i="2"/>
  <c r="FL107" i="2"/>
  <c r="FL109" i="2"/>
  <c r="FL111" i="2"/>
  <c r="FL114" i="2"/>
  <c r="FL115" i="2"/>
  <c r="FL117" i="2"/>
  <c r="FL119" i="2"/>
  <c r="FL122" i="2"/>
  <c r="FL125" i="2"/>
  <c r="FL127" i="2"/>
  <c r="FL130" i="2"/>
  <c r="FL133" i="2"/>
  <c r="FL135" i="2"/>
  <c r="FL138" i="2"/>
  <c r="FL141" i="2"/>
  <c r="FL143" i="2"/>
  <c r="FL146" i="2"/>
  <c r="FL149" i="2"/>
  <c r="FL151" i="2"/>
  <c r="FL154" i="2"/>
  <c r="FL157" i="2"/>
  <c r="FL159" i="2"/>
  <c r="FL162" i="2"/>
  <c r="FL165" i="2"/>
  <c r="FL167" i="2"/>
  <c r="FL170" i="2"/>
  <c r="FL173" i="2"/>
  <c r="FL175" i="2"/>
  <c r="FL178" i="2"/>
  <c r="FL181" i="2"/>
  <c r="FL183" i="2"/>
  <c r="FL186" i="2"/>
  <c r="FL187" i="2"/>
  <c r="FL189" i="2"/>
  <c r="FL191" i="2"/>
  <c r="FL194" i="2"/>
  <c r="FL197" i="2"/>
  <c r="FL199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99" i="2"/>
  <c r="AG199" i="2"/>
  <c r="Z199" i="2"/>
  <c r="M199" i="2"/>
  <c r="S199" i="2"/>
  <c r="AF199" i="2"/>
  <c r="Y199" i="2"/>
  <c r="T199" i="2"/>
  <c r="N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Z191" i="2"/>
  <c r="M191" i="2"/>
  <c r="S191" i="2"/>
  <c r="Y191" i="2"/>
  <c r="AF191" i="2"/>
  <c r="T191" i="2"/>
  <c r="N191" i="2"/>
  <c r="FW183" i="2"/>
  <c r="AG183" i="2"/>
  <c r="Z183" i="2"/>
  <c r="M183" i="2"/>
  <c r="S183" i="2"/>
  <c r="AF183" i="2"/>
  <c r="Y183" i="2"/>
  <c r="T183" i="2"/>
  <c r="N183" i="2"/>
  <c r="FW179" i="2"/>
  <c r="AG179" i="2"/>
  <c r="Z179" i="2"/>
  <c r="M179" i="2"/>
  <c r="Y179" i="2"/>
  <c r="T179" i="2"/>
  <c r="N179" i="2"/>
  <c r="AF179" i="2"/>
  <c r="FW175" i="2"/>
  <c r="AG175" i="2"/>
  <c r="Z175" i="2"/>
  <c r="S175" i="2"/>
  <c r="M175" i="2"/>
  <c r="Y175" i="2"/>
  <c r="AF175" i="2"/>
  <c r="T175" i="2"/>
  <c r="N175" i="2"/>
  <c r="FW171" i="2"/>
  <c r="AG171" i="2"/>
  <c r="T171" i="2"/>
  <c r="M171" i="2"/>
  <c r="AF171" i="2"/>
  <c r="N171" i="2"/>
  <c r="Y171" i="2"/>
  <c r="S171" i="2"/>
  <c r="FW167" i="2"/>
  <c r="AG167" i="2"/>
  <c r="Z167" i="2"/>
  <c r="T167" i="2"/>
  <c r="M167" i="2"/>
  <c r="AF167" i="2"/>
  <c r="S167" i="2"/>
  <c r="Y167" i="2"/>
  <c r="N167" i="2"/>
  <c r="AG163" i="2"/>
  <c r="Z163" i="2"/>
  <c r="T163" i="2"/>
  <c r="M163" i="2"/>
  <c r="Y163" i="2"/>
  <c r="N163" i="2"/>
  <c r="AF163" i="2"/>
  <c r="S163" i="2"/>
  <c r="FW159" i="2"/>
  <c r="AG159" i="2"/>
  <c r="Z159" i="2"/>
  <c r="T159" i="2"/>
  <c r="M159" i="2"/>
  <c r="Y159" i="2"/>
  <c r="S159" i="2"/>
  <c r="AF159" i="2"/>
  <c r="N159" i="2"/>
  <c r="FW155" i="2"/>
  <c r="AG155" i="2"/>
  <c r="Z155" i="2"/>
  <c r="T155" i="2"/>
  <c r="M155" i="2"/>
  <c r="AF155" i="2"/>
  <c r="N155" i="2"/>
  <c r="Y155" i="2"/>
  <c r="S155" i="2"/>
  <c r="FW151" i="2"/>
  <c r="AG151" i="2"/>
  <c r="Z151" i="2"/>
  <c r="T151" i="2"/>
  <c r="M151" i="2"/>
  <c r="AF151" i="2"/>
  <c r="S151" i="2"/>
  <c r="Y151" i="2"/>
  <c r="N151" i="2"/>
  <c r="FW147" i="2"/>
  <c r="AG147" i="2"/>
  <c r="Z147" i="2"/>
  <c r="T147" i="2"/>
  <c r="M147" i="2"/>
  <c r="Y147" i="2"/>
  <c r="N147" i="2"/>
  <c r="AF147" i="2"/>
  <c r="S147" i="2"/>
  <c r="FW143" i="2"/>
  <c r="AG143" i="2"/>
  <c r="Z143" i="2"/>
  <c r="T143" i="2"/>
  <c r="M143" i="2"/>
  <c r="Y143" i="2"/>
  <c r="S143" i="2"/>
  <c r="AF143" i="2"/>
  <c r="N143" i="2"/>
  <c r="FW139" i="2"/>
  <c r="AG139" i="2"/>
  <c r="Z139" i="2"/>
  <c r="T139" i="2"/>
  <c r="M139" i="2"/>
  <c r="AF139" i="2"/>
  <c r="N139" i="2"/>
  <c r="Y139" i="2"/>
  <c r="S139" i="2"/>
  <c r="FW135" i="2"/>
  <c r="AG135" i="2"/>
  <c r="Z135" i="2"/>
  <c r="T135" i="2"/>
  <c r="M135" i="2"/>
  <c r="AF135" i="2"/>
  <c r="S135" i="2"/>
  <c r="Y135" i="2"/>
  <c r="N135" i="2"/>
  <c r="FW131" i="2"/>
  <c r="AG131" i="2"/>
  <c r="Z131" i="2"/>
  <c r="T131" i="2"/>
  <c r="M131" i="2"/>
  <c r="Y131" i="2"/>
  <c r="N131" i="2"/>
  <c r="AF131" i="2"/>
  <c r="S131" i="2"/>
  <c r="FW127" i="2"/>
  <c r="AG127" i="2"/>
  <c r="Z127" i="2"/>
  <c r="T127" i="2"/>
  <c r="M127" i="2"/>
  <c r="Y127" i="2"/>
  <c r="S127" i="2"/>
  <c r="AF127" i="2"/>
  <c r="N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T119" i="2"/>
  <c r="M119" i="2"/>
  <c r="AF119" i="2"/>
  <c r="S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73" i="1"/>
  <c r="F180" i="2"/>
  <c r="IM180" i="2"/>
  <c r="AV180" i="8"/>
  <c r="AU180" i="8"/>
  <c r="F180" i="8"/>
  <c r="AO180" i="2"/>
  <c r="AY180" i="2" s="1"/>
  <c r="AR180" i="2"/>
  <c r="C172" i="2"/>
  <c r="D172" i="2"/>
  <c r="A16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5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4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3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2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1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0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9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8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7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6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5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4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3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29" i="1"/>
  <c r="E28" i="2"/>
  <c r="B28" i="2"/>
  <c r="C28" i="2"/>
  <c r="D28" i="2"/>
  <c r="AH28" i="8" s="1"/>
  <c r="E20" i="2"/>
  <c r="B20" i="2"/>
  <c r="C20" i="2"/>
  <c r="D20" i="2"/>
  <c r="D199" i="2"/>
  <c r="E199" i="2"/>
  <c r="C199" i="2"/>
  <c r="B199" i="2"/>
  <c r="A19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8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7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6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6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5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4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4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3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2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2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1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0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0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9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8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8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7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6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6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5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4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4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36" i="1"/>
  <c r="E39" i="2"/>
  <c r="D39" i="2"/>
  <c r="B39" i="2"/>
  <c r="C39" i="2"/>
  <c r="A32" i="1"/>
  <c r="E35" i="2"/>
  <c r="D35" i="2"/>
  <c r="B35" i="2"/>
  <c r="C35" i="2"/>
  <c r="A28" i="1"/>
  <c r="E31" i="2"/>
  <c r="D31" i="2"/>
  <c r="B31" i="2"/>
  <c r="C31" i="2"/>
  <c r="A24" i="1"/>
  <c r="E19" i="2"/>
  <c r="D19" i="2"/>
  <c r="B19" i="2"/>
  <c r="C19" i="2"/>
  <c r="D195" i="2"/>
  <c r="E195" i="2"/>
  <c r="C195" i="2"/>
  <c r="B195" i="2"/>
  <c r="A18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8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7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6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5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4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3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2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1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0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8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7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6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5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4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35" i="1"/>
  <c r="E34" i="2"/>
  <c r="C34" i="2"/>
  <c r="D34" i="2"/>
  <c r="B34" i="2"/>
  <c r="A27" i="1"/>
  <c r="D26" i="2"/>
  <c r="E18" i="2"/>
  <c r="C18" i="2"/>
  <c r="D18" i="2"/>
  <c r="B18" i="2"/>
  <c r="E197" i="2"/>
  <c r="D197" i="2"/>
  <c r="C197" i="2"/>
  <c r="A19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7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6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5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3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2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1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9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8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7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5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4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3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0" i="1"/>
  <c r="E29" i="2"/>
  <c r="B29" i="2"/>
  <c r="C29" i="2"/>
  <c r="W29" i="2" s="1"/>
  <c r="D29" i="2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BE29" i="8" s="1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31" i="10"/>
  <c r="D35" i="10"/>
  <c r="CQ35" i="2"/>
  <c r="BE45" i="8"/>
  <c r="D31" i="8"/>
  <c r="BE31" i="8"/>
  <c r="BE35" i="8"/>
  <c r="D35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B4" i="2"/>
  <c r="FV197" i="2"/>
  <c r="L193" i="2"/>
  <c r="AE192" i="2"/>
  <c r="GN189" i="2"/>
  <c r="HQ184" i="2"/>
  <c r="GN183" i="2"/>
  <c r="GO181" i="2"/>
  <c r="GP181" i="2" s="1"/>
  <c r="FZ177" i="2"/>
  <c r="HS176" i="2"/>
  <c r="X168" i="2"/>
  <c r="V160" i="8"/>
  <c r="V152" i="8"/>
  <c r="IZ144" i="2"/>
  <c r="AG137" i="8"/>
  <c r="X136" i="2"/>
  <c r="AI128" i="8"/>
  <c r="AN121" i="2"/>
  <c r="CF120" i="2"/>
  <c r="FB112" i="2"/>
  <c r="GO111" i="2"/>
  <c r="GP111" i="2" s="1"/>
  <c r="FU109" i="2"/>
  <c r="DM105" i="2"/>
  <c r="AG104" i="8"/>
  <c r="GA103" i="2"/>
  <c r="JA97" i="2"/>
  <c r="AD96" i="2"/>
  <c r="FU93" i="2"/>
  <c r="DA89" i="2"/>
  <c r="FB88" i="2"/>
  <c r="FU85" i="2"/>
  <c r="V80" i="8"/>
  <c r="FU77" i="2"/>
  <c r="CF73" i="2"/>
  <c r="AI72" i="8"/>
  <c r="FU69" i="2"/>
  <c r="D65" i="8"/>
  <c r="IC64" i="2"/>
  <c r="AH57" i="8"/>
  <c r="FB56" i="2"/>
  <c r="E55" i="8"/>
  <c r="FU53" i="2"/>
  <c r="CF48" i="2"/>
  <c r="DE47" i="2"/>
  <c r="FU45" i="2"/>
  <c r="BR41" i="2"/>
  <c r="CF40" i="2"/>
  <c r="FU37" i="2"/>
  <c r="D33" i="8"/>
  <c r="ID32" i="2"/>
  <c r="E26" i="10"/>
  <c r="B23" i="2"/>
  <c r="FK15" i="2"/>
  <c r="B13" i="2"/>
  <c r="C11" i="2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13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4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9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7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1" i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7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33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05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Y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5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65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19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2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85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8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X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X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89" i="1"/>
  <c r="AL18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1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83" i="1"/>
  <c r="A183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7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6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5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1" i="1"/>
  <c r="A151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43" i="1"/>
  <c r="A143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3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27" i="1"/>
  <c r="A127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19" i="1"/>
  <c r="A119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J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1" i="1"/>
  <c r="A111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03" i="1"/>
  <c r="A103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95" i="1"/>
  <c r="AL95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87" i="1"/>
  <c r="A87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79" i="1"/>
  <c r="A79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1" i="1"/>
  <c r="A71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63" i="1"/>
  <c r="A63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55" i="1"/>
  <c r="A55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4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39" i="1"/>
  <c r="A39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2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194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54" i="1"/>
  <c r="AL15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74" i="1"/>
  <c r="AL74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2" i="1"/>
  <c r="AL165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2" i="1"/>
  <c r="A82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78" i="1"/>
  <c r="AL181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46" i="1"/>
  <c r="A14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14" i="1"/>
  <c r="AL117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0" i="1"/>
  <c r="A90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66" i="1"/>
  <c r="AL69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86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38" i="1"/>
  <c r="A141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0" i="1"/>
  <c r="AL173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0" i="1"/>
  <c r="A133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98" i="1"/>
  <c r="A9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58" i="1"/>
  <c r="AL61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2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34" i="1"/>
  <c r="AL34" i="2" s="1"/>
  <c r="CY49" i="2"/>
  <c r="A42" i="1"/>
  <c r="A42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45" i="1"/>
  <c r="AU160" i="8"/>
  <c r="A153" i="1"/>
  <c r="AU168" i="8"/>
  <c r="A161" i="1"/>
  <c r="AU176" i="8"/>
  <c r="A169" i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1" i="1"/>
  <c r="A191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29" i="1"/>
  <c r="AU144" i="8"/>
  <c r="A137" i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06" i="1"/>
  <c r="CY129" i="2"/>
  <c r="A122" i="1"/>
  <c r="AL122" i="2" s="1"/>
  <c r="CY106" i="2"/>
  <c r="A99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CK79" i="2"/>
  <c r="FB12" i="2"/>
  <c r="BI39" i="2"/>
  <c r="AM12" i="2"/>
  <c r="BE12" i="8" s="1"/>
  <c r="BJ56" i="2"/>
  <c r="DA12" i="2"/>
  <c r="E12" i="2"/>
  <c r="DA11" i="2"/>
  <c r="D5" i="8"/>
  <c r="E10" i="2"/>
  <c r="D10" i="2"/>
  <c r="B12" i="2"/>
  <c r="C12" i="2"/>
  <c r="C10" i="2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BY88" i="2"/>
  <c r="BY48" i="2"/>
  <c r="AX39" i="2"/>
  <c r="D6" i="2"/>
  <c r="AW107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BJ135" i="2"/>
  <c r="BI95" i="2"/>
  <c r="AY100" i="2"/>
  <c r="AW139" i="2"/>
  <c r="AX139" i="2"/>
  <c r="IY43" i="2"/>
  <c r="DR42" i="2"/>
  <c r="AW59" i="2"/>
  <c r="BJ127" i="2"/>
  <c r="AY179" i="2"/>
  <c r="BJ79" i="2"/>
  <c r="DR58" i="2"/>
  <c r="AX163" i="2"/>
  <c r="AW51" i="2"/>
  <c r="AX59" i="2"/>
  <c r="C6" i="2"/>
  <c r="AX42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Y51" i="2"/>
  <c r="AW42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DR111" i="2"/>
  <c r="AX52" i="2"/>
  <c r="AX75" i="2"/>
  <c r="AY187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BY199" i="2"/>
  <c r="AX114" i="2"/>
  <c r="AY45" i="2"/>
  <c r="A80" i="2"/>
  <c r="BJ53" i="2"/>
  <c r="IY42" i="2"/>
  <c r="IV114" i="2"/>
  <c r="IW114" i="2" s="1"/>
  <c r="AY39" i="2"/>
  <c r="AW53" i="2"/>
  <c r="AY109" i="2"/>
  <c r="IY66" i="2"/>
  <c r="IY162" i="2"/>
  <c r="AX157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X70" i="2"/>
  <c r="AW93" i="2"/>
  <c r="BJ196" i="2"/>
  <c r="BJ69" i="2"/>
  <c r="BY85" i="2"/>
  <c r="BY45" i="2"/>
  <c r="BX69" i="2"/>
  <c r="AX53" i="2"/>
  <c r="IV146" i="2"/>
  <c r="IW146" i="2" s="1"/>
  <c r="IV98" i="2"/>
  <c r="IW98" i="2" s="1"/>
  <c r="AX77" i="2"/>
  <c r="AY157" i="2"/>
  <c r="AL104" i="2"/>
  <c r="AW117" i="2"/>
  <c r="BJ117" i="2"/>
  <c r="BX174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DR127" i="2"/>
  <c r="DP183" i="2"/>
  <c r="AX6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DP111" i="2"/>
  <c r="A92" i="2"/>
  <c r="A116" i="2"/>
  <c r="IV91" i="2"/>
  <c r="IW91" i="2" s="1"/>
  <c r="IY92" i="2"/>
  <c r="IV117" i="2"/>
  <c r="IW117" i="2" s="1"/>
  <c r="DP127" i="2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W119" i="2"/>
  <c r="A132" i="2"/>
  <c r="AL60" i="2"/>
  <c r="IY163" i="2"/>
  <c r="IY197" i="2"/>
  <c r="IY124" i="2"/>
  <c r="DP143" i="2"/>
  <c r="AY178" i="2"/>
  <c r="AW143" i="2"/>
  <c r="AW135" i="2"/>
  <c r="CJ35" i="2"/>
  <c r="IV148" i="2"/>
  <c r="IW148" i="2" s="1"/>
  <c r="IV40" i="2"/>
  <c r="IW40" i="2" s="1"/>
  <c r="IV108" i="2"/>
  <c r="IW108" i="2" s="1"/>
  <c r="A140" i="2"/>
  <c r="AL76" i="2"/>
  <c r="A180" i="2"/>
  <c r="DR87" i="2"/>
  <c r="AY186" i="2"/>
  <c r="AL124" i="2"/>
  <c r="CK61" i="2"/>
  <c r="BX114" i="2"/>
  <c r="DP87" i="2"/>
  <c r="DR183" i="2"/>
  <c r="BY138" i="2"/>
  <c r="CJ101" i="2"/>
  <c r="V11" i="8"/>
  <c r="D11" i="10"/>
  <c r="AT11" i="8"/>
  <c r="AG11" i="8"/>
  <c r="A115" i="2"/>
  <c r="IY47" i="2"/>
  <c r="A107" i="2"/>
  <c r="AX90" i="2"/>
  <c r="IV116" i="2"/>
  <c r="IW116" i="2" s="1"/>
  <c r="IV115" i="2"/>
  <c r="IW115" i="2" s="1"/>
  <c r="DP53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CK51" i="2"/>
  <c r="BI42" i="2"/>
  <c r="IV107" i="2"/>
  <c r="IW107" i="2" s="1"/>
  <c r="DR45" i="2"/>
  <c r="IV123" i="2"/>
  <c r="IW123" i="2" s="1"/>
  <c r="IV164" i="2"/>
  <c r="IW164" i="2" s="1"/>
  <c r="IV140" i="2"/>
  <c r="IW140" i="2" s="1"/>
  <c r="DR141" i="2"/>
  <c r="DR61" i="2"/>
  <c r="DR101" i="2"/>
  <c r="A66" i="2"/>
  <c r="BJ130" i="2"/>
  <c r="BY127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I50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95" i="2"/>
  <c r="DR77" i="2"/>
  <c r="DR85" i="2"/>
  <c r="BY200" i="2"/>
  <c r="BY112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CJ159" i="2"/>
  <c r="BY109" i="2"/>
  <c r="BY42" i="2"/>
  <c r="CJ55" i="2"/>
  <c r="AX34" i="2"/>
  <c r="IV149" i="2"/>
  <c r="IW149" i="2" s="1"/>
  <c r="BX101" i="2"/>
  <c r="BY77" i="2"/>
  <c r="BY37" i="2"/>
  <c r="CK175" i="2"/>
  <c r="BX194" i="2"/>
  <c r="BY172" i="2"/>
  <c r="BY116" i="2"/>
  <c r="CJ135" i="2"/>
  <c r="AX31" i="2"/>
  <c r="BY170" i="2"/>
  <c r="BI64" i="2"/>
  <c r="A35" i="2"/>
  <c r="AY191" i="2"/>
  <c r="A91" i="2"/>
  <c r="BY175" i="2"/>
  <c r="BY151" i="2"/>
  <c r="BY71" i="2"/>
  <c r="BY47" i="2"/>
  <c r="BI40" i="2"/>
  <c r="AL36" i="2"/>
  <c r="A200" i="2"/>
  <c r="AL83" i="2"/>
  <c r="IV53" i="2"/>
  <c r="IW53" i="2" s="1"/>
  <c r="AY47" i="2"/>
  <c r="AX47" i="2"/>
  <c r="BJ88" i="2"/>
  <c r="BY103" i="2"/>
  <c r="BY79" i="2"/>
  <c r="BI112" i="2"/>
  <c r="IY36" i="2"/>
  <c r="BY159" i="2"/>
  <c r="BY31" i="2"/>
  <c r="CJ58" i="2"/>
  <c r="IV45" i="2"/>
  <c r="IW45" i="2" s="1"/>
  <c r="AY90" i="2"/>
  <c r="AW87" i="2"/>
  <c r="BY135" i="2"/>
  <c r="BY111" i="2"/>
  <c r="BY87" i="2"/>
  <c r="CK154" i="2"/>
  <c r="A155" i="2"/>
  <c r="BY167" i="2"/>
  <c r="BY143" i="2"/>
  <c r="BY119" i="2"/>
  <c r="BY39" i="2"/>
  <c r="IY34" i="2"/>
  <c r="CJ122" i="2"/>
  <c r="IV30" i="2"/>
  <c r="IW30" i="2" s="1"/>
  <c r="IV31" i="2"/>
  <c r="IW31" i="2" s="1"/>
  <c r="AL131" i="2"/>
  <c r="AX87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DR174" i="2"/>
  <c r="BX58" i="2"/>
  <c r="E3" i="2"/>
  <c r="BJ138" i="2"/>
  <c r="BY186" i="2"/>
  <c r="BY154" i="2"/>
  <c r="BY122" i="2"/>
  <c r="D3" i="2"/>
  <c r="BJ82" i="2"/>
  <c r="C3" i="2"/>
  <c r="CK82" i="2"/>
  <c r="BY192" i="2"/>
  <c r="CK178" i="2"/>
  <c r="D13" i="8"/>
  <c r="BE13" i="8"/>
  <c r="CZ7" i="2"/>
  <c r="AT13" i="8"/>
  <c r="D13" i="10"/>
  <c r="AG13" i="8"/>
  <c r="D7" i="8"/>
  <c r="V13" i="8"/>
  <c r="AW31" i="2"/>
  <c r="AX108" i="2"/>
  <c r="AX84" i="2"/>
  <c r="A101" i="2"/>
  <c r="A93" i="2"/>
  <c r="A69" i="2"/>
  <c r="DP72" i="2"/>
  <c r="AW60" i="2"/>
  <c r="AW124" i="2"/>
  <c r="AL141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CK167" i="2"/>
  <c r="CK71" i="2"/>
  <c r="CJ87" i="2"/>
  <c r="CJ63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CK95" i="2"/>
  <c r="CJ192" i="2"/>
  <c r="IY35" i="2"/>
  <c r="AX149" i="2"/>
  <c r="AX125" i="2"/>
  <c r="AW173" i="2"/>
  <c r="AW69" i="2"/>
  <c r="AY69" i="2"/>
  <c r="IV39" i="2"/>
  <c r="IW39" i="2" s="1"/>
  <c r="IV51" i="2"/>
  <c r="IW51" i="2" s="1"/>
  <c r="AX165" i="2"/>
  <c r="AX69" i="2"/>
  <c r="A167" i="2"/>
  <c r="CJ116" i="2"/>
  <c r="AW189" i="2"/>
  <c r="AY165" i="2"/>
  <c r="AY141" i="2"/>
  <c r="AW141" i="2"/>
  <c r="AY35" i="2"/>
  <c r="AW35" i="2"/>
  <c r="AX85" i="2"/>
  <c r="BY179" i="2"/>
  <c r="BY155" i="2"/>
  <c r="BX155" i="2"/>
  <c r="BY147" i="2"/>
  <c r="BX147" i="2"/>
  <c r="BX99" i="2"/>
  <c r="BY99" i="2"/>
  <c r="BY83" i="2"/>
  <c r="BX83" i="2"/>
  <c r="BY75" i="2"/>
  <c r="BY35" i="2"/>
  <c r="BX35" i="2"/>
  <c r="AY181" i="2"/>
  <c r="AW181" i="2"/>
  <c r="AY125" i="2"/>
  <c r="AY101" i="2"/>
  <c r="BX195" i="2"/>
  <c r="AX126" i="2"/>
  <c r="AX181" i="2"/>
  <c r="AY85" i="2"/>
  <c r="CK173" i="2"/>
  <c r="CK109" i="2"/>
  <c r="CK45" i="2"/>
  <c r="CK162" i="2"/>
  <c r="CK98" i="2"/>
  <c r="CJ181" i="2"/>
  <c r="CJ117" i="2"/>
  <c r="CJ53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I126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20" i="2"/>
  <c r="DS109" i="2"/>
  <c r="DS31" i="2"/>
  <c r="DS71" i="2"/>
  <c r="E2" i="2"/>
  <c r="D2" i="2"/>
  <c r="C2" i="2"/>
  <c r="BY120" i="2" l="1"/>
  <c r="BX187" i="2"/>
  <c r="BY164" i="2"/>
  <c r="CK42" i="2"/>
  <c r="BY123" i="2"/>
  <c r="BJ146" i="2"/>
  <c r="BI46" i="2"/>
  <c r="DS174" i="2"/>
  <c r="AY118" i="2"/>
  <c r="DR104" i="2"/>
  <c r="DR40" i="2"/>
  <c r="DR50" i="2"/>
  <c r="DP50" i="2"/>
  <c r="IV112" i="2"/>
  <c r="IW112" i="2" s="1"/>
  <c r="DP182" i="2"/>
  <c r="AW118" i="2"/>
  <c r="DR29" i="2"/>
  <c r="AY78" i="2"/>
  <c r="CK170" i="2"/>
  <c r="DS182" i="2"/>
  <c r="IY104" i="2"/>
  <c r="DP58" i="2"/>
  <c r="DP29" i="2"/>
  <c r="CJ138" i="2"/>
  <c r="IV196" i="2"/>
  <c r="IW196" i="2" s="1"/>
  <c r="AW56" i="2"/>
  <c r="DP104" i="2"/>
  <c r="DP154" i="2"/>
  <c r="AY126" i="2"/>
  <c r="CK90" i="2"/>
  <c r="AX56" i="2"/>
  <c r="DP40" i="2"/>
  <c r="DR108" i="2"/>
  <c r="CQ12" i="2"/>
  <c r="BJ170" i="2"/>
  <c r="BY34" i="2"/>
  <c r="CJ96" i="2"/>
  <c r="DP64" i="2"/>
  <c r="DR64" i="2"/>
  <c r="BX66" i="2"/>
  <c r="CJ104" i="2"/>
  <c r="A99" i="2"/>
  <c r="CK146" i="2"/>
  <c r="DS83" i="2"/>
  <c r="CK187" i="2"/>
  <c r="DP192" i="2"/>
  <c r="DR19" i="2"/>
  <c r="AX32" i="2"/>
  <c r="DS132" i="2"/>
  <c r="AL143" i="2"/>
  <c r="IV96" i="2"/>
  <c r="IW96" i="2" s="1"/>
  <c r="AY32" i="2"/>
  <c r="AL178" i="2"/>
  <c r="DR146" i="2"/>
  <c r="AI11" i="8"/>
  <c r="DS116" i="2"/>
  <c r="CJ112" i="2"/>
  <c r="CK131" i="2"/>
  <c r="AY200" i="2"/>
  <c r="DR72" i="2"/>
  <c r="BY178" i="2"/>
  <c r="BJ194" i="2"/>
  <c r="DP170" i="2"/>
  <c r="DP146" i="2"/>
  <c r="BI52" i="2"/>
  <c r="BJ154" i="2"/>
  <c r="BI114" i="2"/>
  <c r="CK68" i="2"/>
  <c r="BY140" i="2"/>
  <c r="BJ140" i="2"/>
  <c r="BY50" i="2"/>
  <c r="BY56" i="2"/>
  <c r="BY184" i="2"/>
  <c r="CK186" i="2"/>
  <c r="DP19" i="2"/>
  <c r="CK124" i="2"/>
  <c r="CJ120" i="2"/>
  <c r="CK115" i="2"/>
  <c r="AI10" i="8"/>
  <c r="CK130" i="2"/>
  <c r="AL186" i="2"/>
  <c r="A114" i="2"/>
  <c r="BJ104" i="2"/>
  <c r="BX43" i="2"/>
  <c r="BX171" i="2"/>
  <c r="BX91" i="2"/>
  <c r="BY146" i="2"/>
  <c r="BI98" i="2"/>
  <c r="BI118" i="2"/>
  <c r="BX51" i="2"/>
  <c r="CJ40" i="2"/>
  <c r="BJ66" i="2"/>
  <c r="DP180" i="2"/>
  <c r="CK155" i="2"/>
  <c r="DP120" i="2"/>
  <c r="DP48" i="2"/>
  <c r="CK172" i="2"/>
  <c r="DR120" i="2"/>
  <c r="DR34" i="2"/>
  <c r="DR180" i="2"/>
  <c r="DP34" i="2"/>
  <c r="CK34" i="2"/>
  <c r="CJ184" i="2"/>
  <c r="DR48" i="2"/>
  <c r="IV72" i="2"/>
  <c r="IW72" i="2" s="1"/>
  <c r="CJ56" i="2"/>
  <c r="CK194" i="2"/>
  <c r="DR66" i="2"/>
  <c r="IV201" i="2"/>
  <c r="IW201" i="2" s="1"/>
  <c r="CJ148" i="2"/>
  <c r="DR194" i="2"/>
  <c r="AY184" i="2"/>
  <c r="CJ100" i="2"/>
  <c r="CK114" i="2"/>
  <c r="AX184" i="2"/>
  <c r="DP194" i="2"/>
  <c r="AX64" i="2"/>
  <c r="DR96" i="2"/>
  <c r="AX200" i="2"/>
  <c r="CK92" i="2"/>
  <c r="DR200" i="2"/>
  <c r="CJ32" i="2"/>
  <c r="AW64" i="2"/>
  <c r="AX72" i="2"/>
  <c r="DR192" i="2"/>
  <c r="DP200" i="2"/>
  <c r="DR170" i="2"/>
  <c r="DR130" i="2"/>
  <c r="CJ132" i="2"/>
  <c r="AW72" i="2"/>
  <c r="DP130" i="2"/>
  <c r="DP122" i="2"/>
  <c r="DP42" i="2"/>
  <c r="CJ200" i="2"/>
  <c r="DP82" i="2"/>
  <c r="CK44" i="2"/>
  <c r="DR164" i="2"/>
  <c r="DR82" i="2"/>
  <c r="DR138" i="2"/>
  <c r="CK66" i="2"/>
  <c r="CK171" i="2"/>
  <c r="DP138" i="2"/>
  <c r="IV48" i="2"/>
  <c r="IW48" i="2" s="1"/>
  <c r="AX48" i="2"/>
  <c r="AY196" i="2"/>
  <c r="A135" i="2"/>
  <c r="AX192" i="2"/>
  <c r="CK43" i="2"/>
  <c r="AW192" i="2"/>
  <c r="DR122" i="2"/>
  <c r="AW196" i="2"/>
  <c r="CJ48" i="2"/>
  <c r="CK108" i="2"/>
  <c r="CK163" i="2"/>
  <c r="IV88" i="2"/>
  <c r="IW88" i="2" s="1"/>
  <c r="A170" i="2"/>
  <c r="DP96" i="2"/>
  <c r="AY48" i="2"/>
  <c r="AL162" i="2"/>
  <c r="AL35" i="2"/>
  <c r="AL44" i="2"/>
  <c r="AL92" i="2"/>
  <c r="A84" i="2"/>
  <c r="A68" i="2"/>
  <c r="A60" i="2"/>
  <c r="A36" i="2"/>
  <c r="A76" i="2"/>
  <c r="A124" i="2"/>
  <c r="AL180" i="2"/>
  <c r="AL100" i="2"/>
  <c r="A52" i="2"/>
  <c r="AL116" i="2"/>
  <c r="A131" i="2"/>
  <c r="A125" i="2"/>
  <c r="AL115" i="2"/>
  <c r="AL109" i="2"/>
  <c r="A144" i="2"/>
  <c r="AL140" i="2"/>
  <c r="A136" i="2"/>
  <c r="AL132" i="2"/>
  <c r="AL176" i="2"/>
  <c r="A172" i="2"/>
  <c r="A168" i="2"/>
  <c r="A164" i="2"/>
  <c r="AL160" i="2"/>
  <c r="A156" i="2"/>
  <c r="AL152" i="2"/>
  <c r="AL148" i="2"/>
  <c r="AL51" i="2"/>
  <c r="A45" i="2"/>
  <c r="AL43" i="2"/>
  <c r="AL37" i="2"/>
  <c r="AL105" i="2"/>
  <c r="AL101" i="2"/>
  <c r="AL99" i="2"/>
  <c r="AL93" i="2"/>
  <c r="AL155" i="2"/>
  <c r="AL149" i="2"/>
  <c r="AL59" i="2"/>
  <c r="AL53" i="2"/>
  <c r="AL91" i="2"/>
  <c r="AL85" i="2"/>
  <c r="A83" i="2"/>
  <c r="A77" i="2"/>
  <c r="AL163" i="2"/>
  <c r="AL157" i="2"/>
  <c r="AL48" i="2"/>
  <c r="A96" i="2"/>
  <c r="AL192" i="2"/>
  <c r="AL3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C11" i="2" l="1"/>
  <c r="AO7" i="2"/>
  <c r="DG7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H12" i="2"/>
  <c r="AP12" i="2" s="1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N12" i="2" l="1"/>
  <c r="AT12" i="2" s="1"/>
  <c r="AY12" i="2" s="1"/>
  <c r="M12" i="2"/>
  <c r="AS12" i="2" s="1"/>
  <c r="AX12" i="2" s="1"/>
  <c r="AF12" i="2"/>
  <c r="BG12" i="2"/>
  <c r="F12" i="8"/>
  <c r="FV12" i="2" s="1"/>
  <c r="N7" i="2"/>
  <c r="AT7" i="2" s="1"/>
  <c r="AY7" i="2" s="1"/>
  <c r="AG7" i="2"/>
  <c r="AF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AP9" i="2"/>
  <c r="FX14" i="2"/>
  <c r="AU14" i="8" s="1"/>
  <c r="IM14" i="2" s="1"/>
  <c r="FU14" i="2"/>
  <c r="GT12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4" i="2"/>
  <c r="DN4" i="2" s="1"/>
  <c r="BW13" i="2"/>
  <c r="GD5" i="2"/>
  <c r="BW12" i="2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GQ12" i="2" l="1"/>
  <c r="FU12" i="2"/>
  <c r="FT12" i="2"/>
  <c r="FX12" i="2"/>
  <c r="AU12" i="8" s="1"/>
  <c r="IM12" i="2" s="1"/>
  <c r="FY12" i="2"/>
  <c r="BG12" i="8" s="1"/>
  <c r="GE12" i="2"/>
  <c r="GN12" i="2"/>
  <c r="DI7" i="2"/>
  <c r="DN7" i="2" s="1"/>
  <c r="FX7" i="2"/>
  <c r="AU7" i="8" s="1"/>
  <c r="IM7" i="2" s="1"/>
  <c r="DH7" i="2"/>
  <c r="DM7" i="2" s="1"/>
  <c r="GT7" i="2"/>
  <c r="S7" i="2"/>
  <c r="DB9" i="2"/>
  <c r="GE7" i="2"/>
  <c r="FV7" i="2"/>
  <c r="AX13" i="2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DT4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JH12" i="2" l="1"/>
  <c r="JI12" i="2" s="1"/>
  <c r="JJ12" i="2" s="1"/>
  <c r="AV12" i="8"/>
  <c r="IL12" i="2" s="1"/>
  <c r="DT154" i="2"/>
  <c r="DZ154" i="2" s="1"/>
  <c r="DT107" i="2"/>
  <c r="DT173" i="2"/>
  <c r="DT168" i="2"/>
  <c r="EN168" i="2" s="1"/>
  <c r="DT49" i="2"/>
  <c r="DT21" i="2"/>
  <c r="EF21" i="2" s="1"/>
  <c r="DT43" i="2"/>
  <c r="EC43" i="2" s="1"/>
  <c r="DT94" i="2"/>
  <c r="DT142" i="2"/>
  <c r="DT141" i="2"/>
  <c r="DT48" i="2"/>
  <c r="DT159" i="2"/>
  <c r="DT137" i="2"/>
  <c r="ED137" i="2" s="1"/>
  <c r="DT157" i="2"/>
  <c r="EM157" i="2" s="1"/>
  <c r="DT147" i="2"/>
  <c r="DT24" i="2"/>
  <c r="DT198" i="2"/>
  <c r="DT108" i="2"/>
  <c r="DT132" i="2"/>
  <c r="DT72" i="2"/>
  <c r="EK72" i="2" s="1"/>
  <c r="DT85" i="2"/>
  <c r="DT30" i="2"/>
  <c r="DT175" i="2"/>
  <c r="ED175" i="2" s="1"/>
  <c r="A2" i="1"/>
  <c r="DT97" i="2"/>
  <c r="DT199" i="2"/>
  <c r="DT26" i="2"/>
  <c r="EM26" i="2" s="1"/>
  <c r="DT162" i="2"/>
  <c r="DU162" i="2" s="1"/>
  <c r="DT135" i="2"/>
  <c r="DT67" i="2"/>
  <c r="EM67" i="2" s="1"/>
  <c r="DT165" i="2"/>
  <c r="EH165" i="2" s="1"/>
  <c r="DT192" i="2"/>
  <c r="EC192" i="2" s="1"/>
  <c r="DT127" i="2"/>
  <c r="DT25" i="2"/>
  <c r="DT129" i="2"/>
  <c r="DT59" i="2"/>
  <c r="EQ59" i="2" s="1"/>
  <c r="DT47" i="2"/>
  <c r="EH47" i="2" s="1"/>
  <c r="DT184" i="2"/>
  <c r="DT73" i="2"/>
  <c r="DT106" i="2"/>
  <c r="DU106" i="2" s="1"/>
  <c r="DT150" i="2"/>
  <c r="EF150" i="2" s="1"/>
  <c r="DT131" i="2"/>
  <c r="DT86" i="2"/>
  <c r="DT75" i="2"/>
  <c r="ER75" i="2" s="1"/>
  <c r="DT155" i="2"/>
  <c r="DT158" i="2"/>
  <c r="EP158" i="2" s="1"/>
  <c r="DT197" i="2"/>
  <c r="EQ197" i="2" s="1"/>
  <c r="DT80" i="2"/>
  <c r="DT124" i="2"/>
  <c r="EN124" i="2" s="1"/>
  <c r="DT23" i="2"/>
  <c r="DT22" i="2"/>
  <c r="DT93" i="2"/>
  <c r="DU93" i="2" s="1"/>
  <c r="DT62" i="2"/>
  <c r="EM62" i="2" s="1"/>
  <c r="DT50" i="2"/>
  <c r="ES50" i="2" s="1"/>
  <c r="EU50" i="2" s="1"/>
  <c r="DT174" i="2"/>
  <c r="DT183" i="2"/>
  <c r="DT152" i="2"/>
  <c r="DT74" i="2"/>
  <c r="DT88" i="2"/>
  <c r="DT45" i="2"/>
  <c r="DT53" i="2"/>
  <c r="EV53" i="2" s="1"/>
  <c r="DT91" i="2"/>
  <c r="EJ91" i="2" s="1"/>
  <c r="DT29" i="2"/>
  <c r="DT35" i="2"/>
  <c r="DT136" i="2"/>
  <c r="EH136" i="2" s="1"/>
  <c r="DT78" i="2"/>
  <c r="DT95" i="2"/>
  <c r="DT143" i="2"/>
  <c r="EB143" i="2" s="1"/>
  <c r="DT109" i="2"/>
  <c r="DT116" i="2"/>
  <c r="DT98" i="2"/>
  <c r="DT194" i="2"/>
  <c r="EM194" i="2" s="1"/>
  <c r="DT105" i="2"/>
  <c r="ER105" i="2" s="1"/>
  <c r="DT42" i="2"/>
  <c r="DT122" i="2"/>
  <c r="DT40" i="2"/>
  <c r="EM40" i="2" s="1"/>
  <c r="DT182" i="2"/>
  <c r="EN182" i="2" s="1"/>
  <c r="DT193" i="2"/>
  <c r="EM193" i="2" s="1"/>
  <c r="DT69" i="2"/>
  <c r="EJ69" i="2" s="1"/>
  <c r="DT99" i="2"/>
  <c r="DX99" i="2" s="1"/>
  <c r="DY99" i="2" s="1"/>
  <c r="DT139" i="2"/>
  <c r="EA139" i="2" s="1"/>
  <c r="ET139" i="2" s="1"/>
  <c r="JH7" i="2"/>
  <c r="JI7" i="2" s="1"/>
  <c r="JJ7" i="2" s="1"/>
  <c r="BG7" i="8"/>
  <c r="IY7" i="2" s="1"/>
  <c r="AV7" i="8"/>
  <c r="IL7" i="2" s="1"/>
  <c r="DT58" i="2"/>
  <c r="EM58" i="2" s="1"/>
  <c r="DT201" i="2"/>
  <c r="EN201" i="2" s="1"/>
  <c r="DT171" i="2"/>
  <c r="ER171" i="2" s="1"/>
  <c r="DT103" i="2"/>
  <c r="DT181" i="2"/>
  <c r="DX181" i="2" s="1"/>
  <c r="DY181" i="2" s="1"/>
  <c r="DT191" i="2"/>
  <c r="DT130" i="2"/>
  <c r="DT145" i="2"/>
  <c r="ED145" i="2" s="1"/>
  <c r="DT66" i="2"/>
  <c r="EB66" i="2" s="1"/>
  <c r="DT87" i="2"/>
  <c r="DX87" i="2" s="1"/>
  <c r="DY87" i="2" s="1"/>
  <c r="DT55" i="2"/>
  <c r="DT70" i="2"/>
  <c r="EF70" i="2" s="1"/>
  <c r="DT164" i="2"/>
  <c r="EA164" i="2" s="1"/>
  <c r="ET164" i="2" s="1"/>
  <c r="DT9" i="2"/>
  <c r="DT186" i="2"/>
  <c r="DT161" i="2"/>
  <c r="EM161" i="2" s="1"/>
  <c r="DT60" i="2"/>
  <c r="ED60" i="2" s="1"/>
  <c r="DT79" i="2"/>
  <c r="DT189" i="2"/>
  <c r="DT44" i="2"/>
  <c r="EI44" i="2" s="1"/>
  <c r="DT125" i="2"/>
  <c r="EM125" i="2" s="1"/>
  <c r="DT71" i="2"/>
  <c r="DT28" i="2"/>
  <c r="DT121" i="2"/>
  <c r="DT111" i="2"/>
  <c r="EH111" i="2" s="1"/>
  <c r="DT64" i="2"/>
  <c r="ED64" i="2" s="1"/>
  <c r="DT179" i="2"/>
  <c r="DT82" i="2"/>
  <c r="EB82" i="2" s="1"/>
  <c r="DT100" i="2"/>
  <c r="EV100" i="2" s="1"/>
  <c r="DT18" i="2"/>
  <c r="DT166" i="2"/>
  <c r="DT68" i="2"/>
  <c r="EK68" i="2" s="1"/>
  <c r="DT123" i="2"/>
  <c r="DT190" i="2"/>
  <c r="DT117" i="2"/>
  <c r="DT167" i="2"/>
  <c r="DT20" i="2"/>
  <c r="EB20" i="2" s="1"/>
  <c r="DT84" i="2"/>
  <c r="DT77" i="2"/>
  <c r="DT89" i="2"/>
  <c r="EQ89" i="2" s="1"/>
  <c r="DT163" i="2"/>
  <c r="EC163" i="2" s="1"/>
  <c r="DT112" i="2"/>
  <c r="EN112" i="2" s="1"/>
  <c r="DT76" i="2"/>
  <c r="DT38" i="2"/>
  <c r="DT180" i="2"/>
  <c r="EH180" i="2" s="1"/>
  <c r="DT115" i="2"/>
  <c r="DT39" i="2"/>
  <c r="DT34" i="2"/>
  <c r="EB34" i="2" s="1"/>
  <c r="DT149" i="2"/>
  <c r="EI149" i="2" s="1"/>
  <c r="DT90" i="2"/>
  <c r="DT83" i="2"/>
  <c r="DT15" i="2"/>
  <c r="EE15" i="2" s="1"/>
  <c r="DT144" i="2"/>
  <c r="DU144" i="2" s="1"/>
  <c r="DT81" i="2"/>
  <c r="DT31" i="2"/>
  <c r="DT126" i="2"/>
  <c r="ES126" i="2" s="1"/>
  <c r="EU126" i="2" s="1"/>
  <c r="DT110" i="2"/>
  <c r="EP110" i="2" s="1"/>
  <c r="DT133" i="2"/>
  <c r="EJ133" i="2" s="1"/>
  <c r="DT101" i="2"/>
  <c r="DT177" i="2"/>
  <c r="EC177" i="2" s="1"/>
  <c r="DT54" i="2"/>
  <c r="EN54" i="2" s="1"/>
  <c r="DT41" i="2"/>
  <c r="DT65" i="2"/>
  <c r="DT196" i="2"/>
  <c r="EG196" i="2" s="1"/>
  <c r="DT17" i="2"/>
  <c r="DT128" i="2"/>
  <c r="EN128" i="2" s="1"/>
  <c r="DT134" i="2"/>
  <c r="DT172" i="2"/>
  <c r="DT37" i="2"/>
  <c r="EK37" i="2" s="1"/>
  <c r="DT200" i="2"/>
  <c r="DT188" i="2"/>
  <c r="DT16" i="2"/>
  <c r="EM16" i="2" s="1"/>
  <c r="DT36" i="2"/>
  <c r="EP36" i="2" s="1"/>
  <c r="DT120" i="2"/>
  <c r="DZ120" i="2" s="1"/>
  <c r="DT195" i="2"/>
  <c r="ED195" i="2" s="1"/>
  <c r="DT151" i="2"/>
  <c r="DT63" i="2"/>
  <c r="EO63" i="2" s="1"/>
  <c r="DT153" i="2"/>
  <c r="DT146" i="2"/>
  <c r="DT19" i="2"/>
  <c r="EM19" i="2" s="1"/>
  <c r="DT13" i="2"/>
  <c r="DT32" i="2"/>
  <c r="EG32" i="2" s="1"/>
  <c r="DT156" i="2"/>
  <c r="DT140" i="2"/>
  <c r="DZ140" i="2" s="1"/>
  <c r="DT118" i="2"/>
  <c r="EH118" i="2" s="1"/>
  <c r="DT102" i="2"/>
  <c r="DT176" i="2"/>
  <c r="DT104" i="2"/>
  <c r="DV104" i="2" s="1"/>
  <c r="DT14" i="2"/>
  <c r="EL14" i="2" s="1"/>
  <c r="DT52" i="2"/>
  <c r="EG52" i="2" s="1"/>
  <c r="DT27" i="2"/>
  <c r="ER27" i="2" s="1"/>
  <c r="DT46" i="2"/>
  <c r="EJ46" i="2" s="1"/>
  <c r="DT185" i="2"/>
  <c r="EP185" i="2" s="1"/>
  <c r="DT57" i="2"/>
  <c r="DT113" i="2"/>
  <c r="DT187" i="2"/>
  <c r="EJ187" i="2" s="1"/>
  <c r="DT33" i="2"/>
  <c r="DT114" i="2"/>
  <c r="EA114" i="2" s="1"/>
  <c r="ET114" i="2" s="1"/>
  <c r="DT170" i="2"/>
  <c r="DT56" i="2"/>
  <c r="DW56" i="2" s="1"/>
  <c r="DT169" i="2"/>
  <c r="DW169" i="2" s="1"/>
  <c r="DT51" i="2"/>
  <c r="DT138" i="2"/>
  <c r="DT61" i="2"/>
  <c r="EM61" i="2" s="1"/>
  <c r="DT160" i="2"/>
  <c r="DT92" i="2"/>
  <c r="ED92" i="2" s="1"/>
  <c r="DT148" i="2"/>
  <c r="EC148" i="2" s="1"/>
  <c r="DT96" i="2"/>
  <c r="DT178" i="2"/>
  <c r="DX178" i="2" s="1"/>
  <c r="DY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B31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M2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L2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P2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R2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Q2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N2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O2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K198" i="2"/>
  <c r="ES198" i="2"/>
  <c r="EU198" i="2" s="1"/>
  <c r="EO198" i="2"/>
  <c r="EQ198" i="2"/>
  <c r="EA198" i="2"/>
  <c r="ET198" i="2" s="1"/>
  <c r="EF198" i="2"/>
  <c r="DX198" i="2"/>
  <c r="DY198" i="2" s="1"/>
  <c r="ED198" i="2"/>
  <c r="EP198" i="2"/>
  <c r="EM198" i="2"/>
  <c r="DW198" i="2"/>
  <c r="ER198" i="2"/>
  <c r="EG198" i="2"/>
  <c r="EL198" i="2"/>
  <c r="EH198" i="2"/>
  <c r="DV198" i="2"/>
  <c r="EC198" i="2"/>
  <c r="EN198" i="2"/>
  <c r="EV26" i="2"/>
  <c r="EK26" i="2"/>
  <c r="EH26" i="2"/>
  <c r="EB26" i="2"/>
  <c r="DZ26" i="2"/>
  <c r="DW26" i="2"/>
  <c r="EE26" i="2"/>
  <c r="EG26" i="2"/>
  <c r="EJ26" i="2"/>
  <c r="EA26" i="2"/>
  <c r="ET26" i="2" s="1"/>
  <c r="EL26" i="2"/>
  <c r="EF26" i="2"/>
  <c r="DX26" i="2"/>
  <c r="DY26" i="2" s="1"/>
  <c r="DU26" i="2"/>
  <c r="ED26" i="2"/>
  <c r="EI26" i="2"/>
  <c r="EC26" i="2"/>
  <c r="EN159" i="2"/>
  <c r="EL159" i="2"/>
  <c r="EO165" i="2"/>
  <c r="EM142" i="2"/>
  <c r="EC142" i="2"/>
  <c r="EJ142" i="2"/>
  <c r="ED142" i="2"/>
  <c r="EP142" i="2"/>
  <c r="EQ142" i="2"/>
  <c r="EB142" i="2"/>
  <c r="DV142" i="2"/>
  <c r="EO142" i="2"/>
  <c r="DW142" i="2"/>
  <c r="EI142" i="2"/>
  <c r="ER142" i="2"/>
  <c r="EL142" i="2"/>
  <c r="EF142" i="2"/>
  <c r="EK142" i="2"/>
  <c r="ES142" i="2"/>
  <c r="EU142" i="2" s="1"/>
  <c r="EV142" i="2"/>
  <c r="EN142" i="2"/>
  <c r="DU30" i="2"/>
  <c r="EG30" i="2"/>
  <c r="DX40" i="2"/>
  <c r="DY40" i="2" s="1"/>
  <c r="ER136" i="2"/>
  <c r="ED136" i="2"/>
  <c r="EP136" i="2"/>
  <c r="ER78" i="2"/>
  <c r="EM78" i="2"/>
  <c r="ED78" i="2"/>
  <c r="EO78" i="2"/>
  <c r="EV78" i="2"/>
  <c r="EP78" i="2"/>
  <c r="EE78" i="2"/>
  <c r="EH78" i="2"/>
  <c r="DZ78" i="2"/>
  <c r="EK78" i="2"/>
  <c r="EF78" i="2"/>
  <c r="DX78" i="2"/>
  <c r="DY78" i="2" s="1"/>
  <c r="EJ78" i="2"/>
  <c r="EA78" i="2"/>
  <c r="ET78" i="2" s="1"/>
  <c r="DW78" i="2"/>
  <c r="DV78" i="2"/>
  <c r="EG78" i="2"/>
  <c r="DW69" i="2"/>
  <c r="EA95" i="2"/>
  <c r="ET95" i="2" s="1"/>
  <c r="EQ95" i="2"/>
  <c r="EB95" i="2"/>
  <c r="EI95" i="2"/>
  <c r="DW95" i="2"/>
  <c r="EK95" i="2"/>
  <c r="EH95" i="2"/>
  <c r="EP95" i="2"/>
  <c r="EL42" i="2"/>
  <c r="EI42" i="2"/>
  <c r="ED42" i="2"/>
  <c r="EH42" i="2"/>
  <c r="DV42" i="2"/>
  <c r="EG129" i="2"/>
  <c r="EM129" i="2"/>
  <c r="EQ129" i="2"/>
  <c r="EA129" i="2"/>
  <c r="ET129" i="2" s="1"/>
  <c r="EB129" i="2"/>
  <c r="EP129" i="2"/>
  <c r="EE129" i="2"/>
  <c r="EO129" i="2"/>
  <c r="EH129" i="2"/>
  <c r="EN129" i="2"/>
  <c r="DV129" i="2"/>
  <c r="DW20" i="2"/>
  <c r="DX20" i="2" s="1"/>
  <c r="DX169" i="2"/>
  <c r="DY169" i="2" s="1"/>
  <c r="EC51" i="2"/>
  <c r="EN51" i="2"/>
  <c r="DZ51" i="2"/>
  <c r="EF51" i="2"/>
  <c r="ES51" i="2"/>
  <c r="EU51" i="2" s="1"/>
  <c r="ER51" i="2"/>
  <c r="DW51" i="2"/>
  <c r="EB51" i="2"/>
  <c r="EQ51" i="2"/>
  <c r="EM51" i="2"/>
  <c r="EO51" i="2"/>
  <c r="EH51" i="2"/>
  <c r="EA51" i="2"/>
  <c r="ET51" i="2" s="1"/>
  <c r="EV51" i="2"/>
  <c r="EG51" i="2"/>
  <c r="DU51" i="2"/>
  <c r="EJ51" i="2"/>
  <c r="EI138" i="2"/>
  <c r="EH138" i="2"/>
  <c r="EO138" i="2"/>
  <c r="EG138" i="2"/>
  <c r="ES138" i="2"/>
  <c r="EU138" i="2" s="1"/>
  <c r="EJ138" i="2"/>
  <c r="EV138" i="2"/>
  <c r="ER138" i="2"/>
  <c r="EF61" i="2"/>
  <c r="H173" i="9"/>
  <c r="EG155" i="2"/>
  <c r="EN197" i="2"/>
  <c r="EO124" i="2"/>
  <c r="DW124" i="2"/>
  <c r="EB124" i="2"/>
  <c r="EJ124" i="2"/>
  <c r="EH124" i="2"/>
  <c r="EE124" i="2"/>
  <c r="EH22" i="2"/>
  <c r="EE22" i="2"/>
  <c r="EV22" i="2"/>
  <c r="EI22" i="2"/>
  <c r="DV22" i="2"/>
  <c r="DX22" i="2"/>
  <c r="DY22" i="2" s="1"/>
  <c r="EM22" i="2"/>
  <c r="ED22" i="2"/>
  <c r="EC22" i="2"/>
  <c r="DU22" i="2"/>
  <c r="EG22" i="2"/>
  <c r="EA22" i="2"/>
  <c r="ET22" i="2" s="1"/>
  <c r="EF22" i="2"/>
  <c r="ES22" i="2"/>
  <c r="EU22" i="2" s="1"/>
  <c r="DW22" i="2"/>
  <c r="EN22" i="2"/>
  <c r="EO22" i="2"/>
  <c r="EP22" i="2"/>
  <c r="DZ22" i="2"/>
  <c r="EF174" i="2"/>
  <c r="EV127" i="2"/>
  <c r="EO127" i="2"/>
  <c r="EH127" i="2"/>
  <c r="EG127" i="2"/>
  <c r="DV127" i="2"/>
  <c r="ES127" i="2"/>
  <c r="EU127" i="2" s="1"/>
  <c r="ER127" i="2"/>
  <c r="EM127" i="2"/>
  <c r="EC127" i="2"/>
  <c r="EI127" i="2"/>
  <c r="ED127" i="2"/>
  <c r="EN127" i="2"/>
  <c r="EF127" i="2"/>
  <c r="DX127" i="2"/>
  <c r="DY127" i="2" s="1"/>
  <c r="EL127" i="2"/>
  <c r="EE127" i="2"/>
  <c r="EK127" i="2"/>
  <c r="DW127" i="2"/>
  <c r="EP127" i="2"/>
  <c r="EM49" i="2"/>
  <c r="EO73" i="2"/>
  <c r="ES25" i="2"/>
  <c r="EU25" i="2" s="1"/>
  <c r="EF25" i="2"/>
  <c r="EK25" i="2"/>
  <c r="DU25" i="2"/>
  <c r="EB25" i="2"/>
  <c r="EI25" i="2"/>
  <c r="EJ25" i="2"/>
  <c r="EH25" i="2"/>
  <c r="EQ25" i="2"/>
  <c r="EV25" i="2"/>
  <c r="EG25" i="2"/>
  <c r="DZ25" i="2"/>
  <c r="EM25" i="2"/>
  <c r="DX25" i="2"/>
  <c r="DY25" i="2" s="1"/>
  <c r="EE25" i="2"/>
  <c r="EN25" i="2"/>
  <c r="DV25" i="2"/>
  <c r="EC25" i="2"/>
  <c r="EL25" i="2"/>
  <c r="ED25" i="2"/>
  <c r="ER25" i="2"/>
  <c r="EA25" i="2"/>
  <c r="ET25" i="2" s="1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DZ150" i="2"/>
  <c r="ES150" i="2"/>
  <c r="EU150" i="2" s="1"/>
  <c r="ED150" i="2"/>
  <c r="DX150" i="2"/>
  <c r="DY150" i="2" s="1"/>
  <c r="EI150" i="2"/>
  <c r="EH150" i="2"/>
  <c r="EA150" i="2"/>
  <c r="ET150" i="2" s="1"/>
  <c r="DW150" i="2"/>
  <c r="DV150" i="2"/>
  <c r="EQ150" i="2"/>
  <c r="EL150" i="2"/>
  <c r="EC150" i="2"/>
  <c r="EM150" i="2"/>
  <c r="EN150" i="2"/>
  <c r="EB150" i="2"/>
  <c r="EG150" i="2"/>
  <c r="EV131" i="2"/>
  <c r="EG131" i="2"/>
  <c r="EQ131" i="2"/>
  <c r="EP131" i="2"/>
  <c r="EC131" i="2"/>
  <c r="ER131" i="2"/>
  <c r="EE131" i="2"/>
  <c r="EJ131" i="2"/>
  <c r="EK131" i="2"/>
  <c r="EO131" i="2"/>
  <c r="EA131" i="2"/>
  <c r="ET131" i="2" s="1"/>
  <c r="DV131" i="2"/>
  <c r="DX131" i="2"/>
  <c r="DY131" i="2" s="1"/>
  <c r="EN131" i="2"/>
  <c r="ES131" i="2"/>
  <c r="EU131" i="2" s="1"/>
  <c r="EI131" i="2"/>
  <c r="EF131" i="2"/>
  <c r="EL131" i="2"/>
  <c r="ED131" i="2"/>
  <c r="EM131" i="2"/>
  <c r="DW131" i="2"/>
  <c r="DU131" i="2"/>
  <c r="EB131" i="2"/>
  <c r="DZ131" i="2"/>
  <c r="EH131" i="2"/>
  <c r="EB160" i="2"/>
  <c r="DU55" i="2"/>
  <c r="EA86" i="2"/>
  <c r="ET86" i="2" s="1"/>
  <c r="DU86" i="2"/>
  <c r="EE86" i="2"/>
  <c r="EC86" i="2"/>
  <c r="EM86" i="2"/>
  <c r="DV86" i="2"/>
  <c r="EJ86" i="2"/>
  <c r="EL86" i="2"/>
  <c r="ER86" i="2"/>
  <c r="DX86" i="2"/>
  <c r="DY86" i="2" s="1"/>
  <c r="EQ86" i="2"/>
  <c r="EN86" i="2"/>
  <c r="EO86" i="2"/>
  <c r="EG86" i="2"/>
  <c r="ED86" i="2"/>
  <c r="EB86" i="2"/>
  <c r="EI86" i="2"/>
  <c r="EH86" i="2"/>
  <c r="DW86" i="2"/>
  <c r="EF86" i="2"/>
  <c r="EK86" i="2"/>
  <c r="ES86" i="2"/>
  <c r="EU86" i="2" s="1"/>
  <c r="DZ86" i="2"/>
  <c r="EV86" i="2"/>
  <c r="EP86" i="2"/>
  <c r="EJ122" i="2"/>
  <c r="EL122" i="2"/>
  <c r="EG122" i="2"/>
  <c r="EV122" i="2"/>
  <c r="DW122" i="2"/>
  <c r="EH122" i="2"/>
  <c r="EI122" i="2"/>
  <c r="ES122" i="2"/>
  <c r="EU122" i="2" s="1"/>
  <c r="EM122" i="2"/>
  <c r="EP122" i="2"/>
  <c r="EQ122" i="2"/>
  <c r="EN122" i="2"/>
  <c r="DZ122" i="2"/>
  <c r="EE122" i="2"/>
  <c r="EO122" i="2"/>
  <c r="EK122" i="2"/>
  <c r="EA122" i="2"/>
  <c r="ET122" i="2" s="1"/>
  <c r="ER122" i="2"/>
  <c r="DV122" i="2"/>
  <c r="DX122" i="2"/>
  <c r="DY122" i="2" s="1"/>
  <c r="DU122" i="2"/>
  <c r="ED122" i="2"/>
  <c r="EF122" i="2"/>
  <c r="EC122" i="2"/>
  <c r="EB122" i="2"/>
  <c r="EN147" i="2"/>
  <c r="ES164" i="2"/>
  <c r="EU164" i="2" s="1"/>
  <c r="EO164" i="2"/>
  <c r="DZ164" i="2"/>
  <c r="EI164" i="2"/>
  <c r="EL164" i="2"/>
  <c r="ER164" i="2"/>
  <c r="DW164" i="2"/>
  <c r="EK164" i="2"/>
  <c r="EM164" i="2"/>
  <c r="EG164" i="2"/>
  <c r="DU164" i="2"/>
  <c r="EB164" i="2"/>
  <c r="DX164" i="2"/>
  <c r="DY164" i="2" s="1"/>
  <c r="EN164" i="2"/>
  <c r="EP164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DZ186" i="2"/>
  <c r="EC186" i="2"/>
  <c r="EE186" i="2"/>
  <c r="EO186" i="2"/>
  <c r="EA186" i="2"/>
  <c r="ET186" i="2" s="1"/>
  <c r="EB186" i="2"/>
  <c r="EL186" i="2"/>
  <c r="EK186" i="2"/>
  <c r="DX186" i="2"/>
  <c r="DY186" i="2" s="1"/>
  <c r="EM186" i="2"/>
  <c r="EG186" i="2"/>
  <c r="EF186" i="2"/>
  <c r="EQ186" i="2"/>
  <c r="EJ186" i="2"/>
  <c r="EH186" i="2"/>
  <c r="ES186" i="2"/>
  <c r="EU186" i="2" s="1"/>
  <c r="DV186" i="2"/>
  <c r="ER186" i="2"/>
  <c r="DU186" i="2"/>
  <c r="EV186" i="2"/>
  <c r="EN186" i="2"/>
  <c r="DW186" i="2"/>
  <c r="ED186" i="2"/>
  <c r="EI186" i="2"/>
  <c r="EP186" i="2"/>
  <c r="EH161" i="2"/>
  <c r="EG161" i="2"/>
  <c r="DW161" i="2"/>
  <c r="EC161" i="2"/>
  <c r="EJ60" i="2"/>
  <c r="DV79" i="2"/>
  <c r="EK79" i="2"/>
  <c r="ED189" i="2"/>
  <c r="EG125" i="2"/>
  <c r="EC125" i="2"/>
  <c r="DW125" i="2"/>
  <c r="EH125" i="2"/>
  <c r="ES125" i="2"/>
  <c r="EU125" i="2" s="1"/>
  <c r="EA125" i="2"/>
  <c r="ET125" i="2" s="1"/>
  <c r="DX125" i="2"/>
  <c r="DY125" i="2" s="1"/>
  <c r="DZ125" i="2"/>
  <c r="DU125" i="2"/>
  <c r="EE125" i="2"/>
  <c r="DV125" i="2"/>
  <c r="EI125" i="2"/>
  <c r="ER125" i="2"/>
  <c r="EK125" i="2"/>
  <c r="EV71" i="2"/>
  <c r="EL71" i="2"/>
  <c r="EG71" i="2"/>
  <c r="EC71" i="2"/>
  <c r="DX71" i="2"/>
  <c r="DY71" i="2" s="1"/>
  <c r="DW71" i="2"/>
  <c r="ED71" i="2"/>
  <c r="EN71" i="2"/>
  <c r="ES71" i="2"/>
  <c r="EU71" i="2" s="1"/>
  <c r="EI71" i="2"/>
  <c r="EM71" i="2"/>
  <c r="EE71" i="2"/>
  <c r="DU71" i="2"/>
  <c r="EF71" i="2"/>
  <c r="EP71" i="2"/>
  <c r="EJ71" i="2"/>
  <c r="EH71" i="2"/>
  <c r="EK71" i="2"/>
  <c r="EB71" i="2"/>
  <c r="ER71" i="2"/>
  <c r="EO71" i="2"/>
  <c r="EA71" i="2"/>
  <c r="ET71" i="2" s="1"/>
  <c r="DV71" i="2"/>
  <c r="EQ71" i="2"/>
  <c r="DZ71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K121" i="2"/>
  <c r="EG179" i="2"/>
  <c r="EJ100" i="2"/>
  <c r="DX100" i="2"/>
  <c r="DY100" i="2" s="1"/>
  <c r="EF100" i="2"/>
  <c r="EC100" i="2"/>
  <c r="EQ100" i="2"/>
  <c r="DV100" i="2"/>
  <c r="EA100" i="2"/>
  <c r="ET100" i="2" s="1"/>
  <c r="EN100" i="2"/>
  <c r="ES100" i="2"/>
  <c r="EU100" i="2" s="1"/>
  <c r="EG100" i="2"/>
  <c r="EM100" i="2"/>
  <c r="EE100" i="2"/>
  <c r="EL100" i="2"/>
  <c r="DZ100" i="2"/>
  <c r="EV18" i="2"/>
  <c r="EH18" i="2"/>
  <c r="EJ18" i="2"/>
  <c r="EM18" i="2"/>
  <c r="EN18" i="2"/>
  <c r="EC18" i="2"/>
  <c r="DW18" i="2"/>
  <c r="EI18" i="2"/>
  <c r="EA18" i="2"/>
  <c r="ET18" i="2" s="1"/>
  <c r="DU18" i="2"/>
  <c r="EP18" i="2"/>
  <c r="ES18" i="2"/>
  <c r="EU18" i="2" s="1"/>
  <c r="EQ18" i="2"/>
  <c r="ER18" i="2"/>
  <c r="EE18" i="2"/>
  <c r="DX18" i="2"/>
  <c r="DY18" i="2" s="1"/>
  <c r="EF18" i="2"/>
  <c r="EL18" i="2"/>
  <c r="EO18" i="2"/>
  <c r="EK18" i="2"/>
  <c r="EB18" i="2"/>
  <c r="DV18" i="2"/>
  <c r="EG18" i="2"/>
  <c r="ED18" i="2"/>
  <c r="DZ18" i="2"/>
  <c r="ED166" i="2"/>
  <c r="EB166" i="2"/>
  <c r="DV166" i="2"/>
  <c r="DZ166" i="2"/>
  <c r="EJ166" i="2"/>
  <c r="DU166" i="2"/>
  <c r="EQ166" i="2"/>
  <c r="EH166" i="2"/>
  <c r="EC166" i="2"/>
  <c r="EI166" i="2"/>
  <c r="EP166" i="2"/>
  <c r="EM166" i="2"/>
  <c r="ES166" i="2"/>
  <c r="EU166" i="2" s="1"/>
  <c r="EE166" i="2"/>
  <c r="ER166" i="2"/>
  <c r="DW166" i="2"/>
  <c r="EL166" i="2"/>
  <c r="EG166" i="2"/>
  <c r="EF166" i="2"/>
  <c r="EA166" i="2"/>
  <c r="ET166" i="2" s="1"/>
  <c r="EN166" i="2"/>
  <c r="EO166" i="2"/>
  <c r="DX166" i="2"/>
  <c r="DY166" i="2" s="1"/>
  <c r="EV166" i="2"/>
  <c r="EK166" i="2"/>
  <c r="EF148" i="2"/>
  <c r="EA178" i="2"/>
  <c r="ET178" i="2" s="1"/>
  <c r="EN178" i="2"/>
  <c r="EI178" i="2"/>
  <c r="EC178" i="2"/>
  <c r="EK178" i="2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154" i="2"/>
  <c r="DU154" i="2"/>
  <c r="EL154" i="2"/>
  <c r="DW154" i="2"/>
  <c r="EE154" i="2"/>
  <c r="EN154" i="2"/>
  <c r="DX154" i="2"/>
  <c r="DY154" i="2" s="1"/>
  <c r="EF154" i="2"/>
  <c r="EK154" i="2"/>
  <c r="ED154" i="2"/>
  <c r="EQ154" i="2"/>
  <c r="EC154" i="2"/>
  <c r="EV154" i="2"/>
  <c r="EO154" i="2"/>
  <c r="EA154" i="2"/>
  <c r="ET154" i="2" s="1"/>
  <c r="EG154" i="2"/>
  <c r="EM154" i="2"/>
  <c r="EI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S108" i="2"/>
  <c r="EU108" i="2" s="1"/>
  <c r="EF108" i="2"/>
  <c r="ED108" i="2"/>
  <c r="EH108" i="2"/>
  <c r="EL108" i="2"/>
  <c r="EP108" i="2"/>
  <c r="EA108" i="2"/>
  <c r="ET108" i="2" s="1"/>
  <c r="EB108" i="2"/>
  <c r="DX108" i="2"/>
  <c r="DY108" i="2" s="1"/>
  <c r="DV108" i="2"/>
  <c r="EI108" i="2"/>
  <c r="EM108" i="2"/>
  <c r="EC108" i="2"/>
  <c r="EN108" i="2"/>
  <c r="EE108" i="2"/>
  <c r="EJ108" i="2"/>
  <c r="EG108" i="2"/>
  <c r="ER108" i="2"/>
  <c r="DU108" i="2"/>
  <c r="EV108" i="2"/>
  <c r="EQ108" i="2"/>
  <c r="DZ108" i="2"/>
  <c r="EK108" i="2"/>
  <c r="EO108" i="2"/>
  <c r="DW108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A168" i="2"/>
  <c r="ET168" i="2" s="1"/>
  <c r="EI168" i="2"/>
  <c r="EK157" i="2"/>
  <c r="DX157" i="2"/>
  <c r="DY157" i="2" s="1"/>
  <c r="EN157" i="2"/>
  <c r="EN47" i="2"/>
  <c r="DW47" i="2"/>
  <c r="ED74" i="2"/>
  <c r="DU74" i="2"/>
  <c r="EO74" i="2"/>
  <c r="EP74" i="2"/>
  <c r="ER74" i="2"/>
  <c r="EH74" i="2"/>
  <c r="EV74" i="2"/>
  <c r="EQ74" i="2"/>
  <c r="DZ74" i="2"/>
  <c r="DX74" i="2"/>
  <c r="DY74" i="2" s="1"/>
  <c r="EE74" i="2"/>
  <c r="EA74" i="2"/>
  <c r="ET74" i="2" s="1"/>
  <c r="EL74" i="2"/>
  <c r="ES74" i="2"/>
  <c r="EU74" i="2" s="1"/>
  <c r="EM74" i="2"/>
  <c r="EB74" i="2"/>
  <c r="EN74" i="2"/>
  <c r="EG74" i="2"/>
  <c r="DW74" i="2"/>
  <c r="EK74" i="2"/>
  <c r="EF74" i="2"/>
  <c r="EJ74" i="2"/>
  <c r="DV74" i="2"/>
  <c r="EC74" i="2"/>
  <c r="EI74" i="2"/>
  <c r="DX58" i="2"/>
  <c r="DY58" i="2" s="1"/>
  <c r="EH58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EB45" i="2"/>
  <c r="EH45" i="2"/>
  <c r="ES45" i="2"/>
  <c r="EU45" i="2" s="1"/>
  <c r="ED171" i="2"/>
  <c r="EV171" i="2"/>
  <c r="EV181" i="2"/>
  <c r="EA181" i="2"/>
  <c r="ET181" i="2" s="1"/>
  <c r="EN181" i="2"/>
  <c r="EM181" i="2"/>
  <c r="DV181" i="2"/>
  <c r="EL181" i="2"/>
  <c r="EH181" i="2"/>
  <c r="EO181" i="2"/>
  <c r="ES181" i="2"/>
  <c r="EU181" i="2" s="1"/>
  <c r="EG181" i="2"/>
  <c r="EC181" i="2"/>
  <c r="EE181" i="2"/>
  <c r="ED181" i="2"/>
  <c r="EE68" i="2"/>
  <c r="EM68" i="2"/>
  <c r="DV68" i="2"/>
  <c r="EL68" i="2"/>
  <c r="EN123" i="2"/>
  <c r="EC123" i="2"/>
  <c r="DU190" i="2"/>
  <c r="ES117" i="2"/>
  <c r="EU117" i="2" s="1"/>
  <c r="ER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O89" i="2"/>
  <c r="EJ89" i="2"/>
  <c r="EA89" i="2"/>
  <c r="ET89" i="2" s="1"/>
  <c r="ES89" i="2"/>
  <c r="EU89" i="2" s="1"/>
  <c r="EB76" i="2"/>
  <c r="EK180" i="2"/>
  <c r="DV180" i="2"/>
  <c r="EI180" i="2"/>
  <c r="EL180" i="2"/>
  <c r="EC180" i="2"/>
  <c r="EA180" i="2"/>
  <c r="ET180" i="2" s="1"/>
  <c r="ED180" i="2"/>
  <c r="EB180" i="2"/>
  <c r="EG180" i="2"/>
  <c r="EV180" i="2"/>
  <c r="DU180" i="2"/>
  <c r="DX180" i="2"/>
  <c r="DY180" i="2" s="1"/>
  <c r="EJ180" i="2"/>
  <c r="EN180" i="2"/>
  <c r="EP180" i="2"/>
  <c r="EC115" i="2"/>
  <c r="EA115" i="2"/>
  <c r="ET115" i="2" s="1"/>
  <c r="DZ115" i="2"/>
  <c r="EM115" i="2"/>
  <c r="EO115" i="2"/>
  <c r="ED115" i="2"/>
  <c r="ES115" i="2"/>
  <c r="EU115" i="2" s="1"/>
  <c r="DV115" i="2"/>
  <c r="EN115" i="2"/>
  <c r="EK115" i="2"/>
  <c r="EQ115" i="2"/>
  <c r="EF115" i="2"/>
  <c r="EV115" i="2"/>
  <c r="EE115" i="2"/>
  <c r="ER115" i="2"/>
  <c r="EG115" i="2"/>
  <c r="EB115" i="2"/>
  <c r="DW115" i="2"/>
  <c r="EL115" i="2"/>
  <c r="EJ115" i="2"/>
  <c r="DU115" i="2"/>
  <c r="DX115" i="2"/>
  <c r="DY115" i="2" s="1"/>
  <c r="EP115" i="2"/>
  <c r="EH115" i="2"/>
  <c r="EI115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C34" i="2"/>
  <c r="DV34" i="2"/>
  <c r="EL149" i="2"/>
  <c r="EO90" i="2"/>
  <c r="ER90" i="2"/>
  <c r="EF144" i="2"/>
  <c r="EG144" i="2"/>
  <c r="EI144" i="2"/>
  <c r="EQ144" i="2"/>
  <c r="EK144" i="2"/>
  <c r="EL144" i="2"/>
  <c r="DX144" i="2"/>
  <c r="DY144" i="2" s="1"/>
  <c r="EJ144" i="2"/>
  <c r="EN144" i="2"/>
  <c r="EE144" i="2"/>
  <c r="ES144" i="2"/>
  <c r="EU144" i="2" s="1"/>
  <c r="EO144" i="2"/>
  <c r="DV144" i="2"/>
  <c r="EB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K31" i="2"/>
  <c r="EI31" i="2"/>
  <c r="EN31" i="2"/>
  <c r="EB31" i="2"/>
  <c r="EG31" i="2"/>
  <c r="ER31" i="2"/>
  <c r="DU31" i="2"/>
  <c r="EV31" i="2"/>
  <c r="EF31" i="2"/>
  <c r="EA31" i="2"/>
  <c r="ET31" i="2" s="1"/>
  <c r="EE31" i="2"/>
  <c r="ES31" i="2"/>
  <c r="EU31" i="2" s="1"/>
  <c r="EQ31" i="2"/>
  <c r="DX31" i="2"/>
  <c r="DY31" i="2" s="1"/>
  <c r="EH31" i="2"/>
  <c r="EC31" i="2"/>
  <c r="DW31" i="2"/>
  <c r="EO31" i="2"/>
  <c r="ED31" i="2"/>
  <c r="EL31" i="2"/>
  <c r="EM31" i="2"/>
  <c r="EJ31" i="2"/>
  <c r="DV31" i="2"/>
  <c r="DZ31" i="2"/>
  <c r="EP31" i="2"/>
  <c r="EV126" i="2"/>
  <c r="ED126" i="2"/>
  <c r="EB126" i="2"/>
  <c r="EK143" i="2"/>
  <c r="DV143" i="2"/>
  <c r="ER143" i="2"/>
  <c r="EI143" i="2"/>
  <c r="EK29" i="2"/>
  <c r="EO29" i="2"/>
  <c r="EJ139" i="2"/>
  <c r="EG139" i="2"/>
  <c r="DX139" i="2"/>
  <c r="DY139" i="2" s="1"/>
  <c r="DW139" i="2"/>
  <c r="ES139" i="2"/>
  <c r="EU139" i="2" s="1"/>
  <c r="EE139" i="2"/>
  <c r="EK139" i="2"/>
  <c r="EI139" i="2"/>
  <c r="ED139" i="2"/>
  <c r="EF139" i="2"/>
  <c r="EM139" i="2"/>
  <c r="EV139" i="2"/>
  <c r="DV139" i="2"/>
  <c r="ER139" i="2"/>
  <c r="DU139" i="2"/>
  <c r="EL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S109" i="2"/>
  <c r="EU109" i="2" s="1"/>
  <c r="DX109" i="2"/>
  <c r="DY109" i="2" s="1"/>
  <c r="DU109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L48" i="2"/>
  <c r="EF48" i="2"/>
  <c r="EM48" i="2"/>
  <c r="EV48" i="2"/>
  <c r="EG48" i="2"/>
  <c r="EE48" i="2"/>
  <c r="DU48" i="2"/>
  <c r="DV48" i="2"/>
  <c r="EQ48" i="2"/>
  <c r="EJ48" i="2"/>
  <c r="ES48" i="2"/>
  <c r="EU48" i="2" s="1"/>
  <c r="EO48" i="2"/>
  <c r="EI48" i="2"/>
  <c r="EH48" i="2"/>
  <c r="EN48" i="2"/>
  <c r="EP48" i="2"/>
  <c r="EA48" i="2"/>
  <c r="ET48" i="2" s="1"/>
  <c r="EC48" i="2"/>
  <c r="DW48" i="2"/>
  <c r="ED48" i="2"/>
  <c r="EK48" i="2"/>
  <c r="EF43" i="2"/>
  <c r="EV43" i="2"/>
  <c r="DZ43" i="2"/>
  <c r="EJ135" i="2"/>
  <c r="ED135" i="2"/>
  <c r="EH135" i="2"/>
  <c r="DZ135" i="2"/>
  <c r="EQ72" i="2"/>
  <c r="EN72" i="2"/>
  <c r="EP72" i="2"/>
  <c r="EJ72" i="2"/>
  <c r="EC85" i="2"/>
  <c r="EI85" i="2"/>
  <c r="DZ85" i="2"/>
  <c r="DV85" i="2"/>
  <c r="DU59" i="2"/>
  <c r="EN59" i="2"/>
  <c r="EF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EV116" i="2"/>
  <c r="EP130" i="2"/>
  <c r="EN130" i="2"/>
  <c r="EE130" i="2"/>
  <c r="EC130" i="2"/>
  <c r="EV130" i="2"/>
  <c r="EL130" i="2"/>
  <c r="EB130" i="2"/>
  <c r="EG130" i="2"/>
  <c r="EQ130" i="2"/>
  <c r="DV130" i="2"/>
  <c r="EA130" i="2"/>
  <c r="ET130" i="2" s="1"/>
  <c r="EF130" i="2"/>
  <c r="EK130" i="2"/>
  <c r="EH130" i="2"/>
  <c r="ES130" i="2"/>
  <c r="EU130" i="2" s="1"/>
  <c r="EI130" i="2"/>
  <c r="DU130" i="2"/>
  <c r="EJ130" i="2"/>
  <c r="ED130" i="2"/>
  <c r="EO130" i="2"/>
  <c r="ER130" i="2"/>
  <c r="DX130" i="2"/>
  <c r="DY130" i="2" s="1"/>
  <c r="EM130" i="2"/>
  <c r="DZ130" i="2"/>
  <c r="DW130" i="2"/>
  <c r="EE98" i="2"/>
  <c r="DZ145" i="2"/>
  <c r="EK145" i="2"/>
  <c r="EQ145" i="2"/>
  <c r="EI145" i="2"/>
  <c r="ES66" i="2"/>
  <c r="EU66" i="2" s="1"/>
  <c r="EQ66" i="2"/>
  <c r="ED66" i="2"/>
  <c r="DU66" i="2"/>
  <c r="DV105" i="2"/>
  <c r="ED105" i="2"/>
  <c r="EH105" i="2"/>
  <c r="EA105" i="2"/>
  <c r="ET105" i="2" s="1"/>
  <c r="EL105" i="2"/>
  <c r="ES105" i="2"/>
  <c r="EU105" i="2" s="1"/>
  <c r="EN105" i="2"/>
  <c r="DX105" i="2"/>
  <c r="DY105" i="2" s="1"/>
  <c r="DU105" i="2"/>
  <c r="EV105" i="2"/>
  <c r="EI105" i="2"/>
  <c r="EB105" i="2"/>
  <c r="EG105" i="2"/>
  <c r="DW105" i="2"/>
  <c r="EK105" i="2"/>
  <c r="EE105" i="2"/>
  <c r="EC105" i="2"/>
  <c r="EO105" i="2"/>
  <c r="EJ105" i="2"/>
  <c r="EQ105" i="2"/>
  <c r="EP105" i="2"/>
  <c r="EF87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DZ196" i="2"/>
  <c r="EQ196" i="2"/>
  <c r="EO196" i="2"/>
  <c r="EQ110" i="2"/>
  <c r="DX110" i="2"/>
  <c r="DY110" i="2" s="1"/>
  <c r="EO110" i="2"/>
  <c r="ED54" i="2"/>
  <c r="EV54" i="2"/>
  <c r="DX54" i="2"/>
  <c r="DY54" i="2" s="1"/>
  <c r="DU54" i="2"/>
  <c r="EE54" i="2"/>
  <c r="EO54" i="2"/>
  <c r="EB54" i="2"/>
  <c r="EM54" i="2"/>
  <c r="EI54" i="2"/>
  <c r="ER54" i="2"/>
  <c r="EH54" i="2"/>
  <c r="EQ54" i="2"/>
  <c r="EG54" i="2"/>
  <c r="EK54" i="2"/>
  <c r="EJ54" i="2"/>
  <c r="DW54" i="2"/>
  <c r="EA54" i="2"/>
  <c r="ET54" i="2" s="1"/>
  <c r="DZ54" i="2"/>
  <c r="EP54" i="2"/>
  <c r="DX75" i="2"/>
  <c r="DY75" i="2" s="1"/>
  <c r="EG75" i="2"/>
  <c r="EO75" i="2"/>
  <c r="DW75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H93" i="2"/>
  <c r="EQ93" i="2"/>
  <c r="ES93" i="2"/>
  <c r="EU93" i="2" s="1"/>
  <c r="DV93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L16" i="2"/>
  <c r="EQ16" i="2"/>
  <c r="EV16" i="2"/>
  <c r="EO120" i="2"/>
  <c r="EN120" i="2"/>
  <c r="ER195" i="2"/>
  <c r="EL195" i="2"/>
  <c r="EH63" i="2"/>
  <c r="EF63" i="2"/>
  <c r="EK63" i="2"/>
  <c r="EI63" i="2"/>
  <c r="EE63" i="2"/>
  <c r="DW63" i="2"/>
  <c r="ED63" i="2"/>
  <c r="ER63" i="2"/>
  <c r="EC63" i="2"/>
  <c r="EN63" i="2"/>
  <c r="EJ63" i="2"/>
  <c r="EV63" i="2"/>
  <c r="EM63" i="2"/>
  <c r="DX63" i="2"/>
  <c r="DY63" i="2" s="1"/>
  <c r="EG63" i="2"/>
  <c r="EA63" i="2"/>
  <c r="ET63" i="2" s="1"/>
  <c r="EQ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DZ146" i="2"/>
  <c r="EB146" i="2"/>
  <c r="EF146" i="2"/>
  <c r="DU146" i="2"/>
  <c r="EE146" i="2"/>
  <c r="DW146" i="2"/>
  <c r="EK146" i="2"/>
  <c r="ED146" i="2"/>
  <c r="EC146" i="2"/>
  <c r="EV146" i="2"/>
  <c r="EQ146" i="2"/>
  <c r="EG146" i="2"/>
  <c r="EH146" i="2"/>
  <c r="EP146" i="2"/>
  <c r="ER146" i="2"/>
  <c r="DV146" i="2"/>
  <c r="EM146" i="2"/>
  <c r="EN146" i="2"/>
  <c r="EL146" i="2"/>
  <c r="ES146" i="2"/>
  <c r="EU146" i="2" s="1"/>
  <c r="EA146" i="2"/>
  <c r="ET146" i="2" s="1"/>
  <c r="EI146" i="2"/>
  <c r="DX146" i="2"/>
  <c r="DY146" i="2" s="1"/>
  <c r="EJ146" i="2"/>
  <c r="EO146" i="2"/>
  <c r="EQ19" i="2"/>
  <c r="EN19" i="2"/>
  <c r="EJ19" i="2"/>
  <c r="EE19" i="2"/>
  <c r="EB19" i="2"/>
  <c r="DW19" i="2"/>
  <c r="ES13" i="2"/>
  <c r="EU13" i="2" s="1"/>
  <c r="EF13" i="2"/>
  <c r="EO13" i="2"/>
  <c r="EA13" i="2"/>
  <c r="ET13" i="2" s="1"/>
  <c r="EG17" i="2"/>
  <c r="ES17" i="2"/>
  <c r="EU17" i="2" s="1"/>
  <c r="EM17" i="2"/>
  <c r="EO17" i="2"/>
  <c r="EJ128" i="2"/>
  <c r="EL134" i="2"/>
  <c r="EJ37" i="2"/>
  <c r="EB37" i="2"/>
  <c r="EV37" i="2"/>
  <c r="EI37" i="2"/>
  <c r="DU37" i="2"/>
  <c r="EE37" i="2"/>
  <c r="EL37" i="2"/>
  <c r="ED37" i="2"/>
  <c r="EC37" i="2"/>
  <c r="EF37" i="2"/>
  <c r="ES37" i="2"/>
  <c r="EU37" i="2" s="1"/>
  <c r="ER37" i="2"/>
  <c r="EM37" i="2"/>
  <c r="EA37" i="2"/>
  <c r="ET37" i="2" s="1"/>
  <c r="EP37" i="2"/>
  <c r="DV37" i="2"/>
  <c r="EH37" i="2"/>
  <c r="DX37" i="2"/>
  <c r="DY37" i="2" s="1"/>
  <c r="DW37" i="2"/>
  <c r="EB21" i="2"/>
  <c r="EE21" i="2"/>
  <c r="ER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62" i="2"/>
  <c r="DV162" i="2"/>
  <c r="EF162" i="2"/>
  <c r="DX162" i="2"/>
  <c r="DY162" i="2" s="1"/>
  <c r="DW162" i="2"/>
  <c r="EP162" i="2"/>
  <c r="ES162" i="2"/>
  <c r="EU162" i="2" s="1"/>
  <c r="EG162" i="2"/>
  <c r="EM162" i="2"/>
  <c r="EI162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Q137" i="2"/>
  <c r="EH104" i="2"/>
  <c r="EN104" i="2"/>
  <c r="ER104" i="2"/>
  <c r="DX104" i="2"/>
  <c r="DY104" i="2" s="1"/>
  <c r="EC104" i="2"/>
  <c r="EL104" i="2"/>
  <c r="EG104" i="2"/>
  <c r="EV104" i="2"/>
  <c r="EP104" i="2"/>
  <c r="DZ104" i="2"/>
  <c r="EO14" i="2"/>
  <c r="DU14" i="2"/>
  <c r="DX52" i="2"/>
  <c r="DY52" i="2" s="1"/>
  <c r="ER52" i="2"/>
  <c r="EG27" i="2"/>
  <c r="EK185" i="2"/>
  <c r="ES185" i="2"/>
  <c r="EU185" i="2" s="1"/>
  <c r="EE185" i="2"/>
  <c r="DX185" i="2"/>
  <c r="DY185" i="2" s="1"/>
  <c r="ED185" i="2"/>
  <c r="EC185" i="2"/>
  <c r="EB185" i="2"/>
  <c r="ED57" i="2"/>
  <c r="EB57" i="2"/>
  <c r="DW57" i="2"/>
  <c r="DX57" i="2"/>
  <c r="DY57" i="2" s="1"/>
  <c r="EG57" i="2"/>
  <c r="EF57" i="2"/>
  <c r="EK57" i="2"/>
  <c r="EN57" i="2"/>
  <c r="EE57" i="2"/>
  <c r="EC57" i="2"/>
  <c r="EO57" i="2"/>
  <c r="EJ57" i="2"/>
  <c r="EH57" i="2"/>
  <c r="EV57" i="2"/>
  <c r="EQ57" i="2"/>
  <c r="ER57" i="2"/>
  <c r="DV57" i="2"/>
  <c r="DZ57" i="2"/>
  <c r="EA57" i="2"/>
  <c r="ET57" i="2" s="1"/>
  <c r="EM57" i="2"/>
  <c r="EI57" i="2"/>
  <c r="EL57" i="2"/>
  <c r="EP57" i="2"/>
  <c r="ES57" i="2"/>
  <c r="EU57" i="2" s="1"/>
  <c r="DU57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R187" i="2"/>
  <c r="EO187" i="2"/>
  <c r="EI187" i="2"/>
  <c r="EB187" i="2"/>
  <c r="EV187" i="2"/>
  <c r="EA187" i="2"/>
  <c r="ET187" i="2" s="1"/>
  <c r="ES187" i="2"/>
  <c r="EU187" i="2" s="1"/>
  <c r="EL187" i="2"/>
  <c r="EF33" i="2"/>
  <c r="EA33" i="2"/>
  <c r="ET33" i="2" s="1"/>
  <c r="EH33" i="2"/>
  <c r="EM33" i="2"/>
  <c r="EV170" i="2"/>
  <c r="EO56" i="2"/>
  <c r="EV118" i="2"/>
  <c r="EQ118" i="2"/>
  <c r="ER118" i="2"/>
  <c r="EB118" i="2"/>
  <c r="EO118" i="2"/>
  <c r="DV118" i="2"/>
  <c r="EL118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DW4" i="2"/>
  <c r="DX4" i="2"/>
  <c r="DV4" i="2"/>
  <c r="EB4" i="2"/>
  <c r="DU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D118" i="2" l="1"/>
  <c r="ER114" i="2"/>
  <c r="EN185" i="2"/>
  <c r="ED21" i="2"/>
  <c r="EI128" i="2"/>
  <c r="DV133" i="2"/>
  <c r="DZ178" i="2"/>
  <c r="EG193" i="2"/>
  <c r="DU118" i="2"/>
  <c r="EM118" i="2"/>
  <c r="EN114" i="2"/>
  <c r="EJ185" i="2"/>
  <c r="EA185" i="2"/>
  <c r="ET185" i="2" s="1"/>
  <c r="EH52" i="2"/>
  <c r="DU137" i="2"/>
  <c r="EL21" i="2"/>
  <c r="EI21" i="2"/>
  <c r="EL128" i="2"/>
  <c r="DW32" i="2"/>
  <c r="EA36" i="2"/>
  <c r="ET36" i="2" s="1"/>
  <c r="EI133" i="2"/>
  <c r="EG149" i="2"/>
  <c r="EO163" i="2"/>
  <c r="DZ53" i="2"/>
  <c r="EC47" i="2"/>
  <c r="EH178" i="2"/>
  <c r="EV178" i="2"/>
  <c r="EC118" i="2"/>
  <c r="DU185" i="2"/>
  <c r="EO21" i="2"/>
  <c r="ER120" i="2"/>
  <c r="EN118" i="2"/>
  <c r="EI118" i="2"/>
  <c r="EH114" i="2"/>
  <c r="EI185" i="2"/>
  <c r="DW185" i="2"/>
  <c r="DZ185" i="2"/>
  <c r="EJ14" i="2"/>
  <c r="EE137" i="2"/>
  <c r="DW21" i="2"/>
  <c r="EK21" i="2"/>
  <c r="EE128" i="2"/>
  <c r="DZ32" i="2"/>
  <c r="DW36" i="2"/>
  <c r="EC149" i="2"/>
  <c r="EJ163" i="2"/>
  <c r="EN58" i="2"/>
  <c r="EL178" i="2"/>
  <c r="EF178" i="2"/>
  <c r="EB111" i="2"/>
  <c r="ES169" i="2"/>
  <c r="EU169" i="2" s="1"/>
  <c r="EP118" i="2"/>
  <c r="EF118" i="2"/>
  <c r="EG118" i="2"/>
  <c r="EV185" i="2"/>
  <c r="EO185" i="2"/>
  <c r="EM185" i="2"/>
  <c r="DU21" i="2"/>
  <c r="DV21" i="2"/>
  <c r="DZ157" i="2"/>
  <c r="DV178" i="2"/>
  <c r="EQ178" i="2"/>
  <c r="EV169" i="2"/>
  <c r="ES118" i="2"/>
  <c r="EU118" i="2" s="1"/>
  <c r="DW118" i="2"/>
  <c r="DX118" i="2"/>
  <c r="DY118" i="2" s="1"/>
  <c r="EQ185" i="2"/>
  <c r="ER185" i="2"/>
  <c r="EH21" i="2"/>
  <c r="EE178" i="2"/>
  <c r="ES178" i="2"/>
  <c r="EU178" i="2" s="1"/>
  <c r="EC92" i="2"/>
  <c r="EH92" i="2"/>
  <c r="DU92" i="2"/>
  <c r="EQ92" i="2"/>
  <c r="EJ92" i="2"/>
  <c r="ES92" i="2"/>
  <c r="EU92" i="2" s="1"/>
  <c r="EE92" i="2"/>
  <c r="EI92" i="2"/>
  <c r="EV92" i="2"/>
  <c r="EO92" i="2"/>
  <c r="EF92" i="2"/>
  <c r="EL92" i="2"/>
  <c r="DZ92" i="2"/>
  <c r="EP92" i="2"/>
  <c r="ER92" i="2"/>
  <c r="EM92" i="2"/>
  <c r="DV92" i="2"/>
  <c r="EN92" i="2"/>
  <c r="EG92" i="2"/>
  <c r="EA92" i="2"/>
  <c r="ET92" i="2" s="1"/>
  <c r="DW92" i="2"/>
  <c r="EQ114" i="2"/>
  <c r="EE114" i="2"/>
  <c r="EG114" i="2"/>
  <c r="EJ114" i="2"/>
  <c r="DV114" i="2"/>
  <c r="EV114" i="2"/>
  <c r="EI114" i="2"/>
  <c r="ES114" i="2"/>
  <c r="EU114" i="2" s="1"/>
  <c r="DU114" i="2"/>
  <c r="EO114" i="2"/>
  <c r="EK114" i="2"/>
  <c r="ED114" i="2"/>
  <c r="EC52" i="2"/>
  <c r="EK52" i="2"/>
  <c r="EM52" i="2"/>
  <c r="DV52" i="2"/>
  <c r="EF52" i="2"/>
  <c r="EN52" i="2"/>
  <c r="EB52" i="2"/>
  <c r="ES52" i="2"/>
  <c r="EU52" i="2" s="1"/>
  <c r="EQ52" i="2"/>
  <c r="ED52" i="2"/>
  <c r="EL52" i="2"/>
  <c r="EP52" i="2"/>
  <c r="EA52" i="2"/>
  <c r="ET52" i="2" s="1"/>
  <c r="DX32" i="2"/>
  <c r="DY32" i="2" s="1"/>
  <c r="EI32" i="2"/>
  <c r="EN32" i="2"/>
  <c r="EL32" i="2"/>
  <c r="EA32" i="2"/>
  <c r="ET32" i="2" s="1"/>
  <c r="EK32" i="2"/>
  <c r="EM32" i="2"/>
  <c r="EO32" i="2"/>
  <c r="ER32" i="2"/>
  <c r="EC32" i="2"/>
  <c r="ES32" i="2"/>
  <c r="EU32" i="2" s="1"/>
  <c r="EJ32" i="2"/>
  <c r="DV32" i="2"/>
  <c r="EH32" i="2"/>
  <c r="EE32" i="2"/>
  <c r="EA120" i="2"/>
  <c r="ET120" i="2" s="1"/>
  <c r="DW120" i="2"/>
  <c r="EK120" i="2"/>
  <c r="EG120" i="2"/>
  <c r="DX120" i="2"/>
  <c r="DY120" i="2" s="1"/>
  <c r="EI120" i="2"/>
  <c r="EM120" i="2"/>
  <c r="EQ120" i="2"/>
  <c r="EP120" i="2"/>
  <c r="EC120" i="2"/>
  <c r="DV120" i="2"/>
  <c r="ES120" i="2"/>
  <c r="EU120" i="2" s="1"/>
  <c r="EJ120" i="2"/>
  <c r="EV120" i="2"/>
  <c r="ED120" i="2"/>
  <c r="EH120" i="2"/>
  <c r="DV128" i="2"/>
  <c r="EB128" i="2"/>
  <c r="DX128" i="2"/>
  <c r="DY128" i="2" s="1"/>
  <c r="EM128" i="2"/>
  <c r="DW128" i="2"/>
  <c r="DU128" i="2"/>
  <c r="EV128" i="2"/>
  <c r="EK128" i="2"/>
  <c r="EF128" i="2"/>
  <c r="EG128" i="2"/>
  <c r="EQ128" i="2"/>
  <c r="EC128" i="2"/>
  <c r="EQ133" i="2"/>
  <c r="EC133" i="2"/>
  <c r="DW133" i="2"/>
  <c r="DX133" i="2"/>
  <c r="DY133" i="2" s="1"/>
  <c r="EH133" i="2"/>
  <c r="DZ133" i="2"/>
  <c r="EA133" i="2"/>
  <c r="ET133" i="2" s="1"/>
  <c r="ES133" i="2"/>
  <c r="EU133" i="2" s="1"/>
  <c r="EL133" i="2"/>
  <c r="EO133" i="2"/>
  <c r="EF133" i="2"/>
  <c r="EK133" i="2"/>
  <c r="EB133" i="2"/>
  <c r="DU133" i="2"/>
  <c r="EV133" i="2"/>
  <c r="ED133" i="2"/>
  <c r="EG133" i="2"/>
  <c r="ER133" i="2"/>
  <c r="EM133" i="2"/>
  <c r="EN133" i="2"/>
  <c r="EP133" i="2"/>
  <c r="EH90" i="2"/>
  <c r="EI90" i="2"/>
  <c r="DV90" i="2"/>
  <c r="DX90" i="2"/>
  <c r="DY90" i="2" s="1"/>
  <c r="EG90" i="2"/>
  <c r="DZ90" i="2"/>
  <c r="EA90" i="2"/>
  <c r="ET90" i="2" s="1"/>
  <c r="EF90" i="2"/>
  <c r="ED90" i="2"/>
  <c r="EP90" i="2"/>
  <c r="DU90" i="2"/>
  <c r="EV90" i="2"/>
  <c r="EK90" i="2"/>
  <c r="EQ90" i="2"/>
  <c r="EJ90" i="2"/>
  <c r="DW90" i="2"/>
  <c r="EE90" i="2"/>
  <c r="EC90" i="2"/>
  <c r="EM90" i="2"/>
  <c r="ES90" i="2"/>
  <c r="EU90" i="2" s="1"/>
  <c r="EL90" i="2"/>
  <c r="EH112" i="2"/>
  <c r="DW112" i="2"/>
  <c r="EP112" i="2"/>
  <c r="EC112" i="2"/>
  <c r="EJ112" i="2"/>
  <c r="EV112" i="2"/>
  <c r="DZ112" i="2"/>
  <c r="DX112" i="2"/>
  <c r="DY112" i="2" s="1"/>
  <c r="EO112" i="2"/>
  <c r="EM112" i="2"/>
  <c r="DV112" i="2"/>
  <c r="EI112" i="2"/>
  <c r="EG112" i="2"/>
  <c r="DU112" i="2"/>
  <c r="EQ112" i="2"/>
  <c r="ER112" i="2"/>
  <c r="EL112" i="2"/>
  <c r="EE112" i="2"/>
  <c r="EF112" i="2"/>
  <c r="EK112" i="2"/>
  <c r="EA190" i="2"/>
  <c r="ET190" i="2" s="1"/>
  <c r="DZ190" i="2"/>
  <c r="EQ190" i="2"/>
  <c r="ES190" i="2"/>
  <c r="EU190" i="2" s="1"/>
  <c r="EJ190" i="2"/>
  <c r="EG190" i="2"/>
  <c r="EE190" i="2"/>
  <c r="EO190" i="2"/>
  <c r="EB190" i="2"/>
  <c r="EM190" i="2"/>
  <c r="ED190" i="2"/>
  <c r="DV190" i="2"/>
  <c r="EH190" i="2"/>
  <c r="DW190" i="2"/>
  <c r="EP190" i="2"/>
  <c r="EC190" i="2"/>
  <c r="EK190" i="2"/>
  <c r="ER190" i="2"/>
  <c r="DX190" i="2"/>
  <c r="DY190" i="2" s="1"/>
  <c r="EL190" i="2"/>
  <c r="EE64" i="2"/>
  <c r="EI64" i="2"/>
  <c r="EA64" i="2"/>
  <c r="ET64" i="2" s="1"/>
  <c r="ER64" i="2"/>
  <c r="EC64" i="2"/>
  <c r="EV64" i="2"/>
  <c r="EF64" i="2"/>
  <c r="EN64" i="2"/>
  <c r="EQ64" i="2"/>
  <c r="DZ64" i="2"/>
  <c r="EH64" i="2"/>
  <c r="DX64" i="2"/>
  <c r="DY64" i="2" s="1"/>
  <c r="EP64" i="2"/>
  <c r="EL64" i="2"/>
  <c r="EM64" i="2"/>
  <c r="EB64" i="2"/>
  <c r="EO64" i="2"/>
  <c r="EK64" i="2"/>
  <c r="DW64" i="2"/>
  <c r="DV64" i="2"/>
  <c r="EH79" i="2"/>
  <c r="EE79" i="2"/>
  <c r="EJ79" i="2"/>
  <c r="DU79" i="2"/>
  <c r="EB79" i="2"/>
  <c r="EQ79" i="2"/>
  <c r="ED79" i="2"/>
  <c r="EN79" i="2"/>
  <c r="DX79" i="2"/>
  <c r="DY79" i="2" s="1"/>
  <c r="EV79" i="2"/>
  <c r="EO79" i="2"/>
  <c r="EI79" i="2"/>
  <c r="EF79" i="2"/>
  <c r="EC79" i="2"/>
  <c r="ER79" i="2"/>
  <c r="EG79" i="2"/>
  <c r="ES79" i="2"/>
  <c r="EU79" i="2" s="1"/>
  <c r="EM79" i="2"/>
  <c r="EL79" i="2"/>
  <c r="DZ79" i="2"/>
  <c r="EH87" i="2"/>
  <c r="EM87" i="2"/>
  <c r="EB87" i="2"/>
  <c r="EA87" i="2"/>
  <c r="ET87" i="2" s="1"/>
  <c r="DV87" i="2"/>
  <c r="EQ87" i="2"/>
  <c r="EI87" i="2"/>
  <c r="EC87" i="2"/>
  <c r="ER87" i="2"/>
  <c r="DU87" i="2"/>
  <c r="EE87" i="2"/>
  <c r="DZ87" i="2"/>
  <c r="EV87" i="2"/>
  <c r="ES87" i="2"/>
  <c r="EU87" i="2" s="1"/>
  <c r="DW87" i="2"/>
  <c r="EP87" i="2"/>
  <c r="EG87" i="2"/>
  <c r="EN87" i="2"/>
  <c r="EK87" i="2"/>
  <c r="ED87" i="2"/>
  <c r="EJ201" i="2"/>
  <c r="ED201" i="2"/>
  <c r="DW201" i="2"/>
  <c r="DV201" i="2"/>
  <c r="DX201" i="2"/>
  <c r="DY201" i="2" s="1"/>
  <c r="ES201" i="2"/>
  <c r="EU201" i="2" s="1"/>
  <c r="EL201" i="2"/>
  <c r="EQ201" i="2"/>
  <c r="EK201" i="2"/>
  <c r="DU201" i="2"/>
  <c r="EB201" i="2"/>
  <c r="EI201" i="2"/>
  <c r="EP201" i="2"/>
  <c r="DZ201" i="2"/>
  <c r="EM201" i="2"/>
  <c r="EG201" i="2"/>
  <c r="EE201" i="2"/>
  <c r="EV201" i="2"/>
  <c r="ER201" i="2"/>
  <c r="EH201" i="2"/>
  <c r="EO201" i="2"/>
  <c r="ER193" i="2"/>
  <c r="EC193" i="2"/>
  <c r="EA193" i="2"/>
  <c r="ET193" i="2" s="1"/>
  <c r="EI193" i="2"/>
  <c r="EN193" i="2"/>
  <c r="DX193" i="2"/>
  <c r="DY193" i="2" s="1"/>
  <c r="EV193" i="2"/>
  <c r="EO193" i="2"/>
  <c r="DV193" i="2"/>
  <c r="DZ193" i="2"/>
  <c r="DU193" i="2"/>
  <c r="EL193" i="2"/>
  <c r="EJ193" i="2"/>
  <c r="EK193" i="2"/>
  <c r="EP116" i="2"/>
  <c r="DV116" i="2"/>
  <c r="ED116" i="2"/>
  <c r="EC116" i="2"/>
  <c r="DZ116" i="2"/>
  <c r="EE116" i="2"/>
  <c r="EJ116" i="2"/>
  <c r="EM116" i="2"/>
  <c r="EQ116" i="2"/>
  <c r="EH116" i="2"/>
  <c r="EA116" i="2"/>
  <c r="ET116" i="2" s="1"/>
  <c r="DU116" i="2"/>
  <c r="EN116" i="2"/>
  <c r="DW116" i="2"/>
  <c r="EK116" i="2"/>
  <c r="ER116" i="2"/>
  <c r="EO116" i="2"/>
  <c r="DX116" i="2"/>
  <c r="DY116" i="2" s="1"/>
  <c r="EF116" i="2"/>
  <c r="EG116" i="2"/>
  <c r="EO91" i="2"/>
  <c r="EE91" i="2"/>
  <c r="EG91" i="2"/>
  <c r="ED91" i="2"/>
  <c r="DX91" i="2"/>
  <c r="DY91" i="2" s="1"/>
  <c r="EA91" i="2"/>
  <c r="ET91" i="2" s="1"/>
  <c r="DV91" i="2"/>
  <c r="EI91" i="2"/>
  <c r="DU91" i="2"/>
  <c r="EM91" i="2"/>
  <c r="EH91" i="2"/>
  <c r="EC91" i="2"/>
  <c r="EK91" i="2"/>
  <c r="EL91" i="2"/>
  <c r="DW91" i="2"/>
  <c r="EF91" i="2"/>
  <c r="ER91" i="2"/>
  <c r="EV91" i="2"/>
  <c r="EN91" i="2"/>
  <c r="EP91" i="2"/>
  <c r="ES91" i="2"/>
  <c r="EU91" i="2" s="1"/>
  <c r="DZ50" i="2"/>
  <c r="DV50" i="2"/>
  <c r="EJ50" i="2"/>
  <c r="ER50" i="2"/>
  <c r="EK50" i="2"/>
  <c r="EM50" i="2"/>
  <c r="EE50" i="2"/>
  <c r="EO50" i="2"/>
  <c r="EG50" i="2"/>
  <c r="DW50" i="2"/>
  <c r="DU50" i="2"/>
  <c r="EV50" i="2"/>
  <c r="EN50" i="2"/>
  <c r="EQ50" i="2"/>
  <c r="ED50" i="2"/>
  <c r="EH50" i="2"/>
  <c r="EC50" i="2"/>
  <c r="EP50" i="2"/>
  <c r="EA50" i="2"/>
  <c r="ET50" i="2" s="1"/>
  <c r="DX50" i="2"/>
  <c r="DY50" i="2" s="1"/>
  <c r="ED158" i="2"/>
  <c r="EG158" i="2"/>
  <c r="EQ158" i="2"/>
  <c r="EM158" i="2"/>
  <c r="EK158" i="2"/>
  <c r="EA158" i="2"/>
  <c r="ET158" i="2" s="1"/>
  <c r="DW158" i="2"/>
  <c r="EL158" i="2"/>
  <c r="EN158" i="2"/>
  <c r="EF158" i="2"/>
  <c r="EI158" i="2"/>
  <c r="EC158" i="2"/>
  <c r="EO158" i="2"/>
  <c r="DX158" i="2"/>
  <c r="DY158" i="2" s="1"/>
  <c r="EJ158" i="2"/>
  <c r="EV158" i="2"/>
  <c r="EE158" i="2"/>
  <c r="DU158" i="2"/>
  <c r="EB158" i="2"/>
  <c r="DZ158" i="2"/>
  <c r="ER158" i="2"/>
  <c r="DW184" i="2"/>
  <c r="DZ184" i="2"/>
  <c r="EN184" i="2"/>
  <c r="EG184" i="2"/>
  <c r="EL184" i="2"/>
  <c r="EB184" i="2"/>
  <c r="EE184" i="2"/>
  <c r="EJ184" i="2"/>
  <c r="EV184" i="2"/>
  <c r="EI184" i="2"/>
  <c r="EK184" i="2"/>
  <c r="EF184" i="2"/>
  <c r="EM184" i="2"/>
  <c r="EH67" i="2"/>
  <c r="EN67" i="2"/>
  <c r="DV67" i="2"/>
  <c r="DU67" i="2"/>
  <c r="EE67" i="2"/>
  <c r="EP67" i="2"/>
  <c r="ER67" i="2"/>
  <c r="ES67" i="2"/>
  <c r="EU67" i="2" s="1"/>
  <c r="EO67" i="2"/>
  <c r="ED67" i="2"/>
  <c r="EL67" i="2"/>
  <c r="DZ67" i="2"/>
  <c r="EK67" i="2"/>
  <c r="EV67" i="2"/>
  <c r="EI67" i="2"/>
  <c r="DX67" i="2"/>
  <c r="DY67" i="2" s="1"/>
  <c r="EB67" i="2"/>
  <c r="EF67" i="2"/>
  <c r="EG67" i="2"/>
  <c r="EA67" i="2"/>
  <c r="ET67" i="2" s="1"/>
  <c r="EC67" i="2"/>
  <c r="EJ30" i="2"/>
  <c r="EB30" i="2"/>
  <c r="ED30" i="2"/>
  <c r="EF30" i="2"/>
  <c r="EE30" i="2"/>
  <c r="EI30" i="2"/>
  <c r="EO30" i="2"/>
  <c r="EA30" i="2"/>
  <c r="ET30" i="2" s="1"/>
  <c r="EC30" i="2"/>
  <c r="DX30" i="2"/>
  <c r="DY30" i="2" s="1"/>
  <c r="EK30" i="2"/>
  <c r="EL30" i="2"/>
  <c r="EP30" i="2"/>
  <c r="EH30" i="2"/>
  <c r="EQ30" i="2"/>
  <c r="EN30" i="2"/>
  <c r="DV30" i="2"/>
  <c r="EV30" i="2"/>
  <c r="DW30" i="2"/>
  <c r="EM30" i="2"/>
  <c r="ER30" i="2"/>
  <c r="DZ30" i="2"/>
  <c r="EM114" i="2"/>
  <c r="EE52" i="2"/>
  <c r="EO128" i="2"/>
  <c r="DU32" i="2"/>
  <c r="EE120" i="2"/>
  <c r="EE133" i="2"/>
  <c r="ES116" i="2"/>
  <c r="EU116" i="2" s="1"/>
  <c r="ED112" i="2"/>
  <c r="EI190" i="2"/>
  <c r="DZ91" i="2"/>
  <c r="EQ67" i="2"/>
  <c r="ED193" i="2"/>
  <c r="DZ114" i="2"/>
  <c r="EC114" i="2"/>
  <c r="DZ52" i="2"/>
  <c r="DW52" i="2"/>
  <c r="ES128" i="2"/>
  <c r="EU128" i="2" s="1"/>
  <c r="EB32" i="2"/>
  <c r="EL120" i="2"/>
  <c r="EB50" i="2"/>
  <c r="EI116" i="2"/>
  <c r="EA112" i="2"/>
  <c r="ET112" i="2" s="1"/>
  <c r="EF190" i="2"/>
  <c r="EQ91" i="2"/>
  <c r="EJ67" i="2"/>
  <c r="ES64" i="2"/>
  <c r="EU64" i="2" s="1"/>
  <c r="DX184" i="2"/>
  <c r="DY184" i="2" s="1"/>
  <c r="EF114" i="2"/>
  <c r="EP114" i="2"/>
  <c r="EI52" i="2"/>
  <c r="EV52" i="2"/>
  <c r="DZ128" i="2"/>
  <c r="ER128" i="2"/>
  <c r="ED32" i="2"/>
  <c r="EB120" i="2"/>
  <c r="EF50" i="2"/>
  <c r="DV158" i="2"/>
  <c r="EO87" i="2"/>
  <c r="EL116" i="2"/>
  <c r="EB112" i="2"/>
  <c r="EV190" i="2"/>
  <c r="EB91" i="2"/>
  <c r="EC201" i="2"/>
  <c r="DW67" i="2"/>
  <c r="EG64" i="2"/>
  <c r="EP79" i="2"/>
  <c r="EK92" i="2"/>
  <c r="ER184" i="2"/>
  <c r="EL114" i="2"/>
  <c r="DX114" i="2"/>
  <c r="DY114" i="2" s="1"/>
  <c r="EO52" i="2"/>
  <c r="DU52" i="2"/>
  <c r="EP128" i="2"/>
  <c r="EH128" i="2"/>
  <c r="EV32" i="2"/>
  <c r="EF32" i="2"/>
  <c r="DU120" i="2"/>
  <c r="EL50" i="2"/>
  <c r="ES158" i="2"/>
  <c r="EU158" i="2" s="1"/>
  <c r="EL87" i="2"/>
  <c r="EB116" i="2"/>
  <c r="EB90" i="2"/>
  <c r="ES112" i="2"/>
  <c r="EU112" i="2" s="1"/>
  <c r="EN190" i="2"/>
  <c r="EA201" i="2"/>
  <c r="ET201" i="2" s="1"/>
  <c r="EJ64" i="2"/>
  <c r="EA79" i="2"/>
  <c r="ET79" i="2" s="1"/>
  <c r="DX92" i="2"/>
  <c r="DY92" i="2" s="1"/>
  <c r="DV184" i="2"/>
  <c r="EB114" i="2"/>
  <c r="DW114" i="2"/>
  <c r="EJ52" i="2"/>
  <c r="ED128" i="2"/>
  <c r="EA128" i="2"/>
  <c r="ET128" i="2" s="1"/>
  <c r="EQ32" i="2"/>
  <c r="EP32" i="2"/>
  <c r="EF120" i="2"/>
  <c r="EI50" i="2"/>
  <c r="EH158" i="2"/>
  <c r="EJ87" i="2"/>
  <c r="EN90" i="2"/>
  <c r="EF201" i="2"/>
  <c r="DU64" i="2"/>
  <c r="DW79" i="2"/>
  <c r="EB92" i="2"/>
  <c r="ES30" i="2"/>
  <c r="EU30" i="2" s="1"/>
  <c r="DW157" i="2"/>
  <c r="EB157" i="2"/>
  <c r="EC157" i="2"/>
  <c r="EP157" i="2"/>
  <c r="DU157" i="2"/>
  <c r="EH157" i="2"/>
  <c r="EI157" i="2"/>
  <c r="EJ157" i="2"/>
  <c r="ER157" i="2"/>
  <c r="EE157" i="2"/>
  <c r="EO157" i="2"/>
  <c r="DV157" i="2"/>
  <c r="ED157" i="2"/>
  <c r="DU187" i="2"/>
  <c r="EG187" i="2"/>
  <c r="EK104" i="2"/>
  <c r="EM104" i="2"/>
  <c r="EC162" i="2"/>
  <c r="EK162" i="2"/>
  <c r="EJ21" i="2"/>
  <c r="ES21" i="2"/>
  <c r="EU21" i="2" s="1"/>
  <c r="EA21" i="2"/>
  <c r="ET21" i="2" s="1"/>
  <c r="ES19" i="2"/>
  <c r="EU19" i="2" s="1"/>
  <c r="EK19" i="2"/>
  <c r="EG157" i="2"/>
  <c r="EL157" i="2"/>
  <c r="EI40" i="2"/>
  <c r="EE16" i="2"/>
  <c r="EF16" i="2"/>
  <c r="EB16" i="2"/>
  <c r="DZ16" i="2"/>
  <c r="EC16" i="2"/>
  <c r="EK16" i="2"/>
  <c r="EH16" i="2"/>
  <c r="EK196" i="2"/>
  <c r="EI196" i="2"/>
  <c r="EN196" i="2"/>
  <c r="EH196" i="2"/>
  <c r="EE196" i="2"/>
  <c r="ER196" i="2"/>
  <c r="EJ196" i="2"/>
  <c r="EL126" i="2"/>
  <c r="EG126" i="2"/>
  <c r="EJ126" i="2"/>
  <c r="DZ126" i="2"/>
  <c r="EI126" i="2"/>
  <c r="DV126" i="2"/>
  <c r="EO126" i="2"/>
  <c r="ES34" i="2"/>
  <c r="EU34" i="2" s="1"/>
  <c r="EE34" i="2"/>
  <c r="EQ34" i="2"/>
  <c r="DU34" i="2"/>
  <c r="EI34" i="2"/>
  <c r="DZ89" i="2"/>
  <c r="EB89" i="2"/>
  <c r="EN89" i="2"/>
  <c r="EC89" i="2"/>
  <c r="DU89" i="2"/>
  <c r="EB68" i="2"/>
  <c r="EA68" i="2"/>
  <c r="ET68" i="2" s="1"/>
  <c r="EP68" i="2"/>
  <c r="EI68" i="2"/>
  <c r="ER68" i="2"/>
  <c r="EB121" i="2"/>
  <c r="ES121" i="2"/>
  <c r="EU121" i="2" s="1"/>
  <c r="EA121" i="2"/>
  <c r="ET121" i="2" s="1"/>
  <c r="EG121" i="2"/>
  <c r="EQ121" i="2"/>
  <c r="DX121" i="2"/>
  <c r="DY121" i="2" s="1"/>
  <c r="ES161" i="2"/>
  <c r="EU161" i="2" s="1"/>
  <c r="DX161" i="2"/>
  <c r="DY161" i="2" s="1"/>
  <c r="DZ161" i="2"/>
  <c r="EA161" i="2"/>
  <c r="ET161" i="2" s="1"/>
  <c r="EF161" i="2"/>
  <c r="EV145" i="2"/>
  <c r="EF145" i="2"/>
  <c r="EB145" i="2"/>
  <c r="EG145" i="2"/>
  <c r="EL145" i="2"/>
  <c r="DV145" i="2"/>
  <c r="EH145" i="2"/>
  <c r="DX145" i="2"/>
  <c r="DY145" i="2" s="1"/>
  <c r="EM143" i="2"/>
  <c r="EP143" i="2"/>
  <c r="EL143" i="2"/>
  <c r="DZ143" i="2"/>
  <c r="EA143" i="2"/>
  <c r="ET143" i="2" s="1"/>
  <c r="EJ143" i="2"/>
  <c r="EQ143" i="2"/>
  <c r="EV143" i="2"/>
  <c r="EA45" i="2"/>
  <c r="ET45" i="2" s="1"/>
  <c r="EN45" i="2"/>
  <c r="DW45" i="2"/>
  <c r="EV45" i="2"/>
  <c r="EF45" i="2"/>
  <c r="EI93" i="2"/>
  <c r="DW93" i="2"/>
  <c r="EK93" i="2"/>
  <c r="EN93" i="2"/>
  <c r="EA93" i="2"/>
  <c r="ET93" i="2" s="1"/>
  <c r="EJ93" i="2"/>
  <c r="DX93" i="2"/>
  <c r="DY93" i="2" s="1"/>
  <c r="EF93" i="2"/>
  <c r="EK75" i="2"/>
  <c r="EJ75" i="2"/>
  <c r="ES75" i="2"/>
  <c r="EU75" i="2" s="1"/>
  <c r="DV75" i="2"/>
  <c r="EB75" i="2"/>
  <c r="EV75" i="2"/>
  <c r="EN75" i="2"/>
  <c r="ED75" i="2"/>
  <c r="DX59" i="2"/>
  <c r="DY59" i="2" s="1"/>
  <c r="DW59" i="2"/>
  <c r="EP59" i="2"/>
  <c r="EE59" i="2"/>
  <c r="DZ59" i="2"/>
  <c r="EB59" i="2"/>
  <c r="DV59" i="2"/>
  <c r="EL59" i="2"/>
  <c r="EI72" i="2"/>
  <c r="EE72" i="2"/>
  <c r="EH72" i="2"/>
  <c r="DV72" i="2"/>
  <c r="DZ72" i="2"/>
  <c r="EV72" i="2"/>
  <c r="EO72" i="2"/>
  <c r="EL72" i="2"/>
  <c r="DU159" i="2"/>
  <c r="EA159" i="2"/>
  <c r="ET159" i="2" s="1"/>
  <c r="EB159" i="2"/>
  <c r="EH159" i="2"/>
  <c r="EK159" i="2"/>
  <c r="DV168" i="2"/>
  <c r="DZ168" i="2"/>
  <c r="EO168" i="2"/>
  <c r="EK168" i="2"/>
  <c r="DW168" i="2"/>
  <c r="EM168" i="2"/>
  <c r="EF157" i="2"/>
  <c r="ES157" i="2"/>
  <c r="EU157" i="2" s="1"/>
  <c r="DZ187" i="2"/>
  <c r="DX187" i="2"/>
  <c r="DY187" i="2" s="1"/>
  <c r="DV187" i="2"/>
  <c r="EB104" i="2"/>
  <c r="EF104" i="2"/>
  <c r="ES104" i="2"/>
  <c r="EU104" i="2" s="1"/>
  <c r="ED162" i="2"/>
  <c r="ER162" i="2"/>
  <c r="EG21" i="2"/>
  <c r="EM21" i="2"/>
  <c r="EQ21" i="2"/>
  <c r="DU19" i="2"/>
  <c r="EH19" i="2"/>
  <c r="EP93" i="2"/>
  <c r="EF75" i="2"/>
  <c r="DV196" i="2"/>
  <c r="DW145" i="2"/>
  <c r="EI59" i="2"/>
  <c r="DW72" i="2"/>
  <c r="EH143" i="2"/>
  <c r="EF126" i="2"/>
  <c r="EN34" i="2"/>
  <c r="DZ68" i="2"/>
  <c r="EI45" i="2"/>
  <c r="EQ157" i="2"/>
  <c r="ES168" i="2"/>
  <c r="EU168" i="2" s="1"/>
  <c r="EI121" i="2"/>
  <c r="EL161" i="2"/>
  <c r="DW61" i="2"/>
  <c r="EM159" i="2"/>
  <c r="DW187" i="2"/>
  <c r="EK187" i="2"/>
  <c r="ED187" i="2"/>
  <c r="DU104" i="2"/>
  <c r="ED104" i="2"/>
  <c r="EB162" i="2"/>
  <c r="EJ162" i="2"/>
  <c r="EP21" i="2"/>
  <c r="DX21" i="2"/>
  <c r="DY21" i="2" s="1"/>
  <c r="EC21" i="2"/>
  <c r="EV21" i="2"/>
  <c r="EL19" i="2"/>
  <c r="EC19" i="2"/>
  <c r="EJ16" i="2"/>
  <c r="EO93" i="2"/>
  <c r="DZ75" i="2"/>
  <c r="EF196" i="2"/>
  <c r="ES145" i="2"/>
  <c r="EU145" i="2" s="1"/>
  <c r="EM59" i="2"/>
  <c r="EB72" i="2"/>
  <c r="DX143" i="2"/>
  <c r="DY143" i="2" s="1"/>
  <c r="EM126" i="2"/>
  <c r="EV34" i="2"/>
  <c r="EO45" i="2"/>
  <c r="EA157" i="2"/>
  <c r="ET157" i="2" s="1"/>
  <c r="DU168" i="2"/>
  <c r="EE121" i="2"/>
  <c r="DU61" i="2"/>
  <c r="EC159" i="2"/>
  <c r="EE187" i="2"/>
  <c r="EN187" i="2"/>
  <c r="EA104" i="2"/>
  <c r="ET104" i="2" s="1"/>
  <c r="EN162" i="2"/>
  <c r="DZ21" i="2"/>
  <c r="EN21" i="2"/>
  <c r="EV19" i="2"/>
  <c r="DV16" i="2"/>
  <c r="EV93" i="2"/>
  <c r="EM75" i="2"/>
  <c r="ES196" i="2"/>
  <c r="EU196" i="2" s="1"/>
  <c r="EN145" i="2"/>
  <c r="EJ59" i="2"/>
  <c r="ES72" i="2"/>
  <c r="EU72" i="2" s="1"/>
  <c r="EO143" i="2"/>
  <c r="EK126" i="2"/>
  <c r="EM45" i="2"/>
  <c r="EV157" i="2"/>
  <c r="EB168" i="2"/>
  <c r="EL121" i="2"/>
  <c r="EO151" i="2"/>
  <c r="EA151" i="2"/>
  <c r="ET151" i="2" s="1"/>
  <c r="DW172" i="2"/>
  <c r="EA172" i="2"/>
  <c r="ET172" i="2" s="1"/>
  <c r="ES38" i="2"/>
  <c r="EU38" i="2" s="1"/>
  <c r="EM38" i="2"/>
  <c r="DX167" i="2"/>
  <c r="DY167" i="2" s="1"/>
  <c r="DZ167" i="2"/>
  <c r="DZ103" i="2"/>
  <c r="EP103" i="2"/>
  <c r="EG80" i="2"/>
  <c r="EI80" i="2"/>
  <c r="EJ24" i="2"/>
  <c r="EC24" i="2"/>
  <c r="EM170" i="2"/>
  <c r="EI170" i="2"/>
  <c r="DV156" i="2"/>
  <c r="EQ156" i="2"/>
  <c r="EG134" i="2"/>
  <c r="EQ134" i="2"/>
  <c r="EJ101" i="2"/>
  <c r="EC101" i="2"/>
  <c r="EO101" i="2"/>
  <c r="EV83" i="2"/>
  <c r="EJ83" i="2"/>
  <c r="DV83" i="2"/>
  <c r="EO76" i="2"/>
  <c r="ER76" i="2"/>
  <c r="EO117" i="2"/>
  <c r="ER117" i="2"/>
  <c r="EF179" i="2"/>
  <c r="ED179" i="2"/>
  <c r="EE189" i="2"/>
  <c r="EI189" i="2"/>
  <c r="EJ55" i="2"/>
  <c r="EN55" i="2"/>
  <c r="EG98" i="2"/>
  <c r="EV98" i="2"/>
  <c r="DX29" i="2"/>
  <c r="DY29" i="2" s="1"/>
  <c r="ER29" i="2"/>
  <c r="EV174" i="2"/>
  <c r="DZ174" i="2"/>
  <c r="EV73" i="2"/>
  <c r="EF73" i="2"/>
  <c r="ED192" i="2"/>
  <c r="EJ172" i="2"/>
  <c r="EI99" i="2"/>
  <c r="ED44" i="2"/>
  <c r="EG46" i="2"/>
  <c r="EE172" i="2"/>
  <c r="DX38" i="2"/>
  <c r="DY38" i="2" s="1"/>
  <c r="EC106" i="2"/>
  <c r="EV46" i="2"/>
  <c r="EG177" i="2"/>
  <c r="EF160" i="2"/>
  <c r="ED160" i="2"/>
  <c r="EG160" i="2"/>
  <c r="EN160" i="2"/>
  <c r="EI160" i="2"/>
  <c r="DX160" i="2"/>
  <c r="DY160" i="2" s="1"/>
  <c r="EV160" i="2"/>
  <c r="EN33" i="2"/>
  <c r="EG33" i="2"/>
  <c r="EO33" i="2"/>
  <c r="ER14" i="2"/>
  <c r="EN14" i="2"/>
  <c r="EC14" i="2"/>
  <c r="EH13" i="2"/>
  <c r="EE13" i="2"/>
  <c r="DZ13" i="2"/>
  <c r="EQ13" i="2"/>
  <c r="EO36" i="2"/>
  <c r="EJ36" i="2"/>
  <c r="EB36" i="2"/>
  <c r="EE36" i="2"/>
  <c r="DZ36" i="2"/>
  <c r="EV17" i="2"/>
  <c r="EF17" i="2"/>
  <c r="EK17" i="2"/>
  <c r="ER17" i="2"/>
  <c r="EC17" i="2"/>
  <c r="DZ110" i="2"/>
  <c r="ED110" i="2"/>
  <c r="DV110" i="2"/>
  <c r="EB110" i="2"/>
  <c r="EH149" i="2"/>
  <c r="EE149" i="2"/>
  <c r="EF149" i="2"/>
  <c r="EP149" i="2"/>
  <c r="DZ149" i="2"/>
  <c r="ES149" i="2"/>
  <c r="EU149" i="2" s="1"/>
  <c r="EN163" i="2"/>
  <c r="ES163" i="2"/>
  <c r="EU163" i="2" s="1"/>
  <c r="EQ163" i="2"/>
  <c r="EB163" i="2"/>
  <c r="ER163" i="2"/>
  <c r="EP163" i="2"/>
  <c r="EQ123" i="2"/>
  <c r="EI123" i="2"/>
  <c r="ES123" i="2"/>
  <c r="EU123" i="2" s="1"/>
  <c r="DV123" i="2"/>
  <c r="DU123" i="2"/>
  <c r="EL111" i="2"/>
  <c r="DX111" i="2"/>
  <c r="DY111" i="2" s="1"/>
  <c r="EQ111" i="2"/>
  <c r="EV111" i="2"/>
  <c r="EG111" i="2"/>
  <c r="EA111" i="2"/>
  <c r="ET111" i="2" s="1"/>
  <c r="DU60" i="2"/>
  <c r="EH60" i="2"/>
  <c r="EF60" i="2"/>
  <c r="EM60" i="2"/>
  <c r="ER60" i="2"/>
  <c r="EL66" i="2"/>
  <c r="EE66" i="2"/>
  <c r="EM66" i="2"/>
  <c r="DV66" i="2"/>
  <c r="EL58" i="2"/>
  <c r="ED58" i="2"/>
  <c r="EK58" i="2"/>
  <c r="EA58" i="2"/>
  <c r="ET58" i="2" s="1"/>
  <c r="EV58" i="2"/>
  <c r="EB58" i="2"/>
  <c r="EV109" i="2"/>
  <c r="DV109" i="2"/>
  <c r="EL109" i="2"/>
  <c r="EI109" i="2"/>
  <c r="EA109" i="2"/>
  <c r="ET109" i="2" s="1"/>
  <c r="DX53" i="2"/>
  <c r="DY53" i="2" s="1"/>
  <c r="EP53" i="2"/>
  <c r="DU53" i="2"/>
  <c r="EH53" i="2"/>
  <c r="EE53" i="2"/>
  <c r="ES53" i="2"/>
  <c r="EU53" i="2" s="1"/>
  <c r="DW53" i="2"/>
  <c r="EA62" i="2"/>
  <c r="ET62" i="2" s="1"/>
  <c r="ER62" i="2"/>
  <c r="EB62" i="2"/>
  <c r="DZ62" i="2"/>
  <c r="ES155" i="2"/>
  <c r="EU155" i="2" s="1"/>
  <c r="ED155" i="2"/>
  <c r="EQ155" i="2"/>
  <c r="DU155" i="2"/>
  <c r="EP155" i="2"/>
  <c r="EO47" i="2"/>
  <c r="DV47" i="2"/>
  <c r="DX47" i="2"/>
  <c r="DY47" i="2" s="1"/>
  <c r="EI47" i="2"/>
  <c r="EF47" i="2"/>
  <c r="EI135" i="2"/>
  <c r="EA135" i="2"/>
  <c r="ET135" i="2" s="1"/>
  <c r="EN135" i="2"/>
  <c r="EV135" i="2"/>
  <c r="ES135" i="2"/>
  <c r="EU135" i="2" s="1"/>
  <c r="EG135" i="2"/>
  <c r="EG85" i="2"/>
  <c r="EQ85" i="2"/>
  <c r="EF85" i="2"/>
  <c r="EO85" i="2"/>
  <c r="EP85" i="2"/>
  <c r="EV137" i="2"/>
  <c r="EO137" i="2"/>
  <c r="EM137" i="2"/>
  <c r="EA49" i="2"/>
  <c r="ET49" i="2" s="1"/>
  <c r="EI49" i="2"/>
  <c r="EV49" i="2"/>
  <c r="DW140" i="2"/>
  <c r="ES33" i="2"/>
  <c r="EU33" i="2" s="1"/>
  <c r="EI14" i="2"/>
  <c r="DW137" i="2"/>
  <c r="EG13" i="2"/>
  <c r="ER36" i="2"/>
  <c r="EV177" i="2"/>
  <c r="EE110" i="2"/>
  <c r="EE194" i="2"/>
  <c r="EH85" i="2"/>
  <c r="EJ109" i="2"/>
  <c r="EB149" i="2"/>
  <c r="ED123" i="2"/>
  <c r="EN103" i="2"/>
  <c r="EJ58" i="2"/>
  <c r="DW111" i="2"/>
  <c r="EA60" i="2"/>
  <c r="ET60" i="2" s="1"/>
  <c r="EO160" i="2"/>
  <c r="EN155" i="2"/>
  <c r="EV61" i="2"/>
  <c r="EO61" i="2"/>
  <c r="DV61" i="2"/>
  <c r="EH187" i="2"/>
  <c r="EM187" i="2"/>
  <c r="EQ187" i="2"/>
  <c r="EC187" i="2"/>
  <c r="EF187" i="2"/>
  <c r="EP187" i="2"/>
  <c r="DW104" i="2"/>
  <c r="EO104" i="2"/>
  <c r="EI104" i="2"/>
  <c r="EJ104" i="2"/>
  <c r="EQ104" i="2"/>
  <c r="EE104" i="2"/>
  <c r="DZ19" i="2"/>
  <c r="EG19" i="2"/>
  <c r="EO19" i="2"/>
  <c r="EA19" i="2"/>
  <c r="ET19" i="2" s="1"/>
  <c r="ED19" i="2"/>
  <c r="EF19" i="2"/>
  <c r="DV19" i="2"/>
  <c r="EI19" i="2"/>
  <c r="ER19" i="2"/>
  <c r="ED16" i="2"/>
  <c r="EI16" i="2"/>
  <c r="ER16" i="2"/>
  <c r="DU16" i="2"/>
  <c r="EA16" i="2"/>
  <c r="ET16" i="2" s="1"/>
  <c r="DW16" i="2"/>
  <c r="EO16" i="2"/>
  <c r="EG16" i="2"/>
  <c r="EN16" i="2"/>
  <c r="EC196" i="2"/>
  <c r="ED196" i="2"/>
  <c r="EM196" i="2"/>
  <c r="DX196" i="2"/>
  <c r="DY196" i="2" s="1"/>
  <c r="DU196" i="2"/>
  <c r="EP196" i="2"/>
  <c r="EB196" i="2"/>
  <c r="EA196" i="2"/>
  <c r="ET196" i="2" s="1"/>
  <c r="EV196" i="2"/>
  <c r="EL196" i="2"/>
  <c r="EA126" i="2"/>
  <c r="ET126" i="2" s="1"/>
  <c r="DU126" i="2"/>
  <c r="EE126" i="2"/>
  <c r="EN126" i="2"/>
  <c r="EC126" i="2"/>
  <c r="EP126" i="2"/>
  <c r="EH126" i="2"/>
  <c r="DW126" i="2"/>
  <c r="EQ126" i="2"/>
  <c r="EJ34" i="2"/>
  <c r="EL34" i="2"/>
  <c r="DW34" i="2"/>
  <c r="EK34" i="2"/>
  <c r="EP34" i="2"/>
  <c r="EA34" i="2"/>
  <c r="ET34" i="2" s="1"/>
  <c r="ER34" i="2"/>
  <c r="EG34" i="2"/>
  <c r="DX34" i="2"/>
  <c r="DY34" i="2" s="1"/>
  <c r="DZ34" i="2"/>
  <c r="EO34" i="2"/>
  <c r="EF34" i="2"/>
  <c r="EH34" i="2"/>
  <c r="EM89" i="2"/>
  <c r="DX89" i="2"/>
  <c r="DY89" i="2" s="1"/>
  <c r="ER89" i="2"/>
  <c r="EP89" i="2"/>
  <c r="EH89" i="2"/>
  <c r="EL89" i="2"/>
  <c r="EG89" i="2"/>
  <c r="DV89" i="2"/>
  <c r="EE89" i="2"/>
  <c r="EK89" i="2"/>
  <c r="EF89" i="2"/>
  <c r="EI89" i="2"/>
  <c r="EV89" i="2"/>
  <c r="ED89" i="2"/>
  <c r="DX68" i="2"/>
  <c r="DY68" i="2" s="1"/>
  <c r="EF68" i="2"/>
  <c r="EH68" i="2"/>
  <c r="EN68" i="2"/>
  <c r="DW68" i="2"/>
  <c r="EV68" i="2"/>
  <c r="ES68" i="2"/>
  <c r="EU68" i="2" s="1"/>
  <c r="EJ68" i="2"/>
  <c r="EO68" i="2"/>
  <c r="EQ68" i="2"/>
  <c r="EC68" i="2"/>
  <c r="ED68" i="2"/>
  <c r="EG68" i="2"/>
  <c r="ER121" i="2"/>
  <c r="DV121" i="2"/>
  <c r="DU121" i="2"/>
  <c r="EV121" i="2"/>
  <c r="EO121" i="2"/>
  <c r="DW121" i="2"/>
  <c r="DZ121" i="2"/>
  <c r="EP121" i="2"/>
  <c r="EC121" i="2"/>
  <c r="EM121" i="2"/>
  <c r="EF121" i="2"/>
  <c r="EN121" i="2"/>
  <c r="EJ121" i="2"/>
  <c r="ED121" i="2"/>
  <c r="DV161" i="2"/>
  <c r="EN161" i="2"/>
  <c r="DU161" i="2"/>
  <c r="EB161" i="2"/>
  <c r="ER161" i="2"/>
  <c r="EV161" i="2"/>
  <c r="EQ161" i="2"/>
  <c r="ED161" i="2"/>
  <c r="EK161" i="2"/>
  <c r="EO161" i="2"/>
  <c r="EJ161" i="2"/>
  <c r="EE161" i="2"/>
  <c r="EI161" i="2"/>
  <c r="EC145" i="2"/>
  <c r="EE145" i="2"/>
  <c r="EM145" i="2"/>
  <c r="EJ145" i="2"/>
  <c r="EO145" i="2"/>
  <c r="ER145" i="2"/>
  <c r="EA145" i="2"/>
  <c r="ET145" i="2" s="1"/>
  <c r="EP145" i="2"/>
  <c r="DU145" i="2"/>
  <c r="EN40" i="2"/>
  <c r="EG40" i="2"/>
  <c r="EV40" i="2"/>
  <c r="EH40" i="2"/>
  <c r="EC143" i="2"/>
  <c r="EE143" i="2"/>
  <c r="ES143" i="2"/>
  <c r="EU143" i="2" s="1"/>
  <c r="DW143" i="2"/>
  <c r="ED143" i="2"/>
  <c r="EF143" i="2"/>
  <c r="DU143" i="2"/>
  <c r="EG143" i="2"/>
  <c r="EN143" i="2"/>
  <c r="EK45" i="2"/>
  <c r="EJ45" i="2"/>
  <c r="ER45" i="2"/>
  <c r="EG45" i="2"/>
  <c r="EC45" i="2"/>
  <c r="DZ45" i="2"/>
  <c r="DV45" i="2"/>
  <c r="EE45" i="2"/>
  <c r="DU45" i="2"/>
  <c r="EQ45" i="2"/>
  <c r="ED45" i="2"/>
  <c r="EP45" i="2"/>
  <c r="EL45" i="2"/>
  <c r="DX45" i="2"/>
  <c r="DY45" i="2" s="1"/>
  <c r="EM93" i="2"/>
  <c r="EL93" i="2"/>
  <c r="EG93" i="2"/>
  <c r="ED93" i="2"/>
  <c r="EC93" i="2"/>
  <c r="EB93" i="2"/>
  <c r="DZ93" i="2"/>
  <c r="EE93" i="2"/>
  <c r="ER93" i="2"/>
  <c r="EQ75" i="2"/>
  <c r="EC75" i="2"/>
  <c r="EA75" i="2"/>
  <c r="ET75" i="2" s="1"/>
  <c r="EL75" i="2"/>
  <c r="DU75" i="2"/>
  <c r="EI75" i="2"/>
  <c r="EE75" i="2"/>
  <c r="EH75" i="2"/>
  <c r="EP75" i="2"/>
  <c r="EV59" i="2"/>
  <c r="EA59" i="2"/>
  <c r="ET59" i="2" s="1"/>
  <c r="EG59" i="2"/>
  <c r="EC59" i="2"/>
  <c r="EK59" i="2"/>
  <c r="ES59" i="2"/>
  <c r="EU59" i="2" s="1"/>
  <c r="ER59" i="2"/>
  <c r="EH59" i="2"/>
  <c r="EO59" i="2"/>
  <c r="EE162" i="2"/>
  <c r="EL162" i="2"/>
  <c r="EA162" i="2"/>
  <c r="ET162" i="2" s="1"/>
  <c r="EQ162" i="2"/>
  <c r="EV162" i="2"/>
  <c r="EH162" i="2"/>
  <c r="EO162" i="2"/>
  <c r="EC72" i="2"/>
  <c r="EM72" i="2"/>
  <c r="ER72" i="2"/>
  <c r="DU72" i="2"/>
  <c r="EA72" i="2"/>
  <c r="ET72" i="2" s="1"/>
  <c r="EG72" i="2"/>
  <c r="ED72" i="2"/>
  <c r="EF72" i="2"/>
  <c r="DX72" i="2"/>
  <c r="DY72" i="2" s="1"/>
  <c r="EO159" i="2"/>
  <c r="DV159" i="2"/>
  <c r="EJ159" i="2"/>
  <c r="DX159" i="2"/>
  <c r="DY159" i="2" s="1"/>
  <c r="EE159" i="2"/>
  <c r="EV159" i="2"/>
  <c r="EG159" i="2"/>
  <c r="DW159" i="2"/>
  <c r="EP159" i="2"/>
  <c r="ED159" i="2"/>
  <c r="ER159" i="2"/>
  <c r="DZ159" i="2"/>
  <c r="EI159" i="2"/>
  <c r="EQ159" i="2"/>
  <c r="ER168" i="2"/>
  <c r="EL168" i="2"/>
  <c r="EQ168" i="2"/>
  <c r="DX168" i="2"/>
  <c r="DY168" i="2" s="1"/>
  <c r="EG168" i="2"/>
  <c r="EP168" i="2"/>
  <c r="EJ168" i="2"/>
  <c r="EF168" i="2"/>
  <c r="ED168" i="2"/>
  <c r="EE168" i="2"/>
  <c r="EC168" i="2"/>
  <c r="EH168" i="2"/>
  <c r="EV168" i="2"/>
  <c r="EH140" i="2"/>
  <c r="ED33" i="2"/>
  <c r="EB27" i="2"/>
  <c r="DZ14" i="2"/>
  <c r="DZ137" i="2"/>
  <c r="DZ17" i="2"/>
  <c r="DX13" i="2"/>
  <c r="DY13" i="2" s="1"/>
  <c r="EP19" i="2"/>
  <c r="DX19" i="2"/>
  <c r="DY19" i="2" s="1"/>
  <c r="EC36" i="2"/>
  <c r="DX16" i="2"/>
  <c r="DY16" i="2" s="1"/>
  <c r="ES16" i="2"/>
  <c r="EU16" i="2" s="1"/>
  <c r="EA80" i="2"/>
  <c r="ET80" i="2" s="1"/>
  <c r="EK177" i="2"/>
  <c r="ES110" i="2"/>
  <c r="EU110" i="2" s="1"/>
  <c r="DW196" i="2"/>
  <c r="DZ66" i="2"/>
  <c r="EL85" i="2"/>
  <c r="ER109" i="2"/>
  <c r="ER126" i="2"/>
  <c r="DX126" i="2"/>
  <c r="DY126" i="2" s="1"/>
  <c r="EN15" i="2"/>
  <c r="ED34" i="2"/>
  <c r="EM34" i="2"/>
  <c r="EL163" i="2"/>
  <c r="DW89" i="2"/>
  <c r="DW123" i="2"/>
  <c r="DU68" i="2"/>
  <c r="EJ103" i="2"/>
  <c r="ES111" i="2"/>
  <c r="EU111" i="2" s="1"/>
  <c r="EH121" i="2"/>
  <c r="EV60" i="2"/>
  <c r="EP161" i="2"/>
  <c r="DZ160" i="2"/>
  <c r="EQ182" i="2"/>
  <c r="ES159" i="2"/>
  <c r="EU159" i="2" s="1"/>
  <c r="EF159" i="2"/>
  <c r="EL140" i="2"/>
  <c r="EJ80" i="2"/>
  <c r="DU15" i="2"/>
  <c r="EO24" i="2"/>
  <c r="DU70" i="2"/>
  <c r="DW33" i="2"/>
  <c r="EM14" i="2"/>
  <c r="EJ137" i="2"/>
  <c r="EB17" i="2"/>
  <c r="DU13" i="2"/>
  <c r="EK36" i="2"/>
  <c r="ER110" i="2"/>
  <c r="ER66" i="2"/>
  <c r="DX135" i="2"/>
  <c r="DY135" i="2" s="1"/>
  <c r="EI163" i="2"/>
  <c r="EV167" i="2"/>
  <c r="EG123" i="2"/>
  <c r="EO53" i="2"/>
  <c r="EM47" i="2"/>
  <c r="EK82" i="2"/>
  <c r="EK60" i="2"/>
  <c r="EH160" i="2"/>
  <c r="EI62" i="2"/>
  <c r="EP147" i="2"/>
  <c r="EQ147" i="2"/>
  <c r="EA118" i="2"/>
  <c r="ET118" i="2" s="1"/>
  <c r="EE118" i="2"/>
  <c r="EJ118" i="2"/>
  <c r="EG185" i="2"/>
  <c r="EF185" i="2"/>
  <c r="EL185" i="2"/>
  <c r="EO37" i="2"/>
  <c r="EG37" i="2"/>
  <c r="EN37" i="2"/>
  <c r="DU63" i="2"/>
  <c r="DZ63" i="2"/>
  <c r="EL63" i="2"/>
  <c r="DV54" i="2"/>
  <c r="EF54" i="2"/>
  <c r="EC54" i="2"/>
  <c r="ES43" i="2"/>
  <c r="EU43" i="2" s="1"/>
  <c r="EH139" i="2"/>
  <c r="EB139" i="2"/>
  <c r="EO139" i="2"/>
  <c r="ER144" i="2"/>
  <c r="EH144" i="2"/>
  <c r="EV144" i="2"/>
  <c r="ES180" i="2"/>
  <c r="EU180" i="2" s="1"/>
  <c r="EO180" i="2"/>
  <c r="EI181" i="2"/>
  <c r="EJ181" i="2"/>
  <c r="EO178" i="2"/>
  <c r="DW178" i="2"/>
  <c r="EP178" i="2"/>
  <c r="EO100" i="2"/>
  <c r="ER100" i="2"/>
  <c r="EJ125" i="2"/>
  <c r="EO125" i="2"/>
  <c r="EV125" i="2"/>
  <c r="EC164" i="2"/>
  <c r="ED164" i="2"/>
  <c r="DZ124" i="2"/>
  <c r="EJ169" i="2"/>
  <c r="EV136" i="2"/>
  <c r="DX175" i="2"/>
  <c r="DY175" i="2" s="1"/>
  <c r="DZ118" i="2"/>
  <c r="EK118" i="2"/>
  <c r="DV185" i="2"/>
  <c r="EH185" i="2"/>
  <c r="DZ37" i="2"/>
  <c r="EQ37" i="2"/>
  <c r="EP63" i="2"/>
  <c r="EB63" i="2"/>
  <c r="EL54" i="2"/>
  <c r="ES54" i="2"/>
  <c r="EU54" i="2" s="1"/>
  <c r="DZ105" i="2"/>
  <c r="EF105" i="2"/>
  <c r="EM105" i="2"/>
  <c r="EC139" i="2"/>
  <c r="EN139" i="2"/>
  <c r="EA144" i="2"/>
  <c r="ET144" i="2" s="1"/>
  <c r="DW180" i="2"/>
  <c r="ER181" i="2"/>
  <c r="EK181" i="2"/>
  <c r="DU178" i="2"/>
  <c r="EP100" i="2"/>
  <c r="DU100" i="2"/>
  <c r="ED125" i="2"/>
  <c r="EF164" i="2"/>
  <c r="EI175" i="2"/>
  <c r="EV150" i="2"/>
  <c r="EG178" i="2"/>
  <c r="ER178" i="2"/>
  <c r="EB178" i="2"/>
  <c r="EJ178" i="2"/>
  <c r="ED178" i="2"/>
  <c r="EM178" i="2"/>
  <c r="EM144" i="2"/>
  <c r="EP144" i="2"/>
  <c r="DW144" i="2"/>
  <c r="EC144" i="2"/>
  <c r="ED144" i="2"/>
  <c r="ER180" i="2"/>
  <c r="EF180" i="2"/>
  <c r="EM180" i="2"/>
  <c r="EQ180" i="2"/>
  <c r="EE180" i="2"/>
  <c r="DZ180" i="2"/>
  <c r="EB100" i="2"/>
  <c r="DW100" i="2"/>
  <c r="EI100" i="2"/>
  <c r="EH100" i="2"/>
  <c r="EK100" i="2"/>
  <c r="ED100" i="2"/>
  <c r="EL125" i="2"/>
  <c r="EF125" i="2"/>
  <c r="EN125" i="2"/>
  <c r="EB125" i="2"/>
  <c r="EQ125" i="2"/>
  <c r="EP125" i="2"/>
  <c r="DV164" i="2"/>
  <c r="EQ164" i="2"/>
  <c r="EV164" i="2"/>
  <c r="EE164" i="2"/>
  <c r="EH164" i="2"/>
  <c r="EJ164" i="2"/>
  <c r="EP181" i="2"/>
  <c r="EF181" i="2"/>
  <c r="DU181" i="2"/>
  <c r="DZ181" i="2"/>
  <c r="EQ181" i="2"/>
  <c r="DW181" i="2"/>
  <c r="EB181" i="2"/>
  <c r="EA124" i="2"/>
  <c r="ET124" i="2" s="1"/>
  <c r="ES124" i="2"/>
  <c r="EU124" i="2" s="1"/>
  <c r="EQ124" i="2"/>
  <c r="DU150" i="2"/>
  <c r="ER150" i="2"/>
  <c r="EK150" i="2"/>
  <c r="EP150" i="2"/>
  <c r="EE150" i="2"/>
  <c r="EJ150" i="2"/>
  <c r="EO150" i="2"/>
  <c r="EJ127" i="2"/>
  <c r="EQ127" i="2"/>
  <c r="EB127" i="2"/>
  <c r="DU127" i="2"/>
  <c r="EA127" i="2"/>
  <c r="ET127" i="2" s="1"/>
  <c r="DZ127" i="2"/>
  <c r="EE198" i="2"/>
  <c r="EV198" i="2"/>
  <c r="DU198" i="2"/>
  <c r="DZ198" i="2"/>
  <c r="EJ198" i="2"/>
  <c r="EB198" i="2"/>
  <c r="EI198" i="2"/>
  <c r="EG142" i="2"/>
  <c r="EA142" i="2"/>
  <c r="ET142" i="2" s="1"/>
  <c r="DU142" i="2"/>
  <c r="DX142" i="2"/>
  <c r="DY142" i="2" s="1"/>
  <c r="DZ142" i="2"/>
  <c r="EE142" i="2"/>
  <c r="EH142" i="2"/>
  <c r="DV154" i="2"/>
  <c r="EH154" i="2"/>
  <c r="ES154" i="2"/>
  <c r="EU154" i="2" s="1"/>
  <c r="EP154" i="2"/>
  <c r="ER154" i="2"/>
  <c r="EB154" i="2"/>
  <c r="EL156" i="2"/>
  <c r="ER156" i="2"/>
  <c r="EC170" i="2"/>
  <c r="EB170" i="2"/>
  <c r="ED27" i="2"/>
  <c r="DZ27" i="2"/>
  <c r="EF134" i="2"/>
  <c r="EP134" i="2"/>
  <c r="EP195" i="2"/>
  <c r="EM195" i="2"/>
  <c r="EP101" i="2"/>
  <c r="EN101" i="2"/>
  <c r="DW98" i="2"/>
  <c r="EN98" i="2"/>
  <c r="EN43" i="2"/>
  <c r="EE43" i="2"/>
  <c r="DV43" i="2"/>
  <c r="DZ29" i="2"/>
  <c r="DW29" i="2"/>
  <c r="DU29" i="2"/>
  <c r="DX83" i="2"/>
  <c r="DY83" i="2" s="1"/>
  <c r="EN83" i="2"/>
  <c r="EV76" i="2"/>
  <c r="EQ76" i="2"/>
  <c r="DU117" i="2"/>
  <c r="EH117" i="2"/>
  <c r="ES171" i="2"/>
  <c r="EU171" i="2" s="1"/>
  <c r="EA171" i="2"/>
  <c r="ET171" i="2" s="1"/>
  <c r="EN148" i="2"/>
  <c r="EI148" i="2"/>
  <c r="EK179" i="2"/>
  <c r="DX179" i="2"/>
  <c r="DY179" i="2" s="1"/>
  <c r="EL189" i="2"/>
  <c r="EH189" i="2"/>
  <c r="EG147" i="2"/>
  <c r="EL147" i="2"/>
  <c r="EO55" i="2"/>
  <c r="EI55" i="2"/>
  <c r="EG175" i="2"/>
  <c r="EN175" i="2"/>
  <c r="EA73" i="2"/>
  <c r="ET73" i="2" s="1"/>
  <c r="EC73" i="2"/>
  <c r="EH174" i="2"/>
  <c r="EI197" i="2"/>
  <c r="EV69" i="2"/>
  <c r="EG165" i="2"/>
  <c r="DZ156" i="2"/>
  <c r="EC156" i="2"/>
  <c r="EA170" i="2"/>
  <c r="ET170" i="2" s="1"/>
  <c r="DV27" i="2"/>
  <c r="EE134" i="2"/>
  <c r="DZ134" i="2"/>
  <c r="DX195" i="2"/>
  <c r="DY195" i="2" s="1"/>
  <c r="EC195" i="2"/>
  <c r="EG101" i="2"/>
  <c r="ES101" i="2"/>
  <c r="EU101" i="2" s="1"/>
  <c r="ED98" i="2"/>
  <c r="DX98" i="2"/>
  <c r="DY98" i="2" s="1"/>
  <c r="EP43" i="2"/>
  <c r="EQ43" i="2"/>
  <c r="EJ43" i="2"/>
  <c r="EN29" i="2"/>
  <c r="EQ29" i="2"/>
  <c r="EE83" i="2"/>
  <c r="DU83" i="2"/>
  <c r="EL76" i="2"/>
  <c r="EF76" i="2"/>
  <c r="EA117" i="2"/>
  <c r="ET117" i="2" s="1"/>
  <c r="DX117" i="2"/>
  <c r="DY117" i="2" s="1"/>
  <c r="EC171" i="2"/>
  <c r="DX171" i="2"/>
  <c r="DY171" i="2" s="1"/>
  <c r="EV148" i="2"/>
  <c r="EQ179" i="2"/>
  <c r="EC179" i="2"/>
  <c r="EC189" i="2"/>
  <c r="DW189" i="2"/>
  <c r="EJ147" i="2"/>
  <c r="DX147" i="2"/>
  <c r="DY147" i="2" s="1"/>
  <c r="EG55" i="2"/>
  <c r="EB55" i="2"/>
  <c r="ES175" i="2"/>
  <c r="EU175" i="2" s="1"/>
  <c r="ER175" i="2"/>
  <c r="EI73" i="2"/>
  <c r="EK73" i="2"/>
  <c r="EL174" i="2"/>
  <c r="EE174" i="2"/>
  <c r="EC197" i="2"/>
  <c r="EK69" i="2"/>
  <c r="EL165" i="2"/>
  <c r="DU156" i="2"/>
  <c r="DW156" i="2"/>
  <c r="EN170" i="2"/>
  <c r="DW170" i="2"/>
  <c r="EC27" i="2"/>
  <c r="EE27" i="2"/>
  <c r="EN134" i="2"/>
  <c r="EM134" i="2"/>
  <c r="EV195" i="2"/>
  <c r="EQ195" i="2"/>
  <c r="ER101" i="2"/>
  <c r="EE101" i="2"/>
  <c r="DV98" i="2"/>
  <c r="EK98" i="2"/>
  <c r="EO43" i="2"/>
  <c r="ER43" i="2"/>
  <c r="DW43" i="2"/>
  <c r="ES29" i="2"/>
  <c r="EU29" i="2" s="1"/>
  <c r="EA29" i="2"/>
  <c r="ET29" i="2" s="1"/>
  <c r="EF83" i="2"/>
  <c r="EG83" i="2"/>
  <c r="EJ76" i="2"/>
  <c r="EK76" i="2"/>
  <c r="EE117" i="2"/>
  <c r="EB117" i="2"/>
  <c r="EE171" i="2"/>
  <c r="EG171" i="2"/>
  <c r="EQ148" i="2"/>
  <c r="EI179" i="2"/>
  <c r="DW179" i="2"/>
  <c r="EM189" i="2"/>
  <c r="EK189" i="2"/>
  <c r="ES147" i="2"/>
  <c r="EU147" i="2" s="1"/>
  <c r="DW147" i="2"/>
  <c r="EQ55" i="2"/>
  <c r="DW55" i="2"/>
  <c r="DZ175" i="2"/>
  <c r="EA175" i="2"/>
  <c r="ET175" i="2" s="1"/>
  <c r="EE73" i="2"/>
  <c r="DU73" i="2"/>
  <c r="DV174" i="2"/>
  <c r="EP174" i="2"/>
  <c r="EH69" i="2"/>
  <c r="DU165" i="2"/>
  <c r="EE156" i="2"/>
  <c r="EO156" i="2"/>
  <c r="ED170" i="2"/>
  <c r="DU170" i="2"/>
  <c r="EH27" i="2"/>
  <c r="DW27" i="2"/>
  <c r="EV134" i="2"/>
  <c r="ES134" i="2"/>
  <c r="EU134" i="2" s="1"/>
  <c r="EN195" i="2"/>
  <c r="DW101" i="2"/>
  <c r="EF101" i="2"/>
  <c r="EI98" i="2"/>
  <c r="DU98" i="2"/>
  <c r="EM43" i="2"/>
  <c r="EI43" i="2"/>
  <c r="EB43" i="2"/>
  <c r="EF29" i="2"/>
  <c r="EI29" i="2"/>
  <c r="EC83" i="2"/>
  <c r="DZ83" i="2"/>
  <c r="DV76" i="2"/>
  <c r="EC76" i="2"/>
  <c r="EV117" i="2"/>
  <c r="EN117" i="2"/>
  <c r="EB171" i="2"/>
  <c r="EK171" i="2"/>
  <c r="EE148" i="2"/>
  <c r="DZ179" i="2"/>
  <c r="EA179" i="2"/>
  <c r="ET179" i="2" s="1"/>
  <c r="EF189" i="2"/>
  <c r="EG189" i="2"/>
  <c r="EV147" i="2"/>
  <c r="DU147" i="2"/>
  <c r="EL55" i="2"/>
  <c r="ER55" i="2"/>
  <c r="EC175" i="2"/>
  <c r="EF175" i="2"/>
  <c r="EL73" i="2"/>
  <c r="ER73" i="2"/>
  <c r="ER174" i="2"/>
  <c r="DV165" i="2"/>
  <c r="ES156" i="2"/>
  <c r="EU156" i="2" s="1"/>
  <c r="EN156" i="2"/>
  <c r="EK170" i="2"/>
  <c r="EF170" i="2"/>
  <c r="EM27" i="2"/>
  <c r="DU27" i="2"/>
  <c r="EK134" i="2"/>
  <c r="EA134" i="2"/>
  <c r="ET134" i="2" s="1"/>
  <c r="EF195" i="2"/>
  <c r="EG195" i="2"/>
  <c r="DU101" i="2"/>
  <c r="DX101" i="2"/>
  <c r="DY101" i="2" s="1"/>
  <c r="EA98" i="2"/>
  <c r="ET98" i="2" s="1"/>
  <c r="EO98" i="2"/>
  <c r="EB98" i="2"/>
  <c r="EA43" i="2"/>
  <c r="ET43" i="2" s="1"/>
  <c r="ED43" i="2"/>
  <c r="EH43" i="2"/>
  <c r="EB29" i="2"/>
  <c r="EH29" i="2"/>
  <c r="ED83" i="2"/>
  <c r="EM83" i="2"/>
  <c r="DZ76" i="2"/>
  <c r="EG76" i="2"/>
  <c r="ED117" i="2"/>
  <c r="EC117" i="2"/>
  <c r="DW171" i="2"/>
  <c r="EO171" i="2"/>
  <c r="ED148" i="2"/>
  <c r="EH148" i="2"/>
  <c r="EV179" i="2"/>
  <c r="EP179" i="2"/>
  <c r="DX189" i="2"/>
  <c r="DY189" i="2" s="1"/>
  <c r="DZ189" i="2"/>
  <c r="EM147" i="2"/>
  <c r="ED147" i="2"/>
  <c r="EA55" i="2"/>
  <c r="ET55" i="2" s="1"/>
  <c r="EK55" i="2"/>
  <c r="EE175" i="2"/>
  <c r="EB175" i="2"/>
  <c r="EP73" i="2"/>
  <c r="EM73" i="2"/>
  <c r="EJ174" i="2"/>
  <c r="EM165" i="2"/>
  <c r="EQ165" i="2"/>
  <c r="EM156" i="2"/>
  <c r="EV156" i="2"/>
  <c r="ER170" i="2"/>
  <c r="DX170" i="2"/>
  <c r="DY170" i="2" s="1"/>
  <c r="EA27" i="2"/>
  <c r="ET27" i="2" s="1"/>
  <c r="ES27" i="2"/>
  <c r="EU27" i="2" s="1"/>
  <c r="DW134" i="2"/>
  <c r="DU134" i="2"/>
  <c r="DZ195" i="2"/>
  <c r="EJ195" i="2"/>
  <c r="EH101" i="2"/>
  <c r="EL101" i="2"/>
  <c r="EH98" i="2"/>
  <c r="ES98" i="2"/>
  <c r="EU98" i="2" s="1"/>
  <c r="EP98" i="2"/>
  <c r="EG43" i="2"/>
  <c r="EL43" i="2"/>
  <c r="DU43" i="2"/>
  <c r="EL29" i="2"/>
  <c r="EJ29" i="2"/>
  <c r="EK83" i="2"/>
  <c r="ES83" i="2"/>
  <c r="EU83" i="2" s="1"/>
  <c r="EI76" i="2"/>
  <c r="DX76" i="2"/>
  <c r="DY76" i="2" s="1"/>
  <c r="EP117" i="2"/>
  <c r="EJ117" i="2"/>
  <c r="EJ171" i="2"/>
  <c r="EH171" i="2"/>
  <c r="DW148" i="2"/>
  <c r="ER148" i="2"/>
  <c r="EE179" i="2"/>
  <c r="ER179" i="2"/>
  <c r="DV189" i="2"/>
  <c r="EO189" i="2"/>
  <c r="EE147" i="2"/>
  <c r="EH147" i="2"/>
  <c r="DV55" i="2"/>
  <c r="EF55" i="2"/>
  <c r="DV175" i="2"/>
  <c r="EK175" i="2"/>
  <c r="EG73" i="2"/>
  <c r="EH73" i="2"/>
  <c r="EO174" i="2"/>
  <c r="DW165" i="2"/>
  <c r="EV165" i="2"/>
  <c r="EF156" i="2"/>
  <c r="EG156" i="2"/>
  <c r="ES170" i="2"/>
  <c r="EU170" i="2" s="1"/>
  <c r="EP170" i="2"/>
  <c r="DX27" i="2"/>
  <c r="DY27" i="2" s="1"/>
  <c r="EF27" i="2"/>
  <c r="EI134" i="2"/>
  <c r="EB134" i="2"/>
  <c r="EI195" i="2"/>
  <c r="EH195" i="2"/>
  <c r="EB101" i="2"/>
  <c r="EK101" i="2"/>
  <c r="ER98" i="2"/>
  <c r="EL98" i="2"/>
  <c r="DZ98" i="2"/>
  <c r="DX43" i="2"/>
  <c r="DY43" i="2" s="1"/>
  <c r="EK43" i="2"/>
  <c r="EP29" i="2"/>
  <c r="DV29" i="2"/>
  <c r="EG29" i="2"/>
  <c r="EP83" i="2"/>
  <c r="EO83" i="2"/>
  <c r="DU76" i="2"/>
  <c r="EE76" i="2"/>
  <c r="DZ117" i="2"/>
  <c r="EK117" i="2"/>
  <c r="EN171" i="2"/>
  <c r="EQ171" i="2"/>
  <c r="EG148" i="2"/>
  <c r="EJ148" i="2"/>
  <c r="DU179" i="2"/>
  <c r="EM179" i="2"/>
  <c r="EB189" i="2"/>
  <c r="EN189" i="2"/>
  <c r="EF147" i="2"/>
  <c r="EK147" i="2"/>
  <c r="DZ55" i="2"/>
  <c r="EJ175" i="2"/>
  <c r="EO175" i="2"/>
  <c r="EQ73" i="2"/>
  <c r="EB73" i="2"/>
  <c r="EB174" i="2"/>
  <c r="EA197" i="2"/>
  <c r="ET197" i="2" s="1"/>
  <c r="ED165" i="2"/>
  <c r="EP165" i="2"/>
  <c r="EM96" i="2"/>
  <c r="DX96" i="2"/>
  <c r="DY96" i="2" s="1"/>
  <c r="EE96" i="2"/>
  <c r="EI96" i="2"/>
  <c r="EK96" i="2"/>
  <c r="EB96" i="2"/>
  <c r="EN96" i="2"/>
  <c r="DV96" i="2"/>
  <c r="EP96" i="2"/>
  <c r="EQ96" i="2"/>
  <c r="DZ96" i="2"/>
  <c r="ER96" i="2"/>
  <c r="EJ96" i="2"/>
  <c r="ES56" i="2"/>
  <c r="EU56" i="2" s="1"/>
  <c r="EK56" i="2"/>
  <c r="EI56" i="2"/>
  <c r="EN56" i="2"/>
  <c r="EM56" i="2"/>
  <c r="EG56" i="2"/>
  <c r="ER56" i="2"/>
  <c r="EV56" i="2"/>
  <c r="EE56" i="2"/>
  <c r="DZ56" i="2"/>
  <c r="EH56" i="2"/>
  <c r="DU56" i="2"/>
  <c r="EP56" i="2"/>
  <c r="EH46" i="2"/>
  <c r="EC46" i="2"/>
  <c r="EL46" i="2"/>
  <c r="DZ46" i="2"/>
  <c r="EF46" i="2"/>
  <c r="EA46" i="2"/>
  <c r="ET46" i="2" s="1"/>
  <c r="EM46" i="2"/>
  <c r="EQ46" i="2"/>
  <c r="EK46" i="2"/>
  <c r="DX46" i="2"/>
  <c r="DY46" i="2" s="1"/>
  <c r="EB46" i="2"/>
  <c r="DV46" i="2"/>
  <c r="EM140" i="2"/>
  <c r="ES140" i="2"/>
  <c r="EU140" i="2" s="1"/>
  <c r="DU140" i="2"/>
  <c r="DV140" i="2"/>
  <c r="EE140" i="2"/>
  <c r="EB140" i="2"/>
  <c r="ER140" i="2"/>
  <c r="EA140" i="2"/>
  <c r="ET140" i="2" s="1"/>
  <c r="EQ140" i="2"/>
  <c r="EP140" i="2"/>
  <c r="DX140" i="2"/>
  <c r="DY140" i="2" s="1"/>
  <c r="EF140" i="2"/>
  <c r="EJ140" i="2"/>
  <c r="EF151" i="2"/>
  <c r="EG151" i="2"/>
  <c r="EP151" i="2"/>
  <c r="DX151" i="2"/>
  <c r="DY151" i="2" s="1"/>
  <c r="EK151" i="2"/>
  <c r="EQ151" i="2"/>
  <c r="DZ151" i="2"/>
  <c r="EJ151" i="2"/>
  <c r="DU151" i="2"/>
  <c r="EC151" i="2"/>
  <c r="EV151" i="2"/>
  <c r="ER151" i="2"/>
  <c r="DV151" i="2"/>
  <c r="EB172" i="2"/>
  <c r="EH172" i="2"/>
  <c r="EF172" i="2"/>
  <c r="EO172" i="2"/>
  <c r="EC172" i="2"/>
  <c r="EG172" i="2"/>
  <c r="EV172" i="2"/>
  <c r="DV172" i="2"/>
  <c r="EN172" i="2"/>
  <c r="EP172" i="2"/>
  <c r="EQ172" i="2"/>
  <c r="ES172" i="2"/>
  <c r="EU172" i="2" s="1"/>
  <c r="DX172" i="2"/>
  <c r="DY172" i="2" s="1"/>
  <c r="DX177" i="2"/>
  <c r="DY177" i="2" s="1"/>
  <c r="EQ177" i="2"/>
  <c r="DV177" i="2"/>
  <c r="EN177" i="2"/>
  <c r="ES177" i="2"/>
  <c r="EU177" i="2" s="1"/>
  <c r="ER177" i="2"/>
  <c r="DZ177" i="2"/>
  <c r="EP177" i="2"/>
  <c r="EI177" i="2"/>
  <c r="EO177" i="2"/>
  <c r="EA177" i="2"/>
  <c r="ET177" i="2" s="1"/>
  <c r="EF177" i="2"/>
  <c r="ED177" i="2"/>
  <c r="EC15" i="2"/>
  <c r="EF15" i="2"/>
  <c r="EI15" i="2"/>
  <c r="EG15" i="2"/>
  <c r="EM15" i="2"/>
  <c r="DV15" i="2"/>
  <c r="EB15" i="2"/>
  <c r="EJ15" i="2"/>
  <c r="EK15" i="2"/>
  <c r="DX15" i="2"/>
  <c r="DY15" i="2" s="1"/>
  <c r="EQ15" i="2"/>
  <c r="EH15" i="2"/>
  <c r="EA15" i="2"/>
  <c r="ET15" i="2" s="1"/>
  <c r="ER15" i="2"/>
  <c r="EV15" i="2"/>
  <c r="DW15" i="2"/>
  <c r="EA38" i="2"/>
  <c r="ET38" i="2" s="1"/>
  <c r="EN38" i="2"/>
  <c r="DW38" i="2"/>
  <c r="EH38" i="2"/>
  <c r="EO38" i="2"/>
  <c r="DU38" i="2"/>
  <c r="EB38" i="2"/>
  <c r="EQ38" i="2"/>
  <c r="DV38" i="2"/>
  <c r="EF38" i="2"/>
  <c r="EI38" i="2"/>
  <c r="EP38" i="2"/>
  <c r="EC38" i="2"/>
  <c r="ED38" i="2"/>
  <c r="EJ38" i="2"/>
  <c r="DZ38" i="2"/>
  <c r="DV167" i="2"/>
  <c r="DW167" i="2"/>
  <c r="EH167" i="2"/>
  <c r="EO167" i="2"/>
  <c r="EC167" i="2"/>
  <c r="EE167" i="2"/>
  <c r="EJ167" i="2"/>
  <c r="DU167" i="2"/>
  <c r="EM167" i="2"/>
  <c r="EB167" i="2"/>
  <c r="EK167" i="2"/>
  <c r="EL167" i="2"/>
  <c r="EI167" i="2"/>
  <c r="EG167" i="2"/>
  <c r="EP167" i="2"/>
  <c r="EC82" i="2"/>
  <c r="DV82" i="2"/>
  <c r="EV82" i="2"/>
  <c r="EG82" i="2"/>
  <c r="EA82" i="2"/>
  <c r="ET82" i="2" s="1"/>
  <c r="ER82" i="2"/>
  <c r="DU82" i="2"/>
  <c r="EI82" i="2"/>
  <c r="EL82" i="2"/>
  <c r="ED82" i="2"/>
  <c r="DX82" i="2"/>
  <c r="DY82" i="2" s="1"/>
  <c r="EF82" i="2"/>
  <c r="ES82" i="2"/>
  <c r="EU82" i="2" s="1"/>
  <c r="EJ82" i="2"/>
  <c r="EP82" i="2"/>
  <c r="EE82" i="2"/>
  <c r="EM82" i="2"/>
  <c r="DW82" i="2"/>
  <c r="DZ82" i="2"/>
  <c r="EE44" i="2"/>
  <c r="EB44" i="2"/>
  <c r="EV44" i="2"/>
  <c r="EN44" i="2"/>
  <c r="DW44" i="2"/>
  <c r="ER44" i="2"/>
  <c r="EL44" i="2"/>
  <c r="EM44" i="2"/>
  <c r="DV44" i="2"/>
  <c r="EP44" i="2"/>
  <c r="EC44" i="2"/>
  <c r="ES44" i="2"/>
  <c r="EU44" i="2" s="1"/>
  <c r="EF44" i="2"/>
  <c r="EK44" i="2"/>
  <c r="EH44" i="2"/>
  <c r="EA44" i="2"/>
  <c r="ET44" i="2" s="1"/>
  <c r="EQ44" i="2"/>
  <c r="DX44" i="2"/>
  <c r="DY44" i="2" s="1"/>
  <c r="ES70" i="2"/>
  <c r="EU70" i="2" s="1"/>
  <c r="EM70" i="2"/>
  <c r="DX70" i="2"/>
  <c r="DY70" i="2" s="1"/>
  <c r="ED70" i="2"/>
  <c r="EP70" i="2"/>
  <c r="EN70" i="2"/>
  <c r="EV70" i="2"/>
  <c r="EL70" i="2"/>
  <c r="EQ70" i="2"/>
  <c r="DV70" i="2"/>
  <c r="EE70" i="2"/>
  <c r="EJ70" i="2"/>
  <c r="EI70" i="2"/>
  <c r="EG70" i="2"/>
  <c r="EH70" i="2"/>
  <c r="EC70" i="2"/>
  <c r="ER70" i="2"/>
  <c r="EK70" i="2"/>
  <c r="DV103" i="2"/>
  <c r="EI103" i="2"/>
  <c r="DW103" i="2"/>
  <c r="EG103" i="2"/>
  <c r="EM103" i="2"/>
  <c r="EK103" i="2"/>
  <c r="ES103" i="2"/>
  <c r="EU103" i="2" s="1"/>
  <c r="EA103" i="2"/>
  <c r="ET103" i="2" s="1"/>
  <c r="EL103" i="2"/>
  <c r="EH103" i="2"/>
  <c r="EO103" i="2"/>
  <c r="EC103" i="2"/>
  <c r="EB103" i="2"/>
  <c r="ER103" i="2"/>
  <c r="EF103" i="2"/>
  <c r="DW99" i="2"/>
  <c r="EG99" i="2"/>
  <c r="EP99" i="2"/>
  <c r="EO99" i="2"/>
  <c r="EJ99" i="2"/>
  <c r="EC99" i="2"/>
  <c r="EH99" i="2"/>
  <c r="DZ99" i="2"/>
  <c r="ES99" i="2"/>
  <c r="EU99" i="2" s="1"/>
  <c r="EF99" i="2"/>
  <c r="ER99" i="2"/>
  <c r="EE99" i="2"/>
  <c r="ED99" i="2"/>
  <c r="EN99" i="2"/>
  <c r="EV99" i="2"/>
  <c r="EM99" i="2"/>
  <c r="EJ194" i="2"/>
  <c r="DW194" i="2"/>
  <c r="EN194" i="2"/>
  <c r="EF194" i="2"/>
  <c r="EP194" i="2"/>
  <c r="EG194" i="2"/>
  <c r="DU194" i="2"/>
  <c r="EO194" i="2"/>
  <c r="DZ194" i="2"/>
  <c r="EC194" i="2"/>
  <c r="EI194" i="2"/>
  <c r="DV194" i="2"/>
  <c r="EQ194" i="2"/>
  <c r="EL194" i="2"/>
  <c r="ED194" i="2"/>
  <c r="EV194" i="2"/>
  <c r="DV35" i="2"/>
  <c r="EP35" i="2"/>
  <c r="ER35" i="2"/>
  <c r="EO35" i="2"/>
  <c r="EJ35" i="2"/>
  <c r="EI35" i="2"/>
  <c r="EV183" i="2"/>
  <c r="DZ183" i="2"/>
  <c r="DW183" i="2"/>
  <c r="EV80" i="2"/>
  <c r="DU80" i="2"/>
  <c r="EN80" i="2"/>
  <c r="ES80" i="2"/>
  <c r="EU80" i="2" s="1"/>
  <c r="EL80" i="2"/>
  <c r="EF80" i="2"/>
  <c r="DX80" i="2"/>
  <c r="DY80" i="2" s="1"/>
  <c r="EH80" i="2"/>
  <c r="EO80" i="2"/>
  <c r="DV80" i="2"/>
  <c r="EE80" i="2"/>
  <c r="ER80" i="2"/>
  <c r="EC80" i="2"/>
  <c r="DZ106" i="2"/>
  <c r="EQ106" i="2"/>
  <c r="DV106" i="2"/>
  <c r="DW106" i="2"/>
  <c r="EB106" i="2"/>
  <c r="ER106" i="2"/>
  <c r="ES106" i="2"/>
  <c r="EU106" i="2" s="1"/>
  <c r="EG106" i="2"/>
  <c r="EA106" i="2"/>
  <c r="ET106" i="2" s="1"/>
  <c r="EE106" i="2"/>
  <c r="EN106" i="2"/>
  <c r="EK106" i="2"/>
  <c r="EL106" i="2"/>
  <c r="DX106" i="2"/>
  <c r="DY106" i="2" s="1"/>
  <c r="EF106" i="2"/>
  <c r="EM106" i="2"/>
  <c r="EI106" i="2"/>
  <c r="EO106" i="2"/>
  <c r="EM192" i="2"/>
  <c r="EN192" i="2"/>
  <c r="EH192" i="2"/>
  <c r="EB192" i="2"/>
  <c r="EG192" i="2"/>
  <c r="EJ192" i="2"/>
  <c r="ES192" i="2"/>
  <c r="EU192" i="2" s="1"/>
  <c r="DW192" i="2"/>
  <c r="EP192" i="2"/>
  <c r="DU192" i="2"/>
  <c r="DV192" i="2"/>
  <c r="EA192" i="2"/>
  <c r="ET192" i="2" s="1"/>
  <c r="DW24" i="2"/>
  <c r="EV24" i="2"/>
  <c r="ES24" i="2"/>
  <c r="EU24" i="2" s="1"/>
  <c r="EP24" i="2"/>
  <c r="DZ24" i="2"/>
  <c r="ER24" i="2"/>
  <c r="EH24" i="2"/>
  <c r="DV24" i="2"/>
  <c r="EF24" i="2"/>
  <c r="EA24" i="2"/>
  <c r="ET24" i="2" s="1"/>
  <c r="EQ24" i="2"/>
  <c r="EG24" i="2"/>
  <c r="EK24" i="2"/>
  <c r="DX24" i="2"/>
  <c r="DY24" i="2" s="1"/>
  <c r="EN24" i="2"/>
  <c r="EB24" i="2"/>
  <c r="ER94" i="2"/>
  <c r="EE94" i="2"/>
  <c r="EJ94" i="2"/>
  <c r="EO94" i="2"/>
  <c r="EM94" i="2"/>
  <c r="EB94" i="2"/>
  <c r="EL94" i="2"/>
  <c r="EG94" i="2"/>
  <c r="EN94" i="2"/>
  <c r="EF94" i="2"/>
  <c r="EK94" i="2"/>
  <c r="ED94" i="2"/>
  <c r="EH94" i="2"/>
  <c r="EQ94" i="2"/>
  <c r="DV94" i="2"/>
  <c r="EV94" i="2"/>
  <c r="DU94" i="2"/>
  <c r="EI94" i="2"/>
  <c r="EP94" i="2"/>
  <c r="EK140" i="2"/>
  <c r="EC140" i="2"/>
  <c r="EL56" i="2"/>
  <c r="EN46" i="2"/>
  <c r="EL192" i="2"/>
  <c r="ER172" i="2"/>
  <c r="EB151" i="2"/>
  <c r="DZ80" i="2"/>
  <c r="EK80" i="2"/>
  <c r="EE177" i="2"/>
  <c r="EM177" i="2"/>
  <c r="ES194" i="2"/>
  <c r="EU194" i="2" s="1"/>
  <c r="DZ15" i="2"/>
  <c r="EV38" i="2"/>
  <c r="ED167" i="2"/>
  <c r="EL99" i="2"/>
  <c r="EE103" i="2"/>
  <c r="DU24" i="2"/>
  <c r="EN82" i="2"/>
  <c r="DZ70" i="2"/>
  <c r="EV106" i="2"/>
  <c r="DW35" i="2"/>
  <c r="DZ94" i="2"/>
  <c r="EG140" i="2"/>
  <c r="EQ56" i="2"/>
  <c r="EE46" i="2"/>
  <c r="EF192" i="2"/>
  <c r="ER192" i="2"/>
  <c r="EM172" i="2"/>
  <c r="EM151" i="2"/>
  <c r="EQ80" i="2"/>
  <c r="EP80" i="2"/>
  <c r="EJ177" i="2"/>
  <c r="EB194" i="2"/>
  <c r="EO15" i="2"/>
  <c r="EG38" i="2"/>
  <c r="EQ167" i="2"/>
  <c r="EB99" i="2"/>
  <c r="EV103" i="2"/>
  <c r="EI24" i="2"/>
  <c r="EQ82" i="2"/>
  <c r="DU44" i="2"/>
  <c r="EO70" i="2"/>
  <c r="EJ106" i="2"/>
  <c r="DX35" i="2"/>
  <c r="DY35" i="2" s="1"/>
  <c r="DW94" i="2"/>
  <c r="EI140" i="2"/>
  <c r="EF56" i="2"/>
  <c r="ED140" i="2"/>
  <c r="EJ56" i="2"/>
  <c r="EB56" i="2"/>
  <c r="EP46" i="2"/>
  <c r="DW46" i="2"/>
  <c r="EQ192" i="2"/>
  <c r="EO192" i="2"/>
  <c r="EK172" i="2"/>
  <c r="EI151" i="2"/>
  <c r="ES151" i="2"/>
  <c r="EU151" i="2" s="1"/>
  <c r="EB80" i="2"/>
  <c r="EL177" i="2"/>
  <c r="DX194" i="2"/>
  <c r="DY194" i="2" s="1"/>
  <c r="ED15" i="2"/>
  <c r="EK38" i="2"/>
  <c r="EN167" i="2"/>
  <c r="EA99" i="2"/>
  <c r="ET99" i="2" s="1"/>
  <c r="EQ103" i="2"/>
  <c r="EL24" i="2"/>
  <c r="ES96" i="2"/>
  <c r="EU96" i="2" s="1"/>
  <c r="EH82" i="2"/>
  <c r="EG44" i="2"/>
  <c r="EA70" i="2"/>
  <c r="ET70" i="2" s="1"/>
  <c r="EP106" i="2"/>
  <c r="EF183" i="2"/>
  <c r="DX94" i="2"/>
  <c r="DY94" i="2" s="1"/>
  <c r="EO140" i="2"/>
  <c r="EA56" i="2"/>
  <c r="ET56" i="2" s="1"/>
  <c r="ED56" i="2"/>
  <c r="DU46" i="2"/>
  <c r="ER46" i="2"/>
  <c r="DX192" i="2"/>
  <c r="DY192" i="2" s="1"/>
  <c r="EI192" i="2"/>
  <c r="EL172" i="2"/>
  <c r="ED151" i="2"/>
  <c r="EL151" i="2"/>
  <c r="EM80" i="2"/>
  <c r="EH177" i="2"/>
  <c r="EH194" i="2"/>
  <c r="EK194" i="2"/>
  <c r="ES15" i="2"/>
  <c r="EU15" i="2" s="1"/>
  <c r="EE38" i="2"/>
  <c r="ES167" i="2"/>
  <c r="EU167" i="2" s="1"/>
  <c r="DU99" i="2"/>
  <c r="ED103" i="2"/>
  <c r="ED24" i="2"/>
  <c r="ED96" i="2"/>
  <c r="EJ44" i="2"/>
  <c r="DW70" i="2"/>
  <c r="DV183" i="2"/>
  <c r="EC94" i="2"/>
  <c r="EN140" i="2"/>
  <c r="DX56" i="2"/>
  <c r="DY56" i="2" s="1"/>
  <c r="DV56" i="2"/>
  <c r="EI46" i="2"/>
  <c r="ED46" i="2"/>
  <c r="DZ192" i="2"/>
  <c r="EV192" i="2"/>
  <c r="DZ172" i="2"/>
  <c r="DU172" i="2"/>
  <c r="EH151" i="2"/>
  <c r="DW151" i="2"/>
  <c r="DW80" i="2"/>
  <c r="DW177" i="2"/>
  <c r="EA194" i="2"/>
  <c r="ET194" i="2" s="1"/>
  <c r="EL15" i="2"/>
  <c r="EL38" i="2"/>
  <c r="EA167" i="2"/>
  <c r="ET167" i="2" s="1"/>
  <c r="DV99" i="2"/>
  <c r="EQ99" i="2"/>
  <c r="DX103" i="2"/>
  <c r="DY103" i="2" s="1"/>
  <c r="EM24" i="2"/>
  <c r="EC96" i="2"/>
  <c r="DZ44" i="2"/>
  <c r="EB70" i="2"/>
  <c r="EH106" i="2"/>
  <c r="EA94" i="2"/>
  <c r="ET94" i="2" s="1"/>
  <c r="EV140" i="2"/>
  <c r="EC56" i="2"/>
  <c r="ES46" i="2"/>
  <c r="EU46" i="2" s="1"/>
  <c r="EO46" i="2"/>
  <c r="EE192" i="2"/>
  <c r="EK192" i="2"/>
  <c r="EI172" i="2"/>
  <c r="ED172" i="2"/>
  <c r="EN151" i="2"/>
  <c r="EE151" i="2"/>
  <c r="ED80" i="2"/>
  <c r="EB177" i="2"/>
  <c r="DU177" i="2"/>
  <c r="ER194" i="2"/>
  <c r="EP15" i="2"/>
  <c r="ER38" i="2"/>
  <c r="EF167" i="2"/>
  <c r="EK99" i="2"/>
  <c r="DU103" i="2"/>
  <c r="EE24" i="2"/>
  <c r="DU96" i="2"/>
  <c r="EO82" i="2"/>
  <c r="EO44" i="2"/>
  <c r="ED106" i="2"/>
  <c r="ES94" i="2"/>
  <c r="EU94" i="2" s="1"/>
  <c r="EP156" i="2"/>
  <c r="EB156" i="2"/>
  <c r="EJ156" i="2"/>
  <c r="EK156" i="2"/>
  <c r="DV170" i="2"/>
  <c r="EJ170" i="2"/>
  <c r="EH170" i="2"/>
  <c r="EN27" i="2"/>
  <c r="EJ27" i="2"/>
  <c r="EI27" i="2"/>
  <c r="DV134" i="2"/>
  <c r="ER134" i="2"/>
  <c r="EO134" i="2"/>
  <c r="DV195" i="2"/>
  <c r="EE195" i="2"/>
  <c r="EO195" i="2"/>
  <c r="ED101" i="2"/>
  <c r="EM101" i="2"/>
  <c r="EA101" i="2"/>
  <c r="ET101" i="2" s="1"/>
  <c r="EQ98" i="2"/>
  <c r="EJ98" i="2"/>
  <c r="EM98" i="2"/>
  <c r="EM29" i="2"/>
  <c r="EV29" i="2"/>
  <c r="EC29" i="2"/>
  <c r="EH83" i="2"/>
  <c r="EB83" i="2"/>
  <c r="EQ83" i="2"/>
  <c r="ED76" i="2"/>
  <c r="EA76" i="2"/>
  <c r="ET76" i="2" s="1"/>
  <c r="ES76" i="2"/>
  <c r="EU76" i="2" s="1"/>
  <c r="EQ117" i="2"/>
  <c r="EF117" i="2"/>
  <c r="DV117" i="2"/>
  <c r="DZ171" i="2"/>
  <c r="EF171" i="2"/>
  <c r="EL171" i="2"/>
  <c r="EF96" i="2"/>
  <c r="EV96" i="2"/>
  <c r="EH96" i="2"/>
  <c r="DU148" i="2"/>
  <c r="EK148" i="2"/>
  <c r="EM148" i="2"/>
  <c r="EB179" i="2"/>
  <c r="EJ179" i="2"/>
  <c r="ES179" i="2"/>
  <c r="EU179" i="2" s="1"/>
  <c r="ES189" i="2"/>
  <c r="EU189" i="2" s="1"/>
  <c r="EQ189" i="2"/>
  <c r="EP189" i="2"/>
  <c r="EI147" i="2"/>
  <c r="DZ147" i="2"/>
  <c r="ER147" i="2"/>
  <c r="EV55" i="2"/>
  <c r="DX55" i="2"/>
  <c r="DY55" i="2" s="1"/>
  <c r="EE55" i="2"/>
  <c r="EQ175" i="2"/>
  <c r="EM175" i="2"/>
  <c r="EH175" i="2"/>
  <c r="ES73" i="2"/>
  <c r="EU73" i="2" s="1"/>
  <c r="DX73" i="2"/>
  <c r="DY73" i="2" s="1"/>
  <c r="DV73" i="2"/>
  <c r="EA174" i="2"/>
  <c r="ET174" i="2" s="1"/>
  <c r="ES174" i="2"/>
  <c r="EU174" i="2" s="1"/>
  <c r="DU197" i="2"/>
  <c r="EE69" i="2"/>
  <c r="EA165" i="2"/>
  <c r="ET165" i="2" s="1"/>
  <c r="ES165" i="2"/>
  <c r="EU165" i="2" s="1"/>
  <c r="EH156" i="2"/>
  <c r="DX156" i="2"/>
  <c r="DY156" i="2" s="1"/>
  <c r="EA156" i="2"/>
  <c r="ET156" i="2" s="1"/>
  <c r="EQ170" i="2"/>
  <c r="EE170" i="2"/>
  <c r="EL170" i="2"/>
  <c r="DZ170" i="2"/>
  <c r="EV27" i="2"/>
  <c r="EP27" i="2"/>
  <c r="EK27" i="2"/>
  <c r="EO27" i="2"/>
  <c r="DX134" i="2"/>
  <c r="DY134" i="2" s="1"/>
  <c r="EJ134" i="2"/>
  <c r="ED134" i="2"/>
  <c r="EB195" i="2"/>
  <c r="ES195" i="2"/>
  <c r="EU195" i="2" s="1"/>
  <c r="DW195" i="2"/>
  <c r="EA195" i="2"/>
  <c r="ET195" i="2" s="1"/>
  <c r="DZ101" i="2"/>
  <c r="EQ101" i="2"/>
  <c r="EI101" i="2"/>
  <c r="EF98" i="2"/>
  <c r="EC98" i="2"/>
  <c r="EE29" i="2"/>
  <c r="ED29" i="2"/>
  <c r="DW83" i="2"/>
  <c r="EA83" i="2"/>
  <c r="ET83" i="2" s="1"/>
  <c r="ER83" i="2"/>
  <c r="EH76" i="2"/>
  <c r="DW76" i="2"/>
  <c r="EM76" i="2"/>
  <c r="EI117" i="2"/>
  <c r="EL117" i="2"/>
  <c r="EM117" i="2"/>
  <c r="EP171" i="2"/>
  <c r="DV171" i="2"/>
  <c r="DU171" i="2"/>
  <c r="EA96" i="2"/>
  <c r="ET96" i="2" s="1"/>
  <c r="EL96" i="2"/>
  <c r="EO96" i="2"/>
  <c r="EP148" i="2"/>
  <c r="DX148" i="2"/>
  <c r="DY148" i="2" s="1"/>
  <c r="ES148" i="2"/>
  <c r="EU148" i="2" s="1"/>
  <c r="EA148" i="2"/>
  <c r="ET148" i="2" s="1"/>
  <c r="EO179" i="2"/>
  <c r="EL179" i="2"/>
  <c r="EH179" i="2"/>
  <c r="EA189" i="2"/>
  <c r="ET189" i="2" s="1"/>
  <c r="EV189" i="2"/>
  <c r="DU189" i="2"/>
  <c r="EA147" i="2"/>
  <c r="ET147" i="2" s="1"/>
  <c r="EB147" i="2"/>
  <c r="EO147" i="2"/>
  <c r="EP55" i="2"/>
  <c r="EH55" i="2"/>
  <c r="ED55" i="2"/>
  <c r="ES55" i="2"/>
  <c r="EU55" i="2" s="1"/>
  <c r="EP175" i="2"/>
  <c r="EL175" i="2"/>
  <c r="DW175" i="2"/>
  <c r="DZ73" i="2"/>
  <c r="ED73" i="2"/>
  <c r="EN73" i="2"/>
  <c r="EI174" i="2"/>
  <c r="EQ174" i="2"/>
  <c r="EV197" i="2"/>
  <c r="DV69" i="2"/>
  <c r="EN165" i="2"/>
  <c r="EF165" i="2"/>
  <c r="DZ148" i="2"/>
  <c r="EL148" i="2"/>
  <c r="DV148" i="2"/>
  <c r="EI156" i="2"/>
  <c r="ED156" i="2"/>
  <c r="EG170" i="2"/>
  <c r="EO170" i="2"/>
  <c r="EQ27" i="2"/>
  <c r="EL27" i="2"/>
  <c r="EC134" i="2"/>
  <c r="EH134" i="2"/>
  <c r="EK195" i="2"/>
  <c r="DU195" i="2"/>
  <c r="EV101" i="2"/>
  <c r="DV101" i="2"/>
  <c r="EI83" i="2"/>
  <c r="EL83" i="2"/>
  <c r="EN76" i="2"/>
  <c r="EP76" i="2"/>
  <c r="EG117" i="2"/>
  <c r="DW117" i="2"/>
  <c r="EM171" i="2"/>
  <c r="EI171" i="2"/>
  <c r="EG96" i="2"/>
  <c r="DW96" i="2"/>
  <c r="EO148" i="2"/>
  <c r="EB148" i="2"/>
  <c r="EN179" i="2"/>
  <c r="DV179" i="2"/>
  <c r="ER189" i="2"/>
  <c r="EJ189" i="2"/>
  <c r="EC147" i="2"/>
  <c r="DV147" i="2"/>
  <c r="EM55" i="2"/>
  <c r="EC55" i="2"/>
  <c r="EV175" i="2"/>
  <c r="DU175" i="2"/>
  <c r="DW73" i="2"/>
  <c r="EJ73" i="2"/>
  <c r="ED174" i="2"/>
  <c r="EC165" i="2"/>
  <c r="EK33" i="2"/>
  <c r="EE33" i="2"/>
  <c r="ER33" i="2"/>
  <c r="EG14" i="2"/>
  <c r="EF14" i="2"/>
  <c r="EB14" i="2"/>
  <c r="DV137" i="2"/>
  <c r="EH137" i="2"/>
  <c r="EA137" i="2"/>
  <c r="ET137" i="2" s="1"/>
  <c r="EK137" i="2"/>
  <c r="DX17" i="2"/>
  <c r="DY17" i="2" s="1"/>
  <c r="DV17" i="2"/>
  <c r="EI17" i="2"/>
  <c r="ER13" i="2"/>
  <c r="EJ13" i="2"/>
  <c r="EB13" i="2"/>
  <c r="EN36" i="2"/>
  <c r="EH36" i="2"/>
  <c r="EQ36" i="2"/>
  <c r="EH110" i="2"/>
  <c r="EN110" i="2"/>
  <c r="DU110" i="2"/>
  <c r="EP66" i="2"/>
  <c r="EA66" i="2"/>
  <c r="ET66" i="2" s="1"/>
  <c r="EC66" i="2"/>
  <c r="ES85" i="2"/>
  <c r="EU85" i="2" s="1"/>
  <c r="EV85" i="2"/>
  <c r="EK85" i="2"/>
  <c r="EK135" i="2"/>
  <c r="DW135" i="2"/>
  <c r="EO135" i="2"/>
  <c r="EC109" i="2"/>
  <c r="EO109" i="2"/>
  <c r="EN109" i="2"/>
  <c r="ED149" i="2"/>
  <c r="DX149" i="2"/>
  <c r="DY149" i="2" s="1"/>
  <c r="EN149" i="2"/>
  <c r="EA163" i="2"/>
  <c r="ET163" i="2" s="1"/>
  <c r="DX163" i="2"/>
  <c r="DY163" i="2" s="1"/>
  <c r="DU163" i="2"/>
  <c r="EL123" i="2"/>
  <c r="EO123" i="2"/>
  <c r="EV123" i="2"/>
  <c r="EK123" i="2"/>
  <c r="EM53" i="2"/>
  <c r="DV53" i="2"/>
  <c r="EI53" i="2"/>
  <c r="DV58" i="2"/>
  <c r="EQ58" i="2"/>
  <c r="ES58" i="2"/>
  <c r="EU58" i="2" s="1"/>
  <c r="EV47" i="2"/>
  <c r="ES47" i="2"/>
  <c r="EU47" i="2" s="1"/>
  <c r="EL47" i="2"/>
  <c r="EI111" i="2"/>
  <c r="DU111" i="2"/>
  <c r="EM111" i="2"/>
  <c r="ED111" i="2"/>
  <c r="ES60" i="2"/>
  <c r="EU60" i="2" s="1"/>
  <c r="EO60" i="2"/>
  <c r="EL60" i="2"/>
  <c r="EB60" i="2"/>
  <c r="EC160" i="2"/>
  <c r="EQ160" i="2"/>
  <c r="ES160" i="2"/>
  <c r="EU160" i="2" s="1"/>
  <c r="EP49" i="2"/>
  <c r="EJ49" i="2"/>
  <c r="EF49" i="2"/>
  <c r="ED49" i="2"/>
  <c r="EO62" i="2"/>
  <c r="EC62" i="2"/>
  <c r="ER155" i="2"/>
  <c r="EF155" i="2"/>
  <c r="DX33" i="2"/>
  <c r="DY33" i="2" s="1"/>
  <c r="EC33" i="2"/>
  <c r="DV33" i="2"/>
  <c r="EP14" i="2"/>
  <c r="EQ14" i="2"/>
  <c r="DX14" i="2"/>
  <c r="DY14" i="2" s="1"/>
  <c r="ER137" i="2"/>
  <c r="EI137" i="2"/>
  <c r="EN137" i="2"/>
  <c r="EP17" i="2"/>
  <c r="EH17" i="2"/>
  <c r="EE17" i="2"/>
  <c r="EN13" i="2"/>
  <c r="EL13" i="2"/>
  <c r="EM13" i="2"/>
  <c r="DV36" i="2"/>
  <c r="EL36" i="2"/>
  <c r="EV36" i="2"/>
  <c r="EV110" i="2"/>
  <c r="EM110" i="2"/>
  <c r="EJ110" i="2"/>
  <c r="EO66" i="2"/>
  <c r="DW66" i="2"/>
  <c r="EN66" i="2"/>
  <c r="EJ85" i="2"/>
  <c r="DX85" i="2"/>
  <c r="DY85" i="2" s="1"/>
  <c r="EB85" i="2"/>
  <c r="EM135" i="2"/>
  <c r="EF135" i="2"/>
  <c r="EL135" i="2"/>
  <c r="ED109" i="2"/>
  <c r="EH109" i="2"/>
  <c r="EK109" i="2"/>
  <c r="EO149" i="2"/>
  <c r="EK149" i="2"/>
  <c r="DU149" i="2"/>
  <c r="EV163" i="2"/>
  <c r="EF163" i="2"/>
  <c r="EE163" i="2"/>
  <c r="EE123" i="2"/>
  <c r="EJ123" i="2"/>
  <c r="EH123" i="2"/>
  <c r="EA53" i="2"/>
  <c r="ET53" i="2" s="1"/>
  <c r="ED53" i="2"/>
  <c r="ER53" i="2"/>
  <c r="EG58" i="2"/>
  <c r="DW58" i="2"/>
  <c r="EI58" i="2"/>
  <c r="EJ47" i="2"/>
  <c r="EB47" i="2"/>
  <c r="ER47" i="2"/>
  <c r="EN111" i="2"/>
  <c r="DV111" i="2"/>
  <c r="ER111" i="2"/>
  <c r="DZ60" i="2"/>
  <c r="DW60" i="2"/>
  <c r="EQ60" i="2"/>
  <c r="EJ160" i="2"/>
  <c r="EP160" i="2"/>
  <c r="DV160" i="2"/>
  <c r="DZ49" i="2"/>
  <c r="DU49" i="2"/>
  <c r="ER49" i="2"/>
  <c r="ES62" i="2"/>
  <c r="EU62" i="2" s="1"/>
  <c r="DV155" i="2"/>
  <c r="EA155" i="2"/>
  <c r="ET155" i="2" s="1"/>
  <c r="DX49" i="2"/>
  <c r="DY49" i="2" s="1"/>
  <c r="EC49" i="2"/>
  <c r="EO49" i="2"/>
  <c r="DZ33" i="2"/>
  <c r="EB33" i="2"/>
  <c r="EJ33" i="2"/>
  <c r="DW14" i="2"/>
  <c r="EV14" i="2"/>
  <c r="EH14" i="2"/>
  <c r="EF137" i="2"/>
  <c r="EP137" i="2"/>
  <c r="EG137" i="2"/>
  <c r="EA17" i="2"/>
  <c r="ET17" i="2" s="1"/>
  <c r="DW17" i="2"/>
  <c r="EQ17" i="2"/>
  <c r="DW13" i="2"/>
  <c r="EC13" i="2"/>
  <c r="EV13" i="2"/>
  <c r="EM36" i="2"/>
  <c r="EI36" i="2"/>
  <c r="ED36" i="2"/>
  <c r="EI110" i="2"/>
  <c r="DW110" i="2"/>
  <c r="EL110" i="2"/>
  <c r="EG66" i="2"/>
  <c r="EF66" i="2"/>
  <c r="EK66" i="2"/>
  <c r="EM85" i="2"/>
  <c r="ER85" i="2"/>
  <c r="EA85" i="2"/>
  <c r="ET85" i="2" s="1"/>
  <c r="EC135" i="2"/>
  <c r="EE135" i="2"/>
  <c r="EQ135" i="2"/>
  <c r="EE109" i="2"/>
  <c r="EP109" i="2"/>
  <c r="DW109" i="2"/>
  <c r="DW149" i="2"/>
  <c r="EV149" i="2"/>
  <c r="EA149" i="2"/>
  <c r="ET149" i="2" s="1"/>
  <c r="DW163" i="2"/>
  <c r="EH163" i="2"/>
  <c r="EG163" i="2"/>
  <c r="EF123" i="2"/>
  <c r="DZ123" i="2"/>
  <c r="ER123" i="2"/>
  <c r="EB53" i="2"/>
  <c r="EC53" i="2"/>
  <c r="EF53" i="2"/>
  <c r="EP58" i="2"/>
  <c r="DU58" i="2"/>
  <c r="EF58" i="2"/>
  <c r="ED47" i="2"/>
  <c r="EA47" i="2"/>
  <c r="ET47" i="2" s="1"/>
  <c r="DU47" i="2"/>
  <c r="EF111" i="2"/>
  <c r="EK111" i="2"/>
  <c r="EE111" i="2"/>
  <c r="EP60" i="2"/>
  <c r="EI60" i="2"/>
  <c r="EE60" i="2"/>
  <c r="ER160" i="2"/>
  <c r="EL160" i="2"/>
  <c r="EA160" i="2"/>
  <c r="ET160" i="2" s="1"/>
  <c r="EH49" i="2"/>
  <c r="EL49" i="2"/>
  <c r="DW49" i="2"/>
  <c r="DX62" i="2"/>
  <c r="DY62" i="2" s="1"/>
  <c r="ED62" i="2"/>
  <c r="EC155" i="2"/>
  <c r="EK155" i="2"/>
  <c r="EG182" i="2"/>
  <c r="DU33" i="2"/>
  <c r="EI33" i="2"/>
  <c r="EP33" i="2"/>
  <c r="EV33" i="2"/>
  <c r="ES14" i="2"/>
  <c r="EU14" i="2" s="1"/>
  <c r="ED14" i="2"/>
  <c r="EK14" i="2"/>
  <c r="EA14" i="2"/>
  <c r="ET14" i="2" s="1"/>
  <c r="DX137" i="2"/>
  <c r="DY137" i="2" s="1"/>
  <c r="EB137" i="2"/>
  <c r="ES137" i="2"/>
  <c r="EU137" i="2" s="1"/>
  <c r="EJ17" i="2"/>
  <c r="ED17" i="2"/>
  <c r="EN17" i="2"/>
  <c r="EK13" i="2"/>
  <c r="EP13" i="2"/>
  <c r="ED13" i="2"/>
  <c r="EF36" i="2"/>
  <c r="DX36" i="2"/>
  <c r="DY36" i="2" s="1"/>
  <c r="DU36" i="2"/>
  <c r="EG110" i="2"/>
  <c r="EC110" i="2"/>
  <c r="EK110" i="2"/>
  <c r="EV66" i="2"/>
  <c r="EJ66" i="2"/>
  <c r="EI66" i="2"/>
  <c r="EN85" i="2"/>
  <c r="DW85" i="2"/>
  <c r="DU85" i="2"/>
  <c r="DV135" i="2"/>
  <c r="EP135" i="2"/>
  <c r="EB135" i="2"/>
  <c r="DZ109" i="2"/>
  <c r="EF109" i="2"/>
  <c r="EG109" i="2"/>
  <c r="EB109" i="2"/>
  <c r="EQ149" i="2"/>
  <c r="ER149" i="2"/>
  <c r="EJ149" i="2"/>
  <c r="DZ163" i="2"/>
  <c r="ED163" i="2"/>
  <c r="EK163" i="2"/>
  <c r="EB123" i="2"/>
  <c r="EM123" i="2"/>
  <c r="EP123" i="2"/>
  <c r="EL53" i="2"/>
  <c r="EN53" i="2"/>
  <c r="EG53" i="2"/>
  <c r="DZ58" i="2"/>
  <c r="ER58" i="2"/>
  <c r="EC58" i="2"/>
  <c r="EP47" i="2"/>
  <c r="EG47" i="2"/>
  <c r="EQ47" i="2"/>
  <c r="EK47" i="2"/>
  <c r="EO111" i="2"/>
  <c r="EJ111" i="2"/>
  <c r="DZ111" i="2"/>
  <c r="DV60" i="2"/>
  <c r="DX60" i="2"/>
  <c r="DY60" i="2" s="1"/>
  <c r="EC60" i="2"/>
  <c r="DU160" i="2"/>
  <c r="EE160" i="2"/>
  <c r="DW160" i="2"/>
  <c r="EG49" i="2"/>
  <c r="EN49" i="2"/>
  <c r="ES49" i="2"/>
  <c r="EU49" i="2" s="1"/>
  <c r="DW62" i="2"/>
  <c r="EH62" i="2"/>
  <c r="DW155" i="2"/>
  <c r="EI155" i="2"/>
  <c r="ED182" i="2"/>
  <c r="EL33" i="2"/>
  <c r="EQ33" i="2"/>
  <c r="DV14" i="2"/>
  <c r="EE14" i="2"/>
  <c r="EL137" i="2"/>
  <c r="EC137" i="2"/>
  <c r="DU17" i="2"/>
  <c r="EL17" i="2"/>
  <c r="DV13" i="2"/>
  <c r="EI13" i="2"/>
  <c r="ES36" i="2"/>
  <c r="EU36" i="2" s="1"/>
  <c r="EG36" i="2"/>
  <c r="EA110" i="2"/>
  <c r="ET110" i="2" s="1"/>
  <c r="EF110" i="2"/>
  <c r="DX66" i="2"/>
  <c r="DY66" i="2" s="1"/>
  <c r="EH66" i="2"/>
  <c r="EE85" i="2"/>
  <c r="ED85" i="2"/>
  <c r="ER135" i="2"/>
  <c r="DU135" i="2"/>
  <c r="EQ109" i="2"/>
  <c r="EM109" i="2"/>
  <c r="EM149" i="2"/>
  <c r="DV149" i="2"/>
  <c r="DV163" i="2"/>
  <c r="EM163" i="2"/>
  <c r="DX123" i="2"/>
  <c r="DY123" i="2" s="1"/>
  <c r="EA123" i="2"/>
  <c r="ET123" i="2" s="1"/>
  <c r="EQ53" i="2"/>
  <c r="EK53" i="2"/>
  <c r="EJ53" i="2"/>
  <c r="EE58" i="2"/>
  <c r="EO58" i="2"/>
  <c r="DZ47" i="2"/>
  <c r="EE47" i="2"/>
  <c r="EP111" i="2"/>
  <c r="EC111" i="2"/>
  <c r="EN60" i="2"/>
  <c r="EG60" i="2"/>
  <c r="EK160" i="2"/>
  <c r="EM160" i="2"/>
  <c r="EK49" i="2"/>
  <c r="EE49" i="2"/>
  <c r="EQ49" i="2"/>
  <c r="EJ62" i="2"/>
  <c r="DZ155" i="2"/>
  <c r="DX155" i="2"/>
  <c r="DY155" i="2" s="1"/>
  <c r="DV49" i="2"/>
  <c r="EB49" i="2"/>
  <c r="A2" i="2"/>
  <c r="AL2" i="2"/>
  <c r="A3" i="1"/>
  <c r="A3" i="2" s="1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Y20" i="2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Y12" i="2"/>
  <c r="DW10" i="2"/>
  <c r="DX10" i="2" s="1"/>
  <c r="DY10" i="2" s="1"/>
  <c r="DV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4" i="1"/>
  <c r="BI13" i="2"/>
  <c r="AQ13" i="2" s="1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O7" i="9" s="1"/>
  <c r="L9" i="9"/>
  <c r="HP13" i="2"/>
  <c r="HP12" i="2"/>
  <c r="HP8" i="2"/>
  <c r="EB6" i="2"/>
  <c r="DV6" i="2"/>
  <c r="DU6" i="2"/>
  <c r="M11" i="9" s="1"/>
  <c r="DW6" i="2"/>
  <c r="DX6" i="2" s="1"/>
  <c r="L15" i="9"/>
  <c r="B32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IO7" i="2" l="1"/>
  <c r="BI12" i="2"/>
  <c r="AQ12" i="2" s="1"/>
  <c r="IO3" i="2"/>
  <c r="BI10" i="2"/>
  <c r="AQ10" i="2" s="1"/>
  <c r="A5" i="1"/>
  <c r="AL5" i="2" s="1"/>
  <c r="AL3" i="2"/>
  <c r="A4" i="2"/>
  <c r="AL4" i="2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DZ10" i="2" l="1"/>
  <c r="EA10" i="2"/>
  <c r="EP10" i="2"/>
  <c r="A5" i="2"/>
  <c r="A6" i="1"/>
  <c r="A7" i="1" s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8" i="1"/>
  <c r="A9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0" i="2" l="1"/>
  <c r="ES10" i="2"/>
  <c r="EU10" i="2" s="1"/>
  <c r="ED10" i="2"/>
  <c r="EG10" i="2" s="1"/>
  <c r="EC10" i="2"/>
  <c r="EF10" i="2" s="1"/>
  <c r="EE10" i="2"/>
  <c r="EJ10" i="2"/>
  <c r="EL10" i="2" s="1"/>
  <c r="EK10" i="2"/>
  <c r="EM10" i="2" s="1"/>
  <c r="BJ11" i="2"/>
  <c r="BJ12" i="2"/>
  <c r="BJ10" i="2"/>
  <c r="BJ9" i="2"/>
  <c r="AL7" i="2"/>
  <c r="A7" i="2"/>
  <c r="AL6" i="2"/>
  <c r="A6" i="2"/>
  <c r="A8" i="2"/>
  <c r="AL8" i="2"/>
  <c r="A9" i="2"/>
  <c r="AL9" i="2"/>
  <c r="BM9" i="2"/>
  <c r="CT3" i="2" s="1"/>
  <c r="B16" i="5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0" i="1"/>
  <c r="A11" i="1" s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I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O10" i="2" l="1"/>
  <c r="EI10" i="2"/>
  <c r="CT11" i="2"/>
  <c r="CT19" i="2" s="1"/>
  <c r="EN10" i="2"/>
  <c r="EQ10" i="2"/>
  <c r="EH10" i="2"/>
  <c r="A12" i="1"/>
  <c r="AL10" i="2"/>
  <c r="A10" i="2"/>
  <c r="BM3" i="2"/>
  <c r="BM16" i="2" s="1"/>
  <c r="B22" i="5" s="1"/>
  <c r="HY4" i="2"/>
  <c r="Y33" i="8" s="1"/>
  <c r="Q3" i="9"/>
  <c r="EC2" i="2"/>
  <c r="EF2" i="2" s="1"/>
  <c r="EH2" i="2" s="1"/>
  <c r="EK2" i="2"/>
  <c r="EM2" i="2" s="1"/>
  <c r="EO2" i="2" s="1"/>
  <c r="ES2" i="2"/>
  <c r="EY34" i="2" s="1"/>
  <c r="EY35" i="2" s="1"/>
  <c r="ET2" i="2" s="1"/>
  <c r="EY2" i="2" s="1"/>
  <c r="EV10" i="2" s="1"/>
  <c r="ED2" i="2"/>
  <c r="EG2" i="2" s="1"/>
  <c r="EI2" i="2" s="1"/>
  <c r="EI11" i="2"/>
  <c r="EO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L11" i="2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ER6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R12" i="9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Q13" i="9"/>
  <c r="Q12" i="9"/>
  <c r="ER4" i="2"/>
  <c r="EI3" i="2"/>
  <c r="EH4" i="2"/>
  <c r="EN4" i="2"/>
  <c r="EQ4" i="2"/>
  <c r="R7" i="9"/>
  <c r="EO4" i="2"/>
  <c r="R13" i="9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10" i="2" l="1"/>
  <c r="ER11" i="2"/>
  <c r="A11" i="2"/>
  <c r="GW3" i="2"/>
  <c r="GO3" i="2" s="1"/>
  <c r="GP3" i="2" s="1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EY31" i="2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2" i="2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4" i="2"/>
  <c r="GP14" i="2" s="1"/>
  <c r="Z31" i="8" a="1"/>
  <c r="Z37" i="8" s="1"/>
  <c r="Y38" i="8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GO12" i="2" l="1"/>
  <c r="GP12" i="2" s="1"/>
  <c r="CT12" i="2"/>
  <c r="CT5" i="2"/>
  <c r="B18" i="5" s="1"/>
  <c r="BB5" i="2" s="1"/>
  <c r="GO11" i="2"/>
  <c r="GP11" i="2" s="1"/>
  <c r="GO10" i="2"/>
  <c r="GP10" i="2" s="1"/>
  <c r="GO9" i="2"/>
  <c r="GP9" i="2" s="1"/>
  <c r="GO8" i="2"/>
  <c r="GP8" i="2" s="1"/>
  <c r="GO7" i="2"/>
  <c r="GP7" i="2" s="1"/>
  <c r="GO6" i="2"/>
  <c r="GP6" i="2" s="1"/>
  <c r="GO5" i="2"/>
  <c r="GP5" i="2" s="1"/>
  <c r="GO2" i="2"/>
  <c r="GP2" i="2" s="1"/>
  <c r="GO4" i="2"/>
  <c r="GP4" i="2" s="1"/>
  <c r="A12" i="2"/>
  <c r="CT15" i="2"/>
  <c r="CT23" i="2"/>
  <c r="EY4" i="2"/>
  <c r="EY11" i="2" s="1"/>
  <c r="EY27" i="2" s="1"/>
  <c r="EY7" i="2"/>
  <c r="EY14" i="2" s="1"/>
  <c r="R11" i="9" s="1"/>
  <c r="EY6" i="2"/>
  <c r="EY13" i="2" s="1"/>
  <c r="EY29" i="2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3" i="1"/>
  <c r="AL13" i="2" s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GB12" i="2" l="1"/>
  <c r="GB11" i="2"/>
  <c r="GB2" i="2"/>
  <c r="GB10" i="2"/>
  <c r="GB7" i="2"/>
  <c r="EY30" i="2"/>
  <c r="B12" i="9"/>
  <c r="GB8" i="2"/>
  <c r="GB4" i="2"/>
  <c r="GB9" i="2"/>
  <c r="GB6" i="2"/>
  <c r="GB3" i="2"/>
  <c r="GB5" i="2"/>
  <c r="A13" i="2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14" i="1"/>
  <c r="AL14" i="2" s="1"/>
  <c r="AA36" i="8"/>
  <c r="AA37" i="8" s="1"/>
  <c r="GW14" i="2" l="1"/>
  <c r="GW10" i="2"/>
  <c r="GR6" i="2" s="1"/>
  <c r="GS6" i="2" s="1"/>
  <c r="GW12" i="2"/>
  <c r="GW13" i="2" s="1"/>
  <c r="A14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15" i="1"/>
  <c r="AL15" i="2" s="1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AA38" i="8"/>
  <c r="AA39" i="8" s="1"/>
  <c r="GR12" i="2" l="1"/>
  <c r="GS12" i="2" s="1"/>
  <c r="GR11" i="2"/>
  <c r="GS11" i="2" s="1"/>
  <c r="GR10" i="2"/>
  <c r="GS10" i="2" s="1"/>
  <c r="GR3" i="2"/>
  <c r="GS3" i="2" s="1"/>
  <c r="GR5" i="2"/>
  <c r="GS5" i="2" s="1"/>
  <c r="GR2" i="2"/>
  <c r="GS2" i="2" s="1"/>
  <c r="GR9" i="2"/>
  <c r="GS9" i="2" s="1"/>
  <c r="GR8" i="2"/>
  <c r="GS8" i="2" s="1"/>
  <c r="GR4" i="2"/>
  <c r="GS4" i="2" s="1"/>
  <c r="GR7" i="2"/>
  <c r="GS7" i="2" s="1"/>
  <c r="A15" i="2"/>
  <c r="GC29" i="2"/>
  <c r="GC28" i="2"/>
  <c r="GC27" i="2"/>
  <c r="GC26" i="2"/>
  <c r="GC24" i="2"/>
  <c r="GC25" i="2"/>
  <c r="A16" i="1"/>
  <c r="A16" i="2" s="1"/>
  <c r="GC23" i="2"/>
  <c r="GC20" i="2"/>
  <c r="GC22" i="2"/>
  <c r="GC21" i="2"/>
  <c r="GC19" i="2"/>
  <c r="GC18" i="2"/>
  <c r="GC17" i="2"/>
  <c r="GC16" i="2"/>
  <c r="GC15" i="2"/>
  <c r="GC14" i="2"/>
  <c r="GC13" i="2"/>
  <c r="GC12" i="2" l="1"/>
  <c r="GC3" i="2"/>
  <c r="GC9" i="2"/>
  <c r="GC11" i="2"/>
  <c r="GC2" i="2"/>
  <c r="GC5" i="2"/>
  <c r="GC7" i="2"/>
  <c r="GC10" i="2"/>
  <c r="GC6" i="2"/>
  <c r="GC8" i="2"/>
  <c r="GC4" i="2"/>
  <c r="AL16" i="2"/>
  <c r="A17" i="1"/>
  <c r="AL17" i="2" s="1"/>
  <c r="GW21" i="2" l="1"/>
  <c r="L39" i="8" s="1"/>
  <c r="A17" i="2"/>
  <c r="GW19" i="2"/>
  <c r="GW20" i="2" s="1"/>
  <c r="A18" i="1"/>
  <c r="A18" i="2" s="1"/>
  <c r="GW17" i="2"/>
  <c r="GZ2" i="2" l="1"/>
  <c r="GZ3" i="2" s="1"/>
  <c r="HC3" i="2" s="1"/>
  <c r="AL18" i="2"/>
  <c r="A19" i="1"/>
  <c r="AL19" i="2" s="1"/>
  <c r="HA2" i="2" l="1"/>
  <c r="HH2" i="2" s="1"/>
  <c r="HB2" i="2"/>
  <c r="HC2" i="2" s="1"/>
  <c r="GZ4" i="2"/>
  <c r="HI4" i="2" s="1"/>
  <c r="HA3" i="2"/>
  <c r="HH3" i="2" s="1"/>
  <c r="HB3" i="2"/>
  <c r="HI3" i="2" s="1"/>
  <c r="A19" i="2"/>
  <c r="A20" i="1"/>
  <c r="AL20" i="2" s="1"/>
  <c r="AL26" i="2"/>
  <c r="A26" i="2"/>
  <c r="HI2" i="2"/>
  <c r="HA4" i="2" l="1"/>
  <c r="HH4" i="2"/>
  <c r="GZ5" i="2"/>
  <c r="HB5" i="2" s="1"/>
  <c r="HC4" i="2"/>
  <c r="HB4" i="2"/>
  <c r="HE4" i="2"/>
  <c r="HD4" i="2"/>
  <c r="A20" i="2"/>
  <c r="A21" i="1"/>
  <c r="AL21" i="2" s="1"/>
  <c r="AJ23" i="2"/>
  <c r="CY18" i="2"/>
  <c r="CY14" i="2"/>
  <c r="CY25" i="2"/>
  <c r="CY23" i="2"/>
  <c r="AJ19" i="2"/>
  <c r="AJ16" i="2"/>
  <c r="CY12" i="2"/>
  <c r="CY21" i="2"/>
  <c r="AJ17" i="2"/>
  <c r="AJ15" i="2"/>
  <c r="AJ22" i="2"/>
  <c r="CY20" i="2"/>
  <c r="CY22" i="2"/>
  <c r="AJ20" i="2"/>
  <c r="AJ14" i="2"/>
  <c r="CY24" i="2"/>
  <c r="CY13" i="2"/>
  <c r="CY28" i="2"/>
  <c r="AJ28" i="2"/>
  <c r="A28" i="2"/>
  <c r="AL28" i="2"/>
  <c r="AL27" i="2"/>
  <c r="A27" i="2"/>
  <c r="CY27" i="2"/>
  <c r="AJ27" i="2"/>
  <c r="GZ6" i="2" l="1"/>
  <c r="GZ7" i="2" s="1"/>
  <c r="HB7" i="2" s="1"/>
  <c r="HC5" i="2"/>
  <c r="HI5" i="2"/>
  <c r="HA5" i="2"/>
  <c r="HH5" i="2" s="1"/>
  <c r="A21" i="2"/>
  <c r="A22" i="1"/>
  <c r="CY5" i="2"/>
  <c r="G33" i="9" s="1"/>
  <c r="CY26" i="2"/>
  <c r="CY19" i="2"/>
  <c r="AJ25" i="2"/>
  <c r="CY15" i="2"/>
  <c r="CY16" i="2"/>
  <c r="AJ13" i="2"/>
  <c r="CY17" i="2"/>
  <c r="AJ18" i="2"/>
  <c r="AJ21" i="2"/>
  <c r="AJ24" i="2"/>
  <c r="AJ26" i="2"/>
  <c r="HH6" i="2" l="1"/>
  <c r="HI7" i="2"/>
  <c r="GZ8" i="2"/>
  <c r="HH8" i="2" s="1"/>
  <c r="HD7" i="2"/>
  <c r="HE7" i="2"/>
  <c r="HC6" i="2"/>
  <c r="HA6" i="2"/>
  <c r="HB6" i="2"/>
  <c r="HH7" i="2"/>
  <c r="HI6" i="2"/>
  <c r="HA7" i="2"/>
  <c r="HC7" i="2"/>
  <c r="J160" i="5"/>
  <c r="AJ12" i="2"/>
  <c r="J24" i="5"/>
  <c r="CY8" i="2"/>
  <c r="I77" i="5"/>
  <c r="H92" i="5"/>
  <c r="F122" i="5"/>
  <c r="F78" i="5"/>
  <c r="AL24" i="2"/>
  <c r="A22" i="2"/>
  <c r="AL22" i="2"/>
  <c r="A23" i="2"/>
  <c r="AL23" i="2"/>
  <c r="E129" i="5"/>
  <c r="A24" i="2"/>
  <c r="A25" i="2"/>
  <c r="AL25" i="2"/>
  <c r="I102" i="5"/>
  <c r="CY10" i="2"/>
  <c r="AJ10" i="2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K10" i="9" s="1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AK23" i="2"/>
  <c r="AK15" i="2"/>
  <c r="J14" i="9"/>
  <c r="J18" i="9"/>
  <c r="K24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I16" i="9"/>
  <c r="K27" i="9"/>
  <c r="J11" i="9"/>
  <c r="H26" i="9"/>
  <c r="K28" i="9"/>
  <c r="I21" i="9"/>
  <c r="K18" i="9"/>
  <c r="I24" i="9"/>
  <c r="K22" i="9"/>
  <c r="H31" i="9"/>
  <c r="H19" i="9"/>
  <c r="G30" i="9"/>
  <c r="AK27" i="2"/>
  <c r="AK19" i="2"/>
  <c r="I30" i="9"/>
  <c r="K15" i="9"/>
  <c r="I28" i="9"/>
  <c r="I20" i="9"/>
  <c r="K19" i="9"/>
  <c r="G31" i="9"/>
  <c r="H27" i="9"/>
  <c r="J29" i="9"/>
  <c r="I11" i="9"/>
  <c r="G19" i="9"/>
  <c r="I12" i="9"/>
  <c r="G12" i="9"/>
  <c r="G18" i="9"/>
  <c r="H25" i="9"/>
  <c r="G29" i="9"/>
  <c r="J30" i="9"/>
  <c r="AK18" i="2"/>
  <c r="AK21" i="2"/>
  <c r="AK24" i="2"/>
  <c r="I18" i="9"/>
  <c r="H14" i="9"/>
  <c r="K16" i="9"/>
  <c r="K12" i="9"/>
  <c r="I14" i="9"/>
  <c r="H13" i="9"/>
  <c r="G27" i="9"/>
  <c r="J23" i="9"/>
  <c r="J26" i="9"/>
  <c r="K20" i="9"/>
  <c r="K23" i="9"/>
  <c r="H24" i="9"/>
  <c r="AK16" i="2"/>
  <c r="J31" i="9"/>
  <c r="H28" i="9"/>
  <c r="H23" i="9"/>
  <c r="G22" i="9"/>
  <c r="J13" i="9"/>
  <c r="I19" i="9"/>
  <c r="J25" i="9"/>
  <c r="J32" i="9"/>
  <c r="H15" i="9"/>
  <c r="J20" i="9"/>
  <c r="G16" i="9"/>
  <c r="I23" i="9"/>
  <c r="K29" i="9"/>
  <c r="AK22" i="2"/>
  <c r="AK13" i="2"/>
  <c r="AK17" i="2"/>
  <c r="AK26" i="2"/>
  <c r="I15" i="9"/>
  <c r="G26" i="9"/>
  <c r="K31" i="9"/>
  <c r="I26" i="9"/>
  <c r="I29" i="9"/>
  <c r="J21" i="9"/>
  <c r="K21" i="9"/>
  <c r="I32" i="9"/>
  <c r="H21" i="9"/>
  <c r="I22" i="9"/>
  <c r="I13" i="9"/>
  <c r="AK14" i="2"/>
  <c r="K30" i="9"/>
  <c r="G11" i="9"/>
  <c r="J15" i="9"/>
  <c r="K11" i="9"/>
  <c r="K14" i="9"/>
  <c r="G21" i="9"/>
  <c r="H29" i="9"/>
  <c r="J19" i="9"/>
  <c r="K13" i="9"/>
  <c r="H17" i="9"/>
  <c r="H32" i="9"/>
  <c r="I17" i="9"/>
  <c r="H18" i="9"/>
  <c r="AK28" i="2"/>
  <c r="H30" i="9"/>
  <c r="H20" i="9"/>
  <c r="G15" i="9"/>
  <c r="J17" i="9"/>
  <c r="H22" i="9"/>
  <c r="H11" i="9"/>
  <c r="H16" i="9"/>
  <c r="H12" i="9"/>
  <c r="J22" i="9"/>
  <c r="G32" i="9"/>
  <c r="K17" i="9"/>
  <c r="AK20" i="2"/>
  <c r="I27" i="9"/>
  <c r="I25" i="9"/>
  <c r="HB8" i="2"/>
  <c r="HI8" i="2" s="1"/>
  <c r="GZ9" i="2"/>
  <c r="GZ10" i="2" s="1"/>
  <c r="HA8" i="2"/>
  <c r="HC8" i="2"/>
  <c r="AK12" i="2" l="1"/>
  <c r="AK10" i="2"/>
  <c r="AK9" i="2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F12" i="5" s="1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G21" i="5"/>
  <c r="I13" i="5"/>
  <c r="H23" i="5"/>
  <c r="E13" i="5"/>
  <c r="E25" i="5"/>
  <c r="I16" i="5"/>
  <c r="G19" i="5"/>
  <c r="I24" i="5"/>
  <c r="F14" i="5"/>
  <c r="E17" i="5"/>
  <c r="F27" i="5"/>
  <c r="H27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G13" i="5"/>
  <c r="H14" i="5"/>
  <c r="H19" i="5"/>
  <c r="F19" i="5"/>
  <c r="G20" i="5"/>
  <c r="F13" i="5"/>
  <c r="E20" i="5"/>
  <c r="E26" i="5"/>
  <c r="G23" i="5"/>
  <c r="E18" i="5"/>
  <c r="F23" i="5"/>
  <c r="F26" i="5"/>
  <c r="F21" i="5"/>
  <c r="H13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2" i="5" l="1"/>
  <c r="H12" i="5"/>
  <c r="G12" i="5"/>
  <c r="E11" i="5"/>
  <c r="I12" i="5"/>
  <c r="I11" i="5"/>
  <c r="G11" i="5"/>
  <c r="F11" i="5"/>
  <c r="H11" i="5"/>
  <c r="H10" i="5"/>
  <c r="G10" i="5"/>
  <c r="F10" i="5"/>
  <c r="I10" i="5"/>
  <c r="E10" i="5"/>
  <c r="I9" i="5"/>
  <c r="E9" i="5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<sst xmlns="http://schemas.openxmlformats.org/spreadsheetml/2006/main" count="854" uniqueCount="341">
  <si>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</si>
  <si>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</si>
  <si>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</si>
  <si>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</si>
  <si>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</si>
  <si>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</si>
  <si>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</si>
  <si>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</si>
  <si>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</si>
  <si>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</si>
  <si>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</si>
  <si>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</si>
  <si>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Jin et al.</t>
  </si>
  <si>
    <t>No</t>
  </si>
  <si>
    <t>Yes</t>
  </si>
  <si>
    <t>English</t>
  </si>
  <si>
    <t>Mustaqeem et al. (A)</t>
  </si>
  <si>
    <t>Mustaqeem et al. (B)</t>
  </si>
  <si>
    <t>Hsu et al.</t>
  </si>
  <si>
    <t>Kharat et al.</t>
  </si>
  <si>
    <t>Quan et al.</t>
  </si>
  <si>
    <t>Pappagari et al.</t>
  </si>
  <si>
    <t>Chinese</t>
  </si>
  <si>
    <t>Van et al.</t>
  </si>
  <si>
    <t>Arumugam et al.</t>
  </si>
  <si>
    <t>Tian et al. (A)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</si>
  <si>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</si>
  <si>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</si>
  <si>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</si>
  <si>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</si>
  <si>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</si>
  <si>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</si>
  <si>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</si>
  <si>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</si>
  <si>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</si>
  <si>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</si>
  <si>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</si>
  <si>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</si>
  <si>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</si>
  <si>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</si>
  <si>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</si>
  <si>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</si>
  <si>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</si>
  <si>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</si>
  <si>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</si>
  <si>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</si>
  <si>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</si>
  <si>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</si>
  <si>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</si>
  <si>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</si>
  <si>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</si>
  <si>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</si>
  <si>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</si>
  <si>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</si>
  <si>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</si>
  <si>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</si>
  <si>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</si>
  <si>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</si>
  <si>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</si>
  <si>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</si>
  <si>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</si>
  <si>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</si>
  <si>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</si>
  <si>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</si>
  <si>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</si>
  <si>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</si>
  <si>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</si>
  <si>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</si>
  <si>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</si>
  <si>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</si>
  <si>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</si>
  <si>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</si>
  <si>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</si>
  <si>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</si>
  <si>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</si>
  <si>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</si>
  <si>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</si>
  <si>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</si>
  <si>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</si>
  <si>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</si>
  <si>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</si>
  <si>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</si>
  <si>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</si>
  <si>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</si>
  <si>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</si>
  <si>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</si>
  <si>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</si>
  <si>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</si>
  <si>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</si>
  <si>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</si>
  <si>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</si>
  <si>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t>Total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</si>
  <si>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</si>
  <si>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</si>
  <si>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</si>
  <si>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</si>
  <si>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</si>
  <si>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</si>
  <si>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</si>
  <si>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</si>
  <si>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</si>
  <si>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</si>
  <si>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</si>
  <si>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</si>
  <si>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</si>
  <si>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</si>
  <si>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</si>
  <si>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</si>
  <si>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</si>
  <si>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</si>
  <si>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</si>
  <si>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</si>
  <si>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</si>
  <si>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</si>
  <si>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</si>
  <si>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</si>
  <si>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</si>
  <si>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</si>
  <si>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</si>
  <si>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</si>
  <si>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</si>
  <si>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</si>
  <si>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</si>
  <si>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</si>
  <si>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</si>
  <si>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</si>
  <si>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</si>
  <si>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</si>
  <si>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</si>
  <si>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</si>
  <si>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</si>
  <si>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</si>
  <si>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</si>
  <si>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</si>
  <si>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</si>
  <si>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</si>
  <si>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</si>
  <si>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</si>
  <si>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</si>
  <si>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</si>
  <si>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</si>
  <si>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</si>
  <si>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</si>
  <si>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</si>
  <si>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</si>
  <si>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</si>
  <si>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</si>
  <si>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</si>
  <si>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</si>
  <si>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</si>
  <si>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</si>
  <si>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</si>
  <si>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</si>
  <si>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</si>
  <si>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</si>
  <si>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</si>
  <si>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</si>
  <si>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</si>
  <si>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</si>
  <si>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</si>
  <si>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</si>
  <si>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</si>
  <si>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Odds
 Ratio</t>
  </si>
  <si>
    <t>CI Lower
 limit</t>
  </si>
  <si>
    <t>CI Upper
 limit</t>
  </si>
  <si>
    <t/>
  </si>
  <si>
    <t>Standard 
error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</si>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</sst>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2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0" fontId="0" fillId="37" borderId="0" xfId="0" applyFill="1"/>
    <xf numFmtId="0" fontId="0" fillId="38" borderId="0" xfId="0" applyFill="1"/>
    <xf numFmtId="0" fontId="13" fillId="38" borderId="0" xfId="10" applyFill="1">
      <protection locked="0"/>
    </xf>
    <xf numFmtId="1" fontId="13" fillId="38" borderId="0" xfId="10" applyNumberFormat="1" applyFill="1">
      <protection locked="0"/>
    </xf>
    <xf numFmtId="2" fontId="13" fillId="39" borderId="0" xfId="12" applyFill="1"/>
    <xf numFmtId="1" fontId="13" fillId="39" borderId="0" xfId="12" applyNumberFormat="1" applyFill="1"/>
    <xf numFmtId="49" fontId="13" fillId="38" borderId="0" xfId="10" applyNumberFormat="1" applyFill="1">
      <protection locked="0"/>
    </xf>
    <xf numFmtId="0" fontId="26" fillId="0" borderId="0" xfId="0" applyFont="1" applyAlignment="1">
      <alignment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0.56004342250958261</c:v>
                </c:pt>
                <c:pt idx="1">
                  <c:v>0.43995657749041728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778380815238561E-2"/>
          <c:y val="1.9386844705248343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0.5255840247990391</c:v>
                  </c:pt>
                  <c:pt idx="10">
                    <c:v>0.53868253889895001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0.36596534354449373</c:v>
                  </c:pt>
                  <c:pt idx="10">
                    <c:v>0.35798994480643087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1.2050314955950736</c:v>
                </c:pt>
                <c:pt idx="10">
                  <c:v>1.0672431448401412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0.56004342250958261</c:v>
                </c:pt>
                <c:pt idx="10">
                  <c:v>0.43995657749041728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1.3146473230446125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0.61122729921665409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1.1423449794819798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0.56004342250958261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1.3146473230446125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0.61122729921665409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1.1423449794819798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0.56004342250958261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0.5255840247990391</c:v>
                  </c:pt>
                  <c:pt idx="10">
                    <c:v>0.53868253889895001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0.36596534354449373</c:v>
                  </c:pt>
                  <c:pt idx="10">
                    <c:v>0.35798994480643087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1.2050314955950736</c:v>
                </c:pt>
                <c:pt idx="10">
                  <c:v>1.0672431448401412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0.56004342250958261</c:v>
                </c:pt>
                <c:pt idx="10">
                  <c:v>0.43995657749041728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1.3146473230446125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0.61122729921665409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1.1423449794819798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0.56004342250958261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1.3146473230446125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0.61122729921665409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1.1423449794819798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0.56004342250958261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0.52558402291698147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0.36596534263200298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1.2050314955950736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0.52558402291698147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0.36596534263200298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1.2050314955950736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0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5.3800936534821164E-3</c:v>
                </c:pt>
                <c:pt idx="10">
                  <c:v>4.7715736040609136E-2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6.4760386569692142E-3</c:v>
                </c:pt>
                <c:pt idx="10">
                  <c:v>5.0761421319796954E-2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29.322430489956762</c:v>
                </c:pt>
                <c:pt idx="10">
                  <c:v>23.034992722981762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4.7715736040609136E-2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4.7715736040609136E-2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4.7715736040609136E-2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5.4249456479206301E-2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5.4150189741086558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0.72064777818854364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5.4150189741086558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-11.98555695798615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5.4150189741086558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13.426852514363238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5.4150189741086558</c:v>
                </c:pt>
                <c:pt idx="10">
                  <c:v>4.799478380301526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1.0099319260712911</c:v>
                </c:pt>
                <c:pt idx="10">
                  <c:v>0.31234440609474351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0.18650570402433941</c:v>
                </c:pt>
                <c:pt idx="10">
                  <c:v>6.507882343562521E-2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0.18467155974547733</c:v>
                </c:pt>
                <c:pt idx="10">
                  <c:v>0.20835597553773649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-3.0438132706002725</c:v>
                </c:pt>
                <c:pt idx="1">
                  <c:v>0.13308314922519113</c:v>
                </c:pt>
                <c:pt idx="2">
                  <c:v>3.3099795690506544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0.25002717064528379</c:v>
                </c:pt>
                <c:pt idx="1">
                  <c:v>0</c:v>
                </c:pt>
                <c:pt idx="2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0.13308314922519113</c:v>
                </c:pt>
                <c:pt idx="1">
                  <c:v>0.13308314922519113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0.56594882193286311</c:v>
                </c:pt>
                <c:pt idx="10">
                  <c:v>-0.56594882193286311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1.0099319260712911</c:v>
                </c:pt>
                <c:pt idx="10">
                  <c:v>0.31234440609474351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0.31234440609474351</c:v>
                </c:pt>
                <c:pt idx="1">
                  <c:v>1.0099319260712911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0.66113816608301734</c:v>
                </c:pt>
                <c:pt idx="1">
                  <c:v>0.66113816608301734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0.18650570402433941</c:v>
                </c:pt>
                <c:pt idx="10">
                  <c:v>6.507882343562521E-2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0.18467155974547733</c:v>
                </c:pt>
                <c:pt idx="10">
                  <c:v>0.20835597553773649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94-4994-A461-544441F3AE01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-3.0438132706002725</c:v>
                </c:pt>
                <c:pt idx="1">
                  <c:v>0.13308314922519113</c:v>
                </c:pt>
                <c:pt idx="2">
                  <c:v>3.3099795690506544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0.25002717064528379</c:v>
                </c:pt>
                <c:pt idx="1">
                  <c:v>0</c:v>
                </c:pt>
                <c:pt idx="2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94-4994-A461-544441F3AE01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0.13308314922519113</c:v>
                </c:pt>
                <c:pt idx="1">
                  <c:v>0.13308314922519113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94-4994-A461-544441F3AE01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94-4994-A461-544441F3AE01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0.22919157309151017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94-4994-A461-544441F3AE01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94-4994-A461-544441F3AE01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1.7560089158995014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0.13308314922519113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0.25002717064528379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894-4994-A461-544441F3AE01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894-4994-A461-544441F3A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196850</xdr:colOff>
      <xdr:row>0</xdr:row>
      <xdr:rowOff>438150</xdr:rowOff>
    </xdr:from>
    <xdr:to>
      <xdr:col>12</xdr:col>
      <xdr:colOff>193675</xdr:colOff>
      <xdr:row>208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323850</xdr:colOff>
      <xdr:row>22</xdr:row>
      <xdr:rowOff>38100</xdr:rowOff>
    </xdr:from>
    <xdr:to>
      <xdr:col>22</xdr:col>
      <xdr:colOff>838200</xdr:colOff>
      <xdr:row>48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165805</xdr:colOff>
      <xdr:row>1</xdr:row>
      <xdr:rowOff>114653</xdr:rowOff>
    </xdr:from>
    <xdr:to>
      <xdr:col>12</xdr:col>
      <xdr:colOff>162277</xdr:colOff>
      <xdr:row>28</xdr:row>
      <xdr:rowOff>220486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FBE760-9541-4636-9071-A30F69173DF5}"/>
            </a:ext>
            <a:ext uri="{147F2762-F138-4A5C-976F-8EAC2B608ADB}">
              <a16:predDERef xmlns:a16="http://schemas.microsoft.com/office/drawing/2014/main" pre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showGridLines="0" topLeftCell="O1" zoomScaleNormal="100" workbookViewId="0">
      <pane ySplit="1" topLeftCell="A2" activePane="bottomLeft" state="frozen"/>
      <selection pane="bottomLeft" activeCell="C17" sqref="C17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s="95" customFormat="1">
      <c r="A2" s="100" t="str">
        <f>IF(AND(Sufficient_data="Yes",Include_study?="Yes"),COUNT(#REF!)+1,"")</f>
        <v/>
      </c>
      <c r="B2" s="96" t="s">
        <v>12</v>
      </c>
      <c r="C2" s="97" t="s">
        <v>13</v>
      </c>
      <c r="D2" s="27">
        <v>50</v>
      </c>
      <c r="E2" s="27"/>
      <c r="F2" s="27">
        <v>7</v>
      </c>
      <c r="G2" s="27"/>
      <c r="H2" s="27">
        <v>10380</v>
      </c>
      <c r="I2" s="27">
        <v>3328</v>
      </c>
      <c r="J2" s="99" t="s">
        <v>14</v>
      </c>
      <c r="K2" s="97" t="s">
        <v>15</v>
      </c>
      <c r="L2" s="98"/>
    </row>
    <row r="3" spans="1:20" s="95" customFormat="1">
      <c r="A3" s="100" t="str">
        <f>IF(AND(Sufficient_data="Yes",Include_study?="Yes"),COUNT(A$2:A2)+1,"")</f>
        <v/>
      </c>
      <c r="B3" s="96" t="s">
        <v>16</v>
      </c>
      <c r="C3" s="97" t="s">
        <v>13</v>
      </c>
      <c r="D3" s="27">
        <v>72</v>
      </c>
      <c r="E3" s="27"/>
      <c r="F3" s="27">
        <v>79</v>
      </c>
      <c r="G3" s="27"/>
      <c r="H3" s="27">
        <v>3344</v>
      </c>
      <c r="I3" s="27">
        <v>2187</v>
      </c>
      <c r="J3" s="99" t="s">
        <v>14</v>
      </c>
      <c r="K3" s="97" t="s">
        <v>15</v>
      </c>
      <c r="L3" s="98"/>
    </row>
    <row r="4" spans="1:20">
      <c r="A4" s="6" t="str">
        <f>IF(AND(Sufficient_data="Yes",Include_study?="Yes"),COUNT(A$2:A3)+1,"")</f>
        <v/>
      </c>
      <c r="B4" s="12" t="s">
        <v>17</v>
      </c>
      <c r="C4" s="97" t="s">
        <v>13</v>
      </c>
      <c r="D4" s="27">
        <v>77</v>
      </c>
      <c r="E4" s="27"/>
      <c r="F4" s="27">
        <v>87</v>
      </c>
      <c r="G4" s="27"/>
      <c r="H4" s="27">
        <v>3344</v>
      </c>
      <c r="I4" s="27">
        <v>2187</v>
      </c>
      <c r="J4" s="3" t="s">
        <v>14</v>
      </c>
      <c r="K4" s="5" t="s">
        <v>15</v>
      </c>
      <c r="L4" s="27"/>
      <c r="S4" s="92"/>
      <c r="T4" s="92"/>
    </row>
    <row r="5" spans="1:20">
      <c r="A5" s="6" t="str">
        <f>IF(AND(Sufficient_data="Yes",Include_study?="Yes"),COUNT(A$2:A4)+1,"")</f>
        <v/>
      </c>
      <c r="B5" s="101" t="s">
        <v>18</v>
      </c>
      <c r="C5" s="97" t="s">
        <v>13</v>
      </c>
      <c r="D5" s="27">
        <v>63</v>
      </c>
      <c r="E5" s="27"/>
      <c r="F5" s="27">
        <v>61</v>
      </c>
      <c r="G5" s="27"/>
      <c r="H5" s="27">
        <v>3404</v>
      </c>
      <c r="I5" s="27">
        <v>2529</v>
      </c>
      <c r="J5" s="3" t="s">
        <v>14</v>
      </c>
      <c r="K5" s="5" t="s">
        <v>15</v>
      </c>
      <c r="L5" s="27"/>
      <c r="S5" s="92"/>
      <c r="T5" s="92"/>
    </row>
    <row r="6" spans="1:20">
      <c r="A6" s="6" t="str">
        <f>IF(AND(Sufficient_data="Yes",Include_study?="Yes"),COUNT(A$2:A5)+1,"")</f>
        <v/>
      </c>
      <c r="B6" s="12" t="s">
        <v>19</v>
      </c>
      <c r="C6" s="97" t="s">
        <v>13</v>
      </c>
      <c r="D6" s="27">
        <v>28</v>
      </c>
      <c r="E6" s="27"/>
      <c r="F6" s="27">
        <v>9</v>
      </c>
      <c r="G6" s="27"/>
      <c r="H6" s="27">
        <v>10380</v>
      </c>
      <c r="I6" s="27">
        <v>3328</v>
      </c>
      <c r="J6" s="3" t="s">
        <v>14</v>
      </c>
      <c r="K6" s="5" t="s">
        <v>15</v>
      </c>
      <c r="L6" s="27"/>
      <c r="S6" s="92"/>
      <c r="T6" s="92"/>
    </row>
    <row r="7" spans="1:20">
      <c r="A7" s="6" t="str">
        <f>IF(AND(Sufficient_data="Yes",Include_study?="Yes"),COUNT(A$2:A6)+1,"")</f>
        <v/>
      </c>
      <c r="B7" s="12" t="s">
        <v>20</v>
      </c>
      <c r="C7" s="97" t="s">
        <v>13</v>
      </c>
      <c r="D7" s="27">
        <v>65</v>
      </c>
      <c r="E7" s="27"/>
      <c r="F7" s="27">
        <v>54</v>
      </c>
      <c r="G7" s="27"/>
      <c r="H7" s="27">
        <v>10037</v>
      </c>
      <c r="I7" s="27">
        <v>10037</v>
      </c>
      <c r="J7" s="3" t="s">
        <v>14</v>
      </c>
      <c r="K7" s="5" t="s">
        <v>15</v>
      </c>
      <c r="L7" s="27"/>
    </row>
    <row r="8" spans="1:20">
      <c r="A8" s="6" t="str">
        <f>IF(AND(Sufficient_data="Yes",Include_study?="Yes"),COUNT(A$2:A7)+1,"")</f>
        <v/>
      </c>
      <c r="B8" s="12" t="s">
        <v>21</v>
      </c>
      <c r="C8" s="97" t="s">
        <v>13</v>
      </c>
      <c r="D8" s="27">
        <v>47</v>
      </c>
      <c r="E8" s="27"/>
      <c r="F8" s="27">
        <v>57</v>
      </c>
      <c r="G8" s="27"/>
      <c r="H8" s="27">
        <v>3575</v>
      </c>
      <c r="I8" s="27">
        <v>6241</v>
      </c>
      <c r="J8" s="3" t="s">
        <v>14</v>
      </c>
      <c r="K8" s="5" t="s">
        <v>22</v>
      </c>
      <c r="L8" s="27"/>
    </row>
    <row r="9" spans="1:20">
      <c r="A9" s="6" t="str">
        <f>IF(AND(Sufficient_data="Yes",Include_study?="Yes"),COUNT(A$2:A8)+1,"")</f>
        <v/>
      </c>
      <c r="B9" s="12" t="s">
        <v>23</v>
      </c>
      <c r="C9" s="97" t="s">
        <v>13</v>
      </c>
      <c r="D9" s="27">
        <v>76</v>
      </c>
      <c r="E9" s="27"/>
      <c r="F9" s="27">
        <v>84</v>
      </c>
      <c r="G9" s="27"/>
      <c r="H9" s="27">
        <v>2646</v>
      </c>
      <c r="I9" s="27">
        <v>2089</v>
      </c>
      <c r="J9" s="3" t="s">
        <v>14</v>
      </c>
      <c r="K9" s="5" t="s">
        <v>15</v>
      </c>
      <c r="L9" s="27"/>
    </row>
    <row r="10" spans="1:20">
      <c r="A10" s="6" t="str">
        <f>IF(AND(Sufficient_data="Yes",Include_study?="Yes"),COUNT(A$2:A9)+1,"")</f>
        <v/>
      </c>
      <c r="B10" s="12" t="s">
        <v>24</v>
      </c>
      <c r="C10" s="97" t="s">
        <v>13</v>
      </c>
      <c r="D10" s="27">
        <v>46</v>
      </c>
      <c r="E10" s="27"/>
      <c r="F10" s="27">
        <v>5</v>
      </c>
      <c r="G10" s="27"/>
      <c r="H10" s="27">
        <v>10380</v>
      </c>
      <c r="I10" s="27">
        <v>3328</v>
      </c>
      <c r="J10" s="3" t="s">
        <v>14</v>
      </c>
      <c r="K10" s="5" t="s">
        <v>15</v>
      </c>
      <c r="L10" s="27"/>
    </row>
    <row r="11" spans="1:20">
      <c r="A11" s="6">
        <f>IF(AND(Sufficient_data="Yes",Include_study?="Yes"),COUNT(A$2:A10)+1,"")</f>
        <v>1</v>
      </c>
      <c r="B11" s="12" t="s">
        <v>25</v>
      </c>
      <c r="C11" s="5" t="s">
        <v>14</v>
      </c>
      <c r="D11" s="27">
        <v>65</v>
      </c>
      <c r="E11" s="27"/>
      <c r="F11" s="27">
        <v>54</v>
      </c>
      <c r="G11" s="27"/>
      <c r="H11" s="27">
        <v>10037</v>
      </c>
      <c r="I11" s="27">
        <v>10037</v>
      </c>
      <c r="J11" s="3" t="s">
        <v>14</v>
      </c>
      <c r="K11" s="5" t="s">
        <v>15</v>
      </c>
      <c r="L11" s="27"/>
    </row>
    <row r="12" spans="1:20">
      <c r="A12" s="6">
        <f>IF(AND(Sufficient_data="Yes",Include_study?="Yes"),COUNT(A$2:A11)+1,"")</f>
        <v>2</v>
      </c>
      <c r="B12" s="12" t="s">
        <v>20</v>
      </c>
      <c r="C12" s="97" t="s">
        <v>14</v>
      </c>
      <c r="D12" s="98">
        <v>50</v>
      </c>
      <c r="E12" s="98"/>
      <c r="F12" s="98">
        <v>47</v>
      </c>
      <c r="G12" s="98"/>
      <c r="H12" s="98">
        <v>985</v>
      </c>
      <c r="I12" s="98">
        <v>985</v>
      </c>
      <c r="J12" s="3" t="str">
        <f t="shared" ref="J12:J26" si="0">IF(AND(OR(AND(a_&lt;&gt;"",b_&lt;&gt;""),AND(OR(a_&lt;&gt;"",b_&lt;&gt;""),n1_&lt;&gt;"")),OR(AND(c_&lt;&gt;"",d_&lt;&gt;""),AND(OR(c_&lt;&gt;"",d_&lt;&gt;""),n2_&lt;&gt;""))),"Yes","No")</f>
        <v>Yes</v>
      </c>
      <c r="K12" s="5"/>
      <c r="L12" s="27"/>
    </row>
    <row r="13" spans="1:20">
      <c r="A13" s="6" t="str">
        <f>IF(AND(Sufficient_data="Yes",Include_study?="Yes"),COUNT(A$2:A12)+1,"")</f>
        <v/>
      </c>
      <c r="B13" s="12"/>
      <c r="C13" s="5"/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</row>
    <row r="14" spans="1:20">
      <c r="A14" s="6" t="str">
        <f>IF(AND(Sufficient_data="Yes",Include_study?="Yes"),COUNT(A$2:A13)+1,"")</f>
        <v/>
      </c>
      <c r="B14" s="12"/>
      <c r="C14" s="5"/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</row>
    <row r="15" spans="1:20">
      <c r="A15" s="6" t="str">
        <f>IF(AND(Sufficient_data="Yes",Include_study?="Yes"),COUNT(A$2:A14)+1,"")</f>
        <v/>
      </c>
      <c r="B15" s="12"/>
      <c r="C15" s="5"/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0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5"/>
      <c r="I21" s="5"/>
      <c r="J21" s="3" t="str">
        <f t="shared" si="0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5"/>
      <c r="I22" s="5"/>
      <c r="J22" s="3" t="str">
        <f t="shared" si="0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 t="s">
        <v>13</v>
      </c>
      <c r="D23" s="27"/>
      <c r="E23" s="27"/>
      <c r="F23" s="27"/>
      <c r="G23" s="27"/>
      <c r="H23" s="5"/>
      <c r="I23" s="5"/>
      <c r="J23" s="3" t="str">
        <f t="shared" si="0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 t="s">
        <v>13</v>
      </c>
      <c r="D24" s="27"/>
      <c r="E24" s="27"/>
      <c r="F24" s="27"/>
      <c r="G24" s="27"/>
      <c r="H24" s="5"/>
      <c r="I24" s="5"/>
      <c r="J24" s="3" t="str">
        <f t="shared" si="0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 t="s">
        <v>13</v>
      </c>
      <c r="D25" s="27"/>
      <c r="E25" s="27"/>
      <c r="F25" s="27"/>
      <c r="G25" s="27"/>
      <c r="H25" s="5"/>
      <c r="I25" s="5"/>
      <c r="J25" s="3" t="str">
        <f t="shared" si="0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 t="s">
        <v>13</v>
      </c>
      <c r="D26" s="27"/>
      <c r="E26" s="27"/>
      <c r="F26" s="27"/>
      <c r="G26" s="27"/>
      <c r="H26" s="5"/>
      <c r="I26" s="5"/>
      <c r="J26" s="3" t="str">
        <f t="shared" si="0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 t="s">
        <v>13</v>
      </c>
      <c r="D27" s="27"/>
      <c r="E27" s="27"/>
      <c r="F27" s="27"/>
      <c r="G27" s="27"/>
      <c r="H27" s="5"/>
      <c r="I27" s="5"/>
      <c r="J27" s="3" t="str">
        <f t="shared" ref="J27:J58" si="1">IF(AND(OR(AND(a_&lt;&gt;"",b_&lt;&gt;""),AND(OR(a_&lt;&gt;"",b_&lt;&gt;""),n1_&lt;&gt;"")),OR(AND(c_&lt;&gt;"",d_&lt;&gt;""),AND(OR(c_&lt;&gt;"",d_&lt;&gt;""),n2_&lt;&gt;""))),"Yes","No")</f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 t="s">
        <v>13</v>
      </c>
      <c r="D28" s="27"/>
      <c r="E28" s="27"/>
      <c r="F28" s="27"/>
      <c r="G28" s="27"/>
      <c r="H28" s="5"/>
      <c r="I28" s="5"/>
      <c r="J28" s="3" t="str">
        <f t="shared" si="1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 t="s">
        <v>13</v>
      </c>
      <c r="D29" s="27"/>
      <c r="E29" s="27"/>
      <c r="F29" s="27"/>
      <c r="G29" s="27"/>
      <c r="H29" s="5"/>
      <c r="I29" s="5"/>
      <c r="J29" s="3" t="str">
        <f t="shared" si="1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13</v>
      </c>
      <c r="D30" s="27"/>
      <c r="E30" s="27"/>
      <c r="F30" s="27"/>
      <c r="G30" s="27"/>
      <c r="H30" s="5"/>
      <c r="I30" s="5"/>
      <c r="J30" s="3" t="str">
        <f t="shared" si="1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13</v>
      </c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13</v>
      </c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13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13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13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13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13</v>
      </c>
      <c r="D37" s="27"/>
      <c r="E37" s="27"/>
      <c r="F37" s="27"/>
      <c r="G37" s="27"/>
      <c r="H37" s="5"/>
      <c r="I37" s="5"/>
      <c r="J37" s="3" t="str">
        <f t="shared" si="1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13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13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13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13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13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13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13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13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13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13</v>
      </c>
      <c r="D47" s="5"/>
      <c r="E47" s="5"/>
      <c r="F47" s="5"/>
      <c r="G47" s="5"/>
      <c r="H47" s="5"/>
      <c r="I47" s="5"/>
      <c r="J47" s="3" t="str">
        <f t="shared" si="1"/>
        <v>No</v>
      </c>
      <c r="K47" s="5"/>
      <c r="L47" s="5"/>
    </row>
    <row r="48" spans="1:12">
      <c r="A48" s="6" t="str">
        <f>IF(AND(Sufficient_data="Yes",Include_study?="Yes"),COUNT(A$2:A47)+1,"")</f>
        <v/>
      </c>
      <c r="B48" s="12"/>
      <c r="C48" s="5" t="s">
        <v>13</v>
      </c>
      <c r="D48" s="5"/>
      <c r="E48" s="5"/>
      <c r="F48" s="5"/>
      <c r="G48" s="5"/>
      <c r="H48" s="5"/>
      <c r="I48" s="5"/>
      <c r="J48" s="3" t="str">
        <f t="shared" si="1"/>
        <v>No</v>
      </c>
      <c r="K48" s="5"/>
      <c r="L48" s="5"/>
    </row>
    <row r="49" spans="1:12">
      <c r="A49" s="6" t="str">
        <f>IF(AND(Sufficient_data="Yes",Include_study?="Yes"),COUNT(A$2:A48)+1,"")</f>
        <v/>
      </c>
      <c r="B49" s="12"/>
      <c r="C49" s="5" t="s">
        <v>13</v>
      </c>
      <c r="D49" s="5"/>
      <c r="E49" s="5"/>
      <c r="F49" s="5"/>
      <c r="G49" s="5"/>
      <c r="H49" s="5"/>
      <c r="I49" s="5"/>
      <c r="J49" s="3" t="str">
        <f t="shared" si="1"/>
        <v>No</v>
      </c>
      <c r="K49" s="5"/>
      <c r="L49" s="5"/>
    </row>
    <row r="50" spans="1:12">
      <c r="A50" s="6" t="str">
        <f>IF(AND(Sufficient_data="Yes",Include_study?="Yes"),COUNT(A$2:A49)+1,"")</f>
        <v/>
      </c>
      <c r="B50" s="12"/>
      <c r="C50" s="5" t="s">
        <v>13</v>
      </c>
      <c r="D50" s="5"/>
      <c r="E50" s="5"/>
      <c r="F50" s="5"/>
      <c r="G50" s="5"/>
      <c r="H50" s="5"/>
      <c r="I50" s="5"/>
      <c r="J50" s="3" t="str">
        <f t="shared" si="1"/>
        <v>No</v>
      </c>
      <c r="K50" s="5"/>
      <c r="L50" s="5"/>
    </row>
    <row r="51" spans="1:12">
      <c r="A51" s="6" t="str">
        <f>IF(AND(Sufficient_data="Yes",Include_study?="Yes"),COUNT(A$2:A50)+1,"")</f>
        <v/>
      </c>
      <c r="B51" s="12"/>
      <c r="C51" s="5" t="s">
        <v>13</v>
      </c>
      <c r="D51" s="5"/>
      <c r="E51" s="5"/>
      <c r="F51" s="5"/>
      <c r="G51" s="5"/>
      <c r="H51" s="5"/>
      <c r="I51" s="5"/>
      <c r="J51" s="3" t="str">
        <f t="shared" si="1"/>
        <v>No</v>
      </c>
      <c r="K51" s="5"/>
      <c r="L51" s="5"/>
    </row>
    <row r="52" spans="1:12">
      <c r="A52" s="6" t="str">
        <f>IF(AND(Sufficient_data="Yes",Include_study?="Yes"),COUNT(A$2:A51)+1,"")</f>
        <v/>
      </c>
      <c r="B52" s="12"/>
      <c r="C52" s="5" t="s">
        <v>13</v>
      </c>
      <c r="D52" s="5"/>
      <c r="E52" s="5"/>
      <c r="F52" s="5"/>
      <c r="G52" s="5"/>
      <c r="H52" s="5"/>
      <c r="I52" s="5"/>
      <c r="J52" s="3" t="str">
        <f t="shared" si="1"/>
        <v>No</v>
      </c>
      <c r="K52" s="5"/>
      <c r="L52" s="5"/>
    </row>
    <row r="53" spans="1:12">
      <c r="A53" s="6" t="str">
        <f>IF(AND(Sufficient_data="Yes",Include_study?="Yes"),COUNT(A$2:A52)+1,"")</f>
        <v/>
      </c>
      <c r="B53" s="12"/>
      <c r="C53" s="5" t="s">
        <v>13</v>
      </c>
      <c r="D53" s="5"/>
      <c r="E53" s="5"/>
      <c r="F53" s="5"/>
      <c r="G53" s="5"/>
      <c r="H53" s="5"/>
      <c r="I53" s="5"/>
      <c r="J53" s="3" t="str">
        <f t="shared" si="1"/>
        <v>No</v>
      </c>
      <c r="K53" s="5"/>
      <c r="L53" s="5"/>
    </row>
    <row r="54" spans="1:12">
      <c r="A54" s="6" t="str">
        <f>IF(AND(Sufficient_data="Yes",Include_study?="Yes"),COUNT(A$2:A53)+1,"")</f>
        <v/>
      </c>
      <c r="B54" s="12"/>
      <c r="C54" s="5" t="s">
        <v>13</v>
      </c>
      <c r="D54" s="5"/>
      <c r="E54" s="5"/>
      <c r="F54" s="5"/>
      <c r="G54" s="5"/>
      <c r="H54" s="5"/>
      <c r="I54" s="5"/>
      <c r="J54" s="3" t="str">
        <f t="shared" si="1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13</v>
      </c>
      <c r="D55" s="5"/>
      <c r="E55" s="5"/>
      <c r="F55" s="5"/>
      <c r="G55" s="5"/>
      <c r="H55" s="5"/>
      <c r="I55" s="5"/>
      <c r="J55" s="3" t="str">
        <f t="shared" si="1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13</v>
      </c>
      <c r="D56" s="5"/>
      <c r="E56" s="5"/>
      <c r="F56" s="5"/>
      <c r="G56" s="5"/>
      <c r="H56" s="5"/>
      <c r="I56" s="5"/>
      <c r="J56" s="3" t="str">
        <f t="shared" si="1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13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13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13</v>
      </c>
      <c r="D59" s="5"/>
      <c r="E59" s="5"/>
      <c r="F59" s="5"/>
      <c r="G59" s="5"/>
      <c r="H59" s="5"/>
      <c r="I59" s="5"/>
      <c r="J59" s="3" t="str">
        <f t="shared" ref="J59:J90" si="2">IF(AND(OR(AND(a_&lt;&gt;"",b_&lt;&gt;""),AND(OR(a_&lt;&gt;"",b_&lt;&gt;""),n1_&lt;&gt;"")),OR(AND(c_&lt;&gt;"",d_&lt;&gt;""),AND(OR(c_&lt;&gt;"",d_&lt;&gt;""),n2_&lt;&gt;""))),"Yes","No")</f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13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13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13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13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13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13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13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13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13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13</v>
      </c>
      <c r="D69" s="5"/>
      <c r="E69" s="5"/>
      <c r="F69" s="5"/>
      <c r="G69" s="5"/>
      <c r="H69" s="5"/>
      <c r="I69" s="5"/>
      <c r="J69" s="3" t="str">
        <f t="shared" si="2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13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13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13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13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13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13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13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13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13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13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13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13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13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13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13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13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13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13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13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13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13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13</v>
      </c>
      <c r="D91" s="5"/>
      <c r="E91" s="5"/>
      <c r="F91" s="5"/>
      <c r="G91" s="5"/>
      <c r="H91" s="5"/>
      <c r="I91" s="5"/>
      <c r="J91" s="3" t="str">
        <f t="shared" ref="J91:J122" si="3">IF(AND(OR(AND(a_&lt;&gt;"",b_&lt;&gt;""),AND(OR(a_&lt;&gt;"",b_&lt;&gt;""),n1_&lt;&gt;"")),OR(AND(c_&lt;&gt;"",d_&lt;&gt;""),AND(OR(c_&lt;&gt;"",d_&lt;&gt;""),n2_&lt;&gt;""))),"Yes","No")</f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13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13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13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13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13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13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13</v>
      </c>
      <c r="D98" s="27"/>
      <c r="E98" s="27"/>
      <c r="F98" s="27"/>
      <c r="G98" s="27"/>
      <c r="H98" s="5"/>
      <c r="I98" s="5"/>
      <c r="J98" s="3" t="str">
        <f t="shared" si="3"/>
        <v>No</v>
      </c>
      <c r="K98" s="5"/>
      <c r="L98" s="27"/>
    </row>
    <row r="99" spans="1:12">
      <c r="A99" s="6" t="str">
        <f>IF(AND(Sufficient_data="Yes",Include_study?="Yes"),COUNT(A$2:A98)+1,"")</f>
        <v/>
      </c>
      <c r="B99" s="12"/>
      <c r="C99" s="5" t="s">
        <v>13</v>
      </c>
      <c r="D99" s="27"/>
      <c r="E99" s="27"/>
      <c r="F99" s="27"/>
      <c r="G99" s="27"/>
      <c r="H99" s="5"/>
      <c r="I99" s="5"/>
      <c r="J99" s="3" t="str">
        <f t="shared" si="3"/>
        <v>No</v>
      </c>
      <c r="K99" s="5"/>
      <c r="L99" s="27"/>
    </row>
    <row r="100" spans="1:12">
      <c r="A100" s="6" t="str">
        <f>IF(AND(Sufficient_data="Yes",Include_study?="Yes"),COUNT(A$2:A99)+1,"")</f>
        <v/>
      </c>
      <c r="B100" s="12"/>
      <c r="C100" s="5" t="s">
        <v>13</v>
      </c>
      <c r="D100" s="27"/>
      <c r="E100" s="27"/>
      <c r="F100" s="27"/>
      <c r="G100" s="27"/>
      <c r="H100" s="5"/>
      <c r="I100" s="5"/>
      <c r="J100" s="3" t="str">
        <f t="shared" si="3"/>
        <v>No</v>
      </c>
      <c r="K100" s="5"/>
      <c r="L100" s="27"/>
    </row>
    <row r="101" spans="1:12">
      <c r="A101" s="6" t="str">
        <f>IF(AND(Sufficient_data="Yes",Include_study?="Yes"),COUNT(A$2:A100)+1,"")</f>
        <v/>
      </c>
      <c r="B101" s="12"/>
      <c r="C101" s="5" t="s">
        <v>13</v>
      </c>
      <c r="D101" s="27"/>
      <c r="E101" s="27"/>
      <c r="F101" s="27"/>
      <c r="G101" s="27"/>
      <c r="H101" s="5"/>
      <c r="I101" s="5"/>
      <c r="J101" s="3" t="str">
        <f t="shared" si="3"/>
        <v>No</v>
      </c>
      <c r="K101" s="5"/>
      <c r="L101" s="27"/>
    </row>
    <row r="102" spans="1:12">
      <c r="A102" s="6" t="str">
        <f>IF(AND(Sufficient_data="Yes",Include_study?="Yes"),COUNT(A$2:A101)+1,"")</f>
        <v/>
      </c>
      <c r="B102" s="12"/>
      <c r="C102" s="5" t="s">
        <v>13</v>
      </c>
      <c r="D102" s="27"/>
      <c r="E102" s="27"/>
      <c r="F102" s="27"/>
      <c r="G102" s="27"/>
      <c r="H102" s="5"/>
      <c r="I102" s="5"/>
      <c r="J102" s="3" t="str">
        <f t="shared" si="3"/>
        <v>No</v>
      </c>
      <c r="K102" s="5"/>
      <c r="L102" s="27"/>
    </row>
    <row r="103" spans="1:12">
      <c r="A103" s="6" t="str">
        <f>IF(AND(Sufficient_data="Yes",Include_study?="Yes"),COUNT(A$2:A102)+1,"")</f>
        <v/>
      </c>
      <c r="B103" s="12"/>
      <c r="C103" s="5" t="s">
        <v>13</v>
      </c>
      <c r="D103" s="27"/>
      <c r="E103" s="27"/>
      <c r="F103" s="27"/>
      <c r="G103" s="27"/>
      <c r="H103" s="5"/>
      <c r="I103" s="5"/>
      <c r="J103" s="3" t="str">
        <f t="shared" si="3"/>
        <v>No</v>
      </c>
      <c r="K103" s="5"/>
      <c r="L103" s="27"/>
    </row>
    <row r="104" spans="1:12">
      <c r="A104" s="6" t="str">
        <f>IF(AND(Sufficient_data="Yes",Include_study?="Yes"),COUNT(A$2:A103)+1,"")</f>
        <v/>
      </c>
      <c r="B104" s="12"/>
      <c r="C104" s="5" t="s">
        <v>13</v>
      </c>
      <c r="D104" s="27"/>
      <c r="E104" s="27"/>
      <c r="F104" s="27"/>
      <c r="G104" s="27"/>
      <c r="H104" s="5"/>
      <c r="I104" s="5"/>
      <c r="J104" s="3" t="str">
        <f t="shared" si="3"/>
        <v>No</v>
      </c>
      <c r="K104" s="5"/>
      <c r="L104" s="27"/>
    </row>
    <row r="105" spans="1:12">
      <c r="A105" s="6" t="str">
        <f>IF(AND(Sufficient_data="Yes",Include_study?="Yes"),COUNT(A$2:A104)+1,"")</f>
        <v/>
      </c>
      <c r="B105" s="12"/>
      <c r="C105" s="5" t="s">
        <v>13</v>
      </c>
      <c r="D105" s="27"/>
      <c r="E105" s="27"/>
      <c r="F105" s="27"/>
      <c r="G105" s="27"/>
      <c r="H105" s="5"/>
      <c r="I105" s="5"/>
      <c r="J105" s="3" t="str">
        <f t="shared" si="3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13</v>
      </c>
      <c r="D106" s="27"/>
      <c r="E106" s="27"/>
      <c r="F106" s="27"/>
      <c r="G106" s="27"/>
      <c r="H106" s="5"/>
      <c r="I106" s="5"/>
      <c r="J106" s="3" t="str">
        <f t="shared" si="3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13</v>
      </c>
      <c r="D107" s="27"/>
      <c r="E107" s="27"/>
      <c r="F107" s="27"/>
      <c r="G107" s="27"/>
      <c r="H107" s="5"/>
      <c r="I107" s="5"/>
      <c r="J107" s="3" t="str">
        <f t="shared" si="3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13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13</v>
      </c>
      <c r="D109" s="5"/>
      <c r="E109" s="5"/>
      <c r="F109" s="5"/>
      <c r="G109" s="5"/>
      <c r="H109" s="5"/>
      <c r="I109" s="5"/>
      <c r="J109" s="3" t="str">
        <f t="shared" si="3"/>
        <v>No</v>
      </c>
      <c r="K109" s="5"/>
      <c r="L109" s="5"/>
    </row>
    <row r="110" spans="1:12">
      <c r="A110" s="6" t="str">
        <f>IF(AND(Sufficient_data="Yes",Include_study?="Yes"),COUNT(A$2:A109)+1,"")</f>
        <v/>
      </c>
      <c r="B110" s="12"/>
      <c r="C110" s="5" t="s">
        <v>13</v>
      </c>
      <c r="D110" s="5"/>
      <c r="E110" s="5"/>
      <c r="F110" s="5"/>
      <c r="G110" s="5"/>
      <c r="H110" s="5"/>
      <c r="I110" s="5"/>
      <c r="J110" s="3" t="str">
        <f t="shared" si="3"/>
        <v>No</v>
      </c>
      <c r="K110" s="5"/>
      <c r="L110" s="5"/>
    </row>
    <row r="111" spans="1:12">
      <c r="A111" s="6" t="str">
        <f>IF(AND(Sufficient_data="Yes",Include_study?="Yes"),COUNT(A$2:A110)+1,"")</f>
        <v/>
      </c>
      <c r="B111" s="12"/>
      <c r="C111" s="5" t="s">
        <v>13</v>
      </c>
      <c r="D111" s="5"/>
      <c r="E111" s="5"/>
      <c r="F111" s="5"/>
      <c r="G111" s="5"/>
      <c r="H111" s="5"/>
      <c r="I111" s="5"/>
      <c r="J111" s="3" t="str">
        <f t="shared" si="3"/>
        <v>No</v>
      </c>
      <c r="K111" s="5"/>
      <c r="L111" s="5"/>
    </row>
    <row r="112" spans="1:12">
      <c r="A112" s="6" t="str">
        <f>IF(AND(Sufficient_data="Yes",Include_study?="Yes"),COUNT(A$2:A111)+1,"")</f>
        <v/>
      </c>
      <c r="B112" s="12"/>
      <c r="C112" s="5" t="s">
        <v>13</v>
      </c>
      <c r="D112" s="5"/>
      <c r="E112" s="5"/>
      <c r="F112" s="5"/>
      <c r="G112" s="5"/>
      <c r="H112" s="5"/>
      <c r="I112" s="5"/>
      <c r="J112" s="3" t="str">
        <f t="shared" si="3"/>
        <v>No</v>
      </c>
      <c r="K112" s="5"/>
      <c r="L112" s="5"/>
    </row>
    <row r="113" spans="1:12">
      <c r="A113" s="6" t="str">
        <f>IF(AND(Sufficient_data="Yes",Include_study?="Yes"),COUNT(A$2:A112)+1,"")</f>
        <v/>
      </c>
      <c r="B113" s="12"/>
      <c r="C113" s="5" t="s">
        <v>13</v>
      </c>
      <c r="D113" s="5"/>
      <c r="E113" s="5"/>
      <c r="F113" s="5"/>
      <c r="G113" s="5"/>
      <c r="H113" s="5"/>
      <c r="I113" s="5"/>
      <c r="J113" s="3" t="str">
        <f t="shared" si="3"/>
        <v>No</v>
      </c>
      <c r="K113" s="5"/>
      <c r="L113" s="5"/>
    </row>
    <row r="114" spans="1:12">
      <c r="A114" s="6" t="str">
        <f>IF(AND(Sufficient_data="Yes",Include_study?="Yes"),COUNT(A$2:A113)+1,"")</f>
        <v/>
      </c>
      <c r="B114" s="12"/>
      <c r="C114" s="5" t="s">
        <v>13</v>
      </c>
      <c r="D114" s="5"/>
      <c r="E114" s="5"/>
      <c r="F114" s="5"/>
      <c r="G114" s="5"/>
      <c r="H114" s="5"/>
      <c r="I114" s="5"/>
      <c r="J114" s="3" t="str">
        <f t="shared" si="3"/>
        <v>No</v>
      </c>
      <c r="K114" s="5"/>
      <c r="L114" s="5"/>
    </row>
    <row r="115" spans="1:12">
      <c r="A115" s="6" t="str">
        <f>IF(AND(Sufficient_data="Yes",Include_study?="Yes"),COUNT(A$2:A114)+1,"")</f>
        <v/>
      </c>
      <c r="B115" s="12"/>
      <c r="C115" s="5" t="s">
        <v>13</v>
      </c>
      <c r="D115" s="5"/>
      <c r="E115" s="5"/>
      <c r="F115" s="5"/>
      <c r="G115" s="5"/>
      <c r="H115" s="5"/>
      <c r="I115" s="5"/>
      <c r="J115" s="3" t="str">
        <f t="shared" si="3"/>
        <v>No</v>
      </c>
      <c r="K115" s="5"/>
      <c r="L115" s="5"/>
    </row>
    <row r="116" spans="1:12">
      <c r="A116" s="6" t="str">
        <f>IF(AND(Sufficient_data="Yes",Include_study?="Yes"),COUNT(A$2:A115)+1,"")</f>
        <v/>
      </c>
      <c r="B116" s="12"/>
      <c r="C116" s="5" t="s">
        <v>13</v>
      </c>
      <c r="D116" s="5"/>
      <c r="E116" s="5"/>
      <c r="F116" s="5"/>
      <c r="G116" s="5"/>
      <c r="H116" s="5"/>
      <c r="I116" s="5"/>
      <c r="J116" s="3" t="str">
        <f t="shared" si="3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13</v>
      </c>
      <c r="D117" s="5"/>
      <c r="E117" s="5"/>
      <c r="F117" s="5"/>
      <c r="G117" s="5"/>
      <c r="H117" s="5"/>
      <c r="I117" s="5"/>
      <c r="J117" s="3" t="str">
        <f t="shared" si="3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13</v>
      </c>
      <c r="D118" s="5"/>
      <c r="E118" s="5"/>
      <c r="F118" s="5"/>
      <c r="G118" s="5"/>
      <c r="H118" s="5"/>
      <c r="I118" s="5"/>
      <c r="J118" s="3" t="str">
        <f t="shared" si="3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ref="J123:J154" si="4">IF(AND(OR(AND(a_&lt;&gt;"",b_&lt;&gt;""),AND(OR(a_&lt;&gt;"",b_&lt;&gt;""),n1_&lt;&gt;"")),OR(AND(c_&lt;&gt;"",d_&lt;&gt;""),AND(OR(c_&lt;&gt;"",d_&lt;&gt;""),n2_&lt;&gt;""))),"Yes","No")</f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14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14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14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14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14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14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14</v>
      </c>
      <c r="D133" s="5"/>
      <c r="E133" s="5"/>
      <c r="F133" s="5"/>
      <c r="G133" s="5"/>
      <c r="H133" s="5"/>
      <c r="I133" s="5"/>
      <c r="J133" s="3" t="str">
        <f t="shared" si="4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14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14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14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14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14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14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14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14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14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14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14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14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14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14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14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14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14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14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14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14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14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14</v>
      </c>
      <c r="D155" s="5"/>
      <c r="E155" s="5"/>
      <c r="F155" s="5"/>
      <c r="G155" s="5"/>
      <c r="H155" s="5"/>
      <c r="I155" s="5"/>
      <c r="J155" s="3" t="str">
        <f t="shared" ref="J155:J186" si="5">IF(AND(OR(AND(a_&lt;&gt;"",b_&lt;&gt;""),AND(OR(a_&lt;&gt;"",b_&lt;&gt;""),n1_&lt;&gt;"")),OR(AND(c_&lt;&gt;"",d_&lt;&gt;""),AND(OR(c_&lt;&gt;"",d_&lt;&gt;""),n2_&lt;&gt;""))),"Yes","No")</f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14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14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14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14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14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14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14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14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14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14</v>
      </c>
      <c r="D165" s="5"/>
      <c r="E165" s="5"/>
      <c r="F165" s="5"/>
      <c r="G165" s="5"/>
      <c r="H165" s="5"/>
      <c r="I165" s="5"/>
      <c r="J165" s="3" t="str">
        <f t="shared" si="5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14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14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14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14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14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14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14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14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14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14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14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14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14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14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14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14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14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14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14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14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14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14</v>
      </c>
      <c r="D187" s="5"/>
      <c r="E187" s="5"/>
      <c r="F187" s="5"/>
      <c r="G187" s="5"/>
      <c r="H187" s="5"/>
      <c r="I187" s="5"/>
      <c r="J187" s="3" t="str">
        <f t="shared" ref="J187:J194" si="6">IF(AND(OR(AND(a_&lt;&gt;"",b_&lt;&gt;""),AND(OR(a_&lt;&gt;"",b_&lt;&gt;""),n1_&lt;&gt;"")),OR(AND(c_&lt;&gt;"",d_&lt;&gt;""),AND(OR(c_&lt;&gt;"",d_&lt;&gt;""),n2_&lt;&gt;""))),"Yes","No")</f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14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14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14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14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14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14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72"/>
      <c r="C194" s="73" t="s">
        <v>14</v>
      </c>
      <c r="D194" s="73"/>
      <c r="E194" s="73"/>
      <c r="F194" s="73"/>
      <c r="G194" s="73"/>
      <c r="H194" s="73"/>
      <c r="I194" s="73"/>
      <c r="J194" s="3" t="str">
        <f t="shared" si="6"/>
        <v>No</v>
      </c>
      <c r="K194" s="73"/>
      <c r="L194" s="73"/>
    </row>
  </sheetData>
  <phoneticPr fontId="24" type="noConversion"/>
  <dataValidations count="1">
    <dataValidation type="list" allowBlank="1" showInputMessage="1" showErrorMessage="1" sqref="C2:C19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abSelected="1" zoomScaleNormal="100" workbookViewId="0">
      <pane ySplit="1" topLeftCell="A20" activePane="bottomLeft" state="frozen"/>
      <selection pane="bottomLeft" activeCell="E2" sqref="E2:I3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29.33203125" customWidth="1"/>
    <col min="6" max="6" width="25.33203125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11" t="s">
        <v>26</v>
      </c>
      <c r="B1" s="111"/>
      <c r="D1" s="1" t="s">
        <v>27</v>
      </c>
      <c r="E1" s="1" t="s">
        <v>1</v>
      </c>
      <c r="F1" s="1" t="str">
        <f>IF(Present_Effect_size_measure&lt;&gt;"",Present_Effect_size_measure,"")</f>
        <v>Odds Ratio</v>
      </c>
      <c r="G1" s="1" t="s">
        <v>28</v>
      </c>
      <c r="H1" s="1" t="s">
        <v>29</v>
      </c>
      <c r="I1" s="1" t="s">
        <v>30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31</v>
      </c>
      <c r="B2" s="5" t="s">
        <v>32</v>
      </c>
      <c r="D2" s="47">
        <v>1</v>
      </c>
      <c r="E2" s="16" t="str">
        <f>IF(Number&lt;=COUNT(Entry_number),INDEX(Lookup_table,MATCH(Number,Calculations!AK:AK,0),3),"")</f>
        <v>Tian et al. (A)</v>
      </c>
      <c r="F2" s="4">
        <f>IF(Ranked_number&lt;=COUNT(Entry_number),INDEX(Lookup_table,MATCH(Number,Calculations!AK:AK,0),5),"")</f>
        <v>1.2050314955950736</v>
      </c>
      <c r="G2" s="4">
        <f>IF(Ranked_number&lt;=COUNT(Entry_number),INDEX(Lookup_table,MATCH(Number,Calculations!AK:AK,0),9),"")</f>
        <v>0.83906615205057988</v>
      </c>
      <c r="H2" s="4">
        <f>IF(Ranked_number&lt;=COUNT(Entry_number),INDEX(Lookup_table,MATCH(Number,Calculations!AK:AK,0),10),"")</f>
        <v>1.7306155203941127</v>
      </c>
      <c r="I2" s="8">
        <f>IF(D2&lt;=COUNT(Entry_number),INDEX(Lookup_table,MATCH(Number,Calculations!AK:AK,0),11),"")</f>
        <v>0.56004342250958261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33</v>
      </c>
      <c r="M2" s="122" t="s">
        <v>34</v>
      </c>
      <c r="O2" s="123" t="s">
        <v>35</v>
      </c>
    </row>
    <row r="3" spans="1:15">
      <c r="A3" s="3" t="s">
        <v>36</v>
      </c>
      <c r="B3" s="29">
        <v>0.95</v>
      </c>
      <c r="D3" s="48">
        <v>2</v>
      </c>
      <c r="E3" s="16" t="str">
        <f>IF(Number&lt;=COUNT(Entry_number),INDEX(Lookup_table,MATCH(Number,Calculations!AK:AK,0),3),"")</f>
        <v>Quan et al.</v>
      </c>
      <c r="F3" s="4">
        <f>IF(Ranked_number&lt;=COUNT(Entry_number),INDEX(Lookup_table,MATCH(Number,Calculations!AK:AK,0),5),"")</f>
        <v>1.0672431448401412</v>
      </c>
      <c r="G3" s="4">
        <f>IF(Ranked_number&lt;=COUNT(Entry_number),INDEX(Lookup_table,MATCH(Number,Calculations!AK:AK,0),9),"")</f>
        <v>0.70925320003371028</v>
      </c>
      <c r="H3" s="4">
        <f>IF(Ranked_number&lt;=COUNT(Entry_number),INDEX(Lookup_table,MATCH(Number,Calculations!AK:AK,0),10),"")</f>
        <v>1.6059256837390912</v>
      </c>
      <c r="I3" s="8">
        <f>IF(D3&lt;=COUNT(Entry_number),INDEX(Lookup_table,MATCH(Number,Calculations!AK:AK,0),11),"")</f>
        <v>0.43995657749041728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2"/>
      <c r="O3" s="123"/>
    </row>
    <row r="4" spans="1:15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37</v>
      </c>
      <c r="M4" s="122"/>
      <c r="O4" s="123"/>
    </row>
    <row r="5" spans="1:15">
      <c r="A5" s="111" t="s">
        <v>38</v>
      </c>
      <c r="B5" s="111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2"/>
      <c r="O5" s="123"/>
    </row>
    <row r="6" spans="1:15">
      <c r="A6" s="3" t="s">
        <v>39</v>
      </c>
      <c r="B6" s="5" t="s">
        <v>40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41</v>
      </c>
      <c r="M6" s="122"/>
      <c r="O6" s="123"/>
    </row>
    <row r="7" spans="1:15">
      <c r="A7" s="3" t="s">
        <v>42</v>
      </c>
      <c r="B7" s="5" t="s">
        <v>43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44</v>
      </c>
      <c r="M7" s="122"/>
      <c r="O7" s="123"/>
    </row>
    <row r="8" spans="1:15">
      <c r="A8" s="3" t="s">
        <v>45</v>
      </c>
      <c r="B8" s="5" t="s">
        <v>43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2"/>
      <c r="O8" s="123"/>
    </row>
    <row r="9" spans="1:15">
      <c r="A9" s="3" t="s">
        <v>46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2"/>
      <c r="O9" s="123"/>
    </row>
    <row r="10" spans="1:15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2"/>
      <c r="O10" s="123"/>
    </row>
    <row r="11" spans="1:15">
      <c r="A11" s="111" t="s">
        <v>47</v>
      </c>
      <c r="B11" s="111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2"/>
      <c r="O11" s="123"/>
    </row>
    <row r="12" spans="1:15">
      <c r="A12" s="3" t="s">
        <v>48</v>
      </c>
      <c r="B12" s="5" t="s">
        <v>33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2"/>
      <c r="O12" s="123"/>
    </row>
    <row r="13" spans="1:15">
      <c r="A13" s="3" t="s">
        <v>49</v>
      </c>
      <c r="B13" s="5" t="s">
        <v>50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2"/>
      <c r="O13" s="123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2"/>
      <c r="O14" s="123"/>
    </row>
    <row r="15" spans="1:15">
      <c r="A15" s="111" t="s">
        <v>51</v>
      </c>
      <c r="B15" s="111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2"/>
      <c r="O15" s="123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1.1423449794819798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2"/>
      <c r="O16" s="123"/>
    </row>
    <row r="17" spans="1:15">
      <c r="A17" s="3" t="s">
        <v>28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0.53111768026532569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2"/>
      <c r="O17" s="123"/>
    </row>
    <row r="18" spans="1:15">
      <c r="A18" s="3" t="s">
        <v>29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2.4569923025265923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2"/>
      <c r="O18" s="123"/>
    </row>
    <row r="19" spans="1:15">
      <c r="A19" s="3" t="s">
        <v>52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0.53111768026532569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2"/>
      <c r="O19" s="123"/>
    </row>
    <row r="20" spans="1:15">
      <c r="A20" s="3" t="s">
        <v>53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2.4569923025265923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2"/>
      <c r="O20" s="123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2"/>
      <c r="O21" s="123"/>
    </row>
    <row r="22" spans="1:15">
      <c r="A22" s="3" t="s">
        <v>54</v>
      </c>
      <c r="B22" s="4">
        <f>IF(B16&lt;&gt;"",IF(Weighting_method="Inverse variance",Z_value,IF(Weighting_method="Mantel-Haenszel",Z_value_MH,IF(Weighting_method="Peto",Z_value_Peto,""))),"")</f>
        <v>2.2079664653717437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2"/>
      <c r="O22" s="123"/>
    </row>
    <row r="23" spans="1:15">
      <c r="A23" s="3" t="s">
        <v>55</v>
      </c>
      <c r="B23" s="26">
        <f>IF(Valid_options="Yes",IF(B22&lt;&gt;"",1-NORMSDIST(ABS(B22)),""),"")</f>
        <v>1.3623305461170632E-2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2"/>
      <c r="O23" s="123"/>
    </row>
    <row r="24" spans="1:15">
      <c r="A24" s="3" t="s">
        <v>56</v>
      </c>
      <c r="B24" s="26">
        <f>IF(Valid_options="Yes",IF(B22&lt;&gt;"",2*(1-NORMSDIST(ABS(B22))),""),"")</f>
        <v>2.7246610922341263E-2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2"/>
      <c r="O24" s="123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2"/>
      <c r="O25" s="123"/>
    </row>
    <row r="26" spans="1:15" ht="12" customHeight="1">
      <c r="A26" s="3" t="s">
        <v>57</v>
      </c>
      <c r="B26" s="7">
        <f>SUMIF(Sufficient_data,"Yes",Number_of_subjects)</f>
        <v>22044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2"/>
      <c r="O26" s="123"/>
    </row>
    <row r="27" spans="1:15">
      <c r="A27" s="3" t="s">
        <v>58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2"/>
      <c r="O27" s="123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2"/>
      <c r="O28" s="123"/>
    </row>
    <row r="29" spans="1:15">
      <c r="A29" s="111" t="s">
        <v>59</v>
      </c>
      <c r="B29" s="111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2"/>
      <c r="O29" s="123"/>
    </row>
    <row r="30" spans="1:15">
      <c r="A30" s="3" t="s">
        <v>60</v>
      </c>
      <c r="B30" s="4">
        <f>IF(Valid_options="Yes",IF(Weighting_method="Inverse variance",Q_,IF(Weighting_method="Mantel-Haenszel",Q_MH,IF(Weighting_method="Peto",Q_Peto,""))),NA())</f>
        <v>0.19021267665459551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2"/>
      <c r="O30" s="123"/>
    </row>
    <row r="31" spans="1:15" ht="12.95">
      <c r="A31" s="3" t="s">
        <v>61</v>
      </c>
      <c r="B31" s="26">
        <f>IF(Valid_options="Yes",IF(B30&lt;&gt;"",CHIDIST(B30,k_-1),""),"")</f>
        <v>0.66273966752705582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2"/>
      <c r="O31" s="123"/>
    </row>
    <row r="32" spans="1:15" ht="13.5">
      <c r="A32" s="3" t="s">
        <v>62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2"/>
      <c r="O32" s="123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2"/>
      <c r="O33" s="123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2"/>
      <c r="O34" s="123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2"/>
      <c r="O35" s="123"/>
    </row>
    <row r="36" spans="1:15">
      <c r="A36" s="111" t="s">
        <v>63</v>
      </c>
      <c r="B36" s="112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2"/>
      <c r="O36" s="123"/>
    </row>
    <row r="37" spans="1:15">
      <c r="A37" s="110" t="s">
        <v>40</v>
      </c>
      <c r="B37" s="11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2"/>
      <c r="O37" s="123"/>
    </row>
    <row r="38" spans="1:15">
      <c r="A38" s="109" t="s">
        <v>64</v>
      </c>
      <c r="B38" s="10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2"/>
      <c r="O38" s="123"/>
    </row>
    <row r="39" spans="1:15">
      <c r="A39" s="109" t="s">
        <v>65</v>
      </c>
      <c r="B39" s="10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2"/>
      <c r="O39" s="123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2"/>
      <c r="O40" s="123"/>
    </row>
    <row r="41" spans="1:15">
      <c r="A41" s="111" t="s">
        <v>66</v>
      </c>
      <c r="B41" s="112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2"/>
      <c r="O41" s="123"/>
    </row>
    <row r="42" spans="1:15">
      <c r="A42" s="110" t="str">
        <f>IF(Weighting_method="Peto","Peto Odds Ratio","Odds Ratio")</f>
        <v>Odds Ratio</v>
      </c>
      <c r="B42" s="11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2"/>
      <c r="O42" s="123"/>
    </row>
    <row r="43" spans="1:15">
      <c r="A43" s="109" t="str">
        <f>IF(Weighting_method="Inverse variance","Risk Ratio","")</f>
        <v>Risk Ratio</v>
      </c>
      <c r="B43" s="10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2"/>
      <c r="O43" s="123"/>
    </row>
    <row r="44" spans="1:15">
      <c r="A44" s="109" t="str">
        <f>IF(Weighting_method="Inverse variance","Risk Difference","")</f>
        <v>Risk Difference</v>
      </c>
      <c r="B44" s="10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2"/>
      <c r="O44" s="123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2"/>
      <c r="O45" s="123"/>
    </row>
    <row r="46" spans="1:15">
      <c r="A46" s="111" t="s">
        <v>67</v>
      </c>
      <c r="B46" s="112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2"/>
      <c r="O46" s="123"/>
    </row>
    <row r="47" spans="1:15">
      <c r="A47" s="110" t="str">
        <f>IF(Model_effect_size_measure&lt;&gt;"",Model_effect_size_measure,"")</f>
        <v>Odds Ratio</v>
      </c>
      <c r="B47" s="11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2"/>
      <c r="O47" s="123"/>
    </row>
    <row r="48" spans="1:15">
      <c r="A48" s="109" t="str">
        <f>IF(OR(Model_effect_size_measure="Odds Ratio",Model_effect_size_measure="Peto Odds Ratio"),"Risk Ratio",IF(Model_effect_size_measure="Risk Ratio","Risk Difference",""))</f>
        <v>Risk Ratio</v>
      </c>
      <c r="B48" s="10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2"/>
      <c r="O48" s="123"/>
    </row>
    <row r="49" spans="1:15">
      <c r="A49" s="109" t="str">
        <f>IF(OR(Model_effect_size_measure="Odds Ratio",Model_effect_size_measure="Peto Odds Ratio"),"Risk Difference","")</f>
        <v>Risk Difference</v>
      </c>
      <c r="B49" s="10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2"/>
      <c r="O49" s="123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2"/>
      <c r="O50" s="123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2"/>
      <c r="O51" s="123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2"/>
      <c r="O52" s="123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2"/>
      <c r="O53" s="123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2"/>
      <c r="O54" s="123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2"/>
      <c r="O55" s="123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2"/>
      <c r="O56" s="123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2"/>
      <c r="O57" s="123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2"/>
      <c r="O58" s="123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2"/>
      <c r="O59" s="123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2"/>
      <c r="O60" s="123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2"/>
      <c r="O61" s="123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2"/>
      <c r="O62" s="123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2"/>
      <c r="O63" s="123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2"/>
      <c r="O64" s="123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2"/>
      <c r="O65" s="123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2"/>
      <c r="O66" s="123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2"/>
      <c r="O67" s="123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2"/>
      <c r="O68" s="123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2"/>
      <c r="O69" s="123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2"/>
      <c r="O70" s="123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2"/>
      <c r="O71" s="123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2"/>
      <c r="O72" s="123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2"/>
      <c r="O73" s="123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2"/>
      <c r="O74" s="123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2"/>
      <c r="O75" s="123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2"/>
      <c r="O76" s="123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2"/>
      <c r="O77" s="123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2"/>
      <c r="O78" s="123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2"/>
      <c r="O79" s="123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2"/>
      <c r="O80" s="123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2"/>
      <c r="O81" s="123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2"/>
      <c r="O82" s="123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2"/>
      <c r="O83" s="123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2"/>
      <c r="O84" s="123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2"/>
      <c r="O85" s="123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2"/>
      <c r="O86" s="123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2"/>
      <c r="O87" s="123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2"/>
      <c r="O88" s="123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2"/>
      <c r="O89" s="123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2"/>
      <c r="O90" s="123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2"/>
      <c r="O91" s="123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2"/>
      <c r="O92" s="123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2"/>
      <c r="O93" s="123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2"/>
      <c r="O94" s="123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2"/>
      <c r="O95" s="123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2"/>
      <c r="O96" s="123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2"/>
      <c r="O97" s="123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2"/>
      <c r="O98" s="123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2"/>
      <c r="O99" s="123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2"/>
      <c r="O100" s="123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2"/>
      <c r="O101" s="123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2"/>
      <c r="O102" s="123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2"/>
      <c r="O103" s="123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2"/>
      <c r="O104" s="123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2"/>
      <c r="O105" s="123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2"/>
      <c r="O106" s="123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2"/>
      <c r="O107" s="123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2"/>
      <c r="O108" s="123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2"/>
      <c r="O109" s="123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2"/>
      <c r="O110" s="123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2"/>
      <c r="O111" s="123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2"/>
      <c r="O112" s="123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2"/>
      <c r="O113" s="123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2"/>
      <c r="O114" s="123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2"/>
      <c r="O115" s="123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2"/>
      <c r="O116" s="123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2"/>
      <c r="O117" s="123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2"/>
      <c r="O118" s="123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2"/>
      <c r="O119" s="123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2"/>
      <c r="O120" s="123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2"/>
      <c r="O121" s="123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2"/>
      <c r="O122" s="123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2"/>
      <c r="O123" s="123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2"/>
      <c r="O124" s="123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2"/>
      <c r="O125" s="123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2"/>
      <c r="O126" s="123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2"/>
      <c r="O127" s="123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2"/>
      <c r="O128" s="123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2"/>
      <c r="O129" s="123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2"/>
      <c r="O130" s="123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2"/>
      <c r="O131" s="123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2"/>
      <c r="O132" s="123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2"/>
      <c r="O133" s="123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2"/>
      <c r="O134" s="123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2"/>
      <c r="O135" s="123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2"/>
      <c r="O136" s="123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2"/>
      <c r="O137" s="123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2"/>
      <c r="O138" s="123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2"/>
      <c r="O139" s="123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2"/>
      <c r="O140" s="123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2"/>
      <c r="O141" s="123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2"/>
      <c r="O142" s="123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2"/>
      <c r="O143" s="123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2"/>
      <c r="O144" s="123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2"/>
      <c r="O145" s="123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2"/>
      <c r="O146" s="123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2"/>
      <c r="O147" s="123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2"/>
      <c r="O148" s="123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2"/>
      <c r="O149" s="123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2"/>
      <c r="O150" s="123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2"/>
      <c r="O151" s="123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2"/>
      <c r="O152" s="123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2"/>
      <c r="O153" s="123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2"/>
      <c r="O154" s="123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2"/>
      <c r="O155" s="123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2"/>
      <c r="O156" s="123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2"/>
      <c r="O157" s="123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2"/>
      <c r="O158" s="123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2"/>
      <c r="O159" s="123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2"/>
      <c r="O160" s="123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2"/>
      <c r="O161" s="123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2"/>
      <c r="O162" s="123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2"/>
      <c r="O163" s="123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2"/>
      <c r="O164" s="123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2"/>
      <c r="O165" s="123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2"/>
      <c r="O166" s="123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2"/>
      <c r="O167" s="123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2"/>
      <c r="O168" s="123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2"/>
      <c r="O169" s="123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2"/>
      <c r="O170" s="123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2"/>
      <c r="O171" s="123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2"/>
      <c r="O172" s="123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2"/>
      <c r="O173" s="123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2"/>
      <c r="O174" s="123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2"/>
      <c r="O175" s="123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2"/>
      <c r="O176" s="123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2"/>
      <c r="O177" s="123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2"/>
      <c r="O178" s="123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2"/>
      <c r="O179" s="123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2"/>
      <c r="O180" s="123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2"/>
      <c r="O181" s="123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2"/>
      <c r="O182" s="123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2"/>
      <c r="O183" s="123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2"/>
      <c r="O184" s="123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2"/>
      <c r="O185" s="123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2"/>
      <c r="O186" s="123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2"/>
      <c r="O187" s="123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2"/>
      <c r="O188" s="123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2"/>
      <c r="O189" s="123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2"/>
      <c r="O190" s="123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2"/>
      <c r="O191" s="123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2"/>
      <c r="O192" s="123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2"/>
      <c r="O193" s="123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2"/>
      <c r="O194" s="123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2"/>
      <c r="O195" s="123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2"/>
      <c r="O196" s="123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2"/>
      <c r="O197" s="123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2"/>
      <c r="O198" s="123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2"/>
      <c r="O199" s="123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2"/>
      <c r="O200" s="123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2"/>
      <c r="O201" s="124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" activePane="bottomLeft" state="frozen"/>
      <selection pane="bottomLeft" activeCell="A28" sqref="A28:D28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11" t="s">
        <v>26</v>
      </c>
      <c r="B1" s="111"/>
      <c r="C1" s="111"/>
      <c r="D1" s="111"/>
      <c r="F1" s="1" t="s">
        <v>27</v>
      </c>
      <c r="G1" s="1" t="s">
        <v>68</v>
      </c>
      <c r="H1" s="1" t="str">
        <f>Subgroup_effect_size_measure</f>
        <v>Odds Ratio</v>
      </c>
      <c r="I1" s="1" t="s">
        <v>28</v>
      </c>
      <c r="J1" s="1" t="s">
        <v>29</v>
      </c>
      <c r="K1" s="1" t="s">
        <v>30</v>
      </c>
      <c r="L1" s="1" t="s">
        <v>60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52</v>
      </c>
      <c r="R1" s="1" t="s">
        <v>53</v>
      </c>
      <c r="S1" s="86"/>
      <c r="U1" s="85"/>
      <c r="W1" s="85"/>
      <c r="Y1" s="85"/>
      <c r="AA1" s="85"/>
    </row>
    <row r="2" spans="1:27">
      <c r="A2" s="3" t="s">
        <v>73</v>
      </c>
      <c r="B2" s="113" t="s">
        <v>74</v>
      </c>
      <c r="C2" s="113"/>
      <c r="D2" s="113"/>
      <c r="F2" s="47">
        <v>1</v>
      </c>
      <c r="G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" s="4" t="e">
        <f>IF(COUNTIF(Calculations!DP:DP,Subgroup_number)=1,INDEX(Calculations!DP:EU,MATCH(Subgroup_number,Calculations!DP:DP,0),5),IF(Subgroup_number=Calculations!EY$25,Calculations!EY$17,""))</f>
        <v>#REF!</v>
      </c>
      <c r="M2" s="26" t="e">
        <f>IF(COUNTIF(Calculations!DP:DP,Subgroup_number)=1,INDEX(Calculations!DP:EU,MATCH(Subgroup_number,Calculations!DP:DP,0),6),IF(Subgroup_number=Calculations!EY$25,Calculations!EY$18,""))</f>
        <v>#REF!</v>
      </c>
      <c r="N2" s="8" t="e">
        <f>IF(COUNTIF(Calculations!DP:DP,Subgroup_number)=1,INDEX(Calculations!DP:EU,MATCH(Subgroup_number,Calculations!DP:DP,0),7),IF(Subgroup_number=Calculations!EY$25,Calculations!EY$19,""))</f>
        <v>#REF!</v>
      </c>
      <c r="O2" s="4" t="e">
        <f>IF(COUNTIF(Calculations!DP:DP,Subgroup_number)=1,INDEX(Calculations!DP:EU,MATCH(Subgroup_number,Calculations!DP:DP,0),9),IF(Subgroup_number=Calculations!EY$25,Calculations!EY$20,""))</f>
        <v>#REF!</v>
      </c>
      <c r="P2" s="4" t="e">
        <f>IF(COUNTIF(Calculations!DP:DP,Subgroup_number)=1,INDEX(Calculations!DP:EU,MATCH(Subgroup_number,Calculations!DP:DP,0),10),IF(Subgroup_number=Calculations!EY$25,Calculations!EY$21,""))</f>
        <v>#REF!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" s="125" t="s">
        <v>75</v>
      </c>
      <c r="U2" s="123" t="s">
        <v>76</v>
      </c>
      <c r="W2" s="123" t="s">
        <v>77</v>
      </c>
      <c r="Y2" s="123" t="s">
        <v>78</v>
      </c>
      <c r="AA2" s="123" t="s">
        <v>79</v>
      </c>
    </row>
    <row r="3" spans="1:27">
      <c r="A3" s="3" t="s">
        <v>80</v>
      </c>
      <c r="B3" s="114" t="s">
        <v>43</v>
      </c>
      <c r="C3" s="114"/>
      <c r="D3" s="114"/>
      <c r="F3" s="48">
        <v>2</v>
      </c>
      <c r="G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" s="4" t="e">
        <f>IF(COUNTIF(Calculations!DP:DP,Subgroup_number)=1,INDEX(Calculations!DP:EU,MATCH(Subgroup_number,Calculations!DP:DP,0),5),IF(Subgroup_number=Calculations!EY$25,Calculations!EY$17,""))</f>
        <v>#REF!</v>
      </c>
      <c r="M3" s="26" t="e">
        <f>IF(COUNTIF(Calculations!DP:DP,Subgroup_number)=1,INDEX(Calculations!DP:EU,MATCH(Subgroup_number,Calculations!DP:DP,0),6),IF(Subgroup_number=Calculations!EY$25,Calculations!EY$18,""))</f>
        <v>#REF!</v>
      </c>
      <c r="N3" s="8" t="e">
        <f>IF(COUNTIF(Calculations!DP:DP,Subgroup_number)=1,INDEX(Calculations!DP:EU,MATCH(Subgroup_number,Calculations!DP:DP,0),7),IF(Subgroup_number=Calculations!EY$25,Calculations!EY$19,""))</f>
        <v>#REF!</v>
      </c>
      <c r="O3" s="4" t="e">
        <f>IF(COUNTIF(Calculations!DP:DP,Subgroup_number)=1,INDEX(Calculations!DP:EU,MATCH(Subgroup_number,Calculations!DP:DP,0),9),IF(Subgroup_number=Calculations!EY$25,Calculations!EY$20,""))</f>
        <v>#REF!</v>
      </c>
      <c r="P3" s="4" t="e">
        <f>IF(COUNTIF(Calculations!DP:DP,Subgroup_number)=1,INDEX(Calculations!DP:EU,MATCH(Subgroup_number,Calculations!DP:DP,0),10),IF(Subgroup_number=Calculations!EY$25,Calculations!EY$21,""))</f>
        <v>#REF!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" s="125"/>
      <c r="U3" s="123"/>
      <c r="W3" s="123"/>
      <c r="Y3" s="123"/>
      <c r="AA3" s="123"/>
    </row>
    <row r="4" spans="1:27" ht="11.25" customHeight="1">
      <c r="A4" s="3" t="s">
        <v>46</v>
      </c>
      <c r="B4" s="11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5"/>
      <c r="D4" s="115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" s="4" t="e">
        <f>IF(COUNTIF(Calculations!DP:DP,Subgroup_number)=1,INDEX(Calculations!DP:EU,MATCH(Subgroup_number,Calculations!DP:DP,0),5),IF(Subgroup_number=Calculations!EY$25,Calculations!EY$17,""))</f>
        <v>#REF!</v>
      </c>
      <c r="M4" s="26" t="e">
        <f>IF(COUNTIF(Calculations!DP:DP,Subgroup_number)=1,INDEX(Calculations!DP:EU,MATCH(Subgroup_number,Calculations!DP:DP,0),6),IF(Subgroup_number=Calculations!EY$25,Calculations!EY$18,""))</f>
        <v>#REF!</v>
      </c>
      <c r="N4" s="8" t="e">
        <f>IF(COUNTIF(Calculations!DP:DP,Subgroup_number)=1,INDEX(Calculations!DP:EU,MATCH(Subgroup_number,Calculations!DP:DP,0),7),IF(Subgroup_number=Calculations!EY$25,Calculations!EY$19,""))</f>
        <v>#REF!</v>
      </c>
      <c r="O4" s="4" t="e">
        <f>IF(COUNTIF(Calculations!DP:DP,Subgroup_number)=1,INDEX(Calculations!DP:EU,MATCH(Subgroup_number,Calculations!DP:DP,0),9),IF(Subgroup_number=Calculations!EY$25,Calculations!EY$20,""))</f>
        <v>#REF!</v>
      </c>
      <c r="P4" s="4" t="e">
        <f>IF(COUNTIF(Calculations!DP:DP,Subgroup_number)=1,INDEX(Calculations!DP:EU,MATCH(Subgroup_number,Calculations!DP:DP,0),10),IF(Subgroup_number=Calculations!EY$25,Calculations!EY$21,""))</f>
        <v>#REF!</v>
      </c>
      <c r="Q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" s="125"/>
      <c r="U4" s="123"/>
      <c r="W4" s="123"/>
      <c r="Y4" s="123"/>
      <c r="AA4" s="123"/>
    </row>
    <row r="5" spans="1:27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" s="4" t="e">
        <f>IF(COUNTIF(Calculations!DP:DP,Subgroup_number)=1,INDEX(Calculations!DP:EU,MATCH(Subgroup_number,Calculations!DP:DP,0),5),IF(Subgroup_number=Calculations!EY$25,Calculations!EY$17,""))</f>
        <v>#REF!</v>
      </c>
      <c r="M5" s="26" t="e">
        <f>IF(COUNTIF(Calculations!DP:DP,Subgroup_number)=1,INDEX(Calculations!DP:EU,MATCH(Subgroup_number,Calculations!DP:DP,0),6),IF(Subgroup_number=Calculations!EY$25,Calculations!EY$18,""))</f>
        <v>#REF!</v>
      </c>
      <c r="N5" s="8" t="e">
        <f>IF(COUNTIF(Calculations!DP:DP,Subgroup_number)=1,INDEX(Calculations!DP:EU,MATCH(Subgroup_number,Calculations!DP:DP,0),7),IF(Subgroup_number=Calculations!EY$25,Calculations!EY$19,""))</f>
        <v>#REF!</v>
      </c>
      <c r="O5" s="4" t="e">
        <f>IF(COUNTIF(Calculations!DP:DP,Subgroup_number)=1,INDEX(Calculations!DP:EU,MATCH(Subgroup_number,Calculations!DP:DP,0),9),IF(Subgroup_number=Calculations!EY$25,Calculations!EY$20,""))</f>
        <v>#REF!</v>
      </c>
      <c r="P5" s="4" t="e">
        <f>IF(COUNTIF(Calculations!DP:DP,Subgroup_number)=1,INDEX(Calculations!DP:EU,MATCH(Subgroup_number,Calculations!DP:DP,0),10),IF(Subgroup_number=Calculations!EY$25,Calculations!EY$21,""))</f>
        <v>#REF!</v>
      </c>
      <c r="Q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" s="125"/>
      <c r="U5" s="123"/>
      <c r="W5" s="123"/>
      <c r="Y5" s="123"/>
      <c r="AA5" s="123"/>
    </row>
    <row r="6" spans="1:27">
      <c r="A6" s="3" t="s">
        <v>81</v>
      </c>
      <c r="B6" s="114" t="s">
        <v>82</v>
      </c>
      <c r="C6" s="114"/>
      <c r="D6" s="114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" s="4" t="e">
        <f>IF(COUNTIF(Calculations!DP:DP,Subgroup_number)=1,INDEX(Calculations!DP:EU,MATCH(Subgroup_number,Calculations!DP:DP,0),5),IF(Subgroup_number=Calculations!EY$25,Calculations!EY$17,""))</f>
        <v>#REF!</v>
      </c>
      <c r="M6" s="26" t="e">
        <f>IF(COUNTIF(Calculations!DP:DP,Subgroup_number)=1,INDEX(Calculations!DP:EU,MATCH(Subgroup_number,Calculations!DP:DP,0),6),IF(Subgroup_number=Calculations!EY$25,Calculations!EY$18,""))</f>
        <v>#REF!</v>
      </c>
      <c r="N6" s="8" t="e">
        <f>IF(COUNTIF(Calculations!DP:DP,Subgroup_number)=1,INDEX(Calculations!DP:EU,MATCH(Subgroup_number,Calculations!DP:DP,0),7),IF(Subgroup_number=Calculations!EY$25,Calculations!EY$19,""))</f>
        <v>#REF!</v>
      </c>
      <c r="O6" s="4" t="e">
        <f>IF(COUNTIF(Calculations!DP:DP,Subgroup_number)=1,INDEX(Calculations!DP:EU,MATCH(Subgroup_number,Calculations!DP:DP,0),9),IF(Subgroup_number=Calculations!EY$25,Calculations!EY$20,""))</f>
        <v>#REF!</v>
      </c>
      <c r="P6" s="4" t="e">
        <f>IF(COUNTIF(Calculations!DP:DP,Subgroup_number)=1,INDEX(Calculations!DP:EU,MATCH(Subgroup_number,Calculations!DP:DP,0),10),IF(Subgroup_number=Calculations!EY$25,Calculations!EY$21,""))</f>
        <v>#REF!</v>
      </c>
      <c r="Q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" s="125"/>
      <c r="U6" s="123"/>
      <c r="W6" s="123"/>
      <c r="Y6" s="123"/>
      <c r="AA6" s="123"/>
    </row>
    <row r="7" spans="1:27">
      <c r="A7" s="3" t="s">
        <v>83</v>
      </c>
      <c r="B7" s="114" t="s">
        <v>84</v>
      </c>
      <c r="C7" s="114"/>
      <c r="D7" s="114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" s="4" t="e">
        <f>IF(COUNTIF(Calculations!DP:DP,Subgroup_number)=1,INDEX(Calculations!DP:EU,MATCH(Subgroup_number,Calculations!DP:DP,0),5),IF(Subgroup_number=Calculations!EY$25,Calculations!EY$17,""))</f>
        <v>#REF!</v>
      </c>
      <c r="M7" s="26" t="e">
        <f>IF(COUNTIF(Calculations!DP:DP,Subgroup_number)=1,INDEX(Calculations!DP:EU,MATCH(Subgroup_number,Calculations!DP:DP,0),6),IF(Subgroup_number=Calculations!EY$25,Calculations!EY$18,""))</f>
        <v>#REF!</v>
      </c>
      <c r="N7" s="8" t="e">
        <f>IF(COUNTIF(Calculations!DP:DP,Subgroup_number)=1,INDEX(Calculations!DP:EU,MATCH(Subgroup_number,Calculations!DP:DP,0),7),IF(Subgroup_number=Calculations!EY$25,Calculations!EY$19,""))</f>
        <v>#REF!</v>
      </c>
      <c r="O7" s="4" t="e">
        <f>IF(COUNTIF(Calculations!DP:DP,Subgroup_number)=1,INDEX(Calculations!DP:EU,MATCH(Subgroup_number,Calculations!DP:DP,0),9),IF(Subgroup_number=Calculations!EY$25,Calculations!EY$20,""))</f>
        <v>#REF!</v>
      </c>
      <c r="P7" s="4" t="e">
        <f>IF(COUNTIF(Calculations!DP:DP,Subgroup_number)=1,INDEX(Calculations!DP:EU,MATCH(Subgroup_number,Calculations!DP:DP,0),10),IF(Subgroup_number=Calculations!EY$25,Calculations!EY$21,""))</f>
        <v>#REF!</v>
      </c>
      <c r="Q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" s="125"/>
      <c r="U7" s="123"/>
      <c r="W7" s="123"/>
      <c r="Y7" s="123"/>
      <c r="AA7" s="123"/>
    </row>
    <row r="8" spans="1:27">
      <c r="A8" s="3" t="s">
        <v>36</v>
      </c>
      <c r="B8" s="116">
        <v>0.95</v>
      </c>
      <c r="C8" s="116"/>
      <c r="D8" s="116"/>
      <c r="F8" s="48">
        <v>7</v>
      </c>
      <c r="G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" s="4" t="e">
        <f>IF(COUNTIF(Calculations!DP:DP,Subgroup_number)=1,INDEX(Calculations!DP:EU,MATCH(Subgroup_number,Calculations!DP:DP,0),5),IF(Subgroup_number=Calculations!EY$25,Calculations!EY$17,""))</f>
        <v>#REF!</v>
      </c>
      <c r="M8" s="26" t="e">
        <f>IF(COUNTIF(Calculations!DP:DP,Subgroup_number)=1,INDEX(Calculations!DP:EU,MATCH(Subgroup_number,Calculations!DP:DP,0),6),IF(Subgroup_number=Calculations!EY$25,Calculations!EY$18,""))</f>
        <v>#REF!</v>
      </c>
      <c r="N8" s="8" t="e">
        <f>IF(COUNTIF(Calculations!DP:DP,Subgroup_number)=1,INDEX(Calculations!DP:EU,MATCH(Subgroup_number,Calculations!DP:DP,0),7),IF(Subgroup_number=Calculations!EY$25,Calculations!EY$19,""))</f>
        <v>#REF!</v>
      </c>
      <c r="O8" s="4" t="e">
        <f>IF(COUNTIF(Calculations!DP:DP,Subgroup_number)=1,INDEX(Calculations!DP:EU,MATCH(Subgroup_number,Calculations!DP:DP,0),9),IF(Subgroup_number=Calculations!EY$25,Calculations!EY$20,""))</f>
        <v>#REF!</v>
      </c>
      <c r="P8" s="4" t="e">
        <f>IF(COUNTIF(Calculations!DP:DP,Subgroup_number)=1,INDEX(Calculations!DP:EU,MATCH(Subgroup_number,Calculations!DP:DP,0),10),IF(Subgroup_number=Calculations!EY$25,Calculations!EY$21,""))</f>
        <v>#REF!</v>
      </c>
      <c r="Q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" s="125"/>
      <c r="U8" s="123"/>
      <c r="W8" s="123"/>
      <c r="Y8" s="123"/>
      <c r="AA8" s="123"/>
    </row>
    <row r="9" spans="1:27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" s="4" t="e">
        <f>IF(COUNTIF(Calculations!DP:DP,Subgroup_number)=1,INDEX(Calculations!DP:EU,MATCH(Subgroup_number,Calculations!DP:DP,0),5),IF(Subgroup_number=Calculations!EY$25,Calculations!EY$17,""))</f>
        <v>#REF!</v>
      </c>
      <c r="M9" s="26" t="e">
        <f>IF(COUNTIF(Calculations!DP:DP,Subgroup_number)=1,INDEX(Calculations!DP:EU,MATCH(Subgroup_number,Calculations!DP:DP,0),6),IF(Subgroup_number=Calculations!EY$25,Calculations!EY$18,""))</f>
        <v>#REF!</v>
      </c>
      <c r="N9" s="8" t="e">
        <f>IF(COUNTIF(Calculations!DP:DP,Subgroup_number)=1,INDEX(Calculations!DP:EU,MATCH(Subgroup_number,Calculations!DP:DP,0),7),IF(Subgroup_number=Calculations!EY$25,Calculations!EY$19,""))</f>
        <v>#REF!</v>
      </c>
      <c r="O9" s="4" t="e">
        <f>IF(COUNTIF(Calculations!DP:DP,Subgroup_number)=1,INDEX(Calculations!DP:EU,MATCH(Subgroup_number,Calculations!DP:DP,0),9),IF(Subgroup_number=Calculations!EY$25,Calculations!EY$20,""))</f>
        <v>#REF!</v>
      </c>
      <c r="P9" s="4" t="e">
        <f>IF(COUNTIF(Calculations!DP:DP,Subgroup_number)=1,INDEX(Calculations!DP:EU,MATCH(Subgroup_number,Calculations!DP:DP,0),10),IF(Subgroup_number=Calculations!EY$25,Calculations!EY$21,""))</f>
        <v>#REF!</v>
      </c>
      <c r="Q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" s="125"/>
      <c r="U9" s="123"/>
      <c r="W9" s="123"/>
      <c r="Y9" s="123"/>
      <c r="AA9" s="123"/>
    </row>
    <row r="10" spans="1:27">
      <c r="A10" s="111" t="s">
        <v>51</v>
      </c>
      <c r="B10" s="111"/>
      <c r="C10" s="111"/>
      <c r="D10" s="111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" s="4" t="e">
        <f>IF(COUNTIF(Calculations!DP:DP,Subgroup_number)=1,INDEX(Calculations!DP:EU,MATCH(Subgroup_number,Calculations!DP:DP,0),5),IF(Subgroup_number=Calculations!EY$25,Calculations!EY$17,""))</f>
        <v>#REF!</v>
      </c>
      <c r="M10" s="26" t="e">
        <f>IF(COUNTIF(Calculations!DP:DP,Subgroup_number)=1,INDEX(Calculations!DP:EU,MATCH(Subgroup_number,Calculations!DP:DP,0),6),IF(Subgroup_number=Calculations!EY$25,Calculations!EY$18,""))</f>
        <v>#REF!</v>
      </c>
      <c r="N10" s="8" t="e">
        <f>IF(COUNTIF(Calculations!DP:DP,Subgroup_number)=1,INDEX(Calculations!DP:EU,MATCH(Subgroup_number,Calculations!DP:DP,0),7),IF(Subgroup_number=Calculations!EY$25,Calculations!EY$19,""))</f>
        <v>#REF!</v>
      </c>
      <c r="O10" s="4" t="e">
        <f>IF(COUNTIF(Calculations!DP:DP,Subgroup_number)=1,INDEX(Calculations!DP:EU,MATCH(Subgroup_number,Calculations!DP:DP,0),9),IF(Subgroup_number=Calculations!EY$25,Calculations!EY$20,""))</f>
        <v>#REF!</v>
      </c>
      <c r="P10" s="4" t="e">
        <f>IF(COUNTIF(Calculations!DP:DP,Subgroup_number)=1,INDEX(Calculations!DP:EU,MATCH(Subgroup_number,Calculations!DP:DP,0),10),IF(Subgroup_number=Calculations!EY$25,Calculations!EY$21,""))</f>
        <v>#REF!</v>
      </c>
      <c r="Q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" s="125"/>
      <c r="U10" s="123"/>
      <c r="W10" s="123"/>
      <c r="Y10" s="123"/>
      <c r="AA10" s="123"/>
    </row>
    <row r="11" spans="1:27">
      <c r="A11" s="3" t="str">
        <f>Subgroup_effect_size_measure</f>
        <v>Odds Ratio</v>
      </c>
      <c r="B11" s="126" t="e">
        <f>Calculations!EY9</f>
        <v>#DIV/0!</v>
      </c>
      <c r="C11" s="126"/>
      <c r="D11" s="126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" s="4" t="e">
        <f>IF(COUNTIF(Calculations!DP:DP,Subgroup_number)=1,INDEX(Calculations!DP:EU,MATCH(Subgroup_number,Calculations!DP:DP,0),5),IF(Subgroup_number=Calculations!EY$25,Calculations!EY$17,""))</f>
        <v>#REF!</v>
      </c>
      <c r="M11" s="26" t="e">
        <f>IF(COUNTIF(Calculations!DP:DP,Subgroup_number)=1,INDEX(Calculations!DP:EU,MATCH(Subgroup_number,Calculations!DP:DP,0),6),IF(Subgroup_number=Calculations!EY$25,Calculations!EY$18,""))</f>
        <v>#REF!</v>
      </c>
      <c r="N11" s="8" t="e">
        <f>IF(COUNTIF(Calculations!DP:DP,Subgroup_number)=1,INDEX(Calculations!DP:EU,MATCH(Subgroup_number,Calculations!DP:DP,0),7),IF(Subgroup_number=Calculations!EY$25,Calculations!EY$19,""))</f>
        <v>#REF!</v>
      </c>
      <c r="O11" s="4" t="e">
        <f>IF(COUNTIF(Calculations!DP:DP,Subgroup_number)=1,INDEX(Calculations!DP:EU,MATCH(Subgroup_number,Calculations!DP:DP,0),9),IF(Subgroup_number=Calculations!EY$25,Calculations!EY$20,""))</f>
        <v>#REF!</v>
      </c>
      <c r="P11" s="4" t="e">
        <f>IF(COUNTIF(Calculations!DP:DP,Subgroup_number)=1,INDEX(Calculations!DP:EU,MATCH(Subgroup_number,Calculations!DP:DP,0),10),IF(Subgroup_number=Calculations!EY$25,Calculations!EY$21,""))</f>
        <v>#REF!</v>
      </c>
      <c r="Q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" s="125"/>
      <c r="U11" s="123"/>
      <c r="W11" s="123"/>
      <c r="Y11" s="123"/>
      <c r="AA11" s="123"/>
    </row>
    <row r="12" spans="1:27">
      <c r="A12" s="3" t="s">
        <v>28</v>
      </c>
      <c r="B12" s="127" t="e">
        <f>Calculations!EY11</f>
        <v>#DIV/0!</v>
      </c>
      <c r="C12" s="127"/>
      <c r="D12" s="127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" s="4" t="e">
        <f>IF(COUNTIF(Calculations!DP:DP,Subgroup_number)=1,INDEX(Calculations!DP:EU,MATCH(Subgroup_number,Calculations!DP:DP,0),5),IF(Subgroup_number=Calculations!EY$25,Calculations!EY$17,""))</f>
        <v>#REF!</v>
      </c>
      <c r="M12" s="26" t="e">
        <f>IF(COUNTIF(Calculations!DP:DP,Subgroup_number)=1,INDEX(Calculations!DP:EU,MATCH(Subgroup_number,Calculations!DP:DP,0),6),IF(Subgroup_number=Calculations!EY$25,Calculations!EY$18,""))</f>
        <v>#REF!</v>
      </c>
      <c r="N12" s="8" t="e">
        <f>IF(COUNTIF(Calculations!DP:DP,Subgroup_number)=1,INDEX(Calculations!DP:EU,MATCH(Subgroup_number,Calculations!DP:DP,0),7),IF(Subgroup_number=Calculations!EY$25,Calculations!EY$19,""))</f>
        <v>#REF!</v>
      </c>
      <c r="O12" s="4" t="e">
        <f>IF(COUNTIF(Calculations!DP:DP,Subgroup_number)=1,INDEX(Calculations!DP:EU,MATCH(Subgroup_number,Calculations!DP:DP,0),9),IF(Subgroup_number=Calculations!EY$25,Calculations!EY$20,""))</f>
        <v>#REF!</v>
      </c>
      <c r="P12" s="4" t="e">
        <f>IF(COUNTIF(Calculations!DP:DP,Subgroup_number)=1,INDEX(Calculations!DP:EU,MATCH(Subgroup_number,Calculations!DP:DP,0),10),IF(Subgroup_number=Calculations!EY$25,Calculations!EY$21,""))</f>
        <v>#REF!</v>
      </c>
      <c r="Q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" s="125"/>
      <c r="U12" s="123"/>
      <c r="W12" s="123"/>
      <c r="Y12" s="123"/>
      <c r="AA12" s="123"/>
    </row>
    <row r="13" spans="1:27">
      <c r="A13" s="3" t="s">
        <v>29</v>
      </c>
      <c r="B13" s="127" t="e">
        <f>Calculations!EY12</f>
        <v>#DIV/0!</v>
      </c>
      <c r="C13" s="127"/>
      <c r="D13" s="127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" s="4" t="e">
        <f>IF(COUNTIF(Calculations!DP:DP,Subgroup_number)=1,INDEX(Calculations!DP:EU,MATCH(Subgroup_number,Calculations!DP:DP,0),5),IF(Subgroup_number=Calculations!EY$25,Calculations!EY$17,""))</f>
        <v>#REF!</v>
      </c>
      <c r="M13" s="26" t="e">
        <f>IF(COUNTIF(Calculations!DP:DP,Subgroup_number)=1,INDEX(Calculations!DP:EU,MATCH(Subgroup_number,Calculations!DP:DP,0),6),IF(Subgroup_number=Calculations!EY$25,Calculations!EY$18,""))</f>
        <v>#REF!</v>
      </c>
      <c r="N13" s="8" t="e">
        <f>IF(COUNTIF(Calculations!DP:DP,Subgroup_number)=1,INDEX(Calculations!DP:EU,MATCH(Subgroup_number,Calculations!DP:DP,0),7),IF(Subgroup_number=Calculations!EY$25,Calculations!EY$19,""))</f>
        <v>#REF!</v>
      </c>
      <c r="O13" s="4" t="e">
        <f>IF(COUNTIF(Calculations!DP:DP,Subgroup_number)=1,INDEX(Calculations!DP:EU,MATCH(Subgroup_number,Calculations!DP:DP,0),9),IF(Subgroup_number=Calculations!EY$25,Calculations!EY$20,""))</f>
        <v>#REF!</v>
      </c>
      <c r="P13" s="4" t="e">
        <f>IF(COUNTIF(Calculations!DP:DP,Subgroup_number)=1,INDEX(Calculations!DP:EU,MATCH(Subgroup_number,Calculations!DP:DP,0),10),IF(Subgroup_number=Calculations!EY$25,Calculations!EY$21,""))</f>
        <v>#REF!</v>
      </c>
      <c r="Q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" s="125"/>
      <c r="U13" s="123"/>
      <c r="W13" s="123"/>
      <c r="Y13" s="123"/>
      <c r="AA13" s="123"/>
    </row>
    <row r="14" spans="1:27">
      <c r="A14" s="3" t="s">
        <v>52</v>
      </c>
      <c r="B14" s="127" t="e">
        <f>Calculations!EY13</f>
        <v>#DIV/0!</v>
      </c>
      <c r="C14" s="127"/>
      <c r="D14" s="127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" s="4" t="e">
        <f>IF(COUNTIF(Calculations!DP:DP,Subgroup_number)=1,INDEX(Calculations!DP:EU,MATCH(Subgroup_number,Calculations!DP:DP,0),5),IF(Subgroup_number=Calculations!EY$25,Calculations!EY$17,""))</f>
        <v>#REF!</v>
      </c>
      <c r="M14" s="26" t="e">
        <f>IF(COUNTIF(Calculations!DP:DP,Subgroup_number)=1,INDEX(Calculations!DP:EU,MATCH(Subgroup_number,Calculations!DP:DP,0),6),IF(Subgroup_number=Calculations!EY$25,Calculations!EY$18,""))</f>
        <v>#REF!</v>
      </c>
      <c r="N14" s="8" t="e">
        <f>IF(COUNTIF(Calculations!DP:DP,Subgroup_number)=1,INDEX(Calculations!DP:EU,MATCH(Subgroup_number,Calculations!DP:DP,0),7),IF(Subgroup_number=Calculations!EY$25,Calculations!EY$19,""))</f>
        <v>#REF!</v>
      </c>
      <c r="O14" s="4" t="e">
        <f>IF(COUNTIF(Calculations!DP:DP,Subgroup_number)=1,INDEX(Calculations!DP:EU,MATCH(Subgroup_number,Calculations!DP:DP,0),9),IF(Subgroup_number=Calculations!EY$25,Calculations!EY$20,""))</f>
        <v>#REF!</v>
      </c>
      <c r="P14" s="4" t="e">
        <f>IF(COUNTIF(Calculations!DP:DP,Subgroup_number)=1,INDEX(Calculations!DP:EU,MATCH(Subgroup_number,Calculations!DP:DP,0),10),IF(Subgroup_number=Calculations!EY$25,Calculations!EY$21,""))</f>
        <v>#REF!</v>
      </c>
      <c r="Q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" s="125"/>
      <c r="U14" s="123"/>
      <c r="W14" s="123"/>
      <c r="Y14" s="123"/>
      <c r="AA14" s="123"/>
    </row>
    <row r="15" spans="1:27">
      <c r="A15" s="3" t="s">
        <v>53</v>
      </c>
      <c r="B15" s="127" t="e">
        <f>Calculations!EY14</f>
        <v>#DIV/0!</v>
      </c>
      <c r="C15" s="127"/>
      <c r="D15" s="127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" s="4" t="e">
        <f>IF(COUNTIF(Calculations!DP:DP,Subgroup_number)=1,INDEX(Calculations!DP:EU,MATCH(Subgroup_number,Calculations!DP:DP,0),5),IF(Subgroup_number=Calculations!EY$25,Calculations!EY$17,""))</f>
        <v>#REF!</v>
      </c>
      <c r="M15" s="26" t="e">
        <f>IF(COUNTIF(Calculations!DP:DP,Subgroup_number)=1,INDEX(Calculations!DP:EU,MATCH(Subgroup_number,Calculations!DP:DP,0),6),IF(Subgroup_number=Calculations!EY$25,Calculations!EY$18,""))</f>
        <v>#REF!</v>
      </c>
      <c r="N15" s="8" t="e">
        <f>IF(COUNTIF(Calculations!DP:DP,Subgroup_number)=1,INDEX(Calculations!DP:EU,MATCH(Subgroup_number,Calculations!DP:DP,0),7),IF(Subgroup_number=Calculations!EY$25,Calculations!EY$19,""))</f>
        <v>#REF!</v>
      </c>
      <c r="O15" s="4" t="e">
        <f>IF(COUNTIF(Calculations!DP:DP,Subgroup_number)=1,INDEX(Calculations!DP:EU,MATCH(Subgroup_number,Calculations!DP:DP,0),9),IF(Subgroup_number=Calculations!EY$25,Calculations!EY$20,""))</f>
        <v>#REF!</v>
      </c>
      <c r="P15" s="4" t="e">
        <f>IF(COUNTIF(Calculations!DP:DP,Subgroup_number)=1,INDEX(Calculations!DP:EU,MATCH(Subgroup_number,Calculations!DP:DP,0),10),IF(Subgroup_number=Calculations!EY$25,Calculations!EY$21,""))</f>
        <v>#REF!</v>
      </c>
      <c r="Q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" s="125"/>
      <c r="U15" s="123"/>
      <c r="W15" s="123"/>
      <c r="Y15" s="123"/>
      <c r="AA15" s="123"/>
    </row>
    <row r="16" spans="1:27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" s="4" t="e">
        <f>IF(COUNTIF(Calculations!DP:DP,Subgroup_number)=1,INDEX(Calculations!DP:EU,MATCH(Subgroup_number,Calculations!DP:DP,0),5),IF(Subgroup_number=Calculations!EY$25,Calculations!EY$17,""))</f>
        <v>#REF!</v>
      </c>
      <c r="M16" s="26" t="e">
        <f>IF(COUNTIF(Calculations!DP:DP,Subgroup_number)=1,INDEX(Calculations!DP:EU,MATCH(Subgroup_number,Calculations!DP:DP,0),6),IF(Subgroup_number=Calculations!EY$25,Calculations!EY$18,""))</f>
        <v>#REF!</v>
      </c>
      <c r="N16" s="8" t="e">
        <f>IF(COUNTIF(Calculations!DP:DP,Subgroup_number)=1,INDEX(Calculations!DP:EU,MATCH(Subgroup_number,Calculations!DP:DP,0),7),IF(Subgroup_number=Calculations!EY$25,Calculations!EY$19,""))</f>
        <v>#REF!</v>
      </c>
      <c r="O16" s="4" t="e">
        <f>IF(COUNTIF(Calculations!DP:DP,Subgroup_number)=1,INDEX(Calculations!DP:EU,MATCH(Subgroup_number,Calculations!DP:DP,0),9),IF(Subgroup_number=Calculations!EY$25,Calculations!EY$20,""))</f>
        <v>#REF!</v>
      </c>
      <c r="P16" s="4" t="e">
        <f>IF(COUNTIF(Calculations!DP:DP,Subgroup_number)=1,INDEX(Calculations!DP:EU,MATCH(Subgroup_number,Calculations!DP:DP,0),10),IF(Subgroup_number=Calculations!EY$25,Calculations!EY$21,""))</f>
        <v>#REF!</v>
      </c>
      <c r="Q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" s="125"/>
      <c r="U16" s="123"/>
      <c r="W16" s="123"/>
      <c r="Y16" s="123"/>
      <c r="AA16" s="123"/>
    </row>
    <row r="17" spans="1:27">
      <c r="A17" s="3" t="s">
        <v>57</v>
      </c>
      <c r="B17" s="128">
        <f>SUMIF(Sufficient_data,"Yes",Number_of_subjects)</f>
        <v>22044</v>
      </c>
      <c r="C17" s="128"/>
      <c r="D17" s="128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" s="4" t="e">
        <f>IF(COUNTIF(Calculations!DP:DP,Subgroup_number)=1,INDEX(Calculations!DP:EU,MATCH(Subgroup_number,Calculations!DP:DP,0),5),IF(Subgroup_number=Calculations!EY$25,Calculations!EY$17,""))</f>
        <v>#REF!</v>
      </c>
      <c r="M17" s="26" t="e">
        <f>IF(COUNTIF(Calculations!DP:DP,Subgroup_number)=1,INDEX(Calculations!DP:EU,MATCH(Subgroup_number,Calculations!DP:DP,0),6),IF(Subgroup_number=Calculations!EY$25,Calculations!EY$18,""))</f>
        <v>#REF!</v>
      </c>
      <c r="N17" s="8" t="e">
        <f>IF(COUNTIF(Calculations!DP:DP,Subgroup_number)=1,INDEX(Calculations!DP:EU,MATCH(Subgroup_number,Calculations!DP:DP,0),7),IF(Subgroup_number=Calculations!EY$25,Calculations!EY$19,""))</f>
        <v>#REF!</v>
      </c>
      <c r="O17" s="4" t="e">
        <f>IF(COUNTIF(Calculations!DP:DP,Subgroup_number)=1,INDEX(Calculations!DP:EU,MATCH(Subgroup_number,Calculations!DP:DP,0),9),IF(Subgroup_number=Calculations!EY$25,Calculations!EY$20,""))</f>
        <v>#REF!</v>
      </c>
      <c r="P17" s="4" t="e">
        <f>IF(COUNTIF(Calculations!DP:DP,Subgroup_number)=1,INDEX(Calculations!DP:EU,MATCH(Subgroup_number,Calculations!DP:DP,0),10),IF(Subgroup_number=Calculations!EY$25,Calculations!EY$21,""))</f>
        <v>#REF!</v>
      </c>
      <c r="Q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" s="125"/>
      <c r="U17" s="123"/>
      <c r="W17" s="123"/>
      <c r="Y17" s="123"/>
      <c r="AA17" s="123"/>
    </row>
    <row r="18" spans="1:27">
      <c r="A18" s="3" t="s">
        <v>58</v>
      </c>
      <c r="B18" s="128">
        <f>COUNT(Subgroup_weightf)</f>
        <v>1</v>
      </c>
      <c r="C18" s="128"/>
      <c r="D18" s="128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" s="4" t="e">
        <f>IF(COUNTIF(Calculations!DP:DP,Subgroup_number)=1,INDEX(Calculations!DP:EU,MATCH(Subgroup_number,Calculations!DP:DP,0),5),IF(Subgroup_number=Calculations!EY$25,Calculations!EY$17,""))</f>
        <v>#REF!</v>
      </c>
      <c r="M18" s="26" t="e">
        <f>IF(COUNTIF(Calculations!DP:DP,Subgroup_number)=1,INDEX(Calculations!DP:EU,MATCH(Subgroup_number,Calculations!DP:DP,0),6),IF(Subgroup_number=Calculations!EY$25,Calculations!EY$18,""))</f>
        <v>#REF!</v>
      </c>
      <c r="N18" s="8" t="e">
        <f>IF(COUNTIF(Calculations!DP:DP,Subgroup_number)=1,INDEX(Calculations!DP:EU,MATCH(Subgroup_number,Calculations!DP:DP,0),7),IF(Subgroup_number=Calculations!EY$25,Calculations!EY$19,""))</f>
        <v>#REF!</v>
      </c>
      <c r="O18" s="4" t="e">
        <f>IF(COUNTIF(Calculations!DP:DP,Subgroup_number)=1,INDEX(Calculations!DP:EU,MATCH(Subgroup_number,Calculations!DP:DP,0),9),IF(Subgroup_number=Calculations!EY$25,Calculations!EY$20,""))</f>
        <v>#REF!</v>
      </c>
      <c r="P18" s="4" t="e">
        <f>IF(COUNTIF(Calculations!DP:DP,Subgroup_number)=1,INDEX(Calculations!DP:EU,MATCH(Subgroup_number,Calculations!DP:DP,0),10),IF(Subgroup_number=Calculations!EY$25,Calculations!EY$21,""))</f>
        <v>#REF!</v>
      </c>
      <c r="Q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" s="125"/>
      <c r="U18" s="123"/>
      <c r="W18" s="123"/>
      <c r="Y18" s="123"/>
      <c r="AA18" s="123"/>
    </row>
    <row r="19" spans="1:27">
      <c r="A19" s="3" t="s">
        <v>85</v>
      </c>
      <c r="B19" s="128">
        <f>COUNT(Calculations!DZ:DZ)</f>
        <v>0</v>
      </c>
      <c r="C19" s="128"/>
      <c r="D19" s="128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" s="4" t="e">
        <f>IF(COUNTIF(Calculations!DP:DP,Subgroup_number)=1,INDEX(Calculations!DP:EU,MATCH(Subgroup_number,Calculations!DP:DP,0),5),IF(Subgroup_number=Calculations!EY$25,Calculations!EY$17,""))</f>
        <v>#REF!</v>
      </c>
      <c r="M19" s="26" t="e">
        <f>IF(COUNTIF(Calculations!DP:DP,Subgroup_number)=1,INDEX(Calculations!DP:EU,MATCH(Subgroup_number,Calculations!DP:DP,0),6),IF(Subgroup_number=Calculations!EY$25,Calculations!EY$18,""))</f>
        <v>#REF!</v>
      </c>
      <c r="N19" s="8" t="e">
        <f>IF(COUNTIF(Calculations!DP:DP,Subgroup_number)=1,INDEX(Calculations!DP:EU,MATCH(Subgroup_number,Calculations!DP:DP,0),7),IF(Subgroup_number=Calculations!EY$25,Calculations!EY$19,""))</f>
        <v>#REF!</v>
      </c>
      <c r="O19" s="4" t="e">
        <f>IF(COUNTIF(Calculations!DP:DP,Subgroup_number)=1,INDEX(Calculations!DP:EU,MATCH(Subgroup_number,Calculations!DP:DP,0),9),IF(Subgroup_number=Calculations!EY$25,Calculations!EY$20,""))</f>
        <v>#REF!</v>
      </c>
      <c r="P19" s="4" t="e">
        <f>IF(COUNTIF(Calculations!DP:DP,Subgroup_number)=1,INDEX(Calculations!DP:EU,MATCH(Subgroup_number,Calculations!DP:DP,0),10),IF(Subgroup_number=Calculations!EY$25,Calculations!EY$21,""))</f>
        <v>#REF!</v>
      </c>
      <c r="Q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" s="125"/>
      <c r="U19" s="123"/>
      <c r="W19" s="123"/>
      <c r="Y19" s="123"/>
      <c r="AA19" s="123"/>
    </row>
    <row r="20" spans="1:27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" s="4" t="e">
        <f>IF(COUNTIF(Calculations!DP:DP,Subgroup_number)=1,INDEX(Calculations!DP:EU,MATCH(Subgroup_number,Calculations!DP:DP,0),5),IF(Subgroup_number=Calculations!EY$25,Calculations!EY$17,""))</f>
        <v>#REF!</v>
      </c>
      <c r="M20" s="26" t="e">
        <f>IF(COUNTIF(Calculations!DP:DP,Subgroup_number)=1,INDEX(Calculations!DP:EU,MATCH(Subgroup_number,Calculations!DP:DP,0),6),IF(Subgroup_number=Calculations!EY$25,Calculations!EY$18,""))</f>
        <v>#REF!</v>
      </c>
      <c r="N20" s="8" t="e">
        <f>IF(COUNTIF(Calculations!DP:DP,Subgroup_number)=1,INDEX(Calculations!DP:EU,MATCH(Subgroup_number,Calculations!DP:DP,0),7),IF(Subgroup_number=Calculations!EY$25,Calculations!EY$19,""))</f>
        <v>#REF!</v>
      </c>
      <c r="O20" s="4" t="e">
        <f>IF(COUNTIF(Calculations!DP:DP,Subgroup_number)=1,INDEX(Calculations!DP:EU,MATCH(Subgroup_number,Calculations!DP:DP,0),9),IF(Subgroup_number=Calculations!EY$25,Calculations!EY$20,""))</f>
        <v>#REF!</v>
      </c>
      <c r="P20" s="4" t="e">
        <f>IF(COUNTIF(Calculations!DP:DP,Subgroup_number)=1,INDEX(Calculations!DP:EU,MATCH(Subgroup_number,Calculations!DP:DP,0),10),IF(Subgroup_number=Calculations!EY$25,Calculations!EY$21,""))</f>
        <v>#REF!</v>
      </c>
      <c r="Q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" s="125"/>
      <c r="U20" s="123"/>
      <c r="W20" s="123"/>
      <c r="Y20" s="123"/>
      <c r="AA20" s="123"/>
    </row>
    <row r="21" spans="1:27">
      <c r="A21" s="1" t="s">
        <v>86</v>
      </c>
      <c r="B21" s="1" t="str">
        <f>IF(Within_subgroup_weighting=Calculations!EX42,"Sum of squares (Q)","Sum of squares (Q*)")</f>
        <v>Sum of squares (Q*)</v>
      </c>
      <c r="C21" s="1" t="s">
        <v>87</v>
      </c>
      <c r="D21" s="1" t="s">
        <v>88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1" s="4" t="e">
        <f>IF(COUNTIF(Calculations!DP:DP,Subgroup_number)=1,INDEX(Calculations!DP:EU,MATCH(Subgroup_number,Calculations!DP:DP,0),5),IF(Subgroup_number=Calculations!EY$25,Calculations!EY$17,""))</f>
        <v>#REF!</v>
      </c>
      <c r="M21" s="26" t="e">
        <f>IF(COUNTIF(Calculations!DP:DP,Subgroup_number)=1,INDEX(Calculations!DP:EU,MATCH(Subgroup_number,Calculations!DP:DP,0),6),IF(Subgroup_number=Calculations!EY$25,Calculations!EY$18,""))</f>
        <v>#REF!</v>
      </c>
      <c r="N21" s="8" t="e">
        <f>IF(COUNTIF(Calculations!DP:DP,Subgroup_number)=1,INDEX(Calculations!DP:EU,MATCH(Subgroup_number,Calculations!DP:DP,0),7),IF(Subgroup_number=Calculations!EY$25,Calculations!EY$19,""))</f>
        <v>#REF!</v>
      </c>
      <c r="O21" s="4" t="e">
        <f>IF(COUNTIF(Calculations!DP:DP,Subgroup_number)=1,INDEX(Calculations!DP:EU,MATCH(Subgroup_number,Calculations!DP:DP,0),9),IF(Subgroup_number=Calculations!EY$25,Calculations!EY$20,""))</f>
        <v>#REF!</v>
      </c>
      <c r="P21" s="4" t="e">
        <f>IF(COUNTIF(Calculations!DP:DP,Subgroup_number)=1,INDEX(Calculations!DP:EU,MATCH(Subgroup_number,Calculations!DP:DP,0),10),IF(Subgroup_number=Calculations!EY$25,Calculations!EY$21,""))</f>
        <v>#REF!</v>
      </c>
      <c r="Q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1" s="125"/>
      <c r="U21" s="123"/>
      <c r="W21" s="123"/>
      <c r="Y21" s="123"/>
      <c r="AA21" s="123"/>
    </row>
    <row r="22" spans="1:27">
      <c r="A22" s="3" t="s">
        <v>89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2" s="4" t="e">
        <f>IF(COUNTIF(Calculations!DP:DP,Subgroup_number)=1,INDEX(Calculations!DP:EU,MATCH(Subgroup_number,Calculations!DP:DP,0),5),IF(Subgroup_number=Calculations!EY$25,Calculations!EY$17,""))</f>
        <v>#REF!</v>
      </c>
      <c r="M22" s="26" t="e">
        <f>IF(COUNTIF(Calculations!DP:DP,Subgroup_number)=1,INDEX(Calculations!DP:EU,MATCH(Subgroup_number,Calculations!DP:DP,0),6),IF(Subgroup_number=Calculations!EY$25,Calculations!EY$18,""))</f>
        <v>#REF!</v>
      </c>
      <c r="N22" s="8" t="e">
        <f>IF(COUNTIF(Calculations!DP:DP,Subgroup_number)=1,INDEX(Calculations!DP:EU,MATCH(Subgroup_number,Calculations!DP:DP,0),7),IF(Subgroup_number=Calculations!EY$25,Calculations!EY$19,""))</f>
        <v>#REF!</v>
      </c>
      <c r="O22" s="4" t="e">
        <f>IF(COUNTIF(Calculations!DP:DP,Subgroup_number)=1,INDEX(Calculations!DP:EU,MATCH(Subgroup_number,Calculations!DP:DP,0),9),IF(Subgroup_number=Calculations!EY$25,Calculations!EY$20,""))</f>
        <v>#REF!</v>
      </c>
      <c r="P22" s="4" t="e">
        <f>IF(COUNTIF(Calculations!DP:DP,Subgroup_number)=1,INDEX(Calculations!DP:EU,MATCH(Subgroup_number,Calculations!DP:DP,0),10),IF(Subgroup_number=Calculations!EY$25,Calculations!EY$21,""))</f>
        <v>#REF!</v>
      </c>
      <c r="Q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2" s="125"/>
      <c r="U22" s="123"/>
      <c r="W22" s="123"/>
      <c r="Y22" s="123"/>
      <c r="AA22" s="123"/>
    </row>
    <row r="23" spans="1:27">
      <c r="A23" s="3" t="s">
        <v>90</v>
      </c>
      <c r="B23" s="4" t="e">
        <f>SUM(Calculations!EP:EP)</f>
        <v>#DIV/0!</v>
      </c>
      <c r="C23" s="7">
        <f>Subgroup_k-Number_of_subgroups</f>
        <v>1</v>
      </c>
      <c r="D23" s="26" t="e">
        <f>CHIDIST(B23,C23)</f>
        <v>#DIV/0!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3" s="4" t="e">
        <f>IF(COUNTIF(Calculations!DP:DP,Subgroup_number)=1,INDEX(Calculations!DP:EU,MATCH(Subgroup_number,Calculations!DP:DP,0),5),IF(Subgroup_number=Calculations!EY$25,Calculations!EY$17,""))</f>
        <v>#REF!</v>
      </c>
      <c r="M23" s="26" t="e">
        <f>IF(COUNTIF(Calculations!DP:DP,Subgroup_number)=1,INDEX(Calculations!DP:EU,MATCH(Subgroup_number,Calculations!DP:DP,0),6),IF(Subgroup_number=Calculations!EY$25,Calculations!EY$18,""))</f>
        <v>#REF!</v>
      </c>
      <c r="N23" s="8" t="e">
        <f>IF(COUNTIF(Calculations!DP:DP,Subgroup_number)=1,INDEX(Calculations!DP:EU,MATCH(Subgroup_number,Calculations!DP:DP,0),7),IF(Subgroup_number=Calculations!EY$25,Calculations!EY$19,""))</f>
        <v>#REF!</v>
      </c>
      <c r="O23" s="4" t="e">
        <f>IF(COUNTIF(Calculations!DP:DP,Subgroup_number)=1,INDEX(Calculations!DP:EU,MATCH(Subgroup_number,Calculations!DP:DP,0),9),IF(Subgroup_number=Calculations!EY$25,Calculations!EY$20,""))</f>
        <v>#REF!</v>
      </c>
      <c r="P23" s="4" t="e">
        <f>IF(COUNTIF(Calculations!DP:DP,Subgroup_number)=1,INDEX(Calculations!DP:EU,MATCH(Subgroup_number,Calculations!DP:DP,0),10),IF(Subgroup_number=Calculations!EY$25,Calculations!EY$21,""))</f>
        <v>#REF!</v>
      </c>
      <c r="Q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3" s="125"/>
      <c r="U23" s="123"/>
      <c r="W23" s="123"/>
      <c r="Y23" s="123"/>
      <c r="AA23" s="123"/>
    </row>
    <row r="24" spans="1:27">
      <c r="A24" s="3" t="s">
        <v>91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0</v>
      </c>
      <c r="D24" s="26" t="e">
        <f t="shared" ref="D24" si="0">CHIDIST(B24,C24)</f>
        <v>#DIV/0!</v>
      </c>
      <c r="F24" s="48">
        <v>23</v>
      </c>
      <c r="G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4" s="4" t="e">
        <f>IF(COUNTIF(Calculations!DP:DP,Subgroup_number)=1,INDEX(Calculations!DP:EU,MATCH(Subgroup_number,Calculations!DP:DP,0),5),IF(Subgroup_number=Calculations!EY$25,Calculations!EY$17,""))</f>
        <v>#REF!</v>
      </c>
      <c r="M24" s="26" t="e">
        <f>IF(COUNTIF(Calculations!DP:DP,Subgroup_number)=1,INDEX(Calculations!DP:EU,MATCH(Subgroup_number,Calculations!DP:DP,0),6),IF(Subgroup_number=Calculations!EY$25,Calculations!EY$18,""))</f>
        <v>#REF!</v>
      </c>
      <c r="N24" s="8" t="e">
        <f>IF(COUNTIF(Calculations!DP:DP,Subgroup_number)=1,INDEX(Calculations!DP:EU,MATCH(Subgroup_number,Calculations!DP:DP,0),7),IF(Subgroup_number=Calculations!EY$25,Calculations!EY$19,""))</f>
        <v>#REF!</v>
      </c>
      <c r="O24" s="4" t="e">
        <f>IF(COUNTIF(Calculations!DP:DP,Subgroup_number)=1,INDEX(Calculations!DP:EU,MATCH(Subgroup_number,Calculations!DP:DP,0),9),IF(Subgroup_number=Calculations!EY$25,Calculations!EY$20,""))</f>
        <v>#REF!</v>
      </c>
      <c r="P24" s="4" t="e">
        <f>IF(COUNTIF(Calculations!DP:DP,Subgroup_number)=1,INDEX(Calculations!DP:EU,MATCH(Subgroup_number,Calculations!DP:DP,0),10),IF(Subgroup_number=Calculations!EY$25,Calculations!EY$21,""))</f>
        <v>#REF!</v>
      </c>
      <c r="Q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4" s="125"/>
      <c r="U24" s="123"/>
      <c r="W24" s="123"/>
      <c r="Y24" s="123"/>
      <c r="AA24" s="123"/>
    </row>
    <row r="25" spans="1:27">
      <c r="F25" s="48">
        <v>24</v>
      </c>
      <c r="G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5" s="4" t="e">
        <f>IF(COUNTIF(Calculations!DP:DP,Subgroup_number)=1,INDEX(Calculations!DP:EU,MATCH(Subgroup_number,Calculations!DP:DP,0),5),IF(Subgroup_number=Calculations!EY$25,Calculations!EY$17,""))</f>
        <v>#REF!</v>
      </c>
      <c r="M25" s="26" t="e">
        <f>IF(COUNTIF(Calculations!DP:DP,Subgroup_number)=1,INDEX(Calculations!DP:EU,MATCH(Subgroup_number,Calculations!DP:DP,0),6),IF(Subgroup_number=Calculations!EY$25,Calculations!EY$18,""))</f>
        <v>#REF!</v>
      </c>
      <c r="N25" s="8" t="e">
        <f>IF(COUNTIF(Calculations!DP:DP,Subgroup_number)=1,INDEX(Calculations!DP:EU,MATCH(Subgroup_number,Calculations!DP:DP,0),7),IF(Subgroup_number=Calculations!EY$25,Calculations!EY$19,""))</f>
        <v>#REF!</v>
      </c>
      <c r="O25" s="4" t="e">
        <f>IF(COUNTIF(Calculations!DP:DP,Subgroup_number)=1,INDEX(Calculations!DP:EU,MATCH(Subgroup_number,Calculations!DP:DP,0),9),IF(Subgroup_number=Calculations!EY$25,Calculations!EY$20,""))</f>
        <v>#REF!</v>
      </c>
      <c r="P25" s="4" t="e">
        <f>IF(COUNTIF(Calculations!DP:DP,Subgroup_number)=1,INDEX(Calculations!DP:EU,MATCH(Subgroup_number,Calculations!DP:DP,0),10),IF(Subgroup_number=Calculations!EY$25,Calculations!EY$21,""))</f>
        <v>#REF!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5" s="125"/>
      <c r="U25" s="123"/>
      <c r="W25" s="123"/>
      <c r="Y25" s="123"/>
      <c r="AA25" s="123"/>
    </row>
    <row r="26" spans="1:27" ht="13.5">
      <c r="A26" s="3" t="s">
        <v>92</v>
      </c>
      <c r="B26" s="8" t="e">
        <f>B22/B24</f>
        <v>#DIV/0!</v>
      </c>
      <c r="F26" s="48">
        <v>25</v>
      </c>
      <c r="G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6" s="4" t="e">
        <f>IF(COUNTIF(Calculations!DP:DP,Subgroup_number)=1,INDEX(Calculations!DP:EU,MATCH(Subgroup_number,Calculations!DP:DP,0),5),IF(Subgroup_number=Calculations!EY$25,Calculations!EY$17,""))</f>
        <v>#REF!</v>
      </c>
      <c r="M26" s="26" t="e">
        <f>IF(COUNTIF(Calculations!DP:DP,Subgroup_number)=1,INDEX(Calculations!DP:EU,MATCH(Subgroup_number,Calculations!DP:DP,0),6),IF(Subgroup_number=Calculations!EY$25,Calculations!EY$18,""))</f>
        <v>#REF!</v>
      </c>
      <c r="N26" s="8" t="e">
        <f>IF(COUNTIF(Calculations!DP:DP,Subgroup_number)=1,INDEX(Calculations!DP:EU,MATCH(Subgroup_number,Calculations!DP:DP,0),7),IF(Subgroup_number=Calculations!EY$25,Calculations!EY$19,""))</f>
        <v>#REF!</v>
      </c>
      <c r="O26" s="4" t="e">
        <f>IF(COUNTIF(Calculations!DP:DP,Subgroup_number)=1,INDEX(Calculations!DP:EU,MATCH(Subgroup_number,Calculations!DP:DP,0),9),IF(Subgroup_number=Calculations!EY$25,Calculations!EY$20,""))</f>
        <v>#REF!</v>
      </c>
      <c r="P26" s="4" t="e">
        <f>IF(COUNTIF(Calculations!DP:DP,Subgroup_number)=1,INDEX(Calculations!DP:EU,MATCH(Subgroup_number,Calculations!DP:DP,0),10),IF(Subgroup_number=Calculations!EY$25,Calculations!EY$21,""))</f>
        <v>#REF!</v>
      </c>
      <c r="Q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6" s="125"/>
      <c r="U26" s="123"/>
      <c r="W26" s="123"/>
      <c r="Y26" s="123"/>
      <c r="AA26" s="123"/>
    </row>
    <row r="27" spans="1:27">
      <c r="F27" s="48">
        <v>26</v>
      </c>
      <c r="G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7" s="4" t="e">
        <f>IF(COUNTIF(Calculations!DP:DP,Subgroup_number)=1,INDEX(Calculations!DP:EU,MATCH(Subgroup_number,Calculations!DP:DP,0),5),IF(Subgroup_number=Calculations!EY$25,Calculations!EY$17,""))</f>
        <v>#REF!</v>
      </c>
      <c r="M27" s="26" t="e">
        <f>IF(COUNTIF(Calculations!DP:DP,Subgroup_number)=1,INDEX(Calculations!DP:EU,MATCH(Subgroup_number,Calculations!DP:DP,0),6),IF(Subgroup_number=Calculations!EY$25,Calculations!EY$18,""))</f>
        <v>#REF!</v>
      </c>
      <c r="N27" s="8" t="e">
        <f>IF(COUNTIF(Calculations!DP:DP,Subgroup_number)=1,INDEX(Calculations!DP:EU,MATCH(Subgroup_number,Calculations!DP:DP,0),7),IF(Subgroup_number=Calculations!EY$25,Calculations!EY$19,""))</f>
        <v>#REF!</v>
      </c>
      <c r="O27" s="4" t="e">
        <f>IF(COUNTIF(Calculations!DP:DP,Subgroup_number)=1,INDEX(Calculations!DP:EU,MATCH(Subgroup_number,Calculations!DP:DP,0),9),IF(Subgroup_number=Calculations!EY$25,Calculations!EY$20,""))</f>
        <v>#REF!</v>
      </c>
      <c r="P27" s="4" t="e">
        <f>IF(COUNTIF(Calculations!DP:DP,Subgroup_number)=1,INDEX(Calculations!DP:EU,MATCH(Subgroup_number,Calculations!DP:DP,0),10),IF(Subgroup_number=Calculations!EY$25,Calculations!EY$21,""))</f>
        <v>#REF!</v>
      </c>
      <c r="Q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7" s="125"/>
      <c r="U27" s="123"/>
      <c r="W27" s="123"/>
      <c r="Y27" s="123"/>
      <c r="AA27" s="123"/>
    </row>
    <row r="28" spans="1:27">
      <c r="A28" s="111" t="s">
        <v>63</v>
      </c>
      <c r="B28" s="111"/>
      <c r="C28" s="111"/>
      <c r="D28" s="111"/>
      <c r="F28" s="48">
        <v>27</v>
      </c>
      <c r="G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8" s="4" t="e">
        <f>IF(COUNTIF(Calculations!DP:DP,Subgroup_number)=1,INDEX(Calculations!DP:EU,MATCH(Subgroup_number,Calculations!DP:DP,0),5),IF(Subgroup_number=Calculations!EY$25,Calculations!EY$17,""))</f>
        <v>#REF!</v>
      </c>
      <c r="M28" s="26" t="e">
        <f>IF(COUNTIF(Calculations!DP:DP,Subgroup_number)=1,INDEX(Calculations!DP:EU,MATCH(Subgroup_number,Calculations!DP:DP,0),6),IF(Subgroup_number=Calculations!EY$25,Calculations!EY$18,""))</f>
        <v>#REF!</v>
      </c>
      <c r="N28" s="8" t="e">
        <f>IF(COUNTIF(Calculations!DP:DP,Subgroup_number)=1,INDEX(Calculations!DP:EU,MATCH(Subgroup_number,Calculations!DP:DP,0),7),IF(Subgroup_number=Calculations!EY$25,Calculations!EY$19,""))</f>
        <v>#REF!</v>
      </c>
      <c r="O28" s="4" t="e">
        <f>IF(COUNTIF(Calculations!DP:DP,Subgroup_number)=1,INDEX(Calculations!DP:EU,MATCH(Subgroup_number,Calculations!DP:DP,0),9),IF(Subgroup_number=Calculations!EY$25,Calculations!EY$20,""))</f>
        <v>#REF!</v>
      </c>
      <c r="P28" s="4" t="e">
        <f>IF(COUNTIF(Calculations!DP:DP,Subgroup_number)=1,INDEX(Calculations!DP:EU,MATCH(Subgroup_number,Calculations!DP:DP,0),10),IF(Subgroup_number=Calculations!EY$25,Calculations!EY$21,""))</f>
        <v>#REF!</v>
      </c>
      <c r="Q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8" s="125"/>
      <c r="U28" s="123"/>
      <c r="W28" s="123"/>
      <c r="Y28" s="123"/>
      <c r="AA28" s="123"/>
    </row>
    <row r="29" spans="1:27">
      <c r="A29" s="110" t="s">
        <v>74</v>
      </c>
      <c r="B29" s="110"/>
      <c r="C29" s="110"/>
      <c r="D29" s="110"/>
      <c r="F29" s="48">
        <v>28</v>
      </c>
      <c r="G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9" s="4" t="e">
        <f>IF(COUNTIF(Calculations!DP:DP,Subgroup_number)=1,INDEX(Calculations!DP:EU,MATCH(Subgroup_number,Calculations!DP:DP,0),5),IF(Subgroup_number=Calculations!EY$25,Calculations!EY$17,""))</f>
        <v>#REF!</v>
      </c>
      <c r="M29" s="26" t="e">
        <f>IF(COUNTIF(Calculations!DP:DP,Subgroup_number)=1,INDEX(Calculations!DP:EU,MATCH(Subgroup_number,Calculations!DP:DP,0),6),IF(Subgroup_number=Calculations!EY$25,Calculations!EY$18,""))</f>
        <v>#REF!</v>
      </c>
      <c r="N29" s="8" t="e">
        <f>IF(COUNTIF(Calculations!DP:DP,Subgroup_number)=1,INDEX(Calculations!DP:EU,MATCH(Subgroup_number,Calculations!DP:DP,0),7),IF(Subgroup_number=Calculations!EY$25,Calculations!EY$19,""))</f>
        <v>#REF!</v>
      </c>
      <c r="O29" s="4" t="e">
        <f>IF(COUNTIF(Calculations!DP:DP,Subgroup_number)=1,INDEX(Calculations!DP:EU,MATCH(Subgroup_number,Calculations!DP:DP,0),9),IF(Subgroup_number=Calculations!EY$25,Calculations!EY$20,""))</f>
        <v>#REF!</v>
      </c>
      <c r="P29" s="4" t="e">
        <f>IF(COUNTIF(Calculations!DP:DP,Subgroup_number)=1,INDEX(Calculations!DP:EU,MATCH(Subgroup_number,Calculations!DP:DP,0),10),IF(Subgroup_number=Calculations!EY$25,Calculations!EY$21,""))</f>
        <v>#REF!</v>
      </c>
      <c r="Q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9" s="125"/>
      <c r="U29" s="123"/>
      <c r="W29" s="123"/>
      <c r="Y29" s="123"/>
      <c r="AA29" s="123"/>
    </row>
    <row r="30" spans="1:27">
      <c r="A30" s="109" t="s">
        <v>64</v>
      </c>
      <c r="B30" s="109"/>
      <c r="C30" s="109"/>
      <c r="D30" s="109"/>
      <c r="F30" s="48">
        <v>29</v>
      </c>
      <c r="G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0" s="4" t="e">
        <f>IF(COUNTIF(Calculations!DP:DP,Subgroup_number)=1,INDEX(Calculations!DP:EU,MATCH(Subgroup_number,Calculations!DP:DP,0),5),IF(Subgroup_number=Calculations!EY$25,Calculations!EY$17,""))</f>
        <v>#REF!</v>
      </c>
      <c r="M30" s="26" t="e">
        <f>IF(COUNTIF(Calculations!DP:DP,Subgroup_number)=1,INDEX(Calculations!DP:EU,MATCH(Subgroup_number,Calculations!DP:DP,0),6),IF(Subgroup_number=Calculations!EY$25,Calculations!EY$18,""))</f>
        <v>#REF!</v>
      </c>
      <c r="N30" s="8" t="e">
        <f>IF(COUNTIF(Calculations!DP:DP,Subgroup_number)=1,INDEX(Calculations!DP:EU,MATCH(Subgroup_number,Calculations!DP:DP,0),7),IF(Subgroup_number=Calculations!EY$25,Calculations!EY$19,""))</f>
        <v>#REF!</v>
      </c>
      <c r="O30" s="4" t="e">
        <f>IF(COUNTIF(Calculations!DP:DP,Subgroup_number)=1,INDEX(Calculations!DP:EU,MATCH(Subgroup_number,Calculations!DP:DP,0),9),IF(Subgroup_number=Calculations!EY$25,Calculations!EY$20,""))</f>
        <v>#REF!</v>
      </c>
      <c r="P30" s="4" t="e">
        <f>IF(COUNTIF(Calculations!DP:DP,Subgroup_number)=1,INDEX(Calculations!DP:EU,MATCH(Subgroup_number,Calculations!DP:DP,0),10),IF(Subgroup_number=Calculations!EY$25,Calculations!EY$21,""))</f>
        <v>#REF!</v>
      </c>
      <c r="Q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0" s="125"/>
      <c r="U30" s="123"/>
      <c r="W30" s="123"/>
      <c r="Y30" s="123"/>
      <c r="AA30" s="123"/>
    </row>
    <row r="31" spans="1:27">
      <c r="A31" s="109" t="s">
        <v>65</v>
      </c>
      <c r="B31" s="109"/>
      <c r="C31" s="109"/>
      <c r="D31" s="109"/>
      <c r="F31" s="48">
        <v>30</v>
      </c>
      <c r="G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1" s="4" t="e">
        <f>IF(COUNTIF(Calculations!DP:DP,Subgroup_number)=1,INDEX(Calculations!DP:EU,MATCH(Subgroup_number,Calculations!DP:DP,0),5),IF(Subgroup_number=Calculations!EY$25,Calculations!EY$17,""))</f>
        <v>#REF!</v>
      </c>
      <c r="M31" s="26" t="e">
        <f>IF(COUNTIF(Calculations!DP:DP,Subgroup_number)=1,INDEX(Calculations!DP:EU,MATCH(Subgroup_number,Calculations!DP:DP,0),6),IF(Subgroup_number=Calculations!EY$25,Calculations!EY$18,""))</f>
        <v>#REF!</v>
      </c>
      <c r="N31" s="8" t="e">
        <f>IF(COUNTIF(Calculations!DP:DP,Subgroup_number)=1,INDEX(Calculations!DP:EU,MATCH(Subgroup_number,Calculations!DP:DP,0),7),IF(Subgroup_number=Calculations!EY$25,Calculations!EY$19,""))</f>
        <v>#REF!</v>
      </c>
      <c r="O31" s="4" t="e">
        <f>IF(COUNTIF(Calculations!DP:DP,Subgroup_number)=1,INDEX(Calculations!DP:EU,MATCH(Subgroup_number,Calculations!DP:DP,0),9),IF(Subgroup_number=Calculations!EY$25,Calculations!EY$20,""))</f>
        <v>#REF!</v>
      </c>
      <c r="P31" s="4" t="e">
        <f>IF(COUNTIF(Calculations!DP:DP,Subgroup_number)=1,INDEX(Calculations!DP:EU,MATCH(Subgroup_number,Calculations!DP:DP,0),10),IF(Subgroup_number=Calculations!EY$25,Calculations!EY$21,""))</f>
        <v>#REF!</v>
      </c>
      <c r="Q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1" s="125"/>
      <c r="U31" s="123"/>
      <c r="W31" s="123"/>
      <c r="Y31" s="123"/>
      <c r="AA31" s="123"/>
    </row>
    <row r="32" spans="1:27">
      <c r="F32" s="48">
        <v>31</v>
      </c>
      <c r="G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2" s="4" t="e">
        <f>IF(COUNTIF(Calculations!DP:DP,Subgroup_number)=1,INDEX(Calculations!DP:EU,MATCH(Subgroup_number,Calculations!DP:DP,0),5),IF(Subgroup_number=Calculations!EY$25,Calculations!EY$17,""))</f>
        <v>#REF!</v>
      </c>
      <c r="M32" s="26" t="e">
        <f>IF(COUNTIF(Calculations!DP:DP,Subgroup_number)=1,INDEX(Calculations!DP:EU,MATCH(Subgroup_number,Calculations!DP:DP,0),6),IF(Subgroup_number=Calculations!EY$25,Calculations!EY$18,""))</f>
        <v>#REF!</v>
      </c>
      <c r="N32" s="8" t="e">
        <f>IF(COUNTIF(Calculations!DP:DP,Subgroup_number)=1,INDEX(Calculations!DP:EU,MATCH(Subgroup_number,Calculations!DP:DP,0),7),IF(Subgroup_number=Calculations!EY$25,Calculations!EY$19,""))</f>
        <v>#REF!</v>
      </c>
      <c r="O32" s="4" t="e">
        <f>IF(COUNTIF(Calculations!DP:DP,Subgroup_number)=1,INDEX(Calculations!DP:EU,MATCH(Subgroup_number,Calculations!DP:DP,0),9),IF(Subgroup_number=Calculations!EY$25,Calculations!EY$20,""))</f>
        <v>#REF!</v>
      </c>
      <c r="P32" s="4" t="e">
        <f>IF(COUNTIF(Calculations!DP:DP,Subgroup_number)=1,INDEX(Calculations!DP:EU,MATCH(Subgroup_number,Calculations!DP:DP,0),10),IF(Subgroup_number=Calculations!EY$25,Calculations!EY$21,""))</f>
        <v>#REF!</v>
      </c>
      <c r="Q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2" s="125"/>
      <c r="U32" s="123"/>
      <c r="W32" s="123"/>
      <c r="Y32" s="123"/>
      <c r="AA32" s="123"/>
    </row>
    <row r="33" spans="1:27">
      <c r="A33" s="111" t="s">
        <v>93</v>
      </c>
      <c r="B33" s="111"/>
      <c r="C33" s="111"/>
      <c r="D33" s="111"/>
      <c r="F33" s="48">
        <v>32</v>
      </c>
      <c r="G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3" s="4" t="e">
        <f>IF(COUNTIF(Calculations!DP:DP,Subgroup_number)=1,INDEX(Calculations!DP:EU,MATCH(Subgroup_number,Calculations!DP:DP,0),5),IF(Subgroup_number=Calculations!EY$25,Calculations!EY$17,""))</f>
        <v>#REF!</v>
      </c>
      <c r="M33" s="26" t="e">
        <f>IF(COUNTIF(Calculations!DP:DP,Subgroup_number)=1,INDEX(Calculations!DP:EU,MATCH(Subgroup_number,Calculations!DP:DP,0),6),IF(Subgroup_number=Calculations!EY$25,Calculations!EY$18,""))</f>
        <v>#REF!</v>
      </c>
      <c r="N33" s="8" t="e">
        <f>IF(COUNTIF(Calculations!DP:DP,Subgroup_number)=1,INDEX(Calculations!DP:EU,MATCH(Subgroup_number,Calculations!DP:DP,0),7),IF(Subgroup_number=Calculations!EY$25,Calculations!EY$19,""))</f>
        <v>#REF!</v>
      </c>
      <c r="O33" s="4" t="e">
        <f>IF(COUNTIF(Calculations!DP:DP,Subgroup_number)=1,INDEX(Calculations!DP:EU,MATCH(Subgroup_number,Calculations!DP:DP,0),9),IF(Subgroup_number=Calculations!EY$25,Calculations!EY$20,""))</f>
        <v>#REF!</v>
      </c>
      <c r="P33" s="4" t="e">
        <f>IF(COUNTIF(Calculations!DP:DP,Subgroup_number)=1,INDEX(Calculations!DP:EU,MATCH(Subgroup_number,Calculations!DP:DP,0),10),IF(Subgroup_number=Calculations!EY$25,Calculations!EY$21,""))</f>
        <v>#REF!</v>
      </c>
      <c r="Q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3" s="125"/>
      <c r="U33" s="123"/>
      <c r="W33" s="123"/>
      <c r="Y33" s="123"/>
      <c r="AA33" s="123"/>
    </row>
    <row r="34" spans="1:27">
      <c r="A34" s="110" t="str">
        <f>IF(Subgroup_weighting_method="Peto","Peto Odds Ratio","Odds Ratio")</f>
        <v>Odds Ratio</v>
      </c>
      <c r="B34" s="110"/>
      <c r="C34" s="110"/>
      <c r="D34" s="110"/>
      <c r="F34" s="48">
        <v>33</v>
      </c>
      <c r="G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4" s="4" t="e">
        <f>IF(COUNTIF(Calculations!DP:DP,Subgroup_number)=1,INDEX(Calculations!DP:EU,MATCH(Subgroup_number,Calculations!DP:DP,0),5),IF(Subgroup_number=Calculations!EY$25,Calculations!EY$17,""))</f>
        <v>#REF!</v>
      </c>
      <c r="M34" s="26" t="e">
        <f>IF(COUNTIF(Calculations!DP:DP,Subgroup_number)=1,INDEX(Calculations!DP:EU,MATCH(Subgroup_number,Calculations!DP:DP,0),6),IF(Subgroup_number=Calculations!EY$25,Calculations!EY$18,""))</f>
        <v>#REF!</v>
      </c>
      <c r="N34" s="8" t="e">
        <f>IF(COUNTIF(Calculations!DP:DP,Subgroup_number)=1,INDEX(Calculations!DP:EU,MATCH(Subgroup_number,Calculations!DP:DP,0),7),IF(Subgroup_number=Calculations!EY$25,Calculations!EY$19,""))</f>
        <v>#REF!</v>
      </c>
      <c r="O34" s="4" t="e">
        <f>IF(COUNTIF(Calculations!DP:DP,Subgroup_number)=1,INDEX(Calculations!DP:EU,MATCH(Subgroup_number,Calculations!DP:DP,0),9),IF(Subgroup_number=Calculations!EY$25,Calculations!EY$20,""))</f>
        <v>#REF!</v>
      </c>
      <c r="P34" s="4" t="e">
        <f>IF(COUNTIF(Calculations!DP:DP,Subgroup_number)=1,INDEX(Calculations!DP:EU,MATCH(Subgroup_number,Calculations!DP:DP,0),10),IF(Subgroup_number=Calculations!EY$25,Calculations!EY$21,""))</f>
        <v>#REF!</v>
      </c>
      <c r="Q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4" s="125"/>
      <c r="U34" s="123"/>
      <c r="W34" s="123"/>
      <c r="Y34" s="123"/>
      <c r="AA34" s="123"/>
    </row>
    <row r="35" spans="1:27">
      <c r="A35" s="109" t="str">
        <f>IF(Subgroup_weighting_method="Inverse variance","Risk Ratio","")</f>
        <v>Risk Ratio</v>
      </c>
      <c r="B35" s="109"/>
      <c r="C35" s="109"/>
      <c r="D35" s="109"/>
      <c r="F35" s="48">
        <v>34</v>
      </c>
      <c r="G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5" s="4" t="e">
        <f>IF(COUNTIF(Calculations!DP:DP,Subgroup_number)=1,INDEX(Calculations!DP:EU,MATCH(Subgroup_number,Calculations!DP:DP,0),5),IF(Subgroup_number=Calculations!EY$25,Calculations!EY$17,""))</f>
        <v>#REF!</v>
      </c>
      <c r="M35" s="26" t="e">
        <f>IF(COUNTIF(Calculations!DP:DP,Subgroup_number)=1,INDEX(Calculations!DP:EU,MATCH(Subgroup_number,Calculations!DP:DP,0),6),IF(Subgroup_number=Calculations!EY$25,Calculations!EY$18,""))</f>
        <v>#REF!</v>
      </c>
      <c r="N35" s="8" t="e">
        <f>IF(COUNTIF(Calculations!DP:DP,Subgroup_number)=1,INDEX(Calculations!DP:EU,MATCH(Subgroup_number,Calculations!DP:DP,0),7),IF(Subgroup_number=Calculations!EY$25,Calculations!EY$19,""))</f>
        <v>#REF!</v>
      </c>
      <c r="O35" s="4" t="e">
        <f>IF(COUNTIF(Calculations!DP:DP,Subgroup_number)=1,INDEX(Calculations!DP:EU,MATCH(Subgroup_number,Calculations!DP:DP,0),9),IF(Subgroup_number=Calculations!EY$25,Calculations!EY$20,""))</f>
        <v>#REF!</v>
      </c>
      <c r="P35" s="4" t="e">
        <f>IF(COUNTIF(Calculations!DP:DP,Subgroup_number)=1,INDEX(Calculations!DP:EU,MATCH(Subgroup_number,Calculations!DP:DP,0),10),IF(Subgroup_number=Calculations!EY$25,Calculations!EY$21,""))</f>
        <v>#REF!</v>
      </c>
      <c r="Q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5" s="125"/>
      <c r="U35" s="123"/>
      <c r="W35" s="123"/>
      <c r="Y35" s="123"/>
      <c r="AA35" s="123"/>
    </row>
    <row r="36" spans="1:27">
      <c r="A36" s="109" t="str">
        <f>IF(Subgroup_weighting_method="Inverse Variance","Risk Difference","")</f>
        <v>Risk Difference</v>
      </c>
      <c r="B36" s="109"/>
      <c r="C36" s="109"/>
      <c r="D36" s="109"/>
      <c r="F36" s="48">
        <v>35</v>
      </c>
      <c r="G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6" s="4" t="e">
        <f>IF(COUNTIF(Calculations!DP:DP,Subgroup_number)=1,INDEX(Calculations!DP:EU,MATCH(Subgroup_number,Calculations!DP:DP,0),5),IF(Subgroup_number=Calculations!EY$25,Calculations!EY$17,""))</f>
        <v>#REF!</v>
      </c>
      <c r="M36" s="26" t="e">
        <f>IF(COUNTIF(Calculations!DP:DP,Subgroup_number)=1,INDEX(Calculations!DP:EU,MATCH(Subgroup_number,Calculations!DP:DP,0),6),IF(Subgroup_number=Calculations!EY$25,Calculations!EY$18,""))</f>
        <v>#REF!</v>
      </c>
      <c r="N36" s="8" t="e">
        <f>IF(COUNTIF(Calculations!DP:DP,Subgroup_number)=1,INDEX(Calculations!DP:EU,MATCH(Subgroup_number,Calculations!DP:DP,0),7),IF(Subgroup_number=Calculations!EY$25,Calculations!EY$19,""))</f>
        <v>#REF!</v>
      </c>
      <c r="O36" s="4" t="e">
        <f>IF(COUNTIF(Calculations!DP:DP,Subgroup_number)=1,INDEX(Calculations!DP:EU,MATCH(Subgroup_number,Calculations!DP:DP,0),9),IF(Subgroup_number=Calculations!EY$25,Calculations!EY$20,""))</f>
        <v>#REF!</v>
      </c>
      <c r="P36" s="4" t="e">
        <f>IF(COUNTIF(Calculations!DP:DP,Subgroup_number)=1,INDEX(Calculations!DP:EU,MATCH(Subgroup_number,Calculations!DP:DP,0),10),IF(Subgroup_number=Calculations!EY$25,Calculations!EY$21,""))</f>
        <v>#REF!</v>
      </c>
      <c r="Q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6" s="125"/>
      <c r="U36" s="123"/>
      <c r="W36" s="123"/>
      <c r="Y36" s="123"/>
      <c r="AA36" s="123"/>
    </row>
    <row r="37" spans="1:27">
      <c r="F37" s="48">
        <v>36</v>
      </c>
      <c r="G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7" s="4" t="e">
        <f>IF(COUNTIF(Calculations!DP:DP,Subgroup_number)=1,INDEX(Calculations!DP:EU,MATCH(Subgroup_number,Calculations!DP:DP,0),5),IF(Subgroup_number=Calculations!EY$25,Calculations!EY$17,""))</f>
        <v>#REF!</v>
      </c>
      <c r="M37" s="26" t="e">
        <f>IF(COUNTIF(Calculations!DP:DP,Subgroup_number)=1,INDEX(Calculations!DP:EU,MATCH(Subgroup_number,Calculations!DP:DP,0),6),IF(Subgroup_number=Calculations!EY$25,Calculations!EY$18,""))</f>
        <v>#REF!</v>
      </c>
      <c r="N37" s="8" t="e">
        <f>IF(COUNTIF(Calculations!DP:DP,Subgroup_number)=1,INDEX(Calculations!DP:EU,MATCH(Subgroup_number,Calculations!DP:DP,0),7),IF(Subgroup_number=Calculations!EY$25,Calculations!EY$19,""))</f>
        <v>#REF!</v>
      </c>
      <c r="O37" s="4" t="e">
        <f>IF(COUNTIF(Calculations!DP:DP,Subgroup_number)=1,INDEX(Calculations!DP:EU,MATCH(Subgroup_number,Calculations!DP:DP,0),9),IF(Subgroup_number=Calculations!EY$25,Calculations!EY$20,""))</f>
        <v>#REF!</v>
      </c>
      <c r="P37" s="4" t="e">
        <f>IF(COUNTIF(Calculations!DP:DP,Subgroup_number)=1,INDEX(Calculations!DP:EU,MATCH(Subgroup_number,Calculations!DP:DP,0),10),IF(Subgroup_number=Calculations!EY$25,Calculations!EY$21,""))</f>
        <v>#REF!</v>
      </c>
      <c r="Q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7" s="125"/>
      <c r="U37" s="123"/>
      <c r="W37" s="123"/>
      <c r="Y37" s="123"/>
      <c r="AA37" s="123"/>
    </row>
    <row r="38" spans="1:27">
      <c r="F38" s="48">
        <v>37</v>
      </c>
      <c r="G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8" s="4" t="e">
        <f>IF(COUNTIF(Calculations!DP:DP,Subgroup_number)=1,INDEX(Calculations!DP:EU,MATCH(Subgroup_number,Calculations!DP:DP,0),5),IF(Subgroup_number=Calculations!EY$25,Calculations!EY$17,""))</f>
        <v>#REF!</v>
      </c>
      <c r="M38" s="26" t="e">
        <f>IF(COUNTIF(Calculations!DP:DP,Subgroup_number)=1,INDEX(Calculations!DP:EU,MATCH(Subgroup_number,Calculations!DP:DP,0),6),IF(Subgroup_number=Calculations!EY$25,Calculations!EY$18,""))</f>
        <v>#REF!</v>
      </c>
      <c r="N38" s="8" t="e">
        <f>IF(COUNTIF(Calculations!DP:DP,Subgroup_number)=1,INDEX(Calculations!DP:EU,MATCH(Subgroup_number,Calculations!DP:DP,0),7),IF(Subgroup_number=Calculations!EY$25,Calculations!EY$19,""))</f>
        <v>#REF!</v>
      </c>
      <c r="O38" s="4" t="e">
        <f>IF(COUNTIF(Calculations!DP:DP,Subgroup_number)=1,INDEX(Calculations!DP:EU,MATCH(Subgroup_number,Calculations!DP:DP,0),9),IF(Subgroup_number=Calculations!EY$25,Calculations!EY$20,""))</f>
        <v>#REF!</v>
      </c>
      <c r="P38" s="4" t="e">
        <f>IF(COUNTIF(Calculations!DP:DP,Subgroup_number)=1,INDEX(Calculations!DP:EU,MATCH(Subgroup_number,Calculations!DP:DP,0),10),IF(Subgroup_number=Calculations!EY$25,Calculations!EY$21,""))</f>
        <v>#REF!</v>
      </c>
      <c r="Q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8" s="125"/>
      <c r="U38" s="123"/>
      <c r="W38" s="123"/>
      <c r="Y38" s="123"/>
      <c r="AA38" s="123"/>
    </row>
    <row r="39" spans="1:27">
      <c r="F39" s="48">
        <v>38</v>
      </c>
      <c r="G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39" s="4" t="e">
        <f>IF(COUNTIF(Calculations!DP:DP,Subgroup_number)=1,INDEX(Calculations!DP:EU,MATCH(Subgroup_number,Calculations!DP:DP,0),5),IF(Subgroup_number=Calculations!EY$25,Calculations!EY$17,""))</f>
        <v>#REF!</v>
      </c>
      <c r="M39" s="26" t="e">
        <f>IF(COUNTIF(Calculations!DP:DP,Subgroup_number)=1,INDEX(Calculations!DP:EU,MATCH(Subgroup_number,Calculations!DP:DP,0),6),IF(Subgroup_number=Calculations!EY$25,Calculations!EY$18,""))</f>
        <v>#REF!</v>
      </c>
      <c r="N39" s="8" t="e">
        <f>IF(COUNTIF(Calculations!DP:DP,Subgroup_number)=1,INDEX(Calculations!DP:EU,MATCH(Subgroup_number,Calculations!DP:DP,0),7),IF(Subgroup_number=Calculations!EY$25,Calculations!EY$19,""))</f>
        <v>#REF!</v>
      </c>
      <c r="O39" s="4" t="e">
        <f>IF(COUNTIF(Calculations!DP:DP,Subgroup_number)=1,INDEX(Calculations!DP:EU,MATCH(Subgroup_number,Calculations!DP:DP,0),9),IF(Subgroup_number=Calculations!EY$25,Calculations!EY$20,""))</f>
        <v>#REF!</v>
      </c>
      <c r="P39" s="4" t="e">
        <f>IF(COUNTIF(Calculations!DP:DP,Subgroup_number)=1,INDEX(Calculations!DP:EU,MATCH(Subgroup_number,Calculations!DP:DP,0),10),IF(Subgroup_number=Calculations!EY$25,Calculations!EY$21,""))</f>
        <v>#REF!</v>
      </c>
      <c r="Q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39" s="125"/>
      <c r="U39" s="123"/>
      <c r="W39" s="123"/>
      <c r="Y39" s="123"/>
      <c r="AA39" s="123"/>
    </row>
    <row r="40" spans="1:27">
      <c r="F40" s="48">
        <v>39</v>
      </c>
      <c r="G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0" s="4" t="e">
        <f>IF(COUNTIF(Calculations!DP:DP,Subgroup_number)=1,INDEX(Calculations!DP:EU,MATCH(Subgroup_number,Calculations!DP:DP,0),5),IF(Subgroup_number=Calculations!EY$25,Calculations!EY$17,""))</f>
        <v>#REF!</v>
      </c>
      <c r="M40" s="26" t="e">
        <f>IF(COUNTIF(Calculations!DP:DP,Subgroup_number)=1,INDEX(Calculations!DP:EU,MATCH(Subgroup_number,Calculations!DP:DP,0),6),IF(Subgroup_number=Calculations!EY$25,Calculations!EY$18,""))</f>
        <v>#REF!</v>
      </c>
      <c r="N40" s="8" t="e">
        <f>IF(COUNTIF(Calculations!DP:DP,Subgroup_number)=1,INDEX(Calculations!DP:EU,MATCH(Subgroup_number,Calculations!DP:DP,0),7),IF(Subgroup_number=Calculations!EY$25,Calculations!EY$19,""))</f>
        <v>#REF!</v>
      </c>
      <c r="O40" s="4" t="e">
        <f>IF(COUNTIF(Calculations!DP:DP,Subgroup_number)=1,INDEX(Calculations!DP:EU,MATCH(Subgroup_number,Calculations!DP:DP,0),9),IF(Subgroup_number=Calculations!EY$25,Calculations!EY$20,""))</f>
        <v>#REF!</v>
      </c>
      <c r="P40" s="4" t="e">
        <f>IF(COUNTIF(Calculations!DP:DP,Subgroup_number)=1,INDEX(Calculations!DP:EU,MATCH(Subgroup_number,Calculations!DP:DP,0),10),IF(Subgroup_number=Calculations!EY$25,Calculations!EY$21,""))</f>
        <v>#REF!</v>
      </c>
      <c r="Q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0" s="125"/>
      <c r="U40" s="123"/>
      <c r="W40" s="123"/>
      <c r="Y40" s="123"/>
      <c r="AA40" s="123"/>
    </row>
    <row r="41" spans="1:27">
      <c r="F41" s="48">
        <v>40</v>
      </c>
      <c r="G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1" s="4" t="e">
        <f>IF(COUNTIF(Calculations!DP:DP,Subgroup_number)=1,INDEX(Calculations!DP:EU,MATCH(Subgroup_number,Calculations!DP:DP,0),5),IF(Subgroup_number=Calculations!EY$25,Calculations!EY$17,""))</f>
        <v>#REF!</v>
      </c>
      <c r="M41" s="26" t="e">
        <f>IF(COUNTIF(Calculations!DP:DP,Subgroup_number)=1,INDEX(Calculations!DP:EU,MATCH(Subgroup_number,Calculations!DP:DP,0),6),IF(Subgroup_number=Calculations!EY$25,Calculations!EY$18,""))</f>
        <v>#REF!</v>
      </c>
      <c r="N41" s="8" t="e">
        <f>IF(COUNTIF(Calculations!DP:DP,Subgroup_number)=1,INDEX(Calculations!DP:EU,MATCH(Subgroup_number,Calculations!DP:DP,0),7),IF(Subgroup_number=Calculations!EY$25,Calculations!EY$19,""))</f>
        <v>#REF!</v>
      </c>
      <c r="O41" s="4" t="e">
        <f>IF(COUNTIF(Calculations!DP:DP,Subgroup_number)=1,INDEX(Calculations!DP:EU,MATCH(Subgroup_number,Calculations!DP:DP,0),9),IF(Subgroup_number=Calculations!EY$25,Calculations!EY$20,""))</f>
        <v>#REF!</v>
      </c>
      <c r="P41" s="4" t="e">
        <f>IF(COUNTIF(Calculations!DP:DP,Subgroup_number)=1,INDEX(Calculations!DP:EU,MATCH(Subgroup_number,Calculations!DP:DP,0),10),IF(Subgroup_number=Calculations!EY$25,Calculations!EY$21,""))</f>
        <v>#REF!</v>
      </c>
      <c r="Q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1" s="125"/>
      <c r="U41" s="123"/>
      <c r="W41" s="123"/>
      <c r="Y41" s="123"/>
      <c r="AA41" s="123"/>
    </row>
    <row r="42" spans="1:27">
      <c r="F42" s="48">
        <v>41</v>
      </c>
      <c r="G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2" s="4" t="e">
        <f>IF(COUNTIF(Calculations!DP:DP,Subgroup_number)=1,INDEX(Calculations!DP:EU,MATCH(Subgroup_number,Calculations!DP:DP,0),5),IF(Subgroup_number=Calculations!EY$25,Calculations!EY$17,""))</f>
        <v>#REF!</v>
      </c>
      <c r="M42" s="26" t="e">
        <f>IF(COUNTIF(Calculations!DP:DP,Subgroup_number)=1,INDEX(Calculations!DP:EU,MATCH(Subgroup_number,Calculations!DP:DP,0),6),IF(Subgroup_number=Calculations!EY$25,Calculations!EY$18,""))</f>
        <v>#REF!</v>
      </c>
      <c r="N42" s="8" t="e">
        <f>IF(COUNTIF(Calculations!DP:DP,Subgroup_number)=1,INDEX(Calculations!DP:EU,MATCH(Subgroup_number,Calculations!DP:DP,0),7),IF(Subgroup_number=Calculations!EY$25,Calculations!EY$19,""))</f>
        <v>#REF!</v>
      </c>
      <c r="O42" s="4" t="e">
        <f>IF(COUNTIF(Calculations!DP:DP,Subgroup_number)=1,INDEX(Calculations!DP:EU,MATCH(Subgroup_number,Calculations!DP:DP,0),9),IF(Subgroup_number=Calculations!EY$25,Calculations!EY$20,""))</f>
        <v>#REF!</v>
      </c>
      <c r="P42" s="4" t="e">
        <f>IF(COUNTIF(Calculations!DP:DP,Subgroup_number)=1,INDEX(Calculations!DP:EU,MATCH(Subgroup_number,Calculations!DP:DP,0),10),IF(Subgroup_number=Calculations!EY$25,Calculations!EY$21,""))</f>
        <v>#REF!</v>
      </c>
      <c r="Q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2" s="125"/>
      <c r="U42" s="123"/>
      <c r="W42" s="123"/>
      <c r="Y42" s="123"/>
      <c r="AA42" s="123"/>
    </row>
    <row r="43" spans="1:27">
      <c r="F43" s="48">
        <v>42</v>
      </c>
      <c r="G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3" s="4" t="e">
        <f>IF(COUNTIF(Calculations!DP:DP,Subgroup_number)=1,INDEX(Calculations!DP:EU,MATCH(Subgroup_number,Calculations!DP:DP,0),5),IF(Subgroup_number=Calculations!EY$25,Calculations!EY$17,""))</f>
        <v>#REF!</v>
      </c>
      <c r="M43" s="26" t="e">
        <f>IF(COUNTIF(Calculations!DP:DP,Subgroup_number)=1,INDEX(Calculations!DP:EU,MATCH(Subgroup_number,Calculations!DP:DP,0),6),IF(Subgroup_number=Calculations!EY$25,Calculations!EY$18,""))</f>
        <v>#REF!</v>
      </c>
      <c r="N43" s="8" t="e">
        <f>IF(COUNTIF(Calculations!DP:DP,Subgroup_number)=1,INDEX(Calculations!DP:EU,MATCH(Subgroup_number,Calculations!DP:DP,0),7),IF(Subgroup_number=Calculations!EY$25,Calculations!EY$19,""))</f>
        <v>#REF!</v>
      </c>
      <c r="O43" s="4" t="e">
        <f>IF(COUNTIF(Calculations!DP:DP,Subgroup_number)=1,INDEX(Calculations!DP:EU,MATCH(Subgroup_number,Calculations!DP:DP,0),9),IF(Subgroup_number=Calculations!EY$25,Calculations!EY$20,""))</f>
        <v>#REF!</v>
      </c>
      <c r="P43" s="4" t="e">
        <f>IF(COUNTIF(Calculations!DP:DP,Subgroup_number)=1,INDEX(Calculations!DP:EU,MATCH(Subgroup_number,Calculations!DP:DP,0),10),IF(Subgroup_number=Calculations!EY$25,Calculations!EY$21,""))</f>
        <v>#REF!</v>
      </c>
      <c r="Q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3" s="125"/>
      <c r="U43" s="123"/>
      <c r="W43" s="123"/>
      <c r="Y43" s="123"/>
      <c r="AA43" s="123"/>
    </row>
    <row r="44" spans="1:27">
      <c r="F44" s="48">
        <v>43</v>
      </c>
      <c r="G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4" s="4" t="e">
        <f>IF(COUNTIF(Calculations!DP:DP,Subgroup_number)=1,INDEX(Calculations!DP:EU,MATCH(Subgroup_number,Calculations!DP:DP,0),5),IF(Subgroup_number=Calculations!EY$25,Calculations!EY$17,""))</f>
        <v>#REF!</v>
      </c>
      <c r="M44" s="26" t="e">
        <f>IF(COUNTIF(Calculations!DP:DP,Subgroup_number)=1,INDEX(Calculations!DP:EU,MATCH(Subgroup_number,Calculations!DP:DP,0),6),IF(Subgroup_number=Calculations!EY$25,Calculations!EY$18,""))</f>
        <v>#REF!</v>
      </c>
      <c r="N44" s="8" t="e">
        <f>IF(COUNTIF(Calculations!DP:DP,Subgroup_number)=1,INDEX(Calculations!DP:EU,MATCH(Subgroup_number,Calculations!DP:DP,0),7),IF(Subgroup_number=Calculations!EY$25,Calculations!EY$19,""))</f>
        <v>#REF!</v>
      </c>
      <c r="O44" s="4" t="e">
        <f>IF(COUNTIF(Calculations!DP:DP,Subgroup_number)=1,INDEX(Calculations!DP:EU,MATCH(Subgroup_number,Calculations!DP:DP,0),9),IF(Subgroup_number=Calculations!EY$25,Calculations!EY$20,""))</f>
        <v>#REF!</v>
      </c>
      <c r="P44" s="4" t="e">
        <f>IF(COUNTIF(Calculations!DP:DP,Subgroup_number)=1,INDEX(Calculations!DP:EU,MATCH(Subgroup_number,Calculations!DP:DP,0),10),IF(Subgroup_number=Calculations!EY$25,Calculations!EY$21,""))</f>
        <v>#REF!</v>
      </c>
      <c r="Q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4" s="125"/>
      <c r="U44" s="123"/>
      <c r="W44" s="123"/>
      <c r="Y44" s="123"/>
      <c r="AA44" s="123"/>
    </row>
    <row r="45" spans="1:27">
      <c r="F45" s="48">
        <v>44</v>
      </c>
      <c r="G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5" s="4" t="e">
        <f>IF(COUNTIF(Calculations!DP:DP,Subgroup_number)=1,INDEX(Calculations!DP:EU,MATCH(Subgroup_number,Calculations!DP:DP,0),5),IF(Subgroup_number=Calculations!EY$25,Calculations!EY$17,""))</f>
        <v>#REF!</v>
      </c>
      <c r="M45" s="26" t="e">
        <f>IF(COUNTIF(Calculations!DP:DP,Subgroup_number)=1,INDEX(Calculations!DP:EU,MATCH(Subgroup_number,Calculations!DP:DP,0),6),IF(Subgroup_number=Calculations!EY$25,Calculations!EY$18,""))</f>
        <v>#REF!</v>
      </c>
      <c r="N45" s="8" t="e">
        <f>IF(COUNTIF(Calculations!DP:DP,Subgroup_number)=1,INDEX(Calculations!DP:EU,MATCH(Subgroup_number,Calculations!DP:DP,0),7),IF(Subgroup_number=Calculations!EY$25,Calculations!EY$19,""))</f>
        <v>#REF!</v>
      </c>
      <c r="O45" s="4" t="e">
        <f>IF(COUNTIF(Calculations!DP:DP,Subgroup_number)=1,INDEX(Calculations!DP:EU,MATCH(Subgroup_number,Calculations!DP:DP,0),9),IF(Subgroup_number=Calculations!EY$25,Calculations!EY$20,""))</f>
        <v>#REF!</v>
      </c>
      <c r="P45" s="4" t="e">
        <f>IF(COUNTIF(Calculations!DP:DP,Subgroup_number)=1,INDEX(Calculations!DP:EU,MATCH(Subgroup_number,Calculations!DP:DP,0),10),IF(Subgroup_number=Calculations!EY$25,Calculations!EY$21,""))</f>
        <v>#REF!</v>
      </c>
      <c r="Q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5" s="125"/>
      <c r="U45" s="123"/>
      <c r="W45" s="123"/>
      <c r="Y45" s="123"/>
      <c r="AA45" s="123"/>
    </row>
    <row r="46" spans="1:27">
      <c r="F46" s="48">
        <v>45</v>
      </c>
      <c r="G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6" s="4" t="e">
        <f>IF(COUNTIF(Calculations!DP:DP,Subgroup_number)=1,INDEX(Calculations!DP:EU,MATCH(Subgroup_number,Calculations!DP:DP,0),5),IF(Subgroup_number=Calculations!EY$25,Calculations!EY$17,""))</f>
        <v>#REF!</v>
      </c>
      <c r="M46" s="26" t="e">
        <f>IF(COUNTIF(Calculations!DP:DP,Subgroup_number)=1,INDEX(Calculations!DP:EU,MATCH(Subgroup_number,Calculations!DP:DP,0),6),IF(Subgroup_number=Calculations!EY$25,Calculations!EY$18,""))</f>
        <v>#REF!</v>
      </c>
      <c r="N46" s="8" t="e">
        <f>IF(COUNTIF(Calculations!DP:DP,Subgroup_number)=1,INDEX(Calculations!DP:EU,MATCH(Subgroup_number,Calculations!DP:DP,0),7),IF(Subgroup_number=Calculations!EY$25,Calculations!EY$19,""))</f>
        <v>#REF!</v>
      </c>
      <c r="O46" s="4" t="e">
        <f>IF(COUNTIF(Calculations!DP:DP,Subgroup_number)=1,INDEX(Calculations!DP:EU,MATCH(Subgroup_number,Calculations!DP:DP,0),9),IF(Subgroup_number=Calculations!EY$25,Calculations!EY$20,""))</f>
        <v>#REF!</v>
      </c>
      <c r="P46" s="4" t="e">
        <f>IF(COUNTIF(Calculations!DP:DP,Subgroup_number)=1,INDEX(Calculations!DP:EU,MATCH(Subgroup_number,Calculations!DP:DP,0),10),IF(Subgroup_number=Calculations!EY$25,Calculations!EY$21,""))</f>
        <v>#REF!</v>
      </c>
      <c r="Q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6" s="125"/>
      <c r="U46" s="123"/>
      <c r="W46" s="123"/>
      <c r="Y46" s="123"/>
      <c r="AA46" s="123"/>
    </row>
    <row r="47" spans="1:27">
      <c r="F47" s="48">
        <v>46</v>
      </c>
      <c r="G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7" s="4" t="e">
        <f>IF(COUNTIF(Calculations!DP:DP,Subgroup_number)=1,INDEX(Calculations!DP:EU,MATCH(Subgroup_number,Calculations!DP:DP,0),5),IF(Subgroup_number=Calculations!EY$25,Calculations!EY$17,""))</f>
        <v>#REF!</v>
      </c>
      <c r="M47" s="26" t="e">
        <f>IF(COUNTIF(Calculations!DP:DP,Subgroup_number)=1,INDEX(Calculations!DP:EU,MATCH(Subgroup_number,Calculations!DP:DP,0),6),IF(Subgroup_number=Calculations!EY$25,Calculations!EY$18,""))</f>
        <v>#REF!</v>
      </c>
      <c r="N47" s="8" t="e">
        <f>IF(COUNTIF(Calculations!DP:DP,Subgroup_number)=1,INDEX(Calculations!DP:EU,MATCH(Subgroup_number,Calculations!DP:DP,0),7),IF(Subgroup_number=Calculations!EY$25,Calculations!EY$19,""))</f>
        <v>#REF!</v>
      </c>
      <c r="O47" s="4" t="e">
        <f>IF(COUNTIF(Calculations!DP:DP,Subgroup_number)=1,INDEX(Calculations!DP:EU,MATCH(Subgroup_number,Calculations!DP:DP,0),9),IF(Subgroup_number=Calculations!EY$25,Calculations!EY$20,""))</f>
        <v>#REF!</v>
      </c>
      <c r="P47" s="4" t="e">
        <f>IF(COUNTIF(Calculations!DP:DP,Subgroup_number)=1,INDEX(Calculations!DP:EU,MATCH(Subgroup_number,Calculations!DP:DP,0),10),IF(Subgroup_number=Calculations!EY$25,Calculations!EY$21,""))</f>
        <v>#REF!</v>
      </c>
      <c r="Q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7" s="125"/>
      <c r="U47" s="123"/>
      <c r="W47" s="123"/>
      <c r="Y47" s="123"/>
      <c r="AA47" s="123"/>
    </row>
    <row r="48" spans="1:27">
      <c r="F48" s="48">
        <v>47</v>
      </c>
      <c r="G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8" s="4" t="e">
        <f>IF(COUNTIF(Calculations!DP:DP,Subgroup_number)=1,INDEX(Calculations!DP:EU,MATCH(Subgroup_number,Calculations!DP:DP,0),5),IF(Subgroup_number=Calculations!EY$25,Calculations!EY$17,""))</f>
        <v>#REF!</v>
      </c>
      <c r="M48" s="26" t="e">
        <f>IF(COUNTIF(Calculations!DP:DP,Subgroup_number)=1,INDEX(Calculations!DP:EU,MATCH(Subgroup_number,Calculations!DP:DP,0),6),IF(Subgroup_number=Calculations!EY$25,Calculations!EY$18,""))</f>
        <v>#REF!</v>
      </c>
      <c r="N48" s="8" t="e">
        <f>IF(COUNTIF(Calculations!DP:DP,Subgroup_number)=1,INDEX(Calculations!DP:EU,MATCH(Subgroup_number,Calculations!DP:DP,0),7),IF(Subgroup_number=Calculations!EY$25,Calculations!EY$19,""))</f>
        <v>#REF!</v>
      </c>
      <c r="O48" s="4" t="e">
        <f>IF(COUNTIF(Calculations!DP:DP,Subgroup_number)=1,INDEX(Calculations!DP:EU,MATCH(Subgroup_number,Calculations!DP:DP,0),9),IF(Subgroup_number=Calculations!EY$25,Calculations!EY$20,""))</f>
        <v>#REF!</v>
      </c>
      <c r="P48" s="4" t="e">
        <f>IF(COUNTIF(Calculations!DP:DP,Subgroup_number)=1,INDEX(Calculations!DP:EU,MATCH(Subgroup_number,Calculations!DP:DP,0),10),IF(Subgroup_number=Calculations!EY$25,Calculations!EY$21,""))</f>
        <v>#REF!</v>
      </c>
      <c r="Q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8" s="125"/>
      <c r="U48" s="123"/>
      <c r="W48" s="123"/>
      <c r="Y48" s="123"/>
      <c r="AA48" s="123"/>
    </row>
    <row r="49" spans="6:27">
      <c r="F49" s="48">
        <v>48</v>
      </c>
      <c r="G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49" s="4" t="e">
        <f>IF(COUNTIF(Calculations!DP:DP,Subgroup_number)=1,INDEX(Calculations!DP:EU,MATCH(Subgroup_number,Calculations!DP:DP,0),5),IF(Subgroup_number=Calculations!EY$25,Calculations!EY$17,""))</f>
        <v>#REF!</v>
      </c>
      <c r="M49" s="26" t="e">
        <f>IF(COUNTIF(Calculations!DP:DP,Subgroup_number)=1,INDEX(Calculations!DP:EU,MATCH(Subgroup_number,Calculations!DP:DP,0),6),IF(Subgroup_number=Calculations!EY$25,Calculations!EY$18,""))</f>
        <v>#REF!</v>
      </c>
      <c r="N49" s="8" t="e">
        <f>IF(COUNTIF(Calculations!DP:DP,Subgroup_number)=1,INDEX(Calculations!DP:EU,MATCH(Subgroup_number,Calculations!DP:DP,0),7),IF(Subgroup_number=Calculations!EY$25,Calculations!EY$19,""))</f>
        <v>#REF!</v>
      </c>
      <c r="O49" s="4" t="e">
        <f>IF(COUNTIF(Calculations!DP:DP,Subgroup_number)=1,INDEX(Calculations!DP:EU,MATCH(Subgroup_number,Calculations!DP:DP,0),9),IF(Subgroup_number=Calculations!EY$25,Calculations!EY$20,""))</f>
        <v>#REF!</v>
      </c>
      <c r="P49" s="4" t="e">
        <f>IF(COUNTIF(Calculations!DP:DP,Subgroup_number)=1,INDEX(Calculations!DP:EU,MATCH(Subgroup_number,Calculations!DP:DP,0),10),IF(Subgroup_number=Calculations!EY$25,Calculations!EY$21,""))</f>
        <v>#REF!</v>
      </c>
      <c r="Q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49" s="125"/>
      <c r="U49" s="123"/>
      <c r="W49" s="123"/>
      <c r="Y49" s="123"/>
      <c r="AA49" s="123"/>
    </row>
    <row r="50" spans="6:27">
      <c r="F50" s="48">
        <v>49</v>
      </c>
      <c r="G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0" s="4" t="e">
        <f>IF(COUNTIF(Calculations!DP:DP,Subgroup_number)=1,INDEX(Calculations!DP:EU,MATCH(Subgroup_number,Calculations!DP:DP,0),5),IF(Subgroup_number=Calculations!EY$25,Calculations!EY$17,""))</f>
        <v>#REF!</v>
      </c>
      <c r="M50" s="26" t="e">
        <f>IF(COUNTIF(Calculations!DP:DP,Subgroup_number)=1,INDEX(Calculations!DP:EU,MATCH(Subgroup_number,Calculations!DP:DP,0),6),IF(Subgroup_number=Calculations!EY$25,Calculations!EY$18,""))</f>
        <v>#REF!</v>
      </c>
      <c r="N50" s="8" t="e">
        <f>IF(COUNTIF(Calculations!DP:DP,Subgroup_number)=1,INDEX(Calculations!DP:EU,MATCH(Subgroup_number,Calculations!DP:DP,0),7),IF(Subgroup_number=Calculations!EY$25,Calculations!EY$19,""))</f>
        <v>#REF!</v>
      </c>
      <c r="O50" s="4" t="e">
        <f>IF(COUNTIF(Calculations!DP:DP,Subgroup_number)=1,INDEX(Calculations!DP:EU,MATCH(Subgroup_number,Calculations!DP:DP,0),9),IF(Subgroup_number=Calculations!EY$25,Calculations!EY$20,""))</f>
        <v>#REF!</v>
      </c>
      <c r="P50" s="4" t="e">
        <f>IF(COUNTIF(Calculations!DP:DP,Subgroup_number)=1,INDEX(Calculations!DP:EU,MATCH(Subgroup_number,Calculations!DP:DP,0),10),IF(Subgroup_number=Calculations!EY$25,Calculations!EY$21,""))</f>
        <v>#REF!</v>
      </c>
      <c r="Q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0" s="125"/>
      <c r="U50" s="123"/>
      <c r="W50" s="123"/>
      <c r="Y50" s="123"/>
      <c r="AA50" s="123"/>
    </row>
    <row r="51" spans="6:27">
      <c r="F51" s="48">
        <v>50</v>
      </c>
      <c r="G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1" s="4" t="e">
        <f>IF(COUNTIF(Calculations!DP:DP,Subgroup_number)=1,INDEX(Calculations!DP:EU,MATCH(Subgroup_number,Calculations!DP:DP,0),5),IF(Subgroup_number=Calculations!EY$25,Calculations!EY$17,""))</f>
        <v>#REF!</v>
      </c>
      <c r="M51" s="26" t="e">
        <f>IF(COUNTIF(Calculations!DP:DP,Subgroup_number)=1,INDEX(Calculations!DP:EU,MATCH(Subgroup_number,Calculations!DP:DP,0),6),IF(Subgroup_number=Calculations!EY$25,Calculations!EY$18,""))</f>
        <v>#REF!</v>
      </c>
      <c r="N51" s="8" t="e">
        <f>IF(COUNTIF(Calculations!DP:DP,Subgroup_number)=1,INDEX(Calculations!DP:EU,MATCH(Subgroup_number,Calculations!DP:DP,0),7),IF(Subgroup_number=Calculations!EY$25,Calculations!EY$19,""))</f>
        <v>#REF!</v>
      </c>
      <c r="O51" s="4" t="e">
        <f>IF(COUNTIF(Calculations!DP:DP,Subgroup_number)=1,INDEX(Calculations!DP:EU,MATCH(Subgroup_number,Calculations!DP:DP,0),9),IF(Subgroup_number=Calculations!EY$25,Calculations!EY$20,""))</f>
        <v>#REF!</v>
      </c>
      <c r="P51" s="4" t="e">
        <f>IF(COUNTIF(Calculations!DP:DP,Subgroup_number)=1,INDEX(Calculations!DP:EU,MATCH(Subgroup_number,Calculations!DP:DP,0),10),IF(Subgroup_number=Calculations!EY$25,Calculations!EY$21,""))</f>
        <v>#REF!</v>
      </c>
      <c r="Q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1" s="125"/>
      <c r="U51" s="123"/>
      <c r="W51" s="123"/>
      <c r="Y51" s="123"/>
      <c r="AA51" s="123"/>
    </row>
    <row r="52" spans="6:27">
      <c r="F52" s="48">
        <v>51</v>
      </c>
      <c r="G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2" s="4" t="e">
        <f>IF(COUNTIF(Calculations!DP:DP,Subgroup_number)=1,INDEX(Calculations!DP:EU,MATCH(Subgroup_number,Calculations!DP:DP,0),5),IF(Subgroup_number=Calculations!EY$25,Calculations!EY$17,""))</f>
        <v>#REF!</v>
      </c>
      <c r="M52" s="26" t="e">
        <f>IF(COUNTIF(Calculations!DP:DP,Subgroup_number)=1,INDEX(Calculations!DP:EU,MATCH(Subgroup_number,Calculations!DP:DP,0),6),IF(Subgroup_number=Calculations!EY$25,Calculations!EY$18,""))</f>
        <v>#REF!</v>
      </c>
      <c r="N52" s="8" t="e">
        <f>IF(COUNTIF(Calculations!DP:DP,Subgroup_number)=1,INDEX(Calculations!DP:EU,MATCH(Subgroup_number,Calculations!DP:DP,0),7),IF(Subgroup_number=Calculations!EY$25,Calculations!EY$19,""))</f>
        <v>#REF!</v>
      </c>
      <c r="O52" s="4" t="e">
        <f>IF(COUNTIF(Calculations!DP:DP,Subgroup_number)=1,INDEX(Calculations!DP:EU,MATCH(Subgroup_number,Calculations!DP:DP,0),9),IF(Subgroup_number=Calculations!EY$25,Calculations!EY$20,""))</f>
        <v>#REF!</v>
      </c>
      <c r="P52" s="4" t="e">
        <f>IF(COUNTIF(Calculations!DP:DP,Subgroup_number)=1,INDEX(Calculations!DP:EU,MATCH(Subgroup_number,Calculations!DP:DP,0),10),IF(Subgroup_number=Calculations!EY$25,Calculations!EY$21,""))</f>
        <v>#REF!</v>
      </c>
      <c r="Q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2" s="125"/>
      <c r="U52" s="123"/>
      <c r="W52" s="123"/>
      <c r="Y52" s="123"/>
      <c r="AA52" s="123"/>
    </row>
    <row r="53" spans="6:27">
      <c r="F53" s="48">
        <v>52</v>
      </c>
      <c r="G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3" s="4" t="e">
        <f>IF(COUNTIF(Calculations!DP:DP,Subgroup_number)=1,INDEX(Calculations!DP:EU,MATCH(Subgroup_number,Calculations!DP:DP,0),5),IF(Subgroup_number=Calculations!EY$25,Calculations!EY$17,""))</f>
        <v>#REF!</v>
      </c>
      <c r="M53" s="26" t="e">
        <f>IF(COUNTIF(Calculations!DP:DP,Subgroup_number)=1,INDEX(Calculations!DP:EU,MATCH(Subgroup_number,Calculations!DP:DP,0),6),IF(Subgroup_number=Calculations!EY$25,Calculations!EY$18,""))</f>
        <v>#REF!</v>
      </c>
      <c r="N53" s="8" t="e">
        <f>IF(COUNTIF(Calculations!DP:DP,Subgroup_number)=1,INDEX(Calculations!DP:EU,MATCH(Subgroup_number,Calculations!DP:DP,0),7),IF(Subgroup_number=Calculations!EY$25,Calculations!EY$19,""))</f>
        <v>#REF!</v>
      </c>
      <c r="O53" s="4" t="e">
        <f>IF(COUNTIF(Calculations!DP:DP,Subgroup_number)=1,INDEX(Calculations!DP:EU,MATCH(Subgroup_number,Calculations!DP:DP,0),9),IF(Subgroup_number=Calculations!EY$25,Calculations!EY$20,""))</f>
        <v>#REF!</v>
      </c>
      <c r="P53" s="4" t="e">
        <f>IF(COUNTIF(Calculations!DP:DP,Subgroup_number)=1,INDEX(Calculations!DP:EU,MATCH(Subgroup_number,Calculations!DP:DP,0),10),IF(Subgroup_number=Calculations!EY$25,Calculations!EY$21,""))</f>
        <v>#REF!</v>
      </c>
      <c r="Q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3" s="125"/>
      <c r="U53" s="123"/>
      <c r="W53" s="123"/>
      <c r="Y53" s="123"/>
      <c r="AA53" s="123"/>
    </row>
    <row r="54" spans="6:27">
      <c r="F54" s="48">
        <v>53</v>
      </c>
      <c r="G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4" s="4" t="e">
        <f>IF(COUNTIF(Calculations!DP:DP,Subgroup_number)=1,INDEX(Calculations!DP:EU,MATCH(Subgroup_number,Calculations!DP:DP,0),5),IF(Subgroup_number=Calculations!EY$25,Calculations!EY$17,""))</f>
        <v>#REF!</v>
      </c>
      <c r="M54" s="26" t="e">
        <f>IF(COUNTIF(Calculations!DP:DP,Subgroup_number)=1,INDEX(Calculations!DP:EU,MATCH(Subgroup_number,Calculations!DP:DP,0),6),IF(Subgroup_number=Calculations!EY$25,Calculations!EY$18,""))</f>
        <v>#REF!</v>
      </c>
      <c r="N54" s="8" t="e">
        <f>IF(COUNTIF(Calculations!DP:DP,Subgroup_number)=1,INDEX(Calculations!DP:EU,MATCH(Subgroup_number,Calculations!DP:DP,0),7),IF(Subgroup_number=Calculations!EY$25,Calculations!EY$19,""))</f>
        <v>#REF!</v>
      </c>
      <c r="O54" s="4" t="e">
        <f>IF(COUNTIF(Calculations!DP:DP,Subgroup_number)=1,INDEX(Calculations!DP:EU,MATCH(Subgroup_number,Calculations!DP:DP,0),9),IF(Subgroup_number=Calculations!EY$25,Calculations!EY$20,""))</f>
        <v>#REF!</v>
      </c>
      <c r="P54" s="4" t="e">
        <f>IF(COUNTIF(Calculations!DP:DP,Subgroup_number)=1,INDEX(Calculations!DP:EU,MATCH(Subgroup_number,Calculations!DP:DP,0),10),IF(Subgroup_number=Calculations!EY$25,Calculations!EY$21,""))</f>
        <v>#REF!</v>
      </c>
      <c r="Q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4" s="125"/>
      <c r="U54" s="123"/>
      <c r="W54" s="123"/>
      <c r="Y54" s="123"/>
      <c r="AA54" s="123"/>
    </row>
    <row r="55" spans="6:27">
      <c r="F55" s="48">
        <v>54</v>
      </c>
      <c r="G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5" s="4" t="e">
        <f>IF(COUNTIF(Calculations!DP:DP,Subgroup_number)=1,INDEX(Calculations!DP:EU,MATCH(Subgroup_number,Calculations!DP:DP,0),5),IF(Subgroup_number=Calculations!EY$25,Calculations!EY$17,""))</f>
        <v>#REF!</v>
      </c>
      <c r="M55" s="26" t="e">
        <f>IF(COUNTIF(Calculations!DP:DP,Subgroup_number)=1,INDEX(Calculations!DP:EU,MATCH(Subgroup_number,Calculations!DP:DP,0),6),IF(Subgroup_number=Calculations!EY$25,Calculations!EY$18,""))</f>
        <v>#REF!</v>
      </c>
      <c r="N55" s="8" t="e">
        <f>IF(COUNTIF(Calculations!DP:DP,Subgroup_number)=1,INDEX(Calculations!DP:EU,MATCH(Subgroup_number,Calculations!DP:DP,0),7),IF(Subgroup_number=Calculations!EY$25,Calculations!EY$19,""))</f>
        <v>#REF!</v>
      </c>
      <c r="O55" s="4" t="e">
        <f>IF(COUNTIF(Calculations!DP:DP,Subgroup_number)=1,INDEX(Calculations!DP:EU,MATCH(Subgroup_number,Calculations!DP:DP,0),9),IF(Subgroup_number=Calculations!EY$25,Calculations!EY$20,""))</f>
        <v>#REF!</v>
      </c>
      <c r="P55" s="4" t="e">
        <f>IF(COUNTIF(Calculations!DP:DP,Subgroup_number)=1,INDEX(Calculations!DP:EU,MATCH(Subgroup_number,Calculations!DP:DP,0),10),IF(Subgroup_number=Calculations!EY$25,Calculations!EY$21,""))</f>
        <v>#REF!</v>
      </c>
      <c r="Q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5" s="125"/>
      <c r="U55" s="123"/>
      <c r="W55" s="123"/>
      <c r="Y55" s="123"/>
      <c r="AA55" s="123"/>
    </row>
    <row r="56" spans="6:27">
      <c r="F56" s="48">
        <v>55</v>
      </c>
      <c r="G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6" s="4" t="e">
        <f>IF(COUNTIF(Calculations!DP:DP,Subgroup_number)=1,INDEX(Calculations!DP:EU,MATCH(Subgroup_number,Calculations!DP:DP,0),5),IF(Subgroup_number=Calculations!EY$25,Calculations!EY$17,""))</f>
        <v>#REF!</v>
      </c>
      <c r="M56" s="26" t="e">
        <f>IF(COUNTIF(Calculations!DP:DP,Subgroup_number)=1,INDEX(Calculations!DP:EU,MATCH(Subgroup_number,Calculations!DP:DP,0),6),IF(Subgroup_number=Calculations!EY$25,Calculations!EY$18,""))</f>
        <v>#REF!</v>
      </c>
      <c r="N56" s="8" t="e">
        <f>IF(COUNTIF(Calculations!DP:DP,Subgroup_number)=1,INDEX(Calculations!DP:EU,MATCH(Subgroup_number,Calculations!DP:DP,0),7),IF(Subgroup_number=Calculations!EY$25,Calculations!EY$19,""))</f>
        <v>#REF!</v>
      </c>
      <c r="O56" s="4" t="e">
        <f>IF(COUNTIF(Calculations!DP:DP,Subgroup_number)=1,INDEX(Calculations!DP:EU,MATCH(Subgroup_number,Calculations!DP:DP,0),9),IF(Subgroup_number=Calculations!EY$25,Calculations!EY$20,""))</f>
        <v>#REF!</v>
      </c>
      <c r="P56" s="4" t="e">
        <f>IF(COUNTIF(Calculations!DP:DP,Subgroup_number)=1,INDEX(Calculations!DP:EU,MATCH(Subgroup_number,Calculations!DP:DP,0),10),IF(Subgroup_number=Calculations!EY$25,Calculations!EY$21,""))</f>
        <v>#REF!</v>
      </c>
      <c r="Q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6" s="125"/>
      <c r="U56" s="123"/>
      <c r="W56" s="123"/>
      <c r="Y56" s="123"/>
      <c r="AA56" s="123"/>
    </row>
    <row r="57" spans="6:27">
      <c r="F57" s="48">
        <v>56</v>
      </c>
      <c r="G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7" s="4" t="e">
        <f>IF(COUNTIF(Calculations!DP:DP,Subgroup_number)=1,INDEX(Calculations!DP:EU,MATCH(Subgroup_number,Calculations!DP:DP,0),5),IF(Subgroup_number=Calculations!EY$25,Calculations!EY$17,""))</f>
        <v>#REF!</v>
      </c>
      <c r="M57" s="26" t="e">
        <f>IF(COUNTIF(Calculations!DP:DP,Subgroup_number)=1,INDEX(Calculations!DP:EU,MATCH(Subgroup_number,Calculations!DP:DP,0),6),IF(Subgroup_number=Calculations!EY$25,Calculations!EY$18,""))</f>
        <v>#REF!</v>
      </c>
      <c r="N57" s="8" t="e">
        <f>IF(COUNTIF(Calculations!DP:DP,Subgroup_number)=1,INDEX(Calculations!DP:EU,MATCH(Subgroup_number,Calculations!DP:DP,0),7),IF(Subgroup_number=Calculations!EY$25,Calculations!EY$19,""))</f>
        <v>#REF!</v>
      </c>
      <c r="O57" s="4" t="e">
        <f>IF(COUNTIF(Calculations!DP:DP,Subgroup_number)=1,INDEX(Calculations!DP:EU,MATCH(Subgroup_number,Calculations!DP:DP,0),9),IF(Subgroup_number=Calculations!EY$25,Calculations!EY$20,""))</f>
        <v>#REF!</v>
      </c>
      <c r="P57" s="4" t="e">
        <f>IF(COUNTIF(Calculations!DP:DP,Subgroup_number)=1,INDEX(Calculations!DP:EU,MATCH(Subgroup_number,Calculations!DP:DP,0),10),IF(Subgroup_number=Calculations!EY$25,Calculations!EY$21,""))</f>
        <v>#REF!</v>
      </c>
      <c r="Q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7" s="125"/>
      <c r="U57" s="123"/>
      <c r="W57" s="123"/>
      <c r="Y57" s="123"/>
      <c r="AA57" s="123"/>
    </row>
    <row r="58" spans="6:27">
      <c r="F58" s="48">
        <v>57</v>
      </c>
      <c r="G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8" s="4" t="e">
        <f>IF(COUNTIF(Calculations!DP:DP,Subgroup_number)=1,INDEX(Calculations!DP:EU,MATCH(Subgroup_number,Calculations!DP:DP,0),5),IF(Subgroup_number=Calculations!EY$25,Calculations!EY$17,""))</f>
        <v>#REF!</v>
      </c>
      <c r="M58" s="26" t="e">
        <f>IF(COUNTIF(Calculations!DP:DP,Subgroup_number)=1,INDEX(Calculations!DP:EU,MATCH(Subgroup_number,Calculations!DP:DP,0),6),IF(Subgroup_number=Calculations!EY$25,Calculations!EY$18,""))</f>
        <v>#REF!</v>
      </c>
      <c r="N58" s="8" t="e">
        <f>IF(COUNTIF(Calculations!DP:DP,Subgroup_number)=1,INDEX(Calculations!DP:EU,MATCH(Subgroup_number,Calculations!DP:DP,0),7),IF(Subgroup_number=Calculations!EY$25,Calculations!EY$19,""))</f>
        <v>#REF!</v>
      </c>
      <c r="O58" s="4" t="e">
        <f>IF(COUNTIF(Calculations!DP:DP,Subgroup_number)=1,INDEX(Calculations!DP:EU,MATCH(Subgroup_number,Calculations!DP:DP,0),9),IF(Subgroup_number=Calculations!EY$25,Calculations!EY$20,""))</f>
        <v>#REF!</v>
      </c>
      <c r="P58" s="4" t="e">
        <f>IF(COUNTIF(Calculations!DP:DP,Subgroup_number)=1,INDEX(Calculations!DP:EU,MATCH(Subgroup_number,Calculations!DP:DP,0),10),IF(Subgroup_number=Calculations!EY$25,Calculations!EY$21,""))</f>
        <v>#REF!</v>
      </c>
      <c r="Q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8" s="125"/>
      <c r="U58" s="123"/>
      <c r="W58" s="123"/>
      <c r="Y58" s="123"/>
      <c r="AA58" s="123"/>
    </row>
    <row r="59" spans="6:27">
      <c r="F59" s="48">
        <v>58</v>
      </c>
      <c r="G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59" s="4" t="e">
        <f>IF(COUNTIF(Calculations!DP:DP,Subgroup_number)=1,INDEX(Calculations!DP:EU,MATCH(Subgroup_number,Calculations!DP:DP,0),5),IF(Subgroup_number=Calculations!EY$25,Calculations!EY$17,""))</f>
        <v>#REF!</v>
      </c>
      <c r="M59" s="26" t="e">
        <f>IF(COUNTIF(Calculations!DP:DP,Subgroup_number)=1,INDEX(Calculations!DP:EU,MATCH(Subgroup_number,Calculations!DP:DP,0),6),IF(Subgroup_number=Calculations!EY$25,Calculations!EY$18,""))</f>
        <v>#REF!</v>
      </c>
      <c r="N59" s="8" t="e">
        <f>IF(COUNTIF(Calculations!DP:DP,Subgroup_number)=1,INDEX(Calculations!DP:EU,MATCH(Subgroup_number,Calculations!DP:DP,0),7),IF(Subgroup_number=Calculations!EY$25,Calculations!EY$19,""))</f>
        <v>#REF!</v>
      </c>
      <c r="O59" s="4" t="e">
        <f>IF(COUNTIF(Calculations!DP:DP,Subgroup_number)=1,INDEX(Calculations!DP:EU,MATCH(Subgroup_number,Calculations!DP:DP,0),9),IF(Subgroup_number=Calculations!EY$25,Calculations!EY$20,""))</f>
        <v>#REF!</v>
      </c>
      <c r="P59" s="4" t="e">
        <f>IF(COUNTIF(Calculations!DP:DP,Subgroup_number)=1,INDEX(Calculations!DP:EU,MATCH(Subgroup_number,Calculations!DP:DP,0),10),IF(Subgroup_number=Calculations!EY$25,Calculations!EY$21,""))</f>
        <v>#REF!</v>
      </c>
      <c r="Q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59" s="125"/>
      <c r="U59" s="123"/>
      <c r="W59" s="123"/>
      <c r="Y59" s="123"/>
      <c r="AA59" s="123"/>
    </row>
    <row r="60" spans="6:27">
      <c r="F60" s="48">
        <v>59</v>
      </c>
      <c r="G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0" s="4" t="e">
        <f>IF(COUNTIF(Calculations!DP:DP,Subgroup_number)=1,INDEX(Calculations!DP:EU,MATCH(Subgroup_number,Calculations!DP:DP,0),5),IF(Subgroup_number=Calculations!EY$25,Calculations!EY$17,""))</f>
        <v>#REF!</v>
      </c>
      <c r="M60" s="26" t="e">
        <f>IF(COUNTIF(Calculations!DP:DP,Subgroup_number)=1,INDEX(Calculations!DP:EU,MATCH(Subgroup_number,Calculations!DP:DP,0),6),IF(Subgroup_number=Calculations!EY$25,Calculations!EY$18,""))</f>
        <v>#REF!</v>
      </c>
      <c r="N60" s="8" t="e">
        <f>IF(COUNTIF(Calculations!DP:DP,Subgroup_number)=1,INDEX(Calculations!DP:EU,MATCH(Subgroup_number,Calculations!DP:DP,0),7),IF(Subgroup_number=Calculations!EY$25,Calculations!EY$19,""))</f>
        <v>#REF!</v>
      </c>
      <c r="O60" s="4" t="e">
        <f>IF(COUNTIF(Calculations!DP:DP,Subgroup_number)=1,INDEX(Calculations!DP:EU,MATCH(Subgroup_number,Calculations!DP:DP,0),9),IF(Subgroup_number=Calculations!EY$25,Calculations!EY$20,""))</f>
        <v>#REF!</v>
      </c>
      <c r="P60" s="4" t="e">
        <f>IF(COUNTIF(Calculations!DP:DP,Subgroup_number)=1,INDEX(Calculations!DP:EU,MATCH(Subgroup_number,Calculations!DP:DP,0),10),IF(Subgroup_number=Calculations!EY$25,Calculations!EY$21,""))</f>
        <v>#REF!</v>
      </c>
      <c r="Q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0" s="125"/>
      <c r="U60" s="123"/>
      <c r="W60" s="123"/>
      <c r="Y60" s="123"/>
      <c r="AA60" s="123"/>
    </row>
    <row r="61" spans="6:27">
      <c r="F61" s="48">
        <v>60</v>
      </c>
      <c r="G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1" s="4" t="e">
        <f>IF(COUNTIF(Calculations!DP:DP,Subgroup_number)=1,INDEX(Calculations!DP:EU,MATCH(Subgroup_number,Calculations!DP:DP,0),5),IF(Subgroup_number=Calculations!EY$25,Calculations!EY$17,""))</f>
        <v>#REF!</v>
      </c>
      <c r="M61" s="26" t="e">
        <f>IF(COUNTIF(Calculations!DP:DP,Subgroup_number)=1,INDEX(Calculations!DP:EU,MATCH(Subgroup_number,Calculations!DP:DP,0),6),IF(Subgroup_number=Calculations!EY$25,Calculations!EY$18,""))</f>
        <v>#REF!</v>
      </c>
      <c r="N61" s="8" t="e">
        <f>IF(COUNTIF(Calculations!DP:DP,Subgroup_number)=1,INDEX(Calculations!DP:EU,MATCH(Subgroup_number,Calculations!DP:DP,0),7),IF(Subgroup_number=Calculations!EY$25,Calculations!EY$19,""))</f>
        <v>#REF!</v>
      </c>
      <c r="O61" s="4" t="e">
        <f>IF(COUNTIF(Calculations!DP:DP,Subgroup_number)=1,INDEX(Calculations!DP:EU,MATCH(Subgroup_number,Calculations!DP:DP,0),9),IF(Subgroup_number=Calculations!EY$25,Calculations!EY$20,""))</f>
        <v>#REF!</v>
      </c>
      <c r="P61" s="4" t="e">
        <f>IF(COUNTIF(Calculations!DP:DP,Subgroup_number)=1,INDEX(Calculations!DP:EU,MATCH(Subgroup_number,Calculations!DP:DP,0),10),IF(Subgroup_number=Calculations!EY$25,Calculations!EY$21,""))</f>
        <v>#REF!</v>
      </c>
      <c r="Q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1" s="125"/>
      <c r="U61" s="123"/>
      <c r="W61" s="123"/>
      <c r="Y61" s="123"/>
      <c r="AA61" s="123"/>
    </row>
    <row r="62" spans="6:27">
      <c r="F62" s="48">
        <v>61</v>
      </c>
      <c r="G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2" s="4" t="e">
        <f>IF(COUNTIF(Calculations!DP:DP,Subgroup_number)=1,INDEX(Calculations!DP:EU,MATCH(Subgroup_number,Calculations!DP:DP,0),5),IF(Subgroup_number=Calculations!EY$25,Calculations!EY$17,""))</f>
        <v>#REF!</v>
      </c>
      <c r="M62" s="26" t="e">
        <f>IF(COUNTIF(Calculations!DP:DP,Subgroup_number)=1,INDEX(Calculations!DP:EU,MATCH(Subgroup_number,Calculations!DP:DP,0),6),IF(Subgroup_number=Calculations!EY$25,Calculations!EY$18,""))</f>
        <v>#REF!</v>
      </c>
      <c r="N62" s="8" t="e">
        <f>IF(COUNTIF(Calculations!DP:DP,Subgroup_number)=1,INDEX(Calculations!DP:EU,MATCH(Subgroup_number,Calculations!DP:DP,0),7),IF(Subgroup_number=Calculations!EY$25,Calculations!EY$19,""))</f>
        <v>#REF!</v>
      </c>
      <c r="O62" s="4" t="e">
        <f>IF(COUNTIF(Calculations!DP:DP,Subgroup_number)=1,INDEX(Calculations!DP:EU,MATCH(Subgroup_number,Calculations!DP:DP,0),9),IF(Subgroup_number=Calculations!EY$25,Calculations!EY$20,""))</f>
        <v>#REF!</v>
      </c>
      <c r="P62" s="4" t="e">
        <f>IF(COUNTIF(Calculations!DP:DP,Subgroup_number)=1,INDEX(Calculations!DP:EU,MATCH(Subgroup_number,Calculations!DP:DP,0),10),IF(Subgroup_number=Calculations!EY$25,Calculations!EY$21,""))</f>
        <v>#REF!</v>
      </c>
      <c r="Q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2" s="125"/>
      <c r="U62" s="123"/>
      <c r="W62" s="123"/>
      <c r="Y62" s="123"/>
      <c r="AA62" s="123"/>
    </row>
    <row r="63" spans="6:27">
      <c r="F63" s="48">
        <v>62</v>
      </c>
      <c r="G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3" s="4" t="e">
        <f>IF(COUNTIF(Calculations!DP:DP,Subgroup_number)=1,INDEX(Calculations!DP:EU,MATCH(Subgroup_number,Calculations!DP:DP,0),5),IF(Subgroup_number=Calculations!EY$25,Calculations!EY$17,""))</f>
        <v>#REF!</v>
      </c>
      <c r="M63" s="26" t="e">
        <f>IF(COUNTIF(Calculations!DP:DP,Subgroup_number)=1,INDEX(Calculations!DP:EU,MATCH(Subgroup_number,Calculations!DP:DP,0),6),IF(Subgroup_number=Calculations!EY$25,Calculations!EY$18,""))</f>
        <v>#REF!</v>
      </c>
      <c r="N63" s="8" t="e">
        <f>IF(COUNTIF(Calculations!DP:DP,Subgroup_number)=1,INDEX(Calculations!DP:EU,MATCH(Subgroup_number,Calculations!DP:DP,0),7),IF(Subgroup_number=Calculations!EY$25,Calculations!EY$19,""))</f>
        <v>#REF!</v>
      </c>
      <c r="O63" s="4" t="e">
        <f>IF(COUNTIF(Calculations!DP:DP,Subgroup_number)=1,INDEX(Calculations!DP:EU,MATCH(Subgroup_number,Calculations!DP:DP,0),9),IF(Subgroup_number=Calculations!EY$25,Calculations!EY$20,""))</f>
        <v>#REF!</v>
      </c>
      <c r="P63" s="4" t="e">
        <f>IF(COUNTIF(Calculations!DP:DP,Subgroup_number)=1,INDEX(Calculations!DP:EU,MATCH(Subgroup_number,Calculations!DP:DP,0),10),IF(Subgroup_number=Calculations!EY$25,Calculations!EY$21,""))</f>
        <v>#REF!</v>
      </c>
      <c r="Q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3" s="125"/>
      <c r="U63" s="123"/>
      <c r="W63" s="123"/>
      <c r="Y63" s="123"/>
      <c r="AA63" s="123"/>
    </row>
    <row r="64" spans="6:27">
      <c r="F64" s="48">
        <v>63</v>
      </c>
      <c r="G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4" s="4" t="e">
        <f>IF(COUNTIF(Calculations!DP:DP,Subgroup_number)=1,INDEX(Calculations!DP:EU,MATCH(Subgroup_number,Calculations!DP:DP,0),5),IF(Subgroup_number=Calculations!EY$25,Calculations!EY$17,""))</f>
        <v>#REF!</v>
      </c>
      <c r="M64" s="26" t="e">
        <f>IF(COUNTIF(Calculations!DP:DP,Subgroup_number)=1,INDEX(Calculations!DP:EU,MATCH(Subgroup_number,Calculations!DP:DP,0),6),IF(Subgroup_number=Calculations!EY$25,Calculations!EY$18,""))</f>
        <v>#REF!</v>
      </c>
      <c r="N64" s="8" t="e">
        <f>IF(COUNTIF(Calculations!DP:DP,Subgroup_number)=1,INDEX(Calculations!DP:EU,MATCH(Subgroup_number,Calculations!DP:DP,0),7),IF(Subgroup_number=Calculations!EY$25,Calculations!EY$19,""))</f>
        <v>#REF!</v>
      </c>
      <c r="O64" s="4" t="e">
        <f>IF(COUNTIF(Calculations!DP:DP,Subgroup_number)=1,INDEX(Calculations!DP:EU,MATCH(Subgroup_number,Calculations!DP:DP,0),9),IF(Subgroup_number=Calculations!EY$25,Calculations!EY$20,""))</f>
        <v>#REF!</v>
      </c>
      <c r="P64" s="4" t="e">
        <f>IF(COUNTIF(Calculations!DP:DP,Subgroup_number)=1,INDEX(Calculations!DP:EU,MATCH(Subgroup_number,Calculations!DP:DP,0),10),IF(Subgroup_number=Calculations!EY$25,Calculations!EY$21,""))</f>
        <v>#REF!</v>
      </c>
      <c r="Q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4" s="125"/>
      <c r="U64" s="123"/>
      <c r="W64" s="123"/>
      <c r="Y64" s="123"/>
      <c r="AA64" s="123"/>
    </row>
    <row r="65" spans="6:27">
      <c r="F65" s="48">
        <v>64</v>
      </c>
      <c r="G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5" s="4" t="e">
        <f>IF(COUNTIF(Calculations!DP:DP,Subgroup_number)=1,INDEX(Calculations!DP:EU,MATCH(Subgroup_number,Calculations!DP:DP,0),5),IF(Subgroup_number=Calculations!EY$25,Calculations!EY$17,""))</f>
        <v>#REF!</v>
      </c>
      <c r="M65" s="26" t="e">
        <f>IF(COUNTIF(Calculations!DP:DP,Subgroup_number)=1,INDEX(Calculations!DP:EU,MATCH(Subgroup_number,Calculations!DP:DP,0),6),IF(Subgroup_number=Calculations!EY$25,Calculations!EY$18,""))</f>
        <v>#REF!</v>
      </c>
      <c r="N65" s="8" t="e">
        <f>IF(COUNTIF(Calculations!DP:DP,Subgroup_number)=1,INDEX(Calculations!DP:EU,MATCH(Subgroup_number,Calculations!DP:DP,0),7),IF(Subgroup_number=Calculations!EY$25,Calculations!EY$19,""))</f>
        <v>#REF!</v>
      </c>
      <c r="O65" s="4" t="e">
        <f>IF(COUNTIF(Calculations!DP:DP,Subgroup_number)=1,INDEX(Calculations!DP:EU,MATCH(Subgroup_number,Calculations!DP:DP,0),9),IF(Subgroup_number=Calculations!EY$25,Calculations!EY$20,""))</f>
        <v>#REF!</v>
      </c>
      <c r="P65" s="4" t="e">
        <f>IF(COUNTIF(Calculations!DP:DP,Subgroup_number)=1,INDEX(Calculations!DP:EU,MATCH(Subgroup_number,Calculations!DP:DP,0),10),IF(Subgroup_number=Calculations!EY$25,Calculations!EY$21,""))</f>
        <v>#REF!</v>
      </c>
      <c r="Q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5" s="125"/>
      <c r="U65" s="123"/>
      <c r="W65" s="123"/>
      <c r="Y65" s="123"/>
      <c r="AA65" s="123"/>
    </row>
    <row r="66" spans="6:27">
      <c r="F66" s="48">
        <v>65</v>
      </c>
      <c r="G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6" s="4" t="e">
        <f>IF(COUNTIF(Calculations!DP:DP,Subgroup_number)=1,INDEX(Calculations!DP:EU,MATCH(Subgroup_number,Calculations!DP:DP,0),5),IF(Subgroup_number=Calculations!EY$25,Calculations!EY$17,""))</f>
        <v>#REF!</v>
      </c>
      <c r="M66" s="26" t="e">
        <f>IF(COUNTIF(Calculations!DP:DP,Subgroup_number)=1,INDEX(Calculations!DP:EU,MATCH(Subgroup_number,Calculations!DP:DP,0),6),IF(Subgroup_number=Calculations!EY$25,Calculations!EY$18,""))</f>
        <v>#REF!</v>
      </c>
      <c r="N66" s="8" t="e">
        <f>IF(COUNTIF(Calculations!DP:DP,Subgroup_number)=1,INDEX(Calculations!DP:EU,MATCH(Subgroup_number,Calculations!DP:DP,0),7),IF(Subgroup_number=Calculations!EY$25,Calculations!EY$19,""))</f>
        <v>#REF!</v>
      </c>
      <c r="O66" s="4" t="e">
        <f>IF(COUNTIF(Calculations!DP:DP,Subgroup_number)=1,INDEX(Calculations!DP:EU,MATCH(Subgroup_number,Calculations!DP:DP,0),9),IF(Subgroup_number=Calculations!EY$25,Calculations!EY$20,""))</f>
        <v>#REF!</v>
      </c>
      <c r="P66" s="4" t="e">
        <f>IF(COUNTIF(Calculations!DP:DP,Subgroup_number)=1,INDEX(Calculations!DP:EU,MATCH(Subgroup_number,Calculations!DP:DP,0),10),IF(Subgroup_number=Calculations!EY$25,Calculations!EY$21,""))</f>
        <v>#REF!</v>
      </c>
      <c r="Q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6" s="125"/>
      <c r="U66" s="123"/>
      <c r="W66" s="123"/>
      <c r="Y66" s="123"/>
      <c r="AA66" s="123"/>
    </row>
    <row r="67" spans="6:27">
      <c r="F67" s="48">
        <v>66</v>
      </c>
      <c r="G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7" s="4" t="e">
        <f>IF(COUNTIF(Calculations!DP:DP,Subgroup_number)=1,INDEX(Calculations!DP:EU,MATCH(Subgroup_number,Calculations!DP:DP,0),5),IF(Subgroup_number=Calculations!EY$25,Calculations!EY$17,""))</f>
        <v>#REF!</v>
      </c>
      <c r="M67" s="26" t="e">
        <f>IF(COUNTIF(Calculations!DP:DP,Subgroup_number)=1,INDEX(Calculations!DP:EU,MATCH(Subgroup_number,Calculations!DP:DP,0),6),IF(Subgroup_number=Calculations!EY$25,Calculations!EY$18,""))</f>
        <v>#REF!</v>
      </c>
      <c r="N67" s="8" t="e">
        <f>IF(COUNTIF(Calculations!DP:DP,Subgroup_number)=1,INDEX(Calculations!DP:EU,MATCH(Subgroup_number,Calculations!DP:DP,0),7),IF(Subgroup_number=Calculations!EY$25,Calculations!EY$19,""))</f>
        <v>#REF!</v>
      </c>
      <c r="O67" s="4" t="e">
        <f>IF(COUNTIF(Calculations!DP:DP,Subgroup_number)=1,INDEX(Calculations!DP:EU,MATCH(Subgroup_number,Calculations!DP:DP,0),9),IF(Subgroup_number=Calculations!EY$25,Calculations!EY$20,""))</f>
        <v>#REF!</v>
      </c>
      <c r="P67" s="4" t="e">
        <f>IF(COUNTIF(Calculations!DP:DP,Subgroup_number)=1,INDEX(Calculations!DP:EU,MATCH(Subgroup_number,Calculations!DP:DP,0),10),IF(Subgroup_number=Calculations!EY$25,Calculations!EY$21,""))</f>
        <v>#REF!</v>
      </c>
      <c r="Q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7" s="125"/>
      <c r="U67" s="123"/>
      <c r="W67" s="123"/>
      <c r="Y67" s="123"/>
      <c r="AA67" s="123"/>
    </row>
    <row r="68" spans="6:27">
      <c r="F68" s="48">
        <v>67</v>
      </c>
      <c r="G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8" s="4" t="e">
        <f>IF(COUNTIF(Calculations!DP:DP,Subgroup_number)=1,INDEX(Calculations!DP:EU,MATCH(Subgroup_number,Calculations!DP:DP,0),5),IF(Subgroup_number=Calculations!EY$25,Calculations!EY$17,""))</f>
        <v>#REF!</v>
      </c>
      <c r="M68" s="26" t="e">
        <f>IF(COUNTIF(Calculations!DP:DP,Subgroup_number)=1,INDEX(Calculations!DP:EU,MATCH(Subgroup_number,Calculations!DP:DP,0),6),IF(Subgroup_number=Calculations!EY$25,Calculations!EY$18,""))</f>
        <v>#REF!</v>
      </c>
      <c r="N68" s="8" t="e">
        <f>IF(COUNTIF(Calculations!DP:DP,Subgroup_number)=1,INDEX(Calculations!DP:EU,MATCH(Subgroup_number,Calculations!DP:DP,0),7),IF(Subgroup_number=Calculations!EY$25,Calculations!EY$19,""))</f>
        <v>#REF!</v>
      </c>
      <c r="O68" s="4" t="e">
        <f>IF(COUNTIF(Calculations!DP:DP,Subgroup_number)=1,INDEX(Calculations!DP:EU,MATCH(Subgroup_number,Calculations!DP:DP,0),9),IF(Subgroup_number=Calculations!EY$25,Calculations!EY$20,""))</f>
        <v>#REF!</v>
      </c>
      <c r="P68" s="4" t="e">
        <f>IF(COUNTIF(Calculations!DP:DP,Subgroup_number)=1,INDEX(Calculations!DP:EU,MATCH(Subgroup_number,Calculations!DP:DP,0),10),IF(Subgroup_number=Calculations!EY$25,Calculations!EY$21,""))</f>
        <v>#REF!</v>
      </c>
      <c r="Q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8" s="125"/>
      <c r="U68" s="123"/>
      <c r="W68" s="123"/>
      <c r="Y68" s="123"/>
      <c r="AA68" s="123"/>
    </row>
    <row r="69" spans="6:27">
      <c r="F69" s="48">
        <v>68</v>
      </c>
      <c r="G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69" s="4" t="e">
        <f>IF(COUNTIF(Calculations!DP:DP,Subgroup_number)=1,INDEX(Calculations!DP:EU,MATCH(Subgroup_number,Calculations!DP:DP,0),5),IF(Subgroup_number=Calculations!EY$25,Calculations!EY$17,""))</f>
        <v>#REF!</v>
      </c>
      <c r="M69" s="26" t="e">
        <f>IF(COUNTIF(Calculations!DP:DP,Subgroup_number)=1,INDEX(Calculations!DP:EU,MATCH(Subgroup_number,Calculations!DP:DP,0),6),IF(Subgroup_number=Calculations!EY$25,Calculations!EY$18,""))</f>
        <v>#REF!</v>
      </c>
      <c r="N69" s="8" t="e">
        <f>IF(COUNTIF(Calculations!DP:DP,Subgroup_number)=1,INDEX(Calculations!DP:EU,MATCH(Subgroup_number,Calculations!DP:DP,0),7),IF(Subgroup_number=Calculations!EY$25,Calculations!EY$19,""))</f>
        <v>#REF!</v>
      </c>
      <c r="O69" s="4" t="e">
        <f>IF(COUNTIF(Calculations!DP:DP,Subgroup_number)=1,INDEX(Calculations!DP:EU,MATCH(Subgroup_number,Calculations!DP:DP,0),9),IF(Subgroup_number=Calculations!EY$25,Calculations!EY$20,""))</f>
        <v>#REF!</v>
      </c>
      <c r="P69" s="4" t="e">
        <f>IF(COUNTIF(Calculations!DP:DP,Subgroup_number)=1,INDEX(Calculations!DP:EU,MATCH(Subgroup_number,Calculations!DP:DP,0),10),IF(Subgroup_number=Calculations!EY$25,Calculations!EY$21,""))</f>
        <v>#REF!</v>
      </c>
      <c r="Q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69" s="125"/>
      <c r="U69" s="123"/>
      <c r="W69" s="123"/>
      <c r="Y69" s="123"/>
      <c r="AA69" s="123"/>
    </row>
    <row r="70" spans="6:27">
      <c r="F70" s="48">
        <v>69</v>
      </c>
      <c r="G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0" s="4" t="e">
        <f>IF(COUNTIF(Calculations!DP:DP,Subgroup_number)=1,INDEX(Calculations!DP:EU,MATCH(Subgroup_number,Calculations!DP:DP,0),5),IF(Subgroup_number=Calculations!EY$25,Calculations!EY$17,""))</f>
        <v>#REF!</v>
      </c>
      <c r="M70" s="26" t="e">
        <f>IF(COUNTIF(Calculations!DP:DP,Subgroup_number)=1,INDEX(Calculations!DP:EU,MATCH(Subgroup_number,Calculations!DP:DP,0),6),IF(Subgroup_number=Calculations!EY$25,Calculations!EY$18,""))</f>
        <v>#REF!</v>
      </c>
      <c r="N70" s="8" t="e">
        <f>IF(COUNTIF(Calculations!DP:DP,Subgroup_number)=1,INDEX(Calculations!DP:EU,MATCH(Subgroup_number,Calculations!DP:DP,0),7),IF(Subgroup_number=Calculations!EY$25,Calculations!EY$19,""))</f>
        <v>#REF!</v>
      </c>
      <c r="O70" s="4" t="e">
        <f>IF(COUNTIF(Calculations!DP:DP,Subgroup_number)=1,INDEX(Calculations!DP:EU,MATCH(Subgroup_number,Calculations!DP:DP,0),9),IF(Subgroup_number=Calculations!EY$25,Calculations!EY$20,""))</f>
        <v>#REF!</v>
      </c>
      <c r="P70" s="4" t="e">
        <f>IF(COUNTIF(Calculations!DP:DP,Subgroup_number)=1,INDEX(Calculations!DP:EU,MATCH(Subgroup_number,Calculations!DP:DP,0),10),IF(Subgroup_number=Calculations!EY$25,Calculations!EY$21,""))</f>
        <v>#REF!</v>
      </c>
      <c r="Q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0" s="125"/>
      <c r="U70" s="123"/>
      <c r="W70" s="123"/>
      <c r="Y70" s="123"/>
      <c r="AA70" s="123"/>
    </row>
    <row r="71" spans="6:27">
      <c r="F71" s="48">
        <v>70</v>
      </c>
      <c r="G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1" s="4" t="e">
        <f>IF(COUNTIF(Calculations!DP:DP,Subgroup_number)=1,INDEX(Calculations!DP:EU,MATCH(Subgroup_number,Calculations!DP:DP,0),5),IF(Subgroup_number=Calculations!EY$25,Calculations!EY$17,""))</f>
        <v>#REF!</v>
      </c>
      <c r="M71" s="26" t="e">
        <f>IF(COUNTIF(Calculations!DP:DP,Subgroup_number)=1,INDEX(Calculations!DP:EU,MATCH(Subgroup_number,Calculations!DP:DP,0),6),IF(Subgroup_number=Calculations!EY$25,Calculations!EY$18,""))</f>
        <v>#REF!</v>
      </c>
      <c r="N71" s="8" t="e">
        <f>IF(COUNTIF(Calculations!DP:DP,Subgroup_number)=1,INDEX(Calculations!DP:EU,MATCH(Subgroup_number,Calculations!DP:DP,0),7),IF(Subgroup_number=Calculations!EY$25,Calculations!EY$19,""))</f>
        <v>#REF!</v>
      </c>
      <c r="O71" s="4" t="e">
        <f>IF(COUNTIF(Calculations!DP:DP,Subgroup_number)=1,INDEX(Calculations!DP:EU,MATCH(Subgroup_number,Calculations!DP:DP,0),9),IF(Subgroup_number=Calculations!EY$25,Calculations!EY$20,""))</f>
        <v>#REF!</v>
      </c>
      <c r="P71" s="4" t="e">
        <f>IF(COUNTIF(Calculations!DP:DP,Subgroup_number)=1,INDEX(Calculations!DP:EU,MATCH(Subgroup_number,Calculations!DP:DP,0),10),IF(Subgroup_number=Calculations!EY$25,Calculations!EY$21,""))</f>
        <v>#REF!</v>
      </c>
      <c r="Q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1" s="125"/>
      <c r="U71" s="123"/>
      <c r="W71" s="123"/>
      <c r="Y71" s="123"/>
      <c r="AA71" s="123"/>
    </row>
    <row r="72" spans="6:27">
      <c r="F72" s="48">
        <v>71</v>
      </c>
      <c r="G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2" s="4" t="e">
        <f>IF(COUNTIF(Calculations!DP:DP,Subgroup_number)=1,INDEX(Calculations!DP:EU,MATCH(Subgroup_number,Calculations!DP:DP,0),5),IF(Subgroup_number=Calculations!EY$25,Calculations!EY$17,""))</f>
        <v>#REF!</v>
      </c>
      <c r="M72" s="26" t="e">
        <f>IF(COUNTIF(Calculations!DP:DP,Subgroup_number)=1,INDEX(Calculations!DP:EU,MATCH(Subgroup_number,Calculations!DP:DP,0),6),IF(Subgroup_number=Calculations!EY$25,Calculations!EY$18,""))</f>
        <v>#REF!</v>
      </c>
      <c r="N72" s="8" t="e">
        <f>IF(COUNTIF(Calculations!DP:DP,Subgroup_number)=1,INDEX(Calculations!DP:EU,MATCH(Subgroup_number,Calculations!DP:DP,0),7),IF(Subgroup_number=Calculations!EY$25,Calculations!EY$19,""))</f>
        <v>#REF!</v>
      </c>
      <c r="O72" s="4" t="e">
        <f>IF(COUNTIF(Calculations!DP:DP,Subgroup_number)=1,INDEX(Calculations!DP:EU,MATCH(Subgroup_number,Calculations!DP:DP,0),9),IF(Subgroup_number=Calculations!EY$25,Calculations!EY$20,""))</f>
        <v>#REF!</v>
      </c>
      <c r="P72" s="4" t="e">
        <f>IF(COUNTIF(Calculations!DP:DP,Subgroup_number)=1,INDEX(Calculations!DP:EU,MATCH(Subgroup_number,Calculations!DP:DP,0),10),IF(Subgroup_number=Calculations!EY$25,Calculations!EY$21,""))</f>
        <v>#REF!</v>
      </c>
      <c r="Q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2" s="125"/>
      <c r="U72" s="123"/>
      <c r="W72" s="123"/>
      <c r="Y72" s="123"/>
      <c r="AA72" s="123"/>
    </row>
    <row r="73" spans="6:27">
      <c r="F73" s="48">
        <v>72</v>
      </c>
      <c r="G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3" s="4" t="e">
        <f>IF(COUNTIF(Calculations!DP:DP,Subgroup_number)=1,INDEX(Calculations!DP:EU,MATCH(Subgroup_number,Calculations!DP:DP,0),5),IF(Subgroup_number=Calculations!EY$25,Calculations!EY$17,""))</f>
        <v>#REF!</v>
      </c>
      <c r="M73" s="26" t="e">
        <f>IF(COUNTIF(Calculations!DP:DP,Subgroup_number)=1,INDEX(Calculations!DP:EU,MATCH(Subgroup_number,Calculations!DP:DP,0),6),IF(Subgroup_number=Calculations!EY$25,Calculations!EY$18,""))</f>
        <v>#REF!</v>
      </c>
      <c r="N73" s="8" t="e">
        <f>IF(COUNTIF(Calculations!DP:DP,Subgroup_number)=1,INDEX(Calculations!DP:EU,MATCH(Subgroup_number,Calculations!DP:DP,0),7),IF(Subgroup_number=Calculations!EY$25,Calculations!EY$19,""))</f>
        <v>#REF!</v>
      </c>
      <c r="O73" s="4" t="e">
        <f>IF(COUNTIF(Calculations!DP:DP,Subgroup_number)=1,INDEX(Calculations!DP:EU,MATCH(Subgroup_number,Calculations!DP:DP,0),9),IF(Subgroup_number=Calculations!EY$25,Calculations!EY$20,""))</f>
        <v>#REF!</v>
      </c>
      <c r="P73" s="4" t="e">
        <f>IF(COUNTIF(Calculations!DP:DP,Subgroup_number)=1,INDEX(Calculations!DP:EU,MATCH(Subgroup_number,Calculations!DP:DP,0),10),IF(Subgroup_number=Calculations!EY$25,Calculations!EY$21,""))</f>
        <v>#REF!</v>
      </c>
      <c r="Q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3" s="125"/>
      <c r="U73" s="123"/>
      <c r="W73" s="123"/>
      <c r="Y73" s="123"/>
      <c r="AA73" s="123"/>
    </row>
    <row r="74" spans="6:27">
      <c r="F74" s="48">
        <v>73</v>
      </c>
      <c r="G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4" s="4" t="e">
        <f>IF(COUNTIF(Calculations!DP:DP,Subgroup_number)=1,INDEX(Calculations!DP:EU,MATCH(Subgroup_number,Calculations!DP:DP,0),5),IF(Subgroup_number=Calculations!EY$25,Calculations!EY$17,""))</f>
        <v>#REF!</v>
      </c>
      <c r="M74" s="26" t="e">
        <f>IF(COUNTIF(Calculations!DP:DP,Subgroup_number)=1,INDEX(Calculations!DP:EU,MATCH(Subgroup_number,Calculations!DP:DP,0),6),IF(Subgroup_number=Calculations!EY$25,Calculations!EY$18,""))</f>
        <v>#REF!</v>
      </c>
      <c r="N74" s="8" t="e">
        <f>IF(COUNTIF(Calculations!DP:DP,Subgroup_number)=1,INDEX(Calculations!DP:EU,MATCH(Subgroup_number,Calculations!DP:DP,0),7),IF(Subgroup_number=Calculations!EY$25,Calculations!EY$19,""))</f>
        <v>#REF!</v>
      </c>
      <c r="O74" s="4" t="e">
        <f>IF(COUNTIF(Calculations!DP:DP,Subgroup_number)=1,INDEX(Calculations!DP:EU,MATCH(Subgroup_number,Calculations!DP:DP,0),9),IF(Subgroup_number=Calculations!EY$25,Calculations!EY$20,""))</f>
        <v>#REF!</v>
      </c>
      <c r="P74" s="4" t="e">
        <f>IF(COUNTIF(Calculations!DP:DP,Subgroup_number)=1,INDEX(Calculations!DP:EU,MATCH(Subgroup_number,Calculations!DP:DP,0),10),IF(Subgroup_number=Calculations!EY$25,Calculations!EY$21,""))</f>
        <v>#REF!</v>
      </c>
      <c r="Q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4" s="125"/>
      <c r="U74" s="123"/>
      <c r="W74" s="123"/>
      <c r="Y74" s="123"/>
      <c r="AA74" s="123"/>
    </row>
    <row r="75" spans="6:27">
      <c r="F75" s="48">
        <v>74</v>
      </c>
      <c r="G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5" s="4" t="e">
        <f>IF(COUNTIF(Calculations!DP:DP,Subgroup_number)=1,INDEX(Calculations!DP:EU,MATCH(Subgroup_number,Calculations!DP:DP,0),5),IF(Subgroup_number=Calculations!EY$25,Calculations!EY$17,""))</f>
        <v>#REF!</v>
      </c>
      <c r="M75" s="26" t="e">
        <f>IF(COUNTIF(Calculations!DP:DP,Subgroup_number)=1,INDEX(Calculations!DP:EU,MATCH(Subgroup_number,Calculations!DP:DP,0),6),IF(Subgroup_number=Calculations!EY$25,Calculations!EY$18,""))</f>
        <v>#REF!</v>
      </c>
      <c r="N75" s="8" t="e">
        <f>IF(COUNTIF(Calculations!DP:DP,Subgroup_number)=1,INDEX(Calculations!DP:EU,MATCH(Subgroup_number,Calculations!DP:DP,0),7),IF(Subgroup_number=Calculations!EY$25,Calculations!EY$19,""))</f>
        <v>#REF!</v>
      </c>
      <c r="O75" s="4" t="e">
        <f>IF(COUNTIF(Calculations!DP:DP,Subgroup_number)=1,INDEX(Calculations!DP:EU,MATCH(Subgroup_number,Calculations!DP:DP,0),9),IF(Subgroup_number=Calculations!EY$25,Calculations!EY$20,""))</f>
        <v>#REF!</v>
      </c>
      <c r="P75" s="4" t="e">
        <f>IF(COUNTIF(Calculations!DP:DP,Subgroup_number)=1,INDEX(Calculations!DP:EU,MATCH(Subgroup_number,Calculations!DP:DP,0),10),IF(Subgroup_number=Calculations!EY$25,Calculations!EY$21,""))</f>
        <v>#REF!</v>
      </c>
      <c r="Q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5" s="125"/>
      <c r="U75" s="123"/>
      <c r="W75" s="123"/>
      <c r="Y75" s="123"/>
      <c r="AA75" s="123"/>
    </row>
    <row r="76" spans="6:27">
      <c r="F76" s="48">
        <v>75</v>
      </c>
      <c r="G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6" s="4" t="e">
        <f>IF(COUNTIF(Calculations!DP:DP,Subgroup_number)=1,INDEX(Calculations!DP:EU,MATCH(Subgroup_number,Calculations!DP:DP,0),5),IF(Subgroup_number=Calculations!EY$25,Calculations!EY$17,""))</f>
        <v>#REF!</v>
      </c>
      <c r="M76" s="26" t="e">
        <f>IF(COUNTIF(Calculations!DP:DP,Subgroup_number)=1,INDEX(Calculations!DP:EU,MATCH(Subgroup_number,Calculations!DP:DP,0),6),IF(Subgroup_number=Calculations!EY$25,Calculations!EY$18,""))</f>
        <v>#REF!</v>
      </c>
      <c r="N76" s="8" t="e">
        <f>IF(COUNTIF(Calculations!DP:DP,Subgroup_number)=1,INDEX(Calculations!DP:EU,MATCH(Subgroup_number,Calculations!DP:DP,0),7),IF(Subgroup_number=Calculations!EY$25,Calculations!EY$19,""))</f>
        <v>#REF!</v>
      </c>
      <c r="O76" s="4" t="e">
        <f>IF(COUNTIF(Calculations!DP:DP,Subgroup_number)=1,INDEX(Calculations!DP:EU,MATCH(Subgroup_number,Calculations!DP:DP,0),9),IF(Subgroup_number=Calculations!EY$25,Calculations!EY$20,""))</f>
        <v>#REF!</v>
      </c>
      <c r="P76" s="4" t="e">
        <f>IF(COUNTIF(Calculations!DP:DP,Subgroup_number)=1,INDEX(Calculations!DP:EU,MATCH(Subgroup_number,Calculations!DP:DP,0),10),IF(Subgroup_number=Calculations!EY$25,Calculations!EY$21,""))</f>
        <v>#REF!</v>
      </c>
      <c r="Q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6" s="125"/>
      <c r="U76" s="123"/>
      <c r="W76" s="123"/>
      <c r="Y76" s="123"/>
      <c r="AA76" s="123"/>
    </row>
    <row r="77" spans="6:27">
      <c r="F77" s="48">
        <v>76</v>
      </c>
      <c r="G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7" s="4" t="e">
        <f>IF(COUNTIF(Calculations!DP:DP,Subgroup_number)=1,INDEX(Calculations!DP:EU,MATCH(Subgroup_number,Calculations!DP:DP,0),5),IF(Subgroup_number=Calculations!EY$25,Calculations!EY$17,""))</f>
        <v>#REF!</v>
      </c>
      <c r="M77" s="26" t="e">
        <f>IF(COUNTIF(Calculations!DP:DP,Subgroup_number)=1,INDEX(Calculations!DP:EU,MATCH(Subgroup_number,Calculations!DP:DP,0),6),IF(Subgroup_number=Calculations!EY$25,Calculations!EY$18,""))</f>
        <v>#REF!</v>
      </c>
      <c r="N77" s="8" t="e">
        <f>IF(COUNTIF(Calculations!DP:DP,Subgroup_number)=1,INDEX(Calculations!DP:EU,MATCH(Subgroup_number,Calculations!DP:DP,0),7),IF(Subgroup_number=Calculations!EY$25,Calculations!EY$19,""))</f>
        <v>#REF!</v>
      </c>
      <c r="O77" s="4" t="e">
        <f>IF(COUNTIF(Calculations!DP:DP,Subgroup_number)=1,INDEX(Calculations!DP:EU,MATCH(Subgroup_number,Calculations!DP:DP,0),9),IF(Subgroup_number=Calculations!EY$25,Calculations!EY$20,""))</f>
        <v>#REF!</v>
      </c>
      <c r="P77" s="4" t="e">
        <f>IF(COUNTIF(Calculations!DP:DP,Subgroup_number)=1,INDEX(Calculations!DP:EU,MATCH(Subgroup_number,Calculations!DP:DP,0),10),IF(Subgroup_number=Calculations!EY$25,Calculations!EY$21,""))</f>
        <v>#REF!</v>
      </c>
      <c r="Q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7" s="125"/>
      <c r="U77" s="123"/>
      <c r="W77" s="123"/>
      <c r="Y77" s="123"/>
      <c r="AA77" s="123"/>
    </row>
    <row r="78" spans="6:27">
      <c r="F78" s="48">
        <v>77</v>
      </c>
      <c r="G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8" s="4" t="e">
        <f>IF(COUNTIF(Calculations!DP:DP,Subgroup_number)=1,INDEX(Calculations!DP:EU,MATCH(Subgroup_number,Calculations!DP:DP,0),5),IF(Subgroup_number=Calculations!EY$25,Calculations!EY$17,""))</f>
        <v>#REF!</v>
      </c>
      <c r="M78" s="26" t="e">
        <f>IF(COUNTIF(Calculations!DP:DP,Subgroup_number)=1,INDEX(Calculations!DP:EU,MATCH(Subgroup_number,Calculations!DP:DP,0),6),IF(Subgroup_number=Calculations!EY$25,Calculations!EY$18,""))</f>
        <v>#REF!</v>
      </c>
      <c r="N78" s="8" t="e">
        <f>IF(COUNTIF(Calculations!DP:DP,Subgroup_number)=1,INDEX(Calculations!DP:EU,MATCH(Subgroup_number,Calculations!DP:DP,0),7),IF(Subgroup_number=Calculations!EY$25,Calculations!EY$19,""))</f>
        <v>#REF!</v>
      </c>
      <c r="O78" s="4" t="e">
        <f>IF(COUNTIF(Calculations!DP:DP,Subgroup_number)=1,INDEX(Calculations!DP:EU,MATCH(Subgroup_number,Calculations!DP:DP,0),9),IF(Subgroup_number=Calculations!EY$25,Calculations!EY$20,""))</f>
        <v>#REF!</v>
      </c>
      <c r="P78" s="4" t="e">
        <f>IF(COUNTIF(Calculations!DP:DP,Subgroup_number)=1,INDEX(Calculations!DP:EU,MATCH(Subgroup_number,Calculations!DP:DP,0),10),IF(Subgroup_number=Calculations!EY$25,Calculations!EY$21,""))</f>
        <v>#REF!</v>
      </c>
      <c r="Q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8" s="125"/>
      <c r="U78" s="123"/>
      <c r="W78" s="123"/>
      <c r="Y78" s="123"/>
      <c r="AA78" s="123"/>
    </row>
    <row r="79" spans="6:27">
      <c r="F79" s="48">
        <v>78</v>
      </c>
      <c r="G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79" s="4" t="e">
        <f>IF(COUNTIF(Calculations!DP:DP,Subgroup_number)=1,INDEX(Calculations!DP:EU,MATCH(Subgroup_number,Calculations!DP:DP,0),5),IF(Subgroup_number=Calculations!EY$25,Calculations!EY$17,""))</f>
        <v>#REF!</v>
      </c>
      <c r="M79" s="26" t="e">
        <f>IF(COUNTIF(Calculations!DP:DP,Subgroup_number)=1,INDEX(Calculations!DP:EU,MATCH(Subgroup_number,Calculations!DP:DP,0),6),IF(Subgroup_number=Calculations!EY$25,Calculations!EY$18,""))</f>
        <v>#REF!</v>
      </c>
      <c r="N79" s="8" t="e">
        <f>IF(COUNTIF(Calculations!DP:DP,Subgroup_number)=1,INDEX(Calculations!DP:EU,MATCH(Subgroup_number,Calculations!DP:DP,0),7),IF(Subgroup_number=Calculations!EY$25,Calculations!EY$19,""))</f>
        <v>#REF!</v>
      </c>
      <c r="O79" s="4" t="e">
        <f>IF(COUNTIF(Calculations!DP:DP,Subgroup_number)=1,INDEX(Calculations!DP:EU,MATCH(Subgroup_number,Calculations!DP:DP,0),9),IF(Subgroup_number=Calculations!EY$25,Calculations!EY$20,""))</f>
        <v>#REF!</v>
      </c>
      <c r="P79" s="4" t="e">
        <f>IF(COUNTIF(Calculations!DP:DP,Subgroup_number)=1,INDEX(Calculations!DP:EU,MATCH(Subgroup_number,Calculations!DP:DP,0),10),IF(Subgroup_number=Calculations!EY$25,Calculations!EY$21,""))</f>
        <v>#REF!</v>
      </c>
      <c r="Q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79" s="125"/>
      <c r="U79" s="123"/>
      <c r="W79" s="123"/>
      <c r="Y79" s="123"/>
      <c r="AA79" s="123"/>
    </row>
    <row r="80" spans="6:27">
      <c r="F80" s="48">
        <v>79</v>
      </c>
      <c r="G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0" s="4" t="e">
        <f>IF(COUNTIF(Calculations!DP:DP,Subgroup_number)=1,INDEX(Calculations!DP:EU,MATCH(Subgroup_number,Calculations!DP:DP,0),5),IF(Subgroup_number=Calculations!EY$25,Calculations!EY$17,""))</f>
        <v>#REF!</v>
      </c>
      <c r="M80" s="26" t="e">
        <f>IF(COUNTIF(Calculations!DP:DP,Subgroup_number)=1,INDEX(Calculations!DP:EU,MATCH(Subgroup_number,Calculations!DP:DP,0),6),IF(Subgroup_number=Calculations!EY$25,Calculations!EY$18,""))</f>
        <v>#REF!</v>
      </c>
      <c r="N80" s="8" t="e">
        <f>IF(COUNTIF(Calculations!DP:DP,Subgroup_number)=1,INDEX(Calculations!DP:EU,MATCH(Subgroup_number,Calculations!DP:DP,0),7),IF(Subgroup_number=Calculations!EY$25,Calculations!EY$19,""))</f>
        <v>#REF!</v>
      </c>
      <c r="O80" s="4" t="e">
        <f>IF(COUNTIF(Calculations!DP:DP,Subgroup_number)=1,INDEX(Calculations!DP:EU,MATCH(Subgroup_number,Calculations!DP:DP,0),9),IF(Subgroup_number=Calculations!EY$25,Calculations!EY$20,""))</f>
        <v>#REF!</v>
      </c>
      <c r="P80" s="4" t="e">
        <f>IF(COUNTIF(Calculations!DP:DP,Subgroup_number)=1,INDEX(Calculations!DP:EU,MATCH(Subgroup_number,Calculations!DP:DP,0),10),IF(Subgroup_number=Calculations!EY$25,Calculations!EY$21,""))</f>
        <v>#REF!</v>
      </c>
      <c r="Q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0" s="125"/>
      <c r="U80" s="123"/>
      <c r="W80" s="123"/>
      <c r="Y80" s="123"/>
      <c r="AA80" s="123"/>
    </row>
    <row r="81" spans="6:27">
      <c r="F81" s="48">
        <v>80</v>
      </c>
      <c r="G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1" s="4" t="e">
        <f>IF(COUNTIF(Calculations!DP:DP,Subgroup_number)=1,INDEX(Calculations!DP:EU,MATCH(Subgroup_number,Calculations!DP:DP,0),5),IF(Subgroup_number=Calculations!EY$25,Calculations!EY$17,""))</f>
        <v>#REF!</v>
      </c>
      <c r="M81" s="26" t="e">
        <f>IF(COUNTIF(Calculations!DP:DP,Subgroup_number)=1,INDEX(Calculations!DP:EU,MATCH(Subgroup_number,Calculations!DP:DP,0),6),IF(Subgroup_number=Calculations!EY$25,Calculations!EY$18,""))</f>
        <v>#REF!</v>
      </c>
      <c r="N81" s="8" t="e">
        <f>IF(COUNTIF(Calculations!DP:DP,Subgroup_number)=1,INDEX(Calculations!DP:EU,MATCH(Subgroup_number,Calculations!DP:DP,0),7),IF(Subgroup_number=Calculations!EY$25,Calculations!EY$19,""))</f>
        <v>#REF!</v>
      </c>
      <c r="O81" s="4" t="e">
        <f>IF(COUNTIF(Calculations!DP:DP,Subgroup_number)=1,INDEX(Calculations!DP:EU,MATCH(Subgroup_number,Calculations!DP:DP,0),9),IF(Subgroup_number=Calculations!EY$25,Calculations!EY$20,""))</f>
        <v>#REF!</v>
      </c>
      <c r="P81" s="4" t="e">
        <f>IF(COUNTIF(Calculations!DP:DP,Subgroup_number)=1,INDEX(Calculations!DP:EU,MATCH(Subgroup_number,Calculations!DP:DP,0),10),IF(Subgroup_number=Calculations!EY$25,Calculations!EY$21,""))</f>
        <v>#REF!</v>
      </c>
      <c r="Q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1" s="125"/>
      <c r="U81" s="123"/>
      <c r="W81" s="123"/>
      <c r="Y81" s="123"/>
      <c r="AA81" s="123"/>
    </row>
    <row r="82" spans="6:27">
      <c r="F82" s="48">
        <v>81</v>
      </c>
      <c r="G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2" s="4" t="e">
        <f>IF(COUNTIF(Calculations!DP:DP,Subgroup_number)=1,INDEX(Calculations!DP:EU,MATCH(Subgroup_number,Calculations!DP:DP,0),5),IF(Subgroup_number=Calculations!EY$25,Calculations!EY$17,""))</f>
        <v>#REF!</v>
      </c>
      <c r="M82" s="26" t="e">
        <f>IF(COUNTIF(Calculations!DP:DP,Subgroup_number)=1,INDEX(Calculations!DP:EU,MATCH(Subgroup_number,Calculations!DP:DP,0),6),IF(Subgroup_number=Calculations!EY$25,Calculations!EY$18,""))</f>
        <v>#REF!</v>
      </c>
      <c r="N82" s="8" t="e">
        <f>IF(COUNTIF(Calculations!DP:DP,Subgroup_number)=1,INDEX(Calculations!DP:EU,MATCH(Subgroup_number,Calculations!DP:DP,0),7),IF(Subgroup_number=Calculations!EY$25,Calculations!EY$19,""))</f>
        <v>#REF!</v>
      </c>
      <c r="O82" s="4" t="e">
        <f>IF(COUNTIF(Calculations!DP:DP,Subgroup_number)=1,INDEX(Calculations!DP:EU,MATCH(Subgroup_number,Calculations!DP:DP,0),9),IF(Subgroup_number=Calculations!EY$25,Calculations!EY$20,""))</f>
        <v>#REF!</v>
      </c>
      <c r="P82" s="4" t="e">
        <f>IF(COUNTIF(Calculations!DP:DP,Subgroup_number)=1,INDEX(Calculations!DP:EU,MATCH(Subgroup_number,Calculations!DP:DP,0),10),IF(Subgroup_number=Calculations!EY$25,Calculations!EY$21,""))</f>
        <v>#REF!</v>
      </c>
      <c r="Q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2" s="125"/>
      <c r="U82" s="123"/>
      <c r="W82" s="123"/>
      <c r="Y82" s="123"/>
      <c r="AA82" s="123"/>
    </row>
    <row r="83" spans="6:27">
      <c r="F83" s="48">
        <v>82</v>
      </c>
      <c r="G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3" s="4" t="e">
        <f>IF(COUNTIF(Calculations!DP:DP,Subgroup_number)=1,INDEX(Calculations!DP:EU,MATCH(Subgroup_number,Calculations!DP:DP,0),5),IF(Subgroup_number=Calculations!EY$25,Calculations!EY$17,""))</f>
        <v>#REF!</v>
      </c>
      <c r="M83" s="26" t="e">
        <f>IF(COUNTIF(Calculations!DP:DP,Subgroup_number)=1,INDEX(Calculations!DP:EU,MATCH(Subgroup_number,Calculations!DP:DP,0),6),IF(Subgroup_number=Calculations!EY$25,Calculations!EY$18,""))</f>
        <v>#REF!</v>
      </c>
      <c r="N83" s="8" t="e">
        <f>IF(COUNTIF(Calculations!DP:DP,Subgroup_number)=1,INDEX(Calculations!DP:EU,MATCH(Subgroup_number,Calculations!DP:DP,0),7),IF(Subgroup_number=Calculations!EY$25,Calculations!EY$19,""))</f>
        <v>#REF!</v>
      </c>
      <c r="O83" s="4" t="e">
        <f>IF(COUNTIF(Calculations!DP:DP,Subgroup_number)=1,INDEX(Calculations!DP:EU,MATCH(Subgroup_number,Calculations!DP:DP,0),9),IF(Subgroup_number=Calculations!EY$25,Calculations!EY$20,""))</f>
        <v>#REF!</v>
      </c>
      <c r="P83" s="4" t="e">
        <f>IF(COUNTIF(Calculations!DP:DP,Subgroup_number)=1,INDEX(Calculations!DP:EU,MATCH(Subgroup_number,Calculations!DP:DP,0),10),IF(Subgroup_number=Calculations!EY$25,Calculations!EY$21,""))</f>
        <v>#REF!</v>
      </c>
      <c r="Q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3" s="125"/>
      <c r="U83" s="123"/>
      <c r="W83" s="123"/>
      <c r="Y83" s="123"/>
      <c r="AA83" s="123"/>
    </row>
    <row r="84" spans="6:27">
      <c r="F84" s="48">
        <v>83</v>
      </c>
      <c r="G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4" s="4" t="e">
        <f>IF(COUNTIF(Calculations!DP:DP,Subgroup_number)=1,INDEX(Calculations!DP:EU,MATCH(Subgroup_number,Calculations!DP:DP,0),5),IF(Subgroup_number=Calculations!EY$25,Calculations!EY$17,""))</f>
        <v>#REF!</v>
      </c>
      <c r="M84" s="26" t="e">
        <f>IF(COUNTIF(Calculations!DP:DP,Subgroup_number)=1,INDEX(Calculations!DP:EU,MATCH(Subgroup_number,Calculations!DP:DP,0),6),IF(Subgroup_number=Calculations!EY$25,Calculations!EY$18,""))</f>
        <v>#REF!</v>
      </c>
      <c r="N84" s="8" t="e">
        <f>IF(COUNTIF(Calculations!DP:DP,Subgroup_number)=1,INDEX(Calculations!DP:EU,MATCH(Subgroup_number,Calculations!DP:DP,0),7),IF(Subgroup_number=Calculations!EY$25,Calculations!EY$19,""))</f>
        <v>#REF!</v>
      </c>
      <c r="O84" s="4" t="e">
        <f>IF(COUNTIF(Calculations!DP:DP,Subgroup_number)=1,INDEX(Calculations!DP:EU,MATCH(Subgroup_number,Calculations!DP:DP,0),9),IF(Subgroup_number=Calculations!EY$25,Calculations!EY$20,""))</f>
        <v>#REF!</v>
      </c>
      <c r="P84" s="4" t="e">
        <f>IF(COUNTIF(Calculations!DP:DP,Subgroup_number)=1,INDEX(Calculations!DP:EU,MATCH(Subgroup_number,Calculations!DP:DP,0),10),IF(Subgroup_number=Calculations!EY$25,Calculations!EY$21,""))</f>
        <v>#REF!</v>
      </c>
      <c r="Q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4" s="125"/>
      <c r="U84" s="123"/>
      <c r="W84" s="123"/>
      <c r="Y84" s="123"/>
      <c r="AA84" s="123"/>
    </row>
    <row r="85" spans="6:27">
      <c r="F85" s="48">
        <v>84</v>
      </c>
      <c r="G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5" s="4" t="e">
        <f>IF(COUNTIF(Calculations!DP:DP,Subgroup_number)=1,INDEX(Calculations!DP:EU,MATCH(Subgroup_number,Calculations!DP:DP,0),5),IF(Subgroup_number=Calculations!EY$25,Calculations!EY$17,""))</f>
        <v>#REF!</v>
      </c>
      <c r="M85" s="26" t="e">
        <f>IF(COUNTIF(Calculations!DP:DP,Subgroup_number)=1,INDEX(Calculations!DP:EU,MATCH(Subgroup_number,Calculations!DP:DP,0),6),IF(Subgroup_number=Calculations!EY$25,Calculations!EY$18,""))</f>
        <v>#REF!</v>
      </c>
      <c r="N85" s="8" t="e">
        <f>IF(COUNTIF(Calculations!DP:DP,Subgroup_number)=1,INDEX(Calculations!DP:EU,MATCH(Subgroup_number,Calculations!DP:DP,0),7),IF(Subgroup_number=Calculations!EY$25,Calculations!EY$19,""))</f>
        <v>#REF!</v>
      </c>
      <c r="O85" s="4" t="e">
        <f>IF(COUNTIF(Calculations!DP:DP,Subgroup_number)=1,INDEX(Calculations!DP:EU,MATCH(Subgroup_number,Calculations!DP:DP,0),9),IF(Subgroup_number=Calculations!EY$25,Calculations!EY$20,""))</f>
        <v>#REF!</v>
      </c>
      <c r="P85" s="4" t="e">
        <f>IF(COUNTIF(Calculations!DP:DP,Subgroup_number)=1,INDEX(Calculations!DP:EU,MATCH(Subgroup_number,Calculations!DP:DP,0),10),IF(Subgroup_number=Calculations!EY$25,Calculations!EY$21,""))</f>
        <v>#REF!</v>
      </c>
      <c r="Q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5" s="125"/>
      <c r="U85" s="123"/>
      <c r="W85" s="123"/>
      <c r="Y85" s="123"/>
      <c r="AA85" s="123"/>
    </row>
    <row r="86" spans="6:27">
      <c r="F86" s="48">
        <v>85</v>
      </c>
      <c r="G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6" s="4" t="e">
        <f>IF(COUNTIF(Calculations!DP:DP,Subgroup_number)=1,INDEX(Calculations!DP:EU,MATCH(Subgroup_number,Calculations!DP:DP,0),5),IF(Subgroup_number=Calculations!EY$25,Calculations!EY$17,""))</f>
        <v>#REF!</v>
      </c>
      <c r="M86" s="26" t="e">
        <f>IF(COUNTIF(Calculations!DP:DP,Subgroup_number)=1,INDEX(Calculations!DP:EU,MATCH(Subgroup_number,Calculations!DP:DP,0),6),IF(Subgroup_number=Calculations!EY$25,Calculations!EY$18,""))</f>
        <v>#REF!</v>
      </c>
      <c r="N86" s="8" t="e">
        <f>IF(COUNTIF(Calculations!DP:DP,Subgroup_number)=1,INDEX(Calculations!DP:EU,MATCH(Subgroup_number,Calculations!DP:DP,0),7),IF(Subgroup_number=Calculations!EY$25,Calculations!EY$19,""))</f>
        <v>#REF!</v>
      </c>
      <c r="O86" s="4" t="e">
        <f>IF(COUNTIF(Calculations!DP:DP,Subgroup_number)=1,INDEX(Calculations!DP:EU,MATCH(Subgroup_number,Calculations!DP:DP,0),9),IF(Subgroup_number=Calculations!EY$25,Calculations!EY$20,""))</f>
        <v>#REF!</v>
      </c>
      <c r="P86" s="4" t="e">
        <f>IF(COUNTIF(Calculations!DP:DP,Subgroup_number)=1,INDEX(Calculations!DP:EU,MATCH(Subgroup_number,Calculations!DP:DP,0),10),IF(Subgroup_number=Calculations!EY$25,Calculations!EY$21,""))</f>
        <v>#REF!</v>
      </c>
      <c r="Q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6" s="125"/>
      <c r="U86" s="123"/>
      <c r="W86" s="123"/>
      <c r="Y86" s="123"/>
      <c r="AA86" s="123"/>
    </row>
    <row r="87" spans="6:27">
      <c r="F87" s="48">
        <v>86</v>
      </c>
      <c r="G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7" s="4" t="e">
        <f>IF(COUNTIF(Calculations!DP:DP,Subgroup_number)=1,INDEX(Calculations!DP:EU,MATCH(Subgroup_number,Calculations!DP:DP,0),5),IF(Subgroup_number=Calculations!EY$25,Calculations!EY$17,""))</f>
        <v>#REF!</v>
      </c>
      <c r="M87" s="26" t="e">
        <f>IF(COUNTIF(Calculations!DP:DP,Subgroup_number)=1,INDEX(Calculations!DP:EU,MATCH(Subgroup_number,Calculations!DP:DP,0),6),IF(Subgroup_number=Calculations!EY$25,Calculations!EY$18,""))</f>
        <v>#REF!</v>
      </c>
      <c r="N87" s="8" t="e">
        <f>IF(COUNTIF(Calculations!DP:DP,Subgroup_number)=1,INDEX(Calculations!DP:EU,MATCH(Subgroup_number,Calculations!DP:DP,0),7),IF(Subgroup_number=Calculations!EY$25,Calculations!EY$19,""))</f>
        <v>#REF!</v>
      </c>
      <c r="O87" s="4" t="e">
        <f>IF(COUNTIF(Calculations!DP:DP,Subgroup_number)=1,INDEX(Calculations!DP:EU,MATCH(Subgroup_number,Calculations!DP:DP,0),9),IF(Subgroup_number=Calculations!EY$25,Calculations!EY$20,""))</f>
        <v>#REF!</v>
      </c>
      <c r="P87" s="4" t="e">
        <f>IF(COUNTIF(Calculations!DP:DP,Subgroup_number)=1,INDEX(Calculations!DP:EU,MATCH(Subgroup_number,Calculations!DP:DP,0),10),IF(Subgroup_number=Calculations!EY$25,Calculations!EY$21,""))</f>
        <v>#REF!</v>
      </c>
      <c r="Q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7" s="125"/>
      <c r="U87" s="123"/>
      <c r="W87" s="123"/>
      <c r="Y87" s="123"/>
      <c r="AA87" s="123"/>
    </row>
    <row r="88" spans="6:27">
      <c r="F88" s="48">
        <v>87</v>
      </c>
      <c r="G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8" s="4" t="e">
        <f>IF(COUNTIF(Calculations!DP:DP,Subgroup_number)=1,INDEX(Calculations!DP:EU,MATCH(Subgroup_number,Calculations!DP:DP,0),5),IF(Subgroup_number=Calculations!EY$25,Calculations!EY$17,""))</f>
        <v>#REF!</v>
      </c>
      <c r="M88" s="26" t="e">
        <f>IF(COUNTIF(Calculations!DP:DP,Subgroup_number)=1,INDEX(Calculations!DP:EU,MATCH(Subgroup_number,Calculations!DP:DP,0),6),IF(Subgroup_number=Calculations!EY$25,Calculations!EY$18,""))</f>
        <v>#REF!</v>
      </c>
      <c r="N88" s="8" t="e">
        <f>IF(COUNTIF(Calculations!DP:DP,Subgroup_number)=1,INDEX(Calculations!DP:EU,MATCH(Subgroup_number,Calculations!DP:DP,0),7),IF(Subgroup_number=Calculations!EY$25,Calculations!EY$19,""))</f>
        <v>#REF!</v>
      </c>
      <c r="O88" s="4" t="e">
        <f>IF(COUNTIF(Calculations!DP:DP,Subgroup_number)=1,INDEX(Calculations!DP:EU,MATCH(Subgroup_number,Calculations!DP:DP,0),9),IF(Subgroup_number=Calculations!EY$25,Calculations!EY$20,""))</f>
        <v>#REF!</v>
      </c>
      <c r="P88" s="4" t="e">
        <f>IF(COUNTIF(Calculations!DP:DP,Subgroup_number)=1,INDEX(Calculations!DP:EU,MATCH(Subgroup_number,Calculations!DP:DP,0),10),IF(Subgroup_number=Calculations!EY$25,Calculations!EY$21,""))</f>
        <v>#REF!</v>
      </c>
      <c r="Q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8" s="125"/>
      <c r="U88" s="123"/>
      <c r="W88" s="123"/>
      <c r="Y88" s="123"/>
      <c r="AA88" s="123"/>
    </row>
    <row r="89" spans="6:27">
      <c r="F89" s="48">
        <v>88</v>
      </c>
      <c r="G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89" s="4" t="e">
        <f>IF(COUNTIF(Calculations!DP:DP,Subgroup_number)=1,INDEX(Calculations!DP:EU,MATCH(Subgroup_number,Calculations!DP:DP,0),5),IF(Subgroup_number=Calculations!EY$25,Calculations!EY$17,""))</f>
        <v>#REF!</v>
      </c>
      <c r="M89" s="26" t="e">
        <f>IF(COUNTIF(Calculations!DP:DP,Subgroup_number)=1,INDEX(Calculations!DP:EU,MATCH(Subgroup_number,Calculations!DP:DP,0),6),IF(Subgroup_number=Calculations!EY$25,Calculations!EY$18,""))</f>
        <v>#REF!</v>
      </c>
      <c r="N89" s="8" t="e">
        <f>IF(COUNTIF(Calculations!DP:DP,Subgroup_number)=1,INDEX(Calculations!DP:EU,MATCH(Subgroup_number,Calculations!DP:DP,0),7),IF(Subgroup_number=Calculations!EY$25,Calculations!EY$19,""))</f>
        <v>#REF!</v>
      </c>
      <c r="O89" s="4" t="e">
        <f>IF(COUNTIF(Calculations!DP:DP,Subgroup_number)=1,INDEX(Calculations!DP:EU,MATCH(Subgroup_number,Calculations!DP:DP,0),9),IF(Subgroup_number=Calculations!EY$25,Calculations!EY$20,""))</f>
        <v>#REF!</v>
      </c>
      <c r="P89" s="4" t="e">
        <f>IF(COUNTIF(Calculations!DP:DP,Subgroup_number)=1,INDEX(Calculations!DP:EU,MATCH(Subgroup_number,Calculations!DP:DP,0),10),IF(Subgroup_number=Calculations!EY$25,Calculations!EY$21,""))</f>
        <v>#REF!</v>
      </c>
      <c r="Q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89" s="125"/>
      <c r="U89" s="123"/>
      <c r="W89" s="123"/>
      <c r="Y89" s="123"/>
      <c r="AA89" s="123"/>
    </row>
    <row r="90" spans="6:27">
      <c r="F90" s="48">
        <v>89</v>
      </c>
      <c r="G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0" s="4" t="e">
        <f>IF(COUNTIF(Calculations!DP:DP,Subgroup_number)=1,INDEX(Calculations!DP:EU,MATCH(Subgroup_number,Calculations!DP:DP,0),5),IF(Subgroup_number=Calculations!EY$25,Calculations!EY$17,""))</f>
        <v>#REF!</v>
      </c>
      <c r="M90" s="26" t="e">
        <f>IF(COUNTIF(Calculations!DP:DP,Subgroup_number)=1,INDEX(Calculations!DP:EU,MATCH(Subgroup_number,Calculations!DP:DP,0),6),IF(Subgroup_number=Calculations!EY$25,Calculations!EY$18,""))</f>
        <v>#REF!</v>
      </c>
      <c r="N90" s="8" t="e">
        <f>IF(COUNTIF(Calculations!DP:DP,Subgroup_number)=1,INDEX(Calculations!DP:EU,MATCH(Subgroup_number,Calculations!DP:DP,0),7),IF(Subgroup_number=Calculations!EY$25,Calculations!EY$19,""))</f>
        <v>#REF!</v>
      </c>
      <c r="O90" s="4" t="e">
        <f>IF(COUNTIF(Calculations!DP:DP,Subgroup_number)=1,INDEX(Calculations!DP:EU,MATCH(Subgroup_number,Calculations!DP:DP,0),9),IF(Subgroup_number=Calculations!EY$25,Calculations!EY$20,""))</f>
        <v>#REF!</v>
      </c>
      <c r="P90" s="4" t="e">
        <f>IF(COUNTIF(Calculations!DP:DP,Subgroup_number)=1,INDEX(Calculations!DP:EU,MATCH(Subgroup_number,Calculations!DP:DP,0),10),IF(Subgroup_number=Calculations!EY$25,Calculations!EY$21,""))</f>
        <v>#REF!</v>
      </c>
      <c r="Q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0" s="125"/>
      <c r="U90" s="123"/>
      <c r="W90" s="123"/>
      <c r="Y90" s="123"/>
      <c r="AA90" s="123"/>
    </row>
    <row r="91" spans="6:27">
      <c r="F91" s="48">
        <v>90</v>
      </c>
      <c r="G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1" s="4" t="e">
        <f>IF(COUNTIF(Calculations!DP:DP,Subgroup_number)=1,INDEX(Calculations!DP:EU,MATCH(Subgroup_number,Calculations!DP:DP,0),5),IF(Subgroup_number=Calculations!EY$25,Calculations!EY$17,""))</f>
        <v>#REF!</v>
      </c>
      <c r="M91" s="26" t="e">
        <f>IF(COUNTIF(Calculations!DP:DP,Subgroup_number)=1,INDEX(Calculations!DP:EU,MATCH(Subgroup_number,Calculations!DP:DP,0),6),IF(Subgroup_number=Calculations!EY$25,Calculations!EY$18,""))</f>
        <v>#REF!</v>
      </c>
      <c r="N91" s="8" t="e">
        <f>IF(COUNTIF(Calculations!DP:DP,Subgroup_number)=1,INDEX(Calculations!DP:EU,MATCH(Subgroup_number,Calculations!DP:DP,0),7),IF(Subgroup_number=Calculations!EY$25,Calculations!EY$19,""))</f>
        <v>#REF!</v>
      </c>
      <c r="O91" s="4" t="e">
        <f>IF(COUNTIF(Calculations!DP:DP,Subgroup_number)=1,INDEX(Calculations!DP:EU,MATCH(Subgroup_number,Calculations!DP:DP,0),9),IF(Subgroup_number=Calculations!EY$25,Calculations!EY$20,""))</f>
        <v>#REF!</v>
      </c>
      <c r="P91" s="4" t="e">
        <f>IF(COUNTIF(Calculations!DP:DP,Subgroup_number)=1,INDEX(Calculations!DP:EU,MATCH(Subgroup_number,Calculations!DP:DP,0),10),IF(Subgroup_number=Calculations!EY$25,Calculations!EY$21,""))</f>
        <v>#REF!</v>
      </c>
      <c r="Q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1" s="125"/>
      <c r="U91" s="123"/>
      <c r="W91" s="123"/>
      <c r="Y91" s="123"/>
      <c r="AA91" s="123"/>
    </row>
    <row r="92" spans="6:27">
      <c r="F92" s="48">
        <v>91</v>
      </c>
      <c r="G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2" s="4" t="e">
        <f>IF(COUNTIF(Calculations!DP:DP,Subgroup_number)=1,INDEX(Calculations!DP:EU,MATCH(Subgroup_number,Calculations!DP:DP,0),5),IF(Subgroup_number=Calculations!EY$25,Calculations!EY$17,""))</f>
        <v>#REF!</v>
      </c>
      <c r="M92" s="26" t="e">
        <f>IF(COUNTIF(Calculations!DP:DP,Subgroup_number)=1,INDEX(Calculations!DP:EU,MATCH(Subgroup_number,Calculations!DP:DP,0),6),IF(Subgroup_number=Calculations!EY$25,Calculations!EY$18,""))</f>
        <v>#REF!</v>
      </c>
      <c r="N92" s="8" t="e">
        <f>IF(COUNTIF(Calculations!DP:DP,Subgroup_number)=1,INDEX(Calculations!DP:EU,MATCH(Subgroup_number,Calculations!DP:DP,0),7),IF(Subgroup_number=Calculations!EY$25,Calculations!EY$19,""))</f>
        <v>#REF!</v>
      </c>
      <c r="O92" s="4" t="e">
        <f>IF(COUNTIF(Calculations!DP:DP,Subgroup_number)=1,INDEX(Calculations!DP:EU,MATCH(Subgroup_number,Calculations!DP:DP,0),9),IF(Subgroup_number=Calculations!EY$25,Calculations!EY$20,""))</f>
        <v>#REF!</v>
      </c>
      <c r="P92" s="4" t="e">
        <f>IF(COUNTIF(Calculations!DP:DP,Subgroup_number)=1,INDEX(Calculations!DP:EU,MATCH(Subgroup_number,Calculations!DP:DP,0),10),IF(Subgroup_number=Calculations!EY$25,Calculations!EY$21,""))</f>
        <v>#REF!</v>
      </c>
      <c r="Q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2" s="125"/>
      <c r="U92" s="123"/>
      <c r="W92" s="123"/>
      <c r="Y92" s="123"/>
      <c r="AA92" s="123"/>
    </row>
    <row r="93" spans="6:27">
      <c r="F93" s="48">
        <v>92</v>
      </c>
      <c r="G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3" s="4" t="e">
        <f>IF(COUNTIF(Calculations!DP:DP,Subgroup_number)=1,INDEX(Calculations!DP:EU,MATCH(Subgroup_number,Calculations!DP:DP,0),5),IF(Subgroup_number=Calculations!EY$25,Calculations!EY$17,""))</f>
        <v>#REF!</v>
      </c>
      <c r="M93" s="26" t="e">
        <f>IF(COUNTIF(Calculations!DP:DP,Subgroup_number)=1,INDEX(Calculations!DP:EU,MATCH(Subgroup_number,Calculations!DP:DP,0),6),IF(Subgroup_number=Calculations!EY$25,Calculations!EY$18,""))</f>
        <v>#REF!</v>
      </c>
      <c r="N93" s="8" t="e">
        <f>IF(COUNTIF(Calculations!DP:DP,Subgroup_number)=1,INDEX(Calculations!DP:EU,MATCH(Subgroup_number,Calculations!DP:DP,0),7),IF(Subgroup_number=Calculations!EY$25,Calculations!EY$19,""))</f>
        <v>#REF!</v>
      </c>
      <c r="O93" s="4" t="e">
        <f>IF(COUNTIF(Calculations!DP:DP,Subgroup_number)=1,INDEX(Calculations!DP:EU,MATCH(Subgroup_number,Calculations!DP:DP,0),9),IF(Subgroup_number=Calculations!EY$25,Calculations!EY$20,""))</f>
        <v>#REF!</v>
      </c>
      <c r="P93" s="4" t="e">
        <f>IF(COUNTIF(Calculations!DP:DP,Subgroup_number)=1,INDEX(Calculations!DP:EU,MATCH(Subgroup_number,Calculations!DP:DP,0),10),IF(Subgroup_number=Calculations!EY$25,Calculations!EY$21,""))</f>
        <v>#REF!</v>
      </c>
      <c r="Q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3" s="125"/>
      <c r="U93" s="123"/>
      <c r="W93" s="123"/>
      <c r="Y93" s="123"/>
      <c r="AA93" s="123"/>
    </row>
    <row r="94" spans="6:27">
      <c r="F94" s="48">
        <v>93</v>
      </c>
      <c r="G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4" s="4" t="e">
        <f>IF(COUNTIF(Calculations!DP:DP,Subgroup_number)=1,INDEX(Calculations!DP:EU,MATCH(Subgroup_number,Calculations!DP:DP,0),5),IF(Subgroup_number=Calculations!EY$25,Calculations!EY$17,""))</f>
        <v>#REF!</v>
      </c>
      <c r="M94" s="26" t="e">
        <f>IF(COUNTIF(Calculations!DP:DP,Subgroup_number)=1,INDEX(Calculations!DP:EU,MATCH(Subgroup_number,Calculations!DP:DP,0),6),IF(Subgroup_number=Calculations!EY$25,Calculations!EY$18,""))</f>
        <v>#REF!</v>
      </c>
      <c r="N94" s="8" t="e">
        <f>IF(COUNTIF(Calculations!DP:DP,Subgroup_number)=1,INDEX(Calculations!DP:EU,MATCH(Subgroup_number,Calculations!DP:DP,0),7),IF(Subgroup_number=Calculations!EY$25,Calculations!EY$19,""))</f>
        <v>#REF!</v>
      </c>
      <c r="O94" s="4" t="e">
        <f>IF(COUNTIF(Calculations!DP:DP,Subgroup_number)=1,INDEX(Calculations!DP:EU,MATCH(Subgroup_number,Calculations!DP:DP,0),9),IF(Subgroup_number=Calculations!EY$25,Calculations!EY$20,""))</f>
        <v>#REF!</v>
      </c>
      <c r="P94" s="4" t="e">
        <f>IF(COUNTIF(Calculations!DP:DP,Subgroup_number)=1,INDEX(Calculations!DP:EU,MATCH(Subgroup_number,Calculations!DP:DP,0),10),IF(Subgroup_number=Calculations!EY$25,Calculations!EY$21,""))</f>
        <v>#REF!</v>
      </c>
      <c r="Q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4" s="125"/>
      <c r="U94" s="123"/>
      <c r="W94" s="123"/>
      <c r="Y94" s="123"/>
      <c r="AA94" s="123"/>
    </row>
    <row r="95" spans="6:27">
      <c r="F95" s="48">
        <v>94</v>
      </c>
      <c r="G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5" s="4" t="e">
        <f>IF(COUNTIF(Calculations!DP:DP,Subgroup_number)=1,INDEX(Calculations!DP:EU,MATCH(Subgroup_number,Calculations!DP:DP,0),5),IF(Subgroup_number=Calculations!EY$25,Calculations!EY$17,""))</f>
        <v>#REF!</v>
      </c>
      <c r="M95" s="26" t="e">
        <f>IF(COUNTIF(Calculations!DP:DP,Subgroup_number)=1,INDEX(Calculations!DP:EU,MATCH(Subgroup_number,Calculations!DP:DP,0),6),IF(Subgroup_number=Calculations!EY$25,Calculations!EY$18,""))</f>
        <v>#REF!</v>
      </c>
      <c r="N95" s="8" t="e">
        <f>IF(COUNTIF(Calculations!DP:DP,Subgroup_number)=1,INDEX(Calculations!DP:EU,MATCH(Subgroup_number,Calculations!DP:DP,0),7),IF(Subgroup_number=Calculations!EY$25,Calculations!EY$19,""))</f>
        <v>#REF!</v>
      </c>
      <c r="O95" s="4" t="e">
        <f>IF(COUNTIF(Calculations!DP:DP,Subgroup_number)=1,INDEX(Calculations!DP:EU,MATCH(Subgroup_number,Calculations!DP:DP,0),9),IF(Subgroup_number=Calculations!EY$25,Calculations!EY$20,""))</f>
        <v>#REF!</v>
      </c>
      <c r="P95" s="4" t="e">
        <f>IF(COUNTIF(Calculations!DP:DP,Subgroup_number)=1,INDEX(Calculations!DP:EU,MATCH(Subgroup_number,Calculations!DP:DP,0),10),IF(Subgroup_number=Calculations!EY$25,Calculations!EY$21,""))</f>
        <v>#REF!</v>
      </c>
      <c r="Q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5" s="125"/>
      <c r="U95" s="123"/>
      <c r="W95" s="123"/>
      <c r="Y95" s="123"/>
      <c r="AA95" s="123"/>
    </row>
    <row r="96" spans="6:27">
      <c r="F96" s="48">
        <v>95</v>
      </c>
      <c r="G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6" s="4" t="e">
        <f>IF(COUNTIF(Calculations!DP:DP,Subgroup_number)=1,INDEX(Calculations!DP:EU,MATCH(Subgroup_number,Calculations!DP:DP,0),5),IF(Subgroup_number=Calculations!EY$25,Calculations!EY$17,""))</f>
        <v>#REF!</v>
      </c>
      <c r="M96" s="26" t="e">
        <f>IF(COUNTIF(Calculations!DP:DP,Subgroup_number)=1,INDEX(Calculations!DP:EU,MATCH(Subgroup_number,Calculations!DP:DP,0),6),IF(Subgroup_number=Calculations!EY$25,Calculations!EY$18,""))</f>
        <v>#REF!</v>
      </c>
      <c r="N96" s="8" t="e">
        <f>IF(COUNTIF(Calculations!DP:DP,Subgroup_number)=1,INDEX(Calculations!DP:EU,MATCH(Subgroup_number,Calculations!DP:DP,0),7),IF(Subgroup_number=Calculations!EY$25,Calculations!EY$19,""))</f>
        <v>#REF!</v>
      </c>
      <c r="O96" s="4" t="e">
        <f>IF(COUNTIF(Calculations!DP:DP,Subgroup_number)=1,INDEX(Calculations!DP:EU,MATCH(Subgroup_number,Calculations!DP:DP,0),9),IF(Subgroup_number=Calculations!EY$25,Calculations!EY$20,""))</f>
        <v>#REF!</v>
      </c>
      <c r="P96" s="4" t="e">
        <f>IF(COUNTIF(Calculations!DP:DP,Subgroup_number)=1,INDEX(Calculations!DP:EU,MATCH(Subgroup_number,Calculations!DP:DP,0),10),IF(Subgroup_number=Calculations!EY$25,Calculations!EY$21,""))</f>
        <v>#REF!</v>
      </c>
      <c r="Q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6" s="125"/>
      <c r="U96" s="123"/>
      <c r="W96" s="123"/>
      <c r="Y96" s="123"/>
      <c r="AA96" s="123"/>
    </row>
    <row r="97" spans="6:27">
      <c r="F97" s="48">
        <v>96</v>
      </c>
      <c r="G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7" s="4" t="e">
        <f>IF(COUNTIF(Calculations!DP:DP,Subgroup_number)=1,INDEX(Calculations!DP:EU,MATCH(Subgroup_number,Calculations!DP:DP,0),5),IF(Subgroup_number=Calculations!EY$25,Calculations!EY$17,""))</f>
        <v>#REF!</v>
      </c>
      <c r="M97" s="26" t="e">
        <f>IF(COUNTIF(Calculations!DP:DP,Subgroup_number)=1,INDEX(Calculations!DP:EU,MATCH(Subgroup_number,Calculations!DP:DP,0),6),IF(Subgroup_number=Calculations!EY$25,Calculations!EY$18,""))</f>
        <v>#REF!</v>
      </c>
      <c r="N97" s="8" t="e">
        <f>IF(COUNTIF(Calculations!DP:DP,Subgroup_number)=1,INDEX(Calculations!DP:EU,MATCH(Subgroup_number,Calculations!DP:DP,0),7),IF(Subgroup_number=Calculations!EY$25,Calculations!EY$19,""))</f>
        <v>#REF!</v>
      </c>
      <c r="O97" s="4" t="e">
        <f>IF(COUNTIF(Calculations!DP:DP,Subgroup_number)=1,INDEX(Calculations!DP:EU,MATCH(Subgroup_number,Calculations!DP:DP,0),9),IF(Subgroup_number=Calculations!EY$25,Calculations!EY$20,""))</f>
        <v>#REF!</v>
      </c>
      <c r="P97" s="4" t="e">
        <f>IF(COUNTIF(Calculations!DP:DP,Subgroup_number)=1,INDEX(Calculations!DP:EU,MATCH(Subgroup_number,Calculations!DP:DP,0),10),IF(Subgroup_number=Calculations!EY$25,Calculations!EY$21,""))</f>
        <v>#REF!</v>
      </c>
      <c r="Q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7" s="125"/>
      <c r="U97" s="123"/>
      <c r="W97" s="123"/>
      <c r="Y97" s="123"/>
      <c r="AA97" s="123"/>
    </row>
    <row r="98" spans="6:27">
      <c r="F98" s="48">
        <v>97</v>
      </c>
      <c r="G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8" s="4" t="e">
        <f>IF(COUNTIF(Calculations!DP:DP,Subgroup_number)=1,INDEX(Calculations!DP:EU,MATCH(Subgroup_number,Calculations!DP:DP,0),5),IF(Subgroup_number=Calculations!EY$25,Calculations!EY$17,""))</f>
        <v>#REF!</v>
      </c>
      <c r="M98" s="26" t="e">
        <f>IF(COUNTIF(Calculations!DP:DP,Subgroup_number)=1,INDEX(Calculations!DP:EU,MATCH(Subgroup_number,Calculations!DP:DP,0),6),IF(Subgroup_number=Calculations!EY$25,Calculations!EY$18,""))</f>
        <v>#REF!</v>
      </c>
      <c r="N98" s="8" t="e">
        <f>IF(COUNTIF(Calculations!DP:DP,Subgroup_number)=1,INDEX(Calculations!DP:EU,MATCH(Subgroup_number,Calculations!DP:DP,0),7),IF(Subgroup_number=Calculations!EY$25,Calculations!EY$19,""))</f>
        <v>#REF!</v>
      </c>
      <c r="O98" s="4" t="e">
        <f>IF(COUNTIF(Calculations!DP:DP,Subgroup_number)=1,INDEX(Calculations!DP:EU,MATCH(Subgroup_number,Calculations!DP:DP,0),9),IF(Subgroup_number=Calculations!EY$25,Calculations!EY$20,""))</f>
        <v>#REF!</v>
      </c>
      <c r="P98" s="4" t="e">
        <f>IF(COUNTIF(Calculations!DP:DP,Subgroup_number)=1,INDEX(Calculations!DP:EU,MATCH(Subgroup_number,Calculations!DP:DP,0),10),IF(Subgroup_number=Calculations!EY$25,Calculations!EY$21,""))</f>
        <v>#REF!</v>
      </c>
      <c r="Q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8" s="125"/>
      <c r="U98" s="123"/>
      <c r="W98" s="123"/>
      <c r="Y98" s="123"/>
      <c r="AA98" s="123"/>
    </row>
    <row r="99" spans="6:27">
      <c r="F99" s="48">
        <v>98</v>
      </c>
      <c r="G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99" s="4" t="e">
        <f>IF(COUNTIF(Calculations!DP:DP,Subgroup_number)=1,INDEX(Calculations!DP:EU,MATCH(Subgroup_number,Calculations!DP:DP,0),5),IF(Subgroup_number=Calculations!EY$25,Calculations!EY$17,""))</f>
        <v>#REF!</v>
      </c>
      <c r="M99" s="26" t="e">
        <f>IF(COUNTIF(Calculations!DP:DP,Subgroup_number)=1,INDEX(Calculations!DP:EU,MATCH(Subgroup_number,Calculations!DP:DP,0),6),IF(Subgroup_number=Calculations!EY$25,Calculations!EY$18,""))</f>
        <v>#REF!</v>
      </c>
      <c r="N99" s="8" t="e">
        <f>IF(COUNTIF(Calculations!DP:DP,Subgroup_number)=1,INDEX(Calculations!DP:EU,MATCH(Subgroup_number,Calculations!DP:DP,0),7),IF(Subgroup_number=Calculations!EY$25,Calculations!EY$19,""))</f>
        <v>#REF!</v>
      </c>
      <c r="O99" s="4" t="e">
        <f>IF(COUNTIF(Calculations!DP:DP,Subgroup_number)=1,INDEX(Calculations!DP:EU,MATCH(Subgroup_number,Calculations!DP:DP,0),9),IF(Subgroup_number=Calculations!EY$25,Calculations!EY$20,""))</f>
        <v>#REF!</v>
      </c>
      <c r="P99" s="4" t="e">
        <f>IF(COUNTIF(Calculations!DP:DP,Subgroup_number)=1,INDEX(Calculations!DP:EU,MATCH(Subgroup_number,Calculations!DP:DP,0),10),IF(Subgroup_number=Calculations!EY$25,Calculations!EY$21,""))</f>
        <v>#REF!</v>
      </c>
      <c r="Q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99" s="125"/>
      <c r="U99" s="123"/>
      <c r="W99" s="123"/>
      <c r="Y99" s="123"/>
      <c r="AA99" s="123"/>
    </row>
    <row r="100" spans="6:27">
      <c r="F100" s="48">
        <v>99</v>
      </c>
      <c r="G1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0" s="4" t="e">
        <f>IF(COUNTIF(Calculations!DP:DP,Subgroup_number)=1,INDEX(Calculations!DP:EU,MATCH(Subgroup_number,Calculations!DP:DP,0),5),IF(Subgroup_number=Calculations!EY$25,Calculations!EY$17,""))</f>
        <v>#REF!</v>
      </c>
      <c r="M100" s="26" t="e">
        <f>IF(COUNTIF(Calculations!DP:DP,Subgroup_number)=1,INDEX(Calculations!DP:EU,MATCH(Subgroup_number,Calculations!DP:DP,0),6),IF(Subgroup_number=Calculations!EY$25,Calculations!EY$18,""))</f>
        <v>#REF!</v>
      </c>
      <c r="N100" s="8" t="e">
        <f>IF(COUNTIF(Calculations!DP:DP,Subgroup_number)=1,INDEX(Calculations!DP:EU,MATCH(Subgroup_number,Calculations!DP:DP,0),7),IF(Subgroup_number=Calculations!EY$25,Calculations!EY$19,""))</f>
        <v>#REF!</v>
      </c>
      <c r="O100" s="4" t="e">
        <f>IF(COUNTIF(Calculations!DP:DP,Subgroup_number)=1,INDEX(Calculations!DP:EU,MATCH(Subgroup_number,Calculations!DP:DP,0),9),IF(Subgroup_number=Calculations!EY$25,Calculations!EY$20,""))</f>
        <v>#REF!</v>
      </c>
      <c r="P100" s="4" t="e">
        <f>IF(COUNTIF(Calculations!DP:DP,Subgroup_number)=1,INDEX(Calculations!DP:EU,MATCH(Subgroup_number,Calculations!DP:DP,0),10),IF(Subgroup_number=Calculations!EY$25,Calculations!EY$21,""))</f>
        <v>#REF!</v>
      </c>
      <c r="Q1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0" s="125"/>
      <c r="U100" s="123"/>
      <c r="W100" s="123"/>
      <c r="Y100" s="123"/>
      <c r="AA100" s="123"/>
    </row>
    <row r="101" spans="6:27">
      <c r="F101" s="48">
        <v>100</v>
      </c>
      <c r="G10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1" s="4" t="e">
        <f>IF(COUNTIF(Calculations!DP:DP,Subgroup_number)=1,INDEX(Calculations!DP:EU,MATCH(Subgroup_number,Calculations!DP:DP,0),5),IF(Subgroup_number=Calculations!EY$25,Calculations!EY$17,""))</f>
        <v>#REF!</v>
      </c>
      <c r="M101" s="26" t="e">
        <f>IF(COUNTIF(Calculations!DP:DP,Subgroup_number)=1,INDEX(Calculations!DP:EU,MATCH(Subgroup_number,Calculations!DP:DP,0),6),IF(Subgroup_number=Calculations!EY$25,Calculations!EY$18,""))</f>
        <v>#REF!</v>
      </c>
      <c r="N101" s="8" t="e">
        <f>IF(COUNTIF(Calculations!DP:DP,Subgroup_number)=1,INDEX(Calculations!DP:EU,MATCH(Subgroup_number,Calculations!DP:DP,0),7),IF(Subgroup_number=Calculations!EY$25,Calculations!EY$19,""))</f>
        <v>#REF!</v>
      </c>
      <c r="O101" s="4" t="e">
        <f>IF(COUNTIF(Calculations!DP:DP,Subgroup_number)=1,INDEX(Calculations!DP:EU,MATCH(Subgroup_number,Calculations!DP:DP,0),9),IF(Subgroup_number=Calculations!EY$25,Calculations!EY$20,""))</f>
        <v>#REF!</v>
      </c>
      <c r="P101" s="4" t="e">
        <f>IF(COUNTIF(Calculations!DP:DP,Subgroup_number)=1,INDEX(Calculations!DP:EU,MATCH(Subgroup_number,Calculations!DP:DP,0),10),IF(Subgroup_number=Calculations!EY$25,Calculations!EY$21,""))</f>
        <v>#REF!</v>
      </c>
      <c r="Q10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1" s="125"/>
      <c r="U101" s="123"/>
      <c r="W101" s="123"/>
      <c r="Y101" s="123"/>
      <c r="AA101" s="123"/>
    </row>
    <row r="102" spans="6:27">
      <c r="F102" s="48">
        <v>101</v>
      </c>
      <c r="G10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2" s="4" t="e">
        <f>IF(COUNTIF(Calculations!DP:DP,Subgroup_number)=1,INDEX(Calculations!DP:EU,MATCH(Subgroup_number,Calculations!DP:DP,0),5),IF(Subgroup_number=Calculations!EY$25,Calculations!EY$17,""))</f>
        <v>#REF!</v>
      </c>
      <c r="M102" s="26" t="e">
        <f>IF(COUNTIF(Calculations!DP:DP,Subgroup_number)=1,INDEX(Calculations!DP:EU,MATCH(Subgroup_number,Calculations!DP:DP,0),6),IF(Subgroup_number=Calculations!EY$25,Calculations!EY$18,""))</f>
        <v>#REF!</v>
      </c>
      <c r="N102" s="8" t="e">
        <f>IF(COUNTIF(Calculations!DP:DP,Subgroup_number)=1,INDEX(Calculations!DP:EU,MATCH(Subgroup_number,Calculations!DP:DP,0),7),IF(Subgroup_number=Calculations!EY$25,Calculations!EY$19,""))</f>
        <v>#REF!</v>
      </c>
      <c r="O102" s="4" t="e">
        <f>IF(COUNTIF(Calculations!DP:DP,Subgroup_number)=1,INDEX(Calculations!DP:EU,MATCH(Subgroup_number,Calculations!DP:DP,0),9),IF(Subgroup_number=Calculations!EY$25,Calculations!EY$20,""))</f>
        <v>#REF!</v>
      </c>
      <c r="P102" s="4" t="e">
        <f>IF(COUNTIF(Calculations!DP:DP,Subgroup_number)=1,INDEX(Calculations!DP:EU,MATCH(Subgroup_number,Calculations!DP:DP,0),10),IF(Subgroup_number=Calculations!EY$25,Calculations!EY$21,""))</f>
        <v>#REF!</v>
      </c>
      <c r="Q10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2" s="125"/>
      <c r="U102" s="123"/>
      <c r="W102" s="123"/>
      <c r="Y102" s="123"/>
      <c r="AA102" s="123"/>
    </row>
    <row r="103" spans="6:27">
      <c r="F103" s="48">
        <v>102</v>
      </c>
      <c r="G10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3" s="4" t="e">
        <f>IF(COUNTIF(Calculations!DP:DP,Subgroup_number)=1,INDEX(Calculations!DP:EU,MATCH(Subgroup_number,Calculations!DP:DP,0),5),IF(Subgroup_number=Calculations!EY$25,Calculations!EY$17,""))</f>
        <v>#REF!</v>
      </c>
      <c r="M103" s="26" t="e">
        <f>IF(COUNTIF(Calculations!DP:DP,Subgroup_number)=1,INDEX(Calculations!DP:EU,MATCH(Subgroup_number,Calculations!DP:DP,0),6),IF(Subgroup_number=Calculations!EY$25,Calculations!EY$18,""))</f>
        <v>#REF!</v>
      </c>
      <c r="N103" s="8" t="e">
        <f>IF(COUNTIF(Calculations!DP:DP,Subgroup_number)=1,INDEX(Calculations!DP:EU,MATCH(Subgroup_number,Calculations!DP:DP,0),7),IF(Subgroup_number=Calculations!EY$25,Calculations!EY$19,""))</f>
        <v>#REF!</v>
      </c>
      <c r="O103" s="4" t="e">
        <f>IF(COUNTIF(Calculations!DP:DP,Subgroup_number)=1,INDEX(Calculations!DP:EU,MATCH(Subgroup_number,Calculations!DP:DP,0),9),IF(Subgroup_number=Calculations!EY$25,Calculations!EY$20,""))</f>
        <v>#REF!</v>
      </c>
      <c r="P103" s="4" t="e">
        <f>IF(COUNTIF(Calculations!DP:DP,Subgroup_number)=1,INDEX(Calculations!DP:EU,MATCH(Subgroup_number,Calculations!DP:DP,0),10),IF(Subgroup_number=Calculations!EY$25,Calculations!EY$21,""))</f>
        <v>#REF!</v>
      </c>
      <c r="Q10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3" s="125"/>
      <c r="U103" s="123"/>
      <c r="W103" s="123"/>
      <c r="Y103" s="123"/>
      <c r="AA103" s="123"/>
    </row>
    <row r="104" spans="6:27">
      <c r="F104" s="48">
        <v>103</v>
      </c>
      <c r="G10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4" s="4" t="e">
        <f>IF(COUNTIF(Calculations!DP:DP,Subgroup_number)=1,INDEX(Calculations!DP:EU,MATCH(Subgroup_number,Calculations!DP:DP,0),5),IF(Subgroup_number=Calculations!EY$25,Calculations!EY$17,""))</f>
        <v>#REF!</v>
      </c>
      <c r="M104" s="26" t="e">
        <f>IF(COUNTIF(Calculations!DP:DP,Subgroup_number)=1,INDEX(Calculations!DP:EU,MATCH(Subgroup_number,Calculations!DP:DP,0),6),IF(Subgroup_number=Calculations!EY$25,Calculations!EY$18,""))</f>
        <v>#REF!</v>
      </c>
      <c r="N104" s="8" t="e">
        <f>IF(COUNTIF(Calculations!DP:DP,Subgroup_number)=1,INDEX(Calculations!DP:EU,MATCH(Subgroup_number,Calculations!DP:DP,0),7),IF(Subgroup_number=Calculations!EY$25,Calculations!EY$19,""))</f>
        <v>#REF!</v>
      </c>
      <c r="O104" s="4" t="e">
        <f>IF(COUNTIF(Calculations!DP:DP,Subgroup_number)=1,INDEX(Calculations!DP:EU,MATCH(Subgroup_number,Calculations!DP:DP,0),9),IF(Subgroup_number=Calculations!EY$25,Calculations!EY$20,""))</f>
        <v>#REF!</v>
      </c>
      <c r="P104" s="4" t="e">
        <f>IF(COUNTIF(Calculations!DP:DP,Subgroup_number)=1,INDEX(Calculations!DP:EU,MATCH(Subgroup_number,Calculations!DP:DP,0),10),IF(Subgroup_number=Calculations!EY$25,Calculations!EY$21,""))</f>
        <v>#REF!</v>
      </c>
      <c r="Q10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4" s="125"/>
      <c r="U104" s="123"/>
      <c r="W104" s="123"/>
      <c r="Y104" s="123"/>
      <c r="AA104" s="123"/>
    </row>
    <row r="105" spans="6:27">
      <c r="F105" s="48">
        <v>104</v>
      </c>
      <c r="G10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5" s="4" t="e">
        <f>IF(COUNTIF(Calculations!DP:DP,Subgroup_number)=1,INDEX(Calculations!DP:EU,MATCH(Subgroup_number,Calculations!DP:DP,0),5),IF(Subgroup_number=Calculations!EY$25,Calculations!EY$17,""))</f>
        <v>#REF!</v>
      </c>
      <c r="M105" s="26" t="e">
        <f>IF(COUNTIF(Calculations!DP:DP,Subgroup_number)=1,INDEX(Calculations!DP:EU,MATCH(Subgroup_number,Calculations!DP:DP,0),6),IF(Subgroup_number=Calculations!EY$25,Calculations!EY$18,""))</f>
        <v>#REF!</v>
      </c>
      <c r="N105" s="8" t="e">
        <f>IF(COUNTIF(Calculations!DP:DP,Subgroup_number)=1,INDEX(Calculations!DP:EU,MATCH(Subgroup_number,Calculations!DP:DP,0),7),IF(Subgroup_number=Calculations!EY$25,Calculations!EY$19,""))</f>
        <v>#REF!</v>
      </c>
      <c r="O105" s="4" t="e">
        <f>IF(COUNTIF(Calculations!DP:DP,Subgroup_number)=1,INDEX(Calculations!DP:EU,MATCH(Subgroup_number,Calculations!DP:DP,0),9),IF(Subgroup_number=Calculations!EY$25,Calculations!EY$20,""))</f>
        <v>#REF!</v>
      </c>
      <c r="P105" s="4" t="e">
        <f>IF(COUNTIF(Calculations!DP:DP,Subgroup_number)=1,INDEX(Calculations!DP:EU,MATCH(Subgroup_number,Calculations!DP:DP,0),10),IF(Subgroup_number=Calculations!EY$25,Calculations!EY$21,""))</f>
        <v>#REF!</v>
      </c>
      <c r="Q10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5" s="125"/>
      <c r="U105" s="123"/>
      <c r="W105" s="123"/>
      <c r="Y105" s="123"/>
      <c r="AA105" s="123"/>
    </row>
    <row r="106" spans="6:27">
      <c r="F106" s="48">
        <v>105</v>
      </c>
      <c r="G10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6" s="4" t="e">
        <f>IF(COUNTIF(Calculations!DP:DP,Subgroup_number)=1,INDEX(Calculations!DP:EU,MATCH(Subgroup_number,Calculations!DP:DP,0),5),IF(Subgroup_number=Calculations!EY$25,Calculations!EY$17,""))</f>
        <v>#REF!</v>
      </c>
      <c r="M106" s="26" t="e">
        <f>IF(COUNTIF(Calculations!DP:DP,Subgroup_number)=1,INDEX(Calculations!DP:EU,MATCH(Subgroup_number,Calculations!DP:DP,0),6),IF(Subgroup_number=Calculations!EY$25,Calculations!EY$18,""))</f>
        <v>#REF!</v>
      </c>
      <c r="N106" s="8" t="e">
        <f>IF(COUNTIF(Calculations!DP:DP,Subgroup_number)=1,INDEX(Calculations!DP:EU,MATCH(Subgroup_number,Calculations!DP:DP,0),7),IF(Subgroup_number=Calculations!EY$25,Calculations!EY$19,""))</f>
        <v>#REF!</v>
      </c>
      <c r="O106" s="4" t="e">
        <f>IF(COUNTIF(Calculations!DP:DP,Subgroup_number)=1,INDEX(Calculations!DP:EU,MATCH(Subgroup_number,Calculations!DP:DP,0),9),IF(Subgroup_number=Calculations!EY$25,Calculations!EY$20,""))</f>
        <v>#REF!</v>
      </c>
      <c r="P106" s="4" t="e">
        <f>IF(COUNTIF(Calculations!DP:DP,Subgroup_number)=1,INDEX(Calculations!DP:EU,MATCH(Subgroup_number,Calculations!DP:DP,0),10),IF(Subgroup_number=Calculations!EY$25,Calculations!EY$21,""))</f>
        <v>#REF!</v>
      </c>
      <c r="Q10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6" s="125"/>
      <c r="U106" s="123"/>
      <c r="W106" s="123"/>
      <c r="Y106" s="123"/>
      <c r="AA106" s="123"/>
    </row>
    <row r="107" spans="6:27">
      <c r="F107" s="48">
        <v>106</v>
      </c>
      <c r="G10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7" s="4" t="e">
        <f>IF(COUNTIF(Calculations!DP:DP,Subgroup_number)=1,INDEX(Calculations!DP:EU,MATCH(Subgroup_number,Calculations!DP:DP,0),5),IF(Subgroup_number=Calculations!EY$25,Calculations!EY$17,""))</f>
        <v>#REF!</v>
      </c>
      <c r="M107" s="26" t="e">
        <f>IF(COUNTIF(Calculations!DP:DP,Subgroup_number)=1,INDEX(Calculations!DP:EU,MATCH(Subgroup_number,Calculations!DP:DP,0),6),IF(Subgroup_number=Calculations!EY$25,Calculations!EY$18,""))</f>
        <v>#REF!</v>
      </c>
      <c r="N107" s="8" t="e">
        <f>IF(COUNTIF(Calculations!DP:DP,Subgroup_number)=1,INDEX(Calculations!DP:EU,MATCH(Subgroup_number,Calculations!DP:DP,0),7),IF(Subgroup_number=Calculations!EY$25,Calculations!EY$19,""))</f>
        <v>#REF!</v>
      </c>
      <c r="O107" s="4" t="e">
        <f>IF(COUNTIF(Calculations!DP:DP,Subgroup_number)=1,INDEX(Calculations!DP:EU,MATCH(Subgroup_number,Calculations!DP:DP,0),9),IF(Subgroup_number=Calculations!EY$25,Calculations!EY$20,""))</f>
        <v>#REF!</v>
      </c>
      <c r="P107" s="4" t="e">
        <f>IF(COUNTIF(Calculations!DP:DP,Subgroup_number)=1,INDEX(Calculations!DP:EU,MATCH(Subgroup_number,Calculations!DP:DP,0),10),IF(Subgroup_number=Calculations!EY$25,Calculations!EY$21,""))</f>
        <v>#REF!</v>
      </c>
      <c r="Q10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7" s="125"/>
      <c r="U107" s="123"/>
      <c r="W107" s="123"/>
      <c r="Y107" s="123"/>
      <c r="AA107" s="123"/>
    </row>
    <row r="108" spans="6:27">
      <c r="F108" s="48">
        <v>107</v>
      </c>
      <c r="G10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8" s="4" t="e">
        <f>IF(COUNTIF(Calculations!DP:DP,Subgroup_number)=1,INDEX(Calculations!DP:EU,MATCH(Subgroup_number,Calculations!DP:DP,0),5),IF(Subgroup_number=Calculations!EY$25,Calculations!EY$17,""))</f>
        <v>#REF!</v>
      </c>
      <c r="M108" s="26" t="e">
        <f>IF(COUNTIF(Calculations!DP:DP,Subgroup_number)=1,INDEX(Calculations!DP:EU,MATCH(Subgroup_number,Calculations!DP:DP,0),6),IF(Subgroup_number=Calculations!EY$25,Calculations!EY$18,""))</f>
        <v>#REF!</v>
      </c>
      <c r="N108" s="8" t="e">
        <f>IF(COUNTIF(Calculations!DP:DP,Subgroup_number)=1,INDEX(Calculations!DP:EU,MATCH(Subgroup_number,Calculations!DP:DP,0),7),IF(Subgroup_number=Calculations!EY$25,Calculations!EY$19,""))</f>
        <v>#REF!</v>
      </c>
      <c r="O108" s="4" t="e">
        <f>IF(COUNTIF(Calculations!DP:DP,Subgroup_number)=1,INDEX(Calculations!DP:EU,MATCH(Subgroup_number,Calculations!DP:DP,0),9),IF(Subgroup_number=Calculations!EY$25,Calculations!EY$20,""))</f>
        <v>#REF!</v>
      </c>
      <c r="P108" s="4" t="e">
        <f>IF(COUNTIF(Calculations!DP:DP,Subgroup_number)=1,INDEX(Calculations!DP:EU,MATCH(Subgroup_number,Calculations!DP:DP,0),10),IF(Subgroup_number=Calculations!EY$25,Calculations!EY$21,""))</f>
        <v>#REF!</v>
      </c>
      <c r="Q10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8" s="125"/>
      <c r="U108" s="123"/>
      <c r="W108" s="123"/>
      <c r="Y108" s="123"/>
      <c r="AA108" s="123"/>
    </row>
    <row r="109" spans="6:27">
      <c r="F109" s="48">
        <v>108</v>
      </c>
      <c r="G10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0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0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0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0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09" s="4" t="e">
        <f>IF(COUNTIF(Calculations!DP:DP,Subgroup_number)=1,INDEX(Calculations!DP:EU,MATCH(Subgroup_number,Calculations!DP:DP,0),5),IF(Subgroup_number=Calculations!EY$25,Calculations!EY$17,""))</f>
        <v>#REF!</v>
      </c>
      <c r="M109" s="26" t="e">
        <f>IF(COUNTIF(Calculations!DP:DP,Subgroup_number)=1,INDEX(Calculations!DP:EU,MATCH(Subgroup_number,Calculations!DP:DP,0),6),IF(Subgroup_number=Calculations!EY$25,Calculations!EY$18,""))</f>
        <v>#REF!</v>
      </c>
      <c r="N109" s="8" t="e">
        <f>IF(COUNTIF(Calculations!DP:DP,Subgroup_number)=1,INDEX(Calculations!DP:EU,MATCH(Subgroup_number,Calculations!DP:DP,0),7),IF(Subgroup_number=Calculations!EY$25,Calculations!EY$19,""))</f>
        <v>#REF!</v>
      </c>
      <c r="O109" s="4" t="e">
        <f>IF(COUNTIF(Calculations!DP:DP,Subgroup_number)=1,INDEX(Calculations!DP:EU,MATCH(Subgroup_number,Calculations!DP:DP,0),9),IF(Subgroup_number=Calculations!EY$25,Calculations!EY$20,""))</f>
        <v>#REF!</v>
      </c>
      <c r="P109" s="4" t="e">
        <f>IF(COUNTIF(Calculations!DP:DP,Subgroup_number)=1,INDEX(Calculations!DP:EU,MATCH(Subgroup_number,Calculations!DP:DP,0),10),IF(Subgroup_number=Calculations!EY$25,Calculations!EY$21,""))</f>
        <v>#REF!</v>
      </c>
      <c r="Q10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0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09" s="125"/>
      <c r="U109" s="123"/>
      <c r="W109" s="123"/>
      <c r="Y109" s="123"/>
      <c r="AA109" s="123"/>
    </row>
    <row r="110" spans="6:27">
      <c r="F110" s="48">
        <v>109</v>
      </c>
      <c r="G1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0" s="4" t="e">
        <f>IF(COUNTIF(Calculations!DP:DP,Subgroup_number)=1,INDEX(Calculations!DP:EU,MATCH(Subgroup_number,Calculations!DP:DP,0),5),IF(Subgroup_number=Calculations!EY$25,Calculations!EY$17,""))</f>
        <v>#REF!</v>
      </c>
      <c r="M110" s="26" t="e">
        <f>IF(COUNTIF(Calculations!DP:DP,Subgroup_number)=1,INDEX(Calculations!DP:EU,MATCH(Subgroup_number,Calculations!DP:DP,0),6),IF(Subgroup_number=Calculations!EY$25,Calculations!EY$18,""))</f>
        <v>#REF!</v>
      </c>
      <c r="N110" s="8" t="e">
        <f>IF(COUNTIF(Calculations!DP:DP,Subgroup_number)=1,INDEX(Calculations!DP:EU,MATCH(Subgroup_number,Calculations!DP:DP,0),7),IF(Subgroup_number=Calculations!EY$25,Calculations!EY$19,""))</f>
        <v>#REF!</v>
      </c>
      <c r="O110" s="4" t="e">
        <f>IF(COUNTIF(Calculations!DP:DP,Subgroup_number)=1,INDEX(Calculations!DP:EU,MATCH(Subgroup_number,Calculations!DP:DP,0),9),IF(Subgroup_number=Calculations!EY$25,Calculations!EY$20,""))</f>
        <v>#REF!</v>
      </c>
      <c r="P110" s="4" t="e">
        <f>IF(COUNTIF(Calculations!DP:DP,Subgroup_number)=1,INDEX(Calculations!DP:EU,MATCH(Subgroup_number,Calculations!DP:DP,0),10),IF(Subgroup_number=Calculations!EY$25,Calculations!EY$21,""))</f>
        <v>#REF!</v>
      </c>
      <c r="Q11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0" s="125"/>
      <c r="U110" s="123"/>
      <c r="W110" s="123"/>
      <c r="Y110" s="123"/>
      <c r="AA110" s="123"/>
    </row>
    <row r="111" spans="6:27">
      <c r="F111" s="48">
        <v>110</v>
      </c>
      <c r="G1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1" s="4" t="e">
        <f>IF(COUNTIF(Calculations!DP:DP,Subgroup_number)=1,INDEX(Calculations!DP:EU,MATCH(Subgroup_number,Calculations!DP:DP,0),5),IF(Subgroup_number=Calculations!EY$25,Calculations!EY$17,""))</f>
        <v>#REF!</v>
      </c>
      <c r="M111" s="26" t="e">
        <f>IF(COUNTIF(Calculations!DP:DP,Subgroup_number)=1,INDEX(Calculations!DP:EU,MATCH(Subgroup_number,Calculations!DP:DP,0),6),IF(Subgroup_number=Calculations!EY$25,Calculations!EY$18,""))</f>
        <v>#REF!</v>
      </c>
      <c r="N111" s="8" t="e">
        <f>IF(COUNTIF(Calculations!DP:DP,Subgroup_number)=1,INDEX(Calculations!DP:EU,MATCH(Subgroup_number,Calculations!DP:DP,0),7),IF(Subgroup_number=Calculations!EY$25,Calculations!EY$19,""))</f>
        <v>#REF!</v>
      </c>
      <c r="O111" s="4" t="e">
        <f>IF(COUNTIF(Calculations!DP:DP,Subgroup_number)=1,INDEX(Calculations!DP:EU,MATCH(Subgroup_number,Calculations!DP:DP,0),9),IF(Subgroup_number=Calculations!EY$25,Calculations!EY$20,""))</f>
        <v>#REF!</v>
      </c>
      <c r="P111" s="4" t="e">
        <f>IF(COUNTIF(Calculations!DP:DP,Subgroup_number)=1,INDEX(Calculations!DP:EU,MATCH(Subgroup_number,Calculations!DP:DP,0),10),IF(Subgroup_number=Calculations!EY$25,Calculations!EY$21,""))</f>
        <v>#REF!</v>
      </c>
      <c r="Q11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1" s="125"/>
      <c r="U111" s="123"/>
      <c r="W111" s="123"/>
      <c r="Y111" s="123"/>
      <c r="AA111" s="123"/>
    </row>
    <row r="112" spans="6:27">
      <c r="F112" s="48">
        <v>111</v>
      </c>
      <c r="G1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2" s="4" t="e">
        <f>IF(COUNTIF(Calculations!DP:DP,Subgroup_number)=1,INDEX(Calculations!DP:EU,MATCH(Subgroup_number,Calculations!DP:DP,0),5),IF(Subgroup_number=Calculations!EY$25,Calculations!EY$17,""))</f>
        <v>#REF!</v>
      </c>
      <c r="M112" s="26" t="e">
        <f>IF(COUNTIF(Calculations!DP:DP,Subgroup_number)=1,INDEX(Calculations!DP:EU,MATCH(Subgroup_number,Calculations!DP:DP,0),6),IF(Subgroup_number=Calculations!EY$25,Calculations!EY$18,""))</f>
        <v>#REF!</v>
      </c>
      <c r="N112" s="8" t="e">
        <f>IF(COUNTIF(Calculations!DP:DP,Subgroup_number)=1,INDEX(Calculations!DP:EU,MATCH(Subgroup_number,Calculations!DP:DP,0),7),IF(Subgroup_number=Calculations!EY$25,Calculations!EY$19,""))</f>
        <v>#REF!</v>
      </c>
      <c r="O112" s="4" t="e">
        <f>IF(COUNTIF(Calculations!DP:DP,Subgroup_number)=1,INDEX(Calculations!DP:EU,MATCH(Subgroup_number,Calculations!DP:DP,0),9),IF(Subgroup_number=Calculations!EY$25,Calculations!EY$20,""))</f>
        <v>#REF!</v>
      </c>
      <c r="P112" s="4" t="e">
        <f>IF(COUNTIF(Calculations!DP:DP,Subgroup_number)=1,INDEX(Calculations!DP:EU,MATCH(Subgroup_number,Calculations!DP:DP,0),10),IF(Subgroup_number=Calculations!EY$25,Calculations!EY$21,""))</f>
        <v>#REF!</v>
      </c>
      <c r="Q11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2" s="125"/>
      <c r="U112" s="123"/>
      <c r="W112" s="123"/>
      <c r="Y112" s="123"/>
      <c r="AA112" s="123"/>
    </row>
    <row r="113" spans="6:27">
      <c r="F113" s="48">
        <v>112</v>
      </c>
      <c r="G1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3" s="4" t="e">
        <f>IF(COUNTIF(Calculations!DP:DP,Subgroup_number)=1,INDEX(Calculations!DP:EU,MATCH(Subgroup_number,Calculations!DP:DP,0),5),IF(Subgroup_number=Calculations!EY$25,Calculations!EY$17,""))</f>
        <v>#REF!</v>
      </c>
      <c r="M113" s="26" t="e">
        <f>IF(COUNTIF(Calculations!DP:DP,Subgroup_number)=1,INDEX(Calculations!DP:EU,MATCH(Subgroup_number,Calculations!DP:DP,0),6),IF(Subgroup_number=Calculations!EY$25,Calculations!EY$18,""))</f>
        <v>#REF!</v>
      </c>
      <c r="N113" s="8" t="e">
        <f>IF(COUNTIF(Calculations!DP:DP,Subgroup_number)=1,INDEX(Calculations!DP:EU,MATCH(Subgroup_number,Calculations!DP:DP,0),7),IF(Subgroup_number=Calculations!EY$25,Calculations!EY$19,""))</f>
        <v>#REF!</v>
      </c>
      <c r="O113" s="4" t="e">
        <f>IF(COUNTIF(Calculations!DP:DP,Subgroup_number)=1,INDEX(Calculations!DP:EU,MATCH(Subgroup_number,Calculations!DP:DP,0),9),IF(Subgroup_number=Calculations!EY$25,Calculations!EY$20,""))</f>
        <v>#REF!</v>
      </c>
      <c r="P113" s="4" t="e">
        <f>IF(COUNTIF(Calculations!DP:DP,Subgroup_number)=1,INDEX(Calculations!DP:EU,MATCH(Subgroup_number,Calculations!DP:DP,0),10),IF(Subgroup_number=Calculations!EY$25,Calculations!EY$21,""))</f>
        <v>#REF!</v>
      </c>
      <c r="Q11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3" s="125"/>
      <c r="U113" s="123"/>
      <c r="W113" s="123"/>
      <c r="Y113" s="123"/>
      <c r="AA113" s="123"/>
    </row>
    <row r="114" spans="6:27">
      <c r="F114" s="48">
        <v>113</v>
      </c>
      <c r="G1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4" s="4" t="e">
        <f>IF(COUNTIF(Calculations!DP:DP,Subgroup_number)=1,INDEX(Calculations!DP:EU,MATCH(Subgroup_number,Calculations!DP:DP,0),5),IF(Subgroup_number=Calculations!EY$25,Calculations!EY$17,""))</f>
        <v>#REF!</v>
      </c>
      <c r="M114" s="26" t="e">
        <f>IF(COUNTIF(Calculations!DP:DP,Subgroup_number)=1,INDEX(Calculations!DP:EU,MATCH(Subgroup_number,Calculations!DP:DP,0),6),IF(Subgroup_number=Calculations!EY$25,Calculations!EY$18,""))</f>
        <v>#REF!</v>
      </c>
      <c r="N114" s="8" t="e">
        <f>IF(COUNTIF(Calculations!DP:DP,Subgroup_number)=1,INDEX(Calculations!DP:EU,MATCH(Subgroup_number,Calculations!DP:DP,0),7),IF(Subgroup_number=Calculations!EY$25,Calculations!EY$19,""))</f>
        <v>#REF!</v>
      </c>
      <c r="O114" s="4" t="e">
        <f>IF(COUNTIF(Calculations!DP:DP,Subgroup_number)=1,INDEX(Calculations!DP:EU,MATCH(Subgroup_number,Calculations!DP:DP,0),9),IF(Subgroup_number=Calculations!EY$25,Calculations!EY$20,""))</f>
        <v>#REF!</v>
      </c>
      <c r="P114" s="4" t="e">
        <f>IF(COUNTIF(Calculations!DP:DP,Subgroup_number)=1,INDEX(Calculations!DP:EU,MATCH(Subgroup_number,Calculations!DP:DP,0),10),IF(Subgroup_number=Calculations!EY$25,Calculations!EY$21,""))</f>
        <v>#REF!</v>
      </c>
      <c r="Q11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4" s="125"/>
      <c r="U114" s="123"/>
      <c r="W114" s="123"/>
      <c r="Y114" s="123"/>
      <c r="AA114" s="123"/>
    </row>
    <row r="115" spans="6:27">
      <c r="F115" s="48">
        <v>114</v>
      </c>
      <c r="G1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5" s="4" t="e">
        <f>IF(COUNTIF(Calculations!DP:DP,Subgroup_number)=1,INDEX(Calculations!DP:EU,MATCH(Subgroup_number,Calculations!DP:DP,0),5),IF(Subgroup_number=Calculations!EY$25,Calculations!EY$17,""))</f>
        <v>#REF!</v>
      </c>
      <c r="M115" s="26" t="e">
        <f>IF(COUNTIF(Calculations!DP:DP,Subgroup_number)=1,INDEX(Calculations!DP:EU,MATCH(Subgroup_number,Calculations!DP:DP,0),6),IF(Subgroup_number=Calculations!EY$25,Calculations!EY$18,""))</f>
        <v>#REF!</v>
      </c>
      <c r="N115" s="8" t="e">
        <f>IF(COUNTIF(Calculations!DP:DP,Subgroup_number)=1,INDEX(Calculations!DP:EU,MATCH(Subgroup_number,Calculations!DP:DP,0),7),IF(Subgroup_number=Calculations!EY$25,Calculations!EY$19,""))</f>
        <v>#REF!</v>
      </c>
      <c r="O115" s="4" t="e">
        <f>IF(COUNTIF(Calculations!DP:DP,Subgroup_number)=1,INDEX(Calculations!DP:EU,MATCH(Subgroup_number,Calculations!DP:DP,0),9),IF(Subgroup_number=Calculations!EY$25,Calculations!EY$20,""))</f>
        <v>#REF!</v>
      </c>
      <c r="P115" s="4" t="e">
        <f>IF(COUNTIF(Calculations!DP:DP,Subgroup_number)=1,INDEX(Calculations!DP:EU,MATCH(Subgroup_number,Calculations!DP:DP,0),10),IF(Subgroup_number=Calculations!EY$25,Calculations!EY$21,""))</f>
        <v>#REF!</v>
      </c>
      <c r="Q11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5" s="125"/>
      <c r="U115" s="123"/>
      <c r="W115" s="123"/>
      <c r="Y115" s="123"/>
      <c r="AA115" s="123"/>
    </row>
    <row r="116" spans="6:27">
      <c r="F116" s="48">
        <v>115</v>
      </c>
      <c r="G1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6" s="4" t="e">
        <f>IF(COUNTIF(Calculations!DP:DP,Subgroup_number)=1,INDEX(Calculations!DP:EU,MATCH(Subgroup_number,Calculations!DP:DP,0),5),IF(Subgroup_number=Calculations!EY$25,Calculations!EY$17,""))</f>
        <v>#REF!</v>
      </c>
      <c r="M116" s="26" t="e">
        <f>IF(COUNTIF(Calculations!DP:DP,Subgroup_number)=1,INDEX(Calculations!DP:EU,MATCH(Subgroup_number,Calculations!DP:DP,0),6),IF(Subgroup_number=Calculations!EY$25,Calculations!EY$18,""))</f>
        <v>#REF!</v>
      </c>
      <c r="N116" s="8" t="e">
        <f>IF(COUNTIF(Calculations!DP:DP,Subgroup_number)=1,INDEX(Calculations!DP:EU,MATCH(Subgroup_number,Calculations!DP:DP,0),7),IF(Subgroup_number=Calculations!EY$25,Calculations!EY$19,""))</f>
        <v>#REF!</v>
      </c>
      <c r="O116" s="4" t="e">
        <f>IF(COUNTIF(Calculations!DP:DP,Subgroup_number)=1,INDEX(Calculations!DP:EU,MATCH(Subgroup_number,Calculations!DP:DP,0),9),IF(Subgroup_number=Calculations!EY$25,Calculations!EY$20,""))</f>
        <v>#REF!</v>
      </c>
      <c r="P116" s="4" t="e">
        <f>IF(COUNTIF(Calculations!DP:DP,Subgroup_number)=1,INDEX(Calculations!DP:EU,MATCH(Subgroup_number,Calculations!DP:DP,0),10),IF(Subgroup_number=Calculations!EY$25,Calculations!EY$21,""))</f>
        <v>#REF!</v>
      </c>
      <c r="Q11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6" s="125"/>
      <c r="U116" s="123"/>
      <c r="W116" s="123"/>
      <c r="Y116" s="123"/>
      <c r="AA116" s="123"/>
    </row>
    <row r="117" spans="6:27">
      <c r="F117" s="48">
        <v>116</v>
      </c>
      <c r="G1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7" s="4" t="e">
        <f>IF(COUNTIF(Calculations!DP:DP,Subgroup_number)=1,INDEX(Calculations!DP:EU,MATCH(Subgroup_number,Calculations!DP:DP,0),5),IF(Subgroup_number=Calculations!EY$25,Calculations!EY$17,""))</f>
        <v>#REF!</v>
      </c>
      <c r="M117" s="26" t="e">
        <f>IF(COUNTIF(Calculations!DP:DP,Subgroup_number)=1,INDEX(Calculations!DP:EU,MATCH(Subgroup_number,Calculations!DP:DP,0),6),IF(Subgroup_number=Calculations!EY$25,Calculations!EY$18,""))</f>
        <v>#REF!</v>
      </c>
      <c r="N117" s="8" t="e">
        <f>IF(COUNTIF(Calculations!DP:DP,Subgroup_number)=1,INDEX(Calculations!DP:EU,MATCH(Subgroup_number,Calculations!DP:DP,0),7),IF(Subgroup_number=Calculations!EY$25,Calculations!EY$19,""))</f>
        <v>#REF!</v>
      </c>
      <c r="O117" s="4" t="e">
        <f>IF(COUNTIF(Calculations!DP:DP,Subgroup_number)=1,INDEX(Calculations!DP:EU,MATCH(Subgroup_number,Calculations!DP:DP,0),9),IF(Subgroup_number=Calculations!EY$25,Calculations!EY$20,""))</f>
        <v>#REF!</v>
      </c>
      <c r="P117" s="4" t="e">
        <f>IF(COUNTIF(Calculations!DP:DP,Subgroup_number)=1,INDEX(Calculations!DP:EU,MATCH(Subgroup_number,Calculations!DP:DP,0),10),IF(Subgroup_number=Calculations!EY$25,Calculations!EY$21,""))</f>
        <v>#REF!</v>
      </c>
      <c r="Q11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7" s="125"/>
      <c r="U117" s="123"/>
      <c r="W117" s="123"/>
      <c r="Y117" s="123"/>
      <c r="AA117" s="123"/>
    </row>
    <row r="118" spans="6:27">
      <c r="F118" s="48">
        <v>117</v>
      </c>
      <c r="G1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8" s="4" t="e">
        <f>IF(COUNTIF(Calculations!DP:DP,Subgroup_number)=1,INDEX(Calculations!DP:EU,MATCH(Subgroup_number,Calculations!DP:DP,0),5),IF(Subgroup_number=Calculations!EY$25,Calculations!EY$17,""))</f>
        <v>#REF!</v>
      </c>
      <c r="M118" s="26" t="e">
        <f>IF(COUNTIF(Calculations!DP:DP,Subgroup_number)=1,INDEX(Calculations!DP:EU,MATCH(Subgroup_number,Calculations!DP:DP,0),6),IF(Subgroup_number=Calculations!EY$25,Calculations!EY$18,""))</f>
        <v>#REF!</v>
      </c>
      <c r="N118" s="8" t="e">
        <f>IF(COUNTIF(Calculations!DP:DP,Subgroup_number)=1,INDEX(Calculations!DP:EU,MATCH(Subgroup_number,Calculations!DP:DP,0),7),IF(Subgroup_number=Calculations!EY$25,Calculations!EY$19,""))</f>
        <v>#REF!</v>
      </c>
      <c r="O118" s="4" t="e">
        <f>IF(COUNTIF(Calculations!DP:DP,Subgroup_number)=1,INDEX(Calculations!DP:EU,MATCH(Subgroup_number,Calculations!DP:DP,0),9),IF(Subgroup_number=Calculations!EY$25,Calculations!EY$20,""))</f>
        <v>#REF!</v>
      </c>
      <c r="P118" s="4" t="e">
        <f>IF(COUNTIF(Calculations!DP:DP,Subgroup_number)=1,INDEX(Calculations!DP:EU,MATCH(Subgroup_number,Calculations!DP:DP,0),10),IF(Subgroup_number=Calculations!EY$25,Calculations!EY$21,""))</f>
        <v>#REF!</v>
      </c>
      <c r="Q11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8" s="125"/>
      <c r="U118" s="123"/>
      <c r="W118" s="123"/>
      <c r="Y118" s="123"/>
      <c r="AA118" s="123"/>
    </row>
    <row r="119" spans="6:27">
      <c r="F119" s="48">
        <v>118</v>
      </c>
      <c r="G1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19" s="4" t="e">
        <f>IF(COUNTIF(Calculations!DP:DP,Subgroup_number)=1,INDEX(Calculations!DP:EU,MATCH(Subgroup_number,Calculations!DP:DP,0),5),IF(Subgroup_number=Calculations!EY$25,Calculations!EY$17,""))</f>
        <v>#REF!</v>
      </c>
      <c r="M119" s="26" t="e">
        <f>IF(COUNTIF(Calculations!DP:DP,Subgroup_number)=1,INDEX(Calculations!DP:EU,MATCH(Subgroup_number,Calculations!DP:DP,0),6),IF(Subgroup_number=Calculations!EY$25,Calculations!EY$18,""))</f>
        <v>#REF!</v>
      </c>
      <c r="N119" s="8" t="e">
        <f>IF(COUNTIF(Calculations!DP:DP,Subgroup_number)=1,INDEX(Calculations!DP:EU,MATCH(Subgroup_number,Calculations!DP:DP,0),7),IF(Subgroup_number=Calculations!EY$25,Calculations!EY$19,""))</f>
        <v>#REF!</v>
      </c>
      <c r="O119" s="4" t="e">
        <f>IF(COUNTIF(Calculations!DP:DP,Subgroup_number)=1,INDEX(Calculations!DP:EU,MATCH(Subgroup_number,Calculations!DP:DP,0),9),IF(Subgroup_number=Calculations!EY$25,Calculations!EY$20,""))</f>
        <v>#REF!</v>
      </c>
      <c r="P119" s="4" t="e">
        <f>IF(COUNTIF(Calculations!DP:DP,Subgroup_number)=1,INDEX(Calculations!DP:EU,MATCH(Subgroup_number,Calculations!DP:DP,0),10),IF(Subgroup_number=Calculations!EY$25,Calculations!EY$21,""))</f>
        <v>#REF!</v>
      </c>
      <c r="Q11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1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19" s="125"/>
      <c r="U119" s="123"/>
      <c r="W119" s="123"/>
      <c r="Y119" s="123"/>
      <c r="AA119" s="123"/>
    </row>
    <row r="120" spans="6:27">
      <c r="F120" s="48">
        <v>119</v>
      </c>
      <c r="G1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0" s="4" t="e">
        <f>IF(COUNTIF(Calculations!DP:DP,Subgroup_number)=1,INDEX(Calculations!DP:EU,MATCH(Subgroup_number,Calculations!DP:DP,0),5),IF(Subgroup_number=Calculations!EY$25,Calculations!EY$17,""))</f>
        <v>#REF!</v>
      </c>
      <c r="M120" s="26" t="e">
        <f>IF(COUNTIF(Calculations!DP:DP,Subgroup_number)=1,INDEX(Calculations!DP:EU,MATCH(Subgroup_number,Calculations!DP:DP,0),6),IF(Subgroup_number=Calculations!EY$25,Calculations!EY$18,""))</f>
        <v>#REF!</v>
      </c>
      <c r="N120" s="8" t="e">
        <f>IF(COUNTIF(Calculations!DP:DP,Subgroup_number)=1,INDEX(Calculations!DP:EU,MATCH(Subgroup_number,Calculations!DP:DP,0),7),IF(Subgroup_number=Calculations!EY$25,Calculations!EY$19,""))</f>
        <v>#REF!</v>
      </c>
      <c r="O120" s="4" t="e">
        <f>IF(COUNTIF(Calculations!DP:DP,Subgroup_number)=1,INDEX(Calculations!DP:EU,MATCH(Subgroup_number,Calculations!DP:DP,0),9),IF(Subgroup_number=Calculations!EY$25,Calculations!EY$20,""))</f>
        <v>#REF!</v>
      </c>
      <c r="P120" s="4" t="e">
        <f>IF(COUNTIF(Calculations!DP:DP,Subgroup_number)=1,INDEX(Calculations!DP:EU,MATCH(Subgroup_number,Calculations!DP:DP,0),10),IF(Subgroup_number=Calculations!EY$25,Calculations!EY$21,""))</f>
        <v>#REF!</v>
      </c>
      <c r="Q12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0" s="125"/>
      <c r="U120" s="123"/>
      <c r="W120" s="123"/>
      <c r="Y120" s="123"/>
      <c r="AA120" s="123"/>
    </row>
    <row r="121" spans="6:27">
      <c r="F121" s="48">
        <v>120</v>
      </c>
      <c r="G1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1" s="4" t="e">
        <f>IF(COUNTIF(Calculations!DP:DP,Subgroup_number)=1,INDEX(Calculations!DP:EU,MATCH(Subgroup_number,Calculations!DP:DP,0),5),IF(Subgroup_number=Calculations!EY$25,Calculations!EY$17,""))</f>
        <v>#REF!</v>
      </c>
      <c r="M121" s="26" t="e">
        <f>IF(COUNTIF(Calculations!DP:DP,Subgroup_number)=1,INDEX(Calculations!DP:EU,MATCH(Subgroup_number,Calculations!DP:DP,0),6),IF(Subgroup_number=Calculations!EY$25,Calculations!EY$18,""))</f>
        <v>#REF!</v>
      </c>
      <c r="N121" s="8" t="e">
        <f>IF(COUNTIF(Calculations!DP:DP,Subgroup_number)=1,INDEX(Calculations!DP:EU,MATCH(Subgroup_number,Calculations!DP:DP,0),7),IF(Subgroup_number=Calculations!EY$25,Calculations!EY$19,""))</f>
        <v>#REF!</v>
      </c>
      <c r="O121" s="4" t="e">
        <f>IF(COUNTIF(Calculations!DP:DP,Subgroup_number)=1,INDEX(Calculations!DP:EU,MATCH(Subgroup_number,Calculations!DP:DP,0),9),IF(Subgroup_number=Calculations!EY$25,Calculations!EY$20,""))</f>
        <v>#REF!</v>
      </c>
      <c r="P121" s="4" t="e">
        <f>IF(COUNTIF(Calculations!DP:DP,Subgroup_number)=1,INDEX(Calculations!DP:EU,MATCH(Subgroup_number,Calculations!DP:DP,0),10),IF(Subgroup_number=Calculations!EY$25,Calculations!EY$21,""))</f>
        <v>#REF!</v>
      </c>
      <c r="Q12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1" s="125"/>
      <c r="U121" s="123"/>
      <c r="W121" s="123"/>
      <c r="Y121" s="123"/>
      <c r="AA121" s="123"/>
    </row>
    <row r="122" spans="6:27">
      <c r="F122" s="48">
        <v>121</v>
      </c>
      <c r="G1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2" s="4" t="e">
        <f>IF(COUNTIF(Calculations!DP:DP,Subgroup_number)=1,INDEX(Calculations!DP:EU,MATCH(Subgroup_number,Calculations!DP:DP,0),5),IF(Subgroup_number=Calculations!EY$25,Calculations!EY$17,""))</f>
        <v>#REF!</v>
      </c>
      <c r="M122" s="26" t="e">
        <f>IF(COUNTIF(Calculations!DP:DP,Subgroup_number)=1,INDEX(Calculations!DP:EU,MATCH(Subgroup_number,Calculations!DP:DP,0),6),IF(Subgroup_number=Calculations!EY$25,Calculations!EY$18,""))</f>
        <v>#REF!</v>
      </c>
      <c r="N122" s="8" t="e">
        <f>IF(COUNTIF(Calculations!DP:DP,Subgroup_number)=1,INDEX(Calculations!DP:EU,MATCH(Subgroup_number,Calculations!DP:DP,0),7),IF(Subgroup_number=Calculations!EY$25,Calculations!EY$19,""))</f>
        <v>#REF!</v>
      </c>
      <c r="O122" s="4" t="e">
        <f>IF(COUNTIF(Calculations!DP:DP,Subgroup_number)=1,INDEX(Calculations!DP:EU,MATCH(Subgroup_number,Calculations!DP:DP,0),9),IF(Subgroup_number=Calculations!EY$25,Calculations!EY$20,""))</f>
        <v>#REF!</v>
      </c>
      <c r="P122" s="4" t="e">
        <f>IF(COUNTIF(Calculations!DP:DP,Subgroup_number)=1,INDEX(Calculations!DP:EU,MATCH(Subgroup_number,Calculations!DP:DP,0),10),IF(Subgroup_number=Calculations!EY$25,Calculations!EY$21,""))</f>
        <v>#REF!</v>
      </c>
      <c r="Q12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2" s="125"/>
      <c r="U122" s="123"/>
      <c r="W122" s="123"/>
      <c r="Y122" s="123"/>
      <c r="AA122" s="123"/>
    </row>
    <row r="123" spans="6:27">
      <c r="F123" s="48">
        <v>122</v>
      </c>
      <c r="G1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3" s="4" t="e">
        <f>IF(COUNTIF(Calculations!DP:DP,Subgroup_number)=1,INDEX(Calculations!DP:EU,MATCH(Subgroup_number,Calculations!DP:DP,0),5),IF(Subgroup_number=Calculations!EY$25,Calculations!EY$17,""))</f>
        <v>#REF!</v>
      </c>
      <c r="M123" s="26" t="e">
        <f>IF(COUNTIF(Calculations!DP:DP,Subgroup_number)=1,INDEX(Calculations!DP:EU,MATCH(Subgroup_number,Calculations!DP:DP,0),6),IF(Subgroup_number=Calculations!EY$25,Calculations!EY$18,""))</f>
        <v>#REF!</v>
      </c>
      <c r="N123" s="8" t="e">
        <f>IF(COUNTIF(Calculations!DP:DP,Subgroup_number)=1,INDEX(Calculations!DP:EU,MATCH(Subgroup_number,Calculations!DP:DP,0),7),IF(Subgroup_number=Calculations!EY$25,Calculations!EY$19,""))</f>
        <v>#REF!</v>
      </c>
      <c r="O123" s="4" t="e">
        <f>IF(COUNTIF(Calculations!DP:DP,Subgroup_number)=1,INDEX(Calculations!DP:EU,MATCH(Subgroup_number,Calculations!DP:DP,0),9),IF(Subgroup_number=Calculations!EY$25,Calculations!EY$20,""))</f>
        <v>#REF!</v>
      </c>
      <c r="P123" s="4" t="e">
        <f>IF(COUNTIF(Calculations!DP:DP,Subgroup_number)=1,INDEX(Calculations!DP:EU,MATCH(Subgroup_number,Calculations!DP:DP,0),10),IF(Subgroup_number=Calculations!EY$25,Calculations!EY$21,""))</f>
        <v>#REF!</v>
      </c>
      <c r="Q12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3" s="125"/>
      <c r="U123" s="123"/>
      <c r="W123" s="123"/>
      <c r="Y123" s="123"/>
      <c r="AA123" s="123"/>
    </row>
    <row r="124" spans="6:27">
      <c r="F124" s="48">
        <v>123</v>
      </c>
      <c r="G12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4" s="4" t="e">
        <f>IF(COUNTIF(Calculations!DP:DP,Subgroup_number)=1,INDEX(Calculations!DP:EU,MATCH(Subgroup_number,Calculations!DP:DP,0),5),IF(Subgroup_number=Calculations!EY$25,Calculations!EY$17,""))</f>
        <v>#REF!</v>
      </c>
      <c r="M124" s="26" t="e">
        <f>IF(COUNTIF(Calculations!DP:DP,Subgroup_number)=1,INDEX(Calculations!DP:EU,MATCH(Subgroup_number,Calculations!DP:DP,0),6),IF(Subgroup_number=Calculations!EY$25,Calculations!EY$18,""))</f>
        <v>#REF!</v>
      </c>
      <c r="N124" s="8" t="e">
        <f>IF(COUNTIF(Calculations!DP:DP,Subgroup_number)=1,INDEX(Calculations!DP:EU,MATCH(Subgroup_number,Calculations!DP:DP,0),7),IF(Subgroup_number=Calculations!EY$25,Calculations!EY$19,""))</f>
        <v>#REF!</v>
      </c>
      <c r="O124" s="4" t="e">
        <f>IF(COUNTIF(Calculations!DP:DP,Subgroup_number)=1,INDEX(Calculations!DP:EU,MATCH(Subgroup_number,Calculations!DP:DP,0),9),IF(Subgroup_number=Calculations!EY$25,Calculations!EY$20,""))</f>
        <v>#REF!</v>
      </c>
      <c r="P124" s="4" t="e">
        <f>IF(COUNTIF(Calculations!DP:DP,Subgroup_number)=1,INDEX(Calculations!DP:EU,MATCH(Subgroup_number,Calculations!DP:DP,0),10),IF(Subgroup_number=Calculations!EY$25,Calculations!EY$21,""))</f>
        <v>#REF!</v>
      </c>
      <c r="Q12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4" s="125"/>
      <c r="U124" s="123"/>
      <c r="W124" s="123"/>
      <c r="Y124" s="123"/>
      <c r="AA124" s="123"/>
    </row>
    <row r="125" spans="6:27">
      <c r="F125" s="48">
        <v>124</v>
      </c>
      <c r="G12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5" s="4" t="e">
        <f>IF(COUNTIF(Calculations!DP:DP,Subgroup_number)=1,INDEX(Calculations!DP:EU,MATCH(Subgroup_number,Calculations!DP:DP,0),5),IF(Subgroup_number=Calculations!EY$25,Calculations!EY$17,""))</f>
        <v>#REF!</v>
      </c>
      <c r="M125" s="26" t="e">
        <f>IF(COUNTIF(Calculations!DP:DP,Subgroup_number)=1,INDEX(Calculations!DP:EU,MATCH(Subgroup_number,Calculations!DP:DP,0),6),IF(Subgroup_number=Calculations!EY$25,Calculations!EY$18,""))</f>
        <v>#REF!</v>
      </c>
      <c r="N125" s="8" t="e">
        <f>IF(COUNTIF(Calculations!DP:DP,Subgroup_number)=1,INDEX(Calculations!DP:EU,MATCH(Subgroup_number,Calculations!DP:DP,0),7),IF(Subgroup_number=Calculations!EY$25,Calculations!EY$19,""))</f>
        <v>#REF!</v>
      </c>
      <c r="O125" s="4" t="e">
        <f>IF(COUNTIF(Calculations!DP:DP,Subgroup_number)=1,INDEX(Calculations!DP:EU,MATCH(Subgroup_number,Calculations!DP:DP,0),9),IF(Subgroup_number=Calculations!EY$25,Calculations!EY$20,""))</f>
        <v>#REF!</v>
      </c>
      <c r="P125" s="4" t="e">
        <f>IF(COUNTIF(Calculations!DP:DP,Subgroup_number)=1,INDEX(Calculations!DP:EU,MATCH(Subgroup_number,Calculations!DP:DP,0),10),IF(Subgroup_number=Calculations!EY$25,Calculations!EY$21,""))</f>
        <v>#REF!</v>
      </c>
      <c r="Q1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5" s="125"/>
      <c r="U125" s="123"/>
      <c r="W125" s="123"/>
      <c r="Y125" s="123"/>
      <c r="AA125" s="123"/>
    </row>
    <row r="126" spans="6:27">
      <c r="F126" s="48">
        <v>125</v>
      </c>
      <c r="G12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6" s="4" t="e">
        <f>IF(COUNTIF(Calculations!DP:DP,Subgroup_number)=1,INDEX(Calculations!DP:EU,MATCH(Subgroup_number,Calculations!DP:DP,0),5),IF(Subgroup_number=Calculations!EY$25,Calculations!EY$17,""))</f>
        <v>#REF!</v>
      </c>
      <c r="M126" s="26" t="e">
        <f>IF(COUNTIF(Calculations!DP:DP,Subgroup_number)=1,INDEX(Calculations!DP:EU,MATCH(Subgroup_number,Calculations!DP:DP,0),6),IF(Subgroup_number=Calculations!EY$25,Calculations!EY$18,""))</f>
        <v>#REF!</v>
      </c>
      <c r="N126" s="8" t="e">
        <f>IF(COUNTIF(Calculations!DP:DP,Subgroup_number)=1,INDEX(Calculations!DP:EU,MATCH(Subgroup_number,Calculations!DP:DP,0),7),IF(Subgroup_number=Calculations!EY$25,Calculations!EY$19,""))</f>
        <v>#REF!</v>
      </c>
      <c r="O126" s="4" t="e">
        <f>IF(COUNTIF(Calculations!DP:DP,Subgroup_number)=1,INDEX(Calculations!DP:EU,MATCH(Subgroup_number,Calculations!DP:DP,0),9),IF(Subgroup_number=Calculations!EY$25,Calculations!EY$20,""))</f>
        <v>#REF!</v>
      </c>
      <c r="P126" s="4" t="e">
        <f>IF(COUNTIF(Calculations!DP:DP,Subgroup_number)=1,INDEX(Calculations!DP:EU,MATCH(Subgroup_number,Calculations!DP:DP,0),10),IF(Subgroup_number=Calculations!EY$25,Calculations!EY$21,""))</f>
        <v>#REF!</v>
      </c>
      <c r="Q12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6" s="125"/>
      <c r="U126" s="123"/>
      <c r="W126" s="123"/>
      <c r="Y126" s="123"/>
      <c r="AA126" s="123"/>
    </row>
    <row r="127" spans="6:27">
      <c r="F127" s="48">
        <v>126</v>
      </c>
      <c r="G12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7" s="4" t="e">
        <f>IF(COUNTIF(Calculations!DP:DP,Subgroup_number)=1,INDEX(Calculations!DP:EU,MATCH(Subgroup_number,Calculations!DP:DP,0),5),IF(Subgroup_number=Calculations!EY$25,Calculations!EY$17,""))</f>
        <v>#REF!</v>
      </c>
      <c r="M127" s="26" t="e">
        <f>IF(COUNTIF(Calculations!DP:DP,Subgroup_number)=1,INDEX(Calculations!DP:EU,MATCH(Subgroup_number,Calculations!DP:DP,0),6),IF(Subgroup_number=Calculations!EY$25,Calculations!EY$18,""))</f>
        <v>#REF!</v>
      </c>
      <c r="N127" s="8" t="e">
        <f>IF(COUNTIF(Calculations!DP:DP,Subgroup_number)=1,INDEX(Calculations!DP:EU,MATCH(Subgroup_number,Calculations!DP:DP,0),7),IF(Subgroup_number=Calculations!EY$25,Calculations!EY$19,""))</f>
        <v>#REF!</v>
      </c>
      <c r="O127" s="4" t="e">
        <f>IF(COUNTIF(Calculations!DP:DP,Subgroup_number)=1,INDEX(Calculations!DP:EU,MATCH(Subgroup_number,Calculations!DP:DP,0),9),IF(Subgroup_number=Calculations!EY$25,Calculations!EY$20,""))</f>
        <v>#REF!</v>
      </c>
      <c r="P127" s="4" t="e">
        <f>IF(COUNTIF(Calculations!DP:DP,Subgroup_number)=1,INDEX(Calculations!DP:EU,MATCH(Subgroup_number,Calculations!DP:DP,0),10),IF(Subgroup_number=Calculations!EY$25,Calculations!EY$21,""))</f>
        <v>#REF!</v>
      </c>
      <c r="Q12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7" s="125"/>
      <c r="U127" s="123"/>
      <c r="W127" s="123"/>
      <c r="Y127" s="123"/>
      <c r="AA127" s="123"/>
    </row>
    <row r="128" spans="6:27">
      <c r="F128" s="48">
        <v>127</v>
      </c>
      <c r="G12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8" s="4" t="e">
        <f>IF(COUNTIF(Calculations!DP:DP,Subgroup_number)=1,INDEX(Calculations!DP:EU,MATCH(Subgroup_number,Calculations!DP:DP,0),5),IF(Subgroup_number=Calculations!EY$25,Calculations!EY$17,""))</f>
        <v>#REF!</v>
      </c>
      <c r="M128" s="26" t="e">
        <f>IF(COUNTIF(Calculations!DP:DP,Subgroup_number)=1,INDEX(Calculations!DP:EU,MATCH(Subgroup_number,Calculations!DP:DP,0),6),IF(Subgroup_number=Calculations!EY$25,Calculations!EY$18,""))</f>
        <v>#REF!</v>
      </c>
      <c r="N128" s="8" t="e">
        <f>IF(COUNTIF(Calculations!DP:DP,Subgroup_number)=1,INDEX(Calculations!DP:EU,MATCH(Subgroup_number,Calculations!DP:DP,0),7),IF(Subgroup_number=Calculations!EY$25,Calculations!EY$19,""))</f>
        <v>#REF!</v>
      </c>
      <c r="O128" s="4" t="e">
        <f>IF(COUNTIF(Calculations!DP:DP,Subgroup_number)=1,INDEX(Calculations!DP:EU,MATCH(Subgroup_number,Calculations!DP:DP,0),9),IF(Subgroup_number=Calculations!EY$25,Calculations!EY$20,""))</f>
        <v>#REF!</v>
      </c>
      <c r="P128" s="4" t="e">
        <f>IF(COUNTIF(Calculations!DP:DP,Subgroup_number)=1,INDEX(Calculations!DP:EU,MATCH(Subgroup_number,Calculations!DP:DP,0),10),IF(Subgroup_number=Calculations!EY$25,Calculations!EY$21,""))</f>
        <v>#REF!</v>
      </c>
      <c r="Q12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8" s="125"/>
      <c r="U128" s="123"/>
      <c r="W128" s="123"/>
      <c r="Y128" s="123"/>
      <c r="AA128" s="123"/>
    </row>
    <row r="129" spans="6:27">
      <c r="F129" s="48">
        <v>128</v>
      </c>
      <c r="G12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2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2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2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2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29" s="4" t="e">
        <f>IF(COUNTIF(Calculations!DP:DP,Subgroup_number)=1,INDEX(Calculations!DP:EU,MATCH(Subgroup_number,Calculations!DP:DP,0),5),IF(Subgroup_number=Calculations!EY$25,Calculations!EY$17,""))</f>
        <v>#REF!</v>
      </c>
      <c r="M129" s="26" t="e">
        <f>IF(COUNTIF(Calculations!DP:DP,Subgroup_number)=1,INDEX(Calculations!DP:EU,MATCH(Subgroup_number,Calculations!DP:DP,0),6),IF(Subgroup_number=Calculations!EY$25,Calculations!EY$18,""))</f>
        <v>#REF!</v>
      </c>
      <c r="N129" s="8" t="e">
        <f>IF(COUNTIF(Calculations!DP:DP,Subgroup_number)=1,INDEX(Calculations!DP:EU,MATCH(Subgroup_number,Calculations!DP:DP,0),7),IF(Subgroup_number=Calculations!EY$25,Calculations!EY$19,""))</f>
        <v>#REF!</v>
      </c>
      <c r="O129" s="4" t="e">
        <f>IF(COUNTIF(Calculations!DP:DP,Subgroup_number)=1,INDEX(Calculations!DP:EU,MATCH(Subgroup_number,Calculations!DP:DP,0),9),IF(Subgroup_number=Calculations!EY$25,Calculations!EY$20,""))</f>
        <v>#REF!</v>
      </c>
      <c r="P129" s="4" t="e">
        <f>IF(COUNTIF(Calculations!DP:DP,Subgroup_number)=1,INDEX(Calculations!DP:EU,MATCH(Subgroup_number,Calculations!DP:DP,0),10),IF(Subgroup_number=Calculations!EY$25,Calculations!EY$21,""))</f>
        <v>#REF!</v>
      </c>
      <c r="Q12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2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29" s="125"/>
      <c r="U129" s="123"/>
      <c r="W129" s="123"/>
      <c r="Y129" s="123"/>
      <c r="AA129" s="123"/>
    </row>
    <row r="130" spans="6:27">
      <c r="F130" s="48">
        <v>129</v>
      </c>
      <c r="G13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0" s="4" t="e">
        <f>IF(COUNTIF(Calculations!DP:DP,Subgroup_number)=1,INDEX(Calculations!DP:EU,MATCH(Subgroup_number,Calculations!DP:DP,0),5),IF(Subgroup_number=Calculations!EY$25,Calculations!EY$17,""))</f>
        <v>#REF!</v>
      </c>
      <c r="M130" s="26" t="e">
        <f>IF(COUNTIF(Calculations!DP:DP,Subgroup_number)=1,INDEX(Calculations!DP:EU,MATCH(Subgroup_number,Calculations!DP:DP,0),6),IF(Subgroup_number=Calculations!EY$25,Calculations!EY$18,""))</f>
        <v>#REF!</v>
      </c>
      <c r="N130" s="8" t="e">
        <f>IF(COUNTIF(Calculations!DP:DP,Subgroup_number)=1,INDEX(Calculations!DP:EU,MATCH(Subgroup_number,Calculations!DP:DP,0),7),IF(Subgroup_number=Calculations!EY$25,Calculations!EY$19,""))</f>
        <v>#REF!</v>
      </c>
      <c r="O130" s="4" t="e">
        <f>IF(COUNTIF(Calculations!DP:DP,Subgroup_number)=1,INDEX(Calculations!DP:EU,MATCH(Subgroup_number,Calculations!DP:DP,0),9),IF(Subgroup_number=Calculations!EY$25,Calculations!EY$20,""))</f>
        <v>#REF!</v>
      </c>
      <c r="P130" s="4" t="e">
        <f>IF(COUNTIF(Calculations!DP:DP,Subgroup_number)=1,INDEX(Calculations!DP:EU,MATCH(Subgroup_number,Calculations!DP:DP,0),10),IF(Subgroup_number=Calculations!EY$25,Calculations!EY$21,""))</f>
        <v>#REF!</v>
      </c>
      <c r="Q13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0" s="125"/>
      <c r="U130" s="123"/>
      <c r="W130" s="123"/>
      <c r="Y130" s="123"/>
      <c r="AA130" s="123"/>
    </row>
    <row r="131" spans="6:27">
      <c r="F131" s="48">
        <v>130</v>
      </c>
      <c r="G13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1" s="4" t="e">
        <f>IF(COUNTIF(Calculations!DP:DP,Subgroup_number)=1,INDEX(Calculations!DP:EU,MATCH(Subgroup_number,Calculations!DP:DP,0),5),IF(Subgroup_number=Calculations!EY$25,Calculations!EY$17,""))</f>
        <v>#REF!</v>
      </c>
      <c r="M131" s="26" t="e">
        <f>IF(COUNTIF(Calculations!DP:DP,Subgroup_number)=1,INDEX(Calculations!DP:EU,MATCH(Subgroup_number,Calculations!DP:DP,0),6),IF(Subgroup_number=Calculations!EY$25,Calculations!EY$18,""))</f>
        <v>#REF!</v>
      </c>
      <c r="N131" s="8" t="e">
        <f>IF(COUNTIF(Calculations!DP:DP,Subgroup_number)=1,INDEX(Calculations!DP:EU,MATCH(Subgroup_number,Calculations!DP:DP,0),7),IF(Subgroup_number=Calculations!EY$25,Calculations!EY$19,""))</f>
        <v>#REF!</v>
      </c>
      <c r="O131" s="4" t="e">
        <f>IF(COUNTIF(Calculations!DP:DP,Subgroup_number)=1,INDEX(Calculations!DP:EU,MATCH(Subgroup_number,Calculations!DP:DP,0),9),IF(Subgroup_number=Calculations!EY$25,Calculations!EY$20,""))</f>
        <v>#REF!</v>
      </c>
      <c r="P131" s="4" t="e">
        <f>IF(COUNTIF(Calculations!DP:DP,Subgroup_number)=1,INDEX(Calculations!DP:EU,MATCH(Subgroup_number,Calculations!DP:DP,0),10),IF(Subgroup_number=Calculations!EY$25,Calculations!EY$21,""))</f>
        <v>#REF!</v>
      </c>
      <c r="Q13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1" s="125"/>
      <c r="U131" s="123"/>
      <c r="W131" s="123"/>
      <c r="Y131" s="123"/>
      <c r="AA131" s="123"/>
    </row>
    <row r="132" spans="6:27">
      <c r="F132" s="48">
        <v>131</v>
      </c>
      <c r="G13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2" s="4" t="e">
        <f>IF(COUNTIF(Calculations!DP:DP,Subgroup_number)=1,INDEX(Calculations!DP:EU,MATCH(Subgroup_number,Calculations!DP:DP,0),5),IF(Subgroup_number=Calculations!EY$25,Calculations!EY$17,""))</f>
        <v>#REF!</v>
      </c>
      <c r="M132" s="26" t="e">
        <f>IF(COUNTIF(Calculations!DP:DP,Subgroup_number)=1,INDEX(Calculations!DP:EU,MATCH(Subgroup_number,Calculations!DP:DP,0),6),IF(Subgroup_number=Calculations!EY$25,Calculations!EY$18,""))</f>
        <v>#REF!</v>
      </c>
      <c r="N132" s="8" t="e">
        <f>IF(COUNTIF(Calculations!DP:DP,Subgroup_number)=1,INDEX(Calculations!DP:EU,MATCH(Subgroup_number,Calculations!DP:DP,0),7),IF(Subgroup_number=Calculations!EY$25,Calculations!EY$19,""))</f>
        <v>#REF!</v>
      </c>
      <c r="O132" s="4" t="e">
        <f>IF(COUNTIF(Calculations!DP:DP,Subgroup_number)=1,INDEX(Calculations!DP:EU,MATCH(Subgroup_number,Calculations!DP:DP,0),9),IF(Subgroup_number=Calculations!EY$25,Calculations!EY$20,""))</f>
        <v>#REF!</v>
      </c>
      <c r="P132" s="4" t="e">
        <f>IF(COUNTIF(Calculations!DP:DP,Subgroup_number)=1,INDEX(Calculations!DP:EU,MATCH(Subgroup_number,Calculations!DP:DP,0),10),IF(Subgroup_number=Calculations!EY$25,Calculations!EY$21,""))</f>
        <v>#REF!</v>
      </c>
      <c r="Q13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2" s="125"/>
      <c r="U132" s="123"/>
      <c r="W132" s="123"/>
      <c r="Y132" s="123"/>
      <c r="AA132" s="123"/>
    </row>
    <row r="133" spans="6:27">
      <c r="F133" s="48">
        <v>132</v>
      </c>
      <c r="G13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3" s="4" t="e">
        <f>IF(COUNTIF(Calculations!DP:DP,Subgroup_number)=1,INDEX(Calculations!DP:EU,MATCH(Subgroup_number,Calculations!DP:DP,0),5),IF(Subgroup_number=Calculations!EY$25,Calculations!EY$17,""))</f>
        <v>#REF!</v>
      </c>
      <c r="M133" s="26" t="e">
        <f>IF(COUNTIF(Calculations!DP:DP,Subgroup_number)=1,INDEX(Calculations!DP:EU,MATCH(Subgroup_number,Calculations!DP:DP,0),6),IF(Subgroup_number=Calculations!EY$25,Calculations!EY$18,""))</f>
        <v>#REF!</v>
      </c>
      <c r="N133" s="8" t="e">
        <f>IF(COUNTIF(Calculations!DP:DP,Subgroup_number)=1,INDEX(Calculations!DP:EU,MATCH(Subgroup_number,Calculations!DP:DP,0),7),IF(Subgroup_number=Calculations!EY$25,Calculations!EY$19,""))</f>
        <v>#REF!</v>
      </c>
      <c r="O133" s="4" t="e">
        <f>IF(COUNTIF(Calculations!DP:DP,Subgroup_number)=1,INDEX(Calculations!DP:EU,MATCH(Subgroup_number,Calculations!DP:DP,0),9),IF(Subgroup_number=Calculations!EY$25,Calculations!EY$20,""))</f>
        <v>#REF!</v>
      </c>
      <c r="P133" s="4" t="e">
        <f>IF(COUNTIF(Calculations!DP:DP,Subgroup_number)=1,INDEX(Calculations!DP:EU,MATCH(Subgroup_number,Calculations!DP:DP,0),10),IF(Subgroup_number=Calculations!EY$25,Calculations!EY$21,""))</f>
        <v>#REF!</v>
      </c>
      <c r="Q13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3" s="125"/>
      <c r="U133" s="123"/>
      <c r="W133" s="123"/>
      <c r="Y133" s="123"/>
      <c r="AA133" s="123"/>
    </row>
    <row r="134" spans="6:27">
      <c r="F134" s="48">
        <v>133</v>
      </c>
      <c r="G13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4" s="4" t="e">
        <f>IF(COUNTIF(Calculations!DP:DP,Subgroup_number)=1,INDEX(Calculations!DP:EU,MATCH(Subgroup_number,Calculations!DP:DP,0),5),IF(Subgroup_number=Calculations!EY$25,Calculations!EY$17,""))</f>
        <v>#REF!</v>
      </c>
      <c r="M134" s="26" t="e">
        <f>IF(COUNTIF(Calculations!DP:DP,Subgroup_number)=1,INDEX(Calculations!DP:EU,MATCH(Subgroup_number,Calculations!DP:DP,0),6),IF(Subgroup_number=Calculations!EY$25,Calculations!EY$18,""))</f>
        <v>#REF!</v>
      </c>
      <c r="N134" s="8" t="e">
        <f>IF(COUNTIF(Calculations!DP:DP,Subgroup_number)=1,INDEX(Calculations!DP:EU,MATCH(Subgroup_number,Calculations!DP:DP,0),7),IF(Subgroup_number=Calculations!EY$25,Calculations!EY$19,""))</f>
        <v>#REF!</v>
      </c>
      <c r="O134" s="4" t="e">
        <f>IF(COUNTIF(Calculations!DP:DP,Subgroup_number)=1,INDEX(Calculations!DP:EU,MATCH(Subgroup_number,Calculations!DP:DP,0),9),IF(Subgroup_number=Calculations!EY$25,Calculations!EY$20,""))</f>
        <v>#REF!</v>
      </c>
      <c r="P134" s="4" t="e">
        <f>IF(COUNTIF(Calculations!DP:DP,Subgroup_number)=1,INDEX(Calculations!DP:EU,MATCH(Subgroup_number,Calculations!DP:DP,0),10),IF(Subgroup_number=Calculations!EY$25,Calculations!EY$21,""))</f>
        <v>#REF!</v>
      </c>
      <c r="Q13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4" s="125"/>
      <c r="U134" s="123"/>
      <c r="W134" s="123"/>
      <c r="Y134" s="123"/>
      <c r="AA134" s="123"/>
    </row>
    <row r="135" spans="6:27">
      <c r="F135" s="48">
        <v>134</v>
      </c>
      <c r="G13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5" s="4" t="e">
        <f>IF(COUNTIF(Calculations!DP:DP,Subgroup_number)=1,INDEX(Calculations!DP:EU,MATCH(Subgroup_number,Calculations!DP:DP,0),5),IF(Subgroup_number=Calculations!EY$25,Calculations!EY$17,""))</f>
        <v>#REF!</v>
      </c>
      <c r="M135" s="26" t="e">
        <f>IF(COUNTIF(Calculations!DP:DP,Subgroup_number)=1,INDEX(Calculations!DP:EU,MATCH(Subgroup_number,Calculations!DP:DP,0),6),IF(Subgroup_number=Calculations!EY$25,Calculations!EY$18,""))</f>
        <v>#REF!</v>
      </c>
      <c r="N135" s="8" t="e">
        <f>IF(COUNTIF(Calculations!DP:DP,Subgroup_number)=1,INDEX(Calculations!DP:EU,MATCH(Subgroup_number,Calculations!DP:DP,0),7),IF(Subgroup_number=Calculations!EY$25,Calculations!EY$19,""))</f>
        <v>#REF!</v>
      </c>
      <c r="O135" s="4" t="e">
        <f>IF(COUNTIF(Calculations!DP:DP,Subgroup_number)=1,INDEX(Calculations!DP:EU,MATCH(Subgroup_number,Calculations!DP:DP,0),9),IF(Subgroup_number=Calculations!EY$25,Calculations!EY$20,""))</f>
        <v>#REF!</v>
      </c>
      <c r="P135" s="4" t="e">
        <f>IF(COUNTIF(Calculations!DP:DP,Subgroup_number)=1,INDEX(Calculations!DP:EU,MATCH(Subgroup_number,Calculations!DP:DP,0),10),IF(Subgroup_number=Calculations!EY$25,Calculations!EY$21,""))</f>
        <v>#REF!</v>
      </c>
      <c r="Q13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5" s="125"/>
      <c r="U135" s="123"/>
      <c r="W135" s="123"/>
      <c r="Y135" s="123"/>
      <c r="AA135" s="123"/>
    </row>
    <row r="136" spans="6:27">
      <c r="F136" s="48">
        <v>135</v>
      </c>
      <c r="G13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6" s="4" t="e">
        <f>IF(COUNTIF(Calculations!DP:DP,Subgroup_number)=1,INDEX(Calculations!DP:EU,MATCH(Subgroup_number,Calculations!DP:DP,0),5),IF(Subgroup_number=Calculations!EY$25,Calculations!EY$17,""))</f>
        <v>#REF!</v>
      </c>
      <c r="M136" s="26" t="e">
        <f>IF(COUNTIF(Calculations!DP:DP,Subgroup_number)=1,INDEX(Calculations!DP:EU,MATCH(Subgroup_number,Calculations!DP:DP,0),6),IF(Subgroup_number=Calculations!EY$25,Calculations!EY$18,""))</f>
        <v>#REF!</v>
      </c>
      <c r="N136" s="8" t="e">
        <f>IF(COUNTIF(Calculations!DP:DP,Subgroup_number)=1,INDEX(Calculations!DP:EU,MATCH(Subgroup_number,Calculations!DP:DP,0),7),IF(Subgroup_number=Calculations!EY$25,Calculations!EY$19,""))</f>
        <v>#REF!</v>
      </c>
      <c r="O136" s="4" t="e">
        <f>IF(COUNTIF(Calculations!DP:DP,Subgroup_number)=1,INDEX(Calculations!DP:EU,MATCH(Subgroup_number,Calculations!DP:DP,0),9),IF(Subgroup_number=Calculations!EY$25,Calculations!EY$20,""))</f>
        <v>#REF!</v>
      </c>
      <c r="P136" s="4" t="e">
        <f>IF(COUNTIF(Calculations!DP:DP,Subgroup_number)=1,INDEX(Calculations!DP:EU,MATCH(Subgroup_number,Calculations!DP:DP,0),10),IF(Subgroup_number=Calculations!EY$25,Calculations!EY$21,""))</f>
        <v>#REF!</v>
      </c>
      <c r="Q13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6" s="125"/>
      <c r="U136" s="123"/>
      <c r="W136" s="123"/>
      <c r="Y136" s="123"/>
      <c r="AA136" s="123"/>
    </row>
    <row r="137" spans="6:27">
      <c r="F137" s="48">
        <v>136</v>
      </c>
      <c r="G13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7" s="4" t="e">
        <f>IF(COUNTIF(Calculations!DP:DP,Subgroup_number)=1,INDEX(Calculations!DP:EU,MATCH(Subgroup_number,Calculations!DP:DP,0),5),IF(Subgroup_number=Calculations!EY$25,Calculations!EY$17,""))</f>
        <v>#REF!</v>
      </c>
      <c r="M137" s="26" t="e">
        <f>IF(COUNTIF(Calculations!DP:DP,Subgroup_number)=1,INDEX(Calculations!DP:EU,MATCH(Subgroup_number,Calculations!DP:DP,0),6),IF(Subgroup_number=Calculations!EY$25,Calculations!EY$18,""))</f>
        <v>#REF!</v>
      </c>
      <c r="N137" s="8" t="e">
        <f>IF(COUNTIF(Calculations!DP:DP,Subgroup_number)=1,INDEX(Calculations!DP:EU,MATCH(Subgroup_number,Calculations!DP:DP,0),7),IF(Subgroup_number=Calculations!EY$25,Calculations!EY$19,""))</f>
        <v>#REF!</v>
      </c>
      <c r="O137" s="4" t="e">
        <f>IF(COUNTIF(Calculations!DP:DP,Subgroup_number)=1,INDEX(Calculations!DP:EU,MATCH(Subgroup_number,Calculations!DP:DP,0),9),IF(Subgroup_number=Calculations!EY$25,Calculations!EY$20,""))</f>
        <v>#REF!</v>
      </c>
      <c r="P137" s="4" t="e">
        <f>IF(COUNTIF(Calculations!DP:DP,Subgroup_number)=1,INDEX(Calculations!DP:EU,MATCH(Subgroup_number,Calculations!DP:DP,0),10),IF(Subgroup_number=Calculations!EY$25,Calculations!EY$21,""))</f>
        <v>#REF!</v>
      </c>
      <c r="Q13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7" s="125"/>
      <c r="U137" s="123"/>
      <c r="W137" s="123"/>
      <c r="Y137" s="123"/>
      <c r="AA137" s="123"/>
    </row>
    <row r="138" spans="6:27">
      <c r="F138" s="48">
        <v>137</v>
      </c>
      <c r="G13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8" s="4" t="e">
        <f>IF(COUNTIF(Calculations!DP:DP,Subgroup_number)=1,INDEX(Calculations!DP:EU,MATCH(Subgroup_number,Calculations!DP:DP,0),5),IF(Subgroup_number=Calculations!EY$25,Calculations!EY$17,""))</f>
        <v>#REF!</v>
      </c>
      <c r="M138" s="26" t="e">
        <f>IF(COUNTIF(Calculations!DP:DP,Subgroup_number)=1,INDEX(Calculations!DP:EU,MATCH(Subgroup_number,Calculations!DP:DP,0),6),IF(Subgroup_number=Calculations!EY$25,Calculations!EY$18,""))</f>
        <v>#REF!</v>
      </c>
      <c r="N138" s="8" t="e">
        <f>IF(COUNTIF(Calculations!DP:DP,Subgroup_number)=1,INDEX(Calculations!DP:EU,MATCH(Subgroup_number,Calculations!DP:DP,0),7),IF(Subgroup_number=Calculations!EY$25,Calculations!EY$19,""))</f>
        <v>#REF!</v>
      </c>
      <c r="O138" s="4" t="e">
        <f>IF(COUNTIF(Calculations!DP:DP,Subgroup_number)=1,INDEX(Calculations!DP:EU,MATCH(Subgroup_number,Calculations!DP:DP,0),9),IF(Subgroup_number=Calculations!EY$25,Calculations!EY$20,""))</f>
        <v>#REF!</v>
      </c>
      <c r="P138" s="4" t="e">
        <f>IF(COUNTIF(Calculations!DP:DP,Subgroup_number)=1,INDEX(Calculations!DP:EU,MATCH(Subgroup_number,Calculations!DP:DP,0),10),IF(Subgroup_number=Calculations!EY$25,Calculations!EY$21,""))</f>
        <v>#REF!</v>
      </c>
      <c r="Q13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8" s="125"/>
      <c r="U138" s="123"/>
      <c r="W138" s="123"/>
      <c r="Y138" s="123"/>
      <c r="AA138" s="123"/>
    </row>
    <row r="139" spans="6:27">
      <c r="F139" s="48">
        <v>138</v>
      </c>
      <c r="G13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3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3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3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3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39" s="4" t="e">
        <f>IF(COUNTIF(Calculations!DP:DP,Subgroup_number)=1,INDEX(Calculations!DP:EU,MATCH(Subgroup_number,Calculations!DP:DP,0),5),IF(Subgroup_number=Calculations!EY$25,Calculations!EY$17,""))</f>
        <v>#REF!</v>
      </c>
      <c r="M139" s="26" t="e">
        <f>IF(COUNTIF(Calculations!DP:DP,Subgroup_number)=1,INDEX(Calculations!DP:EU,MATCH(Subgroup_number,Calculations!DP:DP,0),6),IF(Subgroup_number=Calculations!EY$25,Calculations!EY$18,""))</f>
        <v>#REF!</v>
      </c>
      <c r="N139" s="8" t="e">
        <f>IF(COUNTIF(Calculations!DP:DP,Subgroup_number)=1,INDEX(Calculations!DP:EU,MATCH(Subgroup_number,Calculations!DP:DP,0),7),IF(Subgroup_number=Calculations!EY$25,Calculations!EY$19,""))</f>
        <v>#REF!</v>
      </c>
      <c r="O139" s="4" t="e">
        <f>IF(COUNTIF(Calculations!DP:DP,Subgroup_number)=1,INDEX(Calculations!DP:EU,MATCH(Subgroup_number,Calculations!DP:DP,0),9),IF(Subgroup_number=Calculations!EY$25,Calculations!EY$20,""))</f>
        <v>#REF!</v>
      </c>
      <c r="P139" s="4" t="e">
        <f>IF(COUNTIF(Calculations!DP:DP,Subgroup_number)=1,INDEX(Calculations!DP:EU,MATCH(Subgroup_number,Calculations!DP:DP,0),10),IF(Subgroup_number=Calculations!EY$25,Calculations!EY$21,""))</f>
        <v>#REF!</v>
      </c>
      <c r="Q13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3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39" s="125"/>
      <c r="U139" s="123"/>
      <c r="W139" s="123"/>
      <c r="Y139" s="123"/>
      <c r="AA139" s="123"/>
    </row>
    <row r="140" spans="6:27">
      <c r="F140" s="48">
        <v>139</v>
      </c>
      <c r="G14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0" s="4" t="e">
        <f>IF(COUNTIF(Calculations!DP:DP,Subgroup_number)=1,INDEX(Calculations!DP:EU,MATCH(Subgroup_number,Calculations!DP:DP,0),5),IF(Subgroup_number=Calculations!EY$25,Calculations!EY$17,""))</f>
        <v>#REF!</v>
      </c>
      <c r="M140" s="26" t="e">
        <f>IF(COUNTIF(Calculations!DP:DP,Subgroup_number)=1,INDEX(Calculations!DP:EU,MATCH(Subgroup_number,Calculations!DP:DP,0),6),IF(Subgroup_number=Calculations!EY$25,Calculations!EY$18,""))</f>
        <v>#REF!</v>
      </c>
      <c r="N140" s="8" t="e">
        <f>IF(COUNTIF(Calculations!DP:DP,Subgroup_number)=1,INDEX(Calculations!DP:EU,MATCH(Subgroup_number,Calculations!DP:DP,0),7),IF(Subgroup_number=Calculations!EY$25,Calculations!EY$19,""))</f>
        <v>#REF!</v>
      </c>
      <c r="O140" s="4" t="e">
        <f>IF(COUNTIF(Calculations!DP:DP,Subgroup_number)=1,INDEX(Calculations!DP:EU,MATCH(Subgroup_number,Calculations!DP:DP,0),9),IF(Subgroup_number=Calculations!EY$25,Calculations!EY$20,""))</f>
        <v>#REF!</v>
      </c>
      <c r="P140" s="4" t="e">
        <f>IF(COUNTIF(Calculations!DP:DP,Subgroup_number)=1,INDEX(Calculations!DP:EU,MATCH(Subgroup_number,Calculations!DP:DP,0),10),IF(Subgroup_number=Calculations!EY$25,Calculations!EY$21,""))</f>
        <v>#REF!</v>
      </c>
      <c r="Q14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0" s="125"/>
      <c r="U140" s="123"/>
      <c r="W140" s="123"/>
      <c r="Y140" s="123"/>
      <c r="AA140" s="123"/>
    </row>
    <row r="141" spans="6:27">
      <c r="F141" s="48">
        <v>140</v>
      </c>
      <c r="G14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1" s="4" t="e">
        <f>IF(COUNTIF(Calculations!DP:DP,Subgroup_number)=1,INDEX(Calculations!DP:EU,MATCH(Subgroup_number,Calculations!DP:DP,0),5),IF(Subgroup_number=Calculations!EY$25,Calculations!EY$17,""))</f>
        <v>#REF!</v>
      </c>
      <c r="M141" s="26" t="e">
        <f>IF(COUNTIF(Calculations!DP:DP,Subgroup_number)=1,INDEX(Calculations!DP:EU,MATCH(Subgroup_number,Calculations!DP:DP,0),6),IF(Subgroup_number=Calculations!EY$25,Calculations!EY$18,""))</f>
        <v>#REF!</v>
      </c>
      <c r="N141" s="8" t="e">
        <f>IF(COUNTIF(Calculations!DP:DP,Subgroup_number)=1,INDEX(Calculations!DP:EU,MATCH(Subgroup_number,Calculations!DP:DP,0),7),IF(Subgroup_number=Calculations!EY$25,Calculations!EY$19,""))</f>
        <v>#REF!</v>
      </c>
      <c r="O141" s="4" t="e">
        <f>IF(COUNTIF(Calculations!DP:DP,Subgroup_number)=1,INDEX(Calculations!DP:EU,MATCH(Subgroup_number,Calculations!DP:DP,0),9),IF(Subgroup_number=Calculations!EY$25,Calculations!EY$20,""))</f>
        <v>#REF!</v>
      </c>
      <c r="P141" s="4" t="e">
        <f>IF(COUNTIF(Calculations!DP:DP,Subgroup_number)=1,INDEX(Calculations!DP:EU,MATCH(Subgroup_number,Calculations!DP:DP,0),10),IF(Subgroup_number=Calculations!EY$25,Calculations!EY$21,""))</f>
        <v>#REF!</v>
      </c>
      <c r="Q14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1" s="125"/>
      <c r="U141" s="123"/>
      <c r="W141" s="123"/>
      <c r="Y141" s="123"/>
      <c r="AA141" s="123"/>
    </row>
    <row r="142" spans="6:27">
      <c r="F142" s="48">
        <v>141</v>
      </c>
      <c r="G14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2" s="4" t="e">
        <f>IF(COUNTIF(Calculations!DP:DP,Subgroup_number)=1,INDEX(Calculations!DP:EU,MATCH(Subgroup_number,Calculations!DP:DP,0),5),IF(Subgroup_number=Calculations!EY$25,Calculations!EY$17,""))</f>
        <v>#REF!</v>
      </c>
      <c r="M142" s="26" t="e">
        <f>IF(COUNTIF(Calculations!DP:DP,Subgroup_number)=1,INDEX(Calculations!DP:EU,MATCH(Subgroup_number,Calculations!DP:DP,0),6),IF(Subgroup_number=Calculations!EY$25,Calculations!EY$18,""))</f>
        <v>#REF!</v>
      </c>
      <c r="N142" s="8" t="e">
        <f>IF(COUNTIF(Calculations!DP:DP,Subgroup_number)=1,INDEX(Calculations!DP:EU,MATCH(Subgroup_number,Calculations!DP:DP,0),7),IF(Subgroup_number=Calculations!EY$25,Calculations!EY$19,""))</f>
        <v>#REF!</v>
      </c>
      <c r="O142" s="4" t="e">
        <f>IF(COUNTIF(Calculations!DP:DP,Subgroup_number)=1,INDEX(Calculations!DP:EU,MATCH(Subgroup_number,Calculations!DP:DP,0),9),IF(Subgroup_number=Calculations!EY$25,Calculations!EY$20,""))</f>
        <v>#REF!</v>
      </c>
      <c r="P142" s="4" t="e">
        <f>IF(COUNTIF(Calculations!DP:DP,Subgroup_number)=1,INDEX(Calculations!DP:EU,MATCH(Subgroup_number,Calculations!DP:DP,0),10),IF(Subgroup_number=Calculations!EY$25,Calculations!EY$21,""))</f>
        <v>#REF!</v>
      </c>
      <c r="Q14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2" s="125"/>
      <c r="U142" s="123"/>
      <c r="W142" s="123"/>
      <c r="Y142" s="123"/>
      <c r="AA142" s="123"/>
    </row>
    <row r="143" spans="6:27">
      <c r="F143" s="48">
        <v>142</v>
      </c>
      <c r="G14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3" s="4" t="e">
        <f>IF(COUNTIF(Calculations!DP:DP,Subgroup_number)=1,INDEX(Calculations!DP:EU,MATCH(Subgroup_number,Calculations!DP:DP,0),5),IF(Subgroup_number=Calculations!EY$25,Calculations!EY$17,""))</f>
        <v>#REF!</v>
      </c>
      <c r="M143" s="26" t="e">
        <f>IF(COUNTIF(Calculations!DP:DP,Subgroup_number)=1,INDEX(Calculations!DP:EU,MATCH(Subgroup_number,Calculations!DP:DP,0),6),IF(Subgroup_number=Calculations!EY$25,Calculations!EY$18,""))</f>
        <v>#REF!</v>
      </c>
      <c r="N143" s="8" t="e">
        <f>IF(COUNTIF(Calculations!DP:DP,Subgroup_number)=1,INDEX(Calculations!DP:EU,MATCH(Subgroup_number,Calculations!DP:DP,0),7),IF(Subgroup_number=Calculations!EY$25,Calculations!EY$19,""))</f>
        <v>#REF!</v>
      </c>
      <c r="O143" s="4" t="e">
        <f>IF(COUNTIF(Calculations!DP:DP,Subgroup_number)=1,INDEX(Calculations!DP:EU,MATCH(Subgroup_number,Calculations!DP:DP,0),9),IF(Subgroup_number=Calculations!EY$25,Calculations!EY$20,""))</f>
        <v>#REF!</v>
      </c>
      <c r="P143" s="4" t="e">
        <f>IF(COUNTIF(Calculations!DP:DP,Subgroup_number)=1,INDEX(Calculations!DP:EU,MATCH(Subgroup_number,Calculations!DP:DP,0),10),IF(Subgroup_number=Calculations!EY$25,Calculations!EY$21,""))</f>
        <v>#REF!</v>
      </c>
      <c r="Q14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3" s="125"/>
      <c r="U143" s="123"/>
      <c r="W143" s="123"/>
      <c r="Y143" s="123"/>
      <c r="AA143" s="123"/>
    </row>
    <row r="144" spans="6:27">
      <c r="F144" s="48">
        <v>143</v>
      </c>
      <c r="G14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4" s="4" t="e">
        <f>IF(COUNTIF(Calculations!DP:DP,Subgroup_number)=1,INDEX(Calculations!DP:EU,MATCH(Subgroup_number,Calculations!DP:DP,0),5),IF(Subgroup_number=Calculations!EY$25,Calculations!EY$17,""))</f>
        <v>#REF!</v>
      </c>
      <c r="M144" s="26" t="e">
        <f>IF(COUNTIF(Calculations!DP:DP,Subgroup_number)=1,INDEX(Calculations!DP:EU,MATCH(Subgroup_number,Calculations!DP:DP,0),6),IF(Subgroup_number=Calculations!EY$25,Calculations!EY$18,""))</f>
        <v>#REF!</v>
      </c>
      <c r="N144" s="8" t="e">
        <f>IF(COUNTIF(Calculations!DP:DP,Subgroup_number)=1,INDEX(Calculations!DP:EU,MATCH(Subgroup_number,Calculations!DP:DP,0),7),IF(Subgroup_number=Calculations!EY$25,Calculations!EY$19,""))</f>
        <v>#REF!</v>
      </c>
      <c r="O144" s="4" t="e">
        <f>IF(COUNTIF(Calculations!DP:DP,Subgroup_number)=1,INDEX(Calculations!DP:EU,MATCH(Subgroup_number,Calculations!DP:DP,0),9),IF(Subgroup_number=Calculations!EY$25,Calculations!EY$20,""))</f>
        <v>#REF!</v>
      </c>
      <c r="P144" s="4" t="e">
        <f>IF(COUNTIF(Calculations!DP:DP,Subgroup_number)=1,INDEX(Calculations!DP:EU,MATCH(Subgroup_number,Calculations!DP:DP,0),10),IF(Subgroup_number=Calculations!EY$25,Calculations!EY$21,""))</f>
        <v>#REF!</v>
      </c>
      <c r="Q14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4" s="125"/>
      <c r="U144" s="123"/>
      <c r="W144" s="123"/>
      <c r="Y144" s="123"/>
      <c r="AA144" s="123"/>
    </row>
    <row r="145" spans="6:27">
      <c r="F145" s="48">
        <v>144</v>
      </c>
      <c r="G14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5" s="4" t="e">
        <f>IF(COUNTIF(Calculations!DP:DP,Subgroup_number)=1,INDEX(Calculations!DP:EU,MATCH(Subgroup_number,Calculations!DP:DP,0),5),IF(Subgroup_number=Calculations!EY$25,Calculations!EY$17,""))</f>
        <v>#REF!</v>
      </c>
      <c r="M145" s="26" t="e">
        <f>IF(COUNTIF(Calculations!DP:DP,Subgroup_number)=1,INDEX(Calculations!DP:EU,MATCH(Subgroup_number,Calculations!DP:DP,0),6),IF(Subgroup_number=Calculations!EY$25,Calculations!EY$18,""))</f>
        <v>#REF!</v>
      </c>
      <c r="N145" s="8" t="e">
        <f>IF(COUNTIF(Calculations!DP:DP,Subgroup_number)=1,INDEX(Calculations!DP:EU,MATCH(Subgroup_number,Calculations!DP:DP,0),7),IF(Subgroup_number=Calculations!EY$25,Calculations!EY$19,""))</f>
        <v>#REF!</v>
      </c>
      <c r="O145" s="4" t="e">
        <f>IF(COUNTIF(Calculations!DP:DP,Subgroup_number)=1,INDEX(Calculations!DP:EU,MATCH(Subgroup_number,Calculations!DP:DP,0),9),IF(Subgroup_number=Calculations!EY$25,Calculations!EY$20,""))</f>
        <v>#REF!</v>
      </c>
      <c r="P145" s="4" t="e">
        <f>IF(COUNTIF(Calculations!DP:DP,Subgroup_number)=1,INDEX(Calculations!DP:EU,MATCH(Subgroup_number,Calculations!DP:DP,0),10),IF(Subgroup_number=Calculations!EY$25,Calculations!EY$21,""))</f>
        <v>#REF!</v>
      </c>
      <c r="Q14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5" s="125"/>
      <c r="U145" s="123"/>
      <c r="W145" s="123"/>
      <c r="Y145" s="123"/>
      <c r="AA145" s="123"/>
    </row>
    <row r="146" spans="6:27">
      <c r="F146" s="48">
        <v>145</v>
      </c>
      <c r="G14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6" s="4" t="e">
        <f>IF(COUNTIF(Calculations!DP:DP,Subgroup_number)=1,INDEX(Calculations!DP:EU,MATCH(Subgroup_number,Calculations!DP:DP,0),5),IF(Subgroup_number=Calculations!EY$25,Calculations!EY$17,""))</f>
        <v>#REF!</v>
      </c>
      <c r="M146" s="26" t="e">
        <f>IF(COUNTIF(Calculations!DP:DP,Subgroup_number)=1,INDEX(Calculations!DP:EU,MATCH(Subgroup_number,Calculations!DP:DP,0),6),IF(Subgroup_number=Calculations!EY$25,Calculations!EY$18,""))</f>
        <v>#REF!</v>
      </c>
      <c r="N146" s="8" t="e">
        <f>IF(COUNTIF(Calculations!DP:DP,Subgroup_number)=1,INDEX(Calculations!DP:EU,MATCH(Subgroup_number,Calculations!DP:DP,0),7),IF(Subgroup_number=Calculations!EY$25,Calculations!EY$19,""))</f>
        <v>#REF!</v>
      </c>
      <c r="O146" s="4" t="e">
        <f>IF(COUNTIF(Calculations!DP:DP,Subgroup_number)=1,INDEX(Calculations!DP:EU,MATCH(Subgroup_number,Calculations!DP:DP,0),9),IF(Subgroup_number=Calculations!EY$25,Calculations!EY$20,""))</f>
        <v>#REF!</v>
      </c>
      <c r="P146" s="4" t="e">
        <f>IF(COUNTIF(Calculations!DP:DP,Subgroup_number)=1,INDEX(Calculations!DP:EU,MATCH(Subgroup_number,Calculations!DP:DP,0),10),IF(Subgroup_number=Calculations!EY$25,Calculations!EY$21,""))</f>
        <v>#REF!</v>
      </c>
      <c r="Q14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6" s="125"/>
      <c r="U146" s="123"/>
      <c r="W146" s="123"/>
      <c r="Y146" s="123"/>
      <c r="AA146" s="123"/>
    </row>
    <row r="147" spans="6:27">
      <c r="F147" s="48">
        <v>146</v>
      </c>
      <c r="G14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7" s="4" t="e">
        <f>IF(COUNTIF(Calculations!DP:DP,Subgroup_number)=1,INDEX(Calculations!DP:EU,MATCH(Subgroup_number,Calculations!DP:DP,0),5),IF(Subgroup_number=Calculations!EY$25,Calculations!EY$17,""))</f>
        <v>#REF!</v>
      </c>
      <c r="M147" s="26" t="e">
        <f>IF(COUNTIF(Calculations!DP:DP,Subgroup_number)=1,INDEX(Calculations!DP:EU,MATCH(Subgroup_number,Calculations!DP:DP,0),6),IF(Subgroup_number=Calculations!EY$25,Calculations!EY$18,""))</f>
        <v>#REF!</v>
      </c>
      <c r="N147" s="8" t="e">
        <f>IF(COUNTIF(Calculations!DP:DP,Subgroup_number)=1,INDEX(Calculations!DP:EU,MATCH(Subgroup_number,Calculations!DP:DP,0),7),IF(Subgroup_number=Calculations!EY$25,Calculations!EY$19,""))</f>
        <v>#REF!</v>
      </c>
      <c r="O147" s="4" t="e">
        <f>IF(COUNTIF(Calculations!DP:DP,Subgroup_number)=1,INDEX(Calculations!DP:EU,MATCH(Subgroup_number,Calculations!DP:DP,0),9),IF(Subgroup_number=Calculations!EY$25,Calculations!EY$20,""))</f>
        <v>#REF!</v>
      </c>
      <c r="P147" s="4" t="e">
        <f>IF(COUNTIF(Calculations!DP:DP,Subgroup_number)=1,INDEX(Calculations!DP:EU,MATCH(Subgroup_number,Calculations!DP:DP,0),10),IF(Subgroup_number=Calculations!EY$25,Calculations!EY$21,""))</f>
        <v>#REF!</v>
      </c>
      <c r="Q14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7" s="125"/>
      <c r="U147" s="123"/>
      <c r="W147" s="123"/>
      <c r="Y147" s="123"/>
      <c r="AA147" s="123"/>
    </row>
    <row r="148" spans="6:27">
      <c r="F148" s="48">
        <v>147</v>
      </c>
      <c r="G14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8" s="4" t="e">
        <f>IF(COUNTIF(Calculations!DP:DP,Subgroup_number)=1,INDEX(Calculations!DP:EU,MATCH(Subgroup_number,Calculations!DP:DP,0),5),IF(Subgroup_number=Calculations!EY$25,Calculations!EY$17,""))</f>
        <v>#REF!</v>
      </c>
      <c r="M148" s="26" t="e">
        <f>IF(COUNTIF(Calculations!DP:DP,Subgroup_number)=1,INDEX(Calculations!DP:EU,MATCH(Subgroup_number,Calculations!DP:DP,0),6),IF(Subgroup_number=Calculations!EY$25,Calculations!EY$18,""))</f>
        <v>#REF!</v>
      </c>
      <c r="N148" s="8" t="e">
        <f>IF(COUNTIF(Calculations!DP:DP,Subgroup_number)=1,INDEX(Calculations!DP:EU,MATCH(Subgroup_number,Calculations!DP:DP,0),7),IF(Subgroup_number=Calculations!EY$25,Calculations!EY$19,""))</f>
        <v>#REF!</v>
      </c>
      <c r="O148" s="4" t="e">
        <f>IF(COUNTIF(Calculations!DP:DP,Subgroup_number)=1,INDEX(Calculations!DP:EU,MATCH(Subgroup_number,Calculations!DP:DP,0),9),IF(Subgroup_number=Calculations!EY$25,Calculations!EY$20,""))</f>
        <v>#REF!</v>
      </c>
      <c r="P148" s="4" t="e">
        <f>IF(COUNTIF(Calculations!DP:DP,Subgroup_number)=1,INDEX(Calculations!DP:EU,MATCH(Subgroup_number,Calculations!DP:DP,0),10),IF(Subgroup_number=Calculations!EY$25,Calculations!EY$21,""))</f>
        <v>#REF!</v>
      </c>
      <c r="Q14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8" s="125"/>
      <c r="U148" s="123"/>
      <c r="W148" s="123"/>
      <c r="Y148" s="123"/>
      <c r="AA148" s="123"/>
    </row>
    <row r="149" spans="6:27">
      <c r="F149" s="48">
        <v>148</v>
      </c>
      <c r="G14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4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4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4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4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49" s="4" t="e">
        <f>IF(COUNTIF(Calculations!DP:DP,Subgroup_number)=1,INDEX(Calculations!DP:EU,MATCH(Subgroup_number,Calculations!DP:DP,0),5),IF(Subgroup_number=Calculations!EY$25,Calculations!EY$17,""))</f>
        <v>#REF!</v>
      </c>
      <c r="M149" s="26" t="e">
        <f>IF(COUNTIF(Calculations!DP:DP,Subgroup_number)=1,INDEX(Calculations!DP:EU,MATCH(Subgroup_number,Calculations!DP:DP,0),6),IF(Subgroup_number=Calculations!EY$25,Calculations!EY$18,""))</f>
        <v>#REF!</v>
      </c>
      <c r="N149" s="8" t="e">
        <f>IF(COUNTIF(Calculations!DP:DP,Subgroup_number)=1,INDEX(Calculations!DP:EU,MATCH(Subgroup_number,Calculations!DP:DP,0),7),IF(Subgroup_number=Calculations!EY$25,Calculations!EY$19,""))</f>
        <v>#REF!</v>
      </c>
      <c r="O149" s="4" t="e">
        <f>IF(COUNTIF(Calculations!DP:DP,Subgroup_number)=1,INDEX(Calculations!DP:EU,MATCH(Subgroup_number,Calculations!DP:DP,0),9),IF(Subgroup_number=Calculations!EY$25,Calculations!EY$20,""))</f>
        <v>#REF!</v>
      </c>
      <c r="P149" s="4" t="e">
        <f>IF(COUNTIF(Calculations!DP:DP,Subgroup_number)=1,INDEX(Calculations!DP:EU,MATCH(Subgroup_number,Calculations!DP:DP,0),10),IF(Subgroup_number=Calculations!EY$25,Calculations!EY$21,""))</f>
        <v>#REF!</v>
      </c>
      <c r="Q14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4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49" s="125"/>
      <c r="U149" s="123"/>
      <c r="W149" s="123"/>
      <c r="Y149" s="123"/>
      <c r="AA149" s="123"/>
    </row>
    <row r="150" spans="6:27">
      <c r="F150" s="48">
        <v>149</v>
      </c>
      <c r="G15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0" s="4" t="e">
        <f>IF(COUNTIF(Calculations!DP:DP,Subgroup_number)=1,INDEX(Calculations!DP:EU,MATCH(Subgroup_number,Calculations!DP:DP,0),5),IF(Subgroup_number=Calculations!EY$25,Calculations!EY$17,""))</f>
        <v>#REF!</v>
      </c>
      <c r="M150" s="26" t="e">
        <f>IF(COUNTIF(Calculations!DP:DP,Subgroup_number)=1,INDEX(Calculations!DP:EU,MATCH(Subgroup_number,Calculations!DP:DP,0),6),IF(Subgroup_number=Calculations!EY$25,Calculations!EY$18,""))</f>
        <v>#REF!</v>
      </c>
      <c r="N150" s="8" t="e">
        <f>IF(COUNTIF(Calculations!DP:DP,Subgroup_number)=1,INDEX(Calculations!DP:EU,MATCH(Subgroup_number,Calculations!DP:DP,0),7),IF(Subgroup_number=Calculations!EY$25,Calculations!EY$19,""))</f>
        <v>#REF!</v>
      </c>
      <c r="O150" s="4" t="e">
        <f>IF(COUNTIF(Calculations!DP:DP,Subgroup_number)=1,INDEX(Calculations!DP:EU,MATCH(Subgroup_number,Calculations!DP:DP,0),9),IF(Subgroup_number=Calculations!EY$25,Calculations!EY$20,""))</f>
        <v>#REF!</v>
      </c>
      <c r="P150" s="4" t="e">
        <f>IF(COUNTIF(Calculations!DP:DP,Subgroup_number)=1,INDEX(Calculations!DP:EU,MATCH(Subgroup_number,Calculations!DP:DP,0),10),IF(Subgroup_number=Calculations!EY$25,Calculations!EY$21,""))</f>
        <v>#REF!</v>
      </c>
      <c r="Q15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0" s="125"/>
      <c r="U150" s="123"/>
      <c r="W150" s="123"/>
      <c r="Y150" s="123"/>
      <c r="AA150" s="123"/>
    </row>
    <row r="151" spans="6:27">
      <c r="F151" s="48">
        <v>150</v>
      </c>
      <c r="G15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1" s="4" t="e">
        <f>IF(COUNTIF(Calculations!DP:DP,Subgroup_number)=1,INDEX(Calculations!DP:EU,MATCH(Subgroup_number,Calculations!DP:DP,0),5),IF(Subgroup_number=Calculations!EY$25,Calculations!EY$17,""))</f>
        <v>#REF!</v>
      </c>
      <c r="M151" s="26" t="e">
        <f>IF(COUNTIF(Calculations!DP:DP,Subgroup_number)=1,INDEX(Calculations!DP:EU,MATCH(Subgroup_number,Calculations!DP:DP,0),6),IF(Subgroup_number=Calculations!EY$25,Calculations!EY$18,""))</f>
        <v>#REF!</v>
      </c>
      <c r="N151" s="8" t="e">
        <f>IF(COUNTIF(Calculations!DP:DP,Subgroup_number)=1,INDEX(Calculations!DP:EU,MATCH(Subgroup_number,Calculations!DP:DP,0),7),IF(Subgroup_number=Calculations!EY$25,Calculations!EY$19,""))</f>
        <v>#REF!</v>
      </c>
      <c r="O151" s="4" t="e">
        <f>IF(COUNTIF(Calculations!DP:DP,Subgroup_number)=1,INDEX(Calculations!DP:EU,MATCH(Subgroup_number,Calculations!DP:DP,0),9),IF(Subgroup_number=Calculations!EY$25,Calculations!EY$20,""))</f>
        <v>#REF!</v>
      </c>
      <c r="P151" s="4" t="e">
        <f>IF(COUNTIF(Calculations!DP:DP,Subgroup_number)=1,INDEX(Calculations!DP:EU,MATCH(Subgroup_number,Calculations!DP:DP,0),10),IF(Subgroup_number=Calculations!EY$25,Calculations!EY$21,""))</f>
        <v>#REF!</v>
      </c>
      <c r="Q15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1" s="125"/>
      <c r="U151" s="123"/>
      <c r="W151" s="123"/>
      <c r="Y151" s="123"/>
      <c r="AA151" s="123"/>
    </row>
    <row r="152" spans="6:27">
      <c r="F152" s="48">
        <v>151</v>
      </c>
      <c r="G15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2" s="4" t="e">
        <f>IF(COUNTIF(Calculations!DP:DP,Subgroup_number)=1,INDEX(Calculations!DP:EU,MATCH(Subgroup_number,Calculations!DP:DP,0),5),IF(Subgroup_number=Calculations!EY$25,Calculations!EY$17,""))</f>
        <v>#REF!</v>
      </c>
      <c r="M152" s="26" t="e">
        <f>IF(COUNTIF(Calculations!DP:DP,Subgroup_number)=1,INDEX(Calculations!DP:EU,MATCH(Subgroup_number,Calculations!DP:DP,0),6),IF(Subgroup_number=Calculations!EY$25,Calculations!EY$18,""))</f>
        <v>#REF!</v>
      </c>
      <c r="N152" s="8" t="e">
        <f>IF(COUNTIF(Calculations!DP:DP,Subgroup_number)=1,INDEX(Calculations!DP:EU,MATCH(Subgroup_number,Calculations!DP:DP,0),7),IF(Subgroup_number=Calculations!EY$25,Calculations!EY$19,""))</f>
        <v>#REF!</v>
      </c>
      <c r="O152" s="4" t="e">
        <f>IF(COUNTIF(Calculations!DP:DP,Subgroup_number)=1,INDEX(Calculations!DP:EU,MATCH(Subgroup_number,Calculations!DP:DP,0),9),IF(Subgroup_number=Calculations!EY$25,Calculations!EY$20,""))</f>
        <v>#REF!</v>
      </c>
      <c r="P152" s="4" t="e">
        <f>IF(COUNTIF(Calculations!DP:DP,Subgroup_number)=1,INDEX(Calculations!DP:EU,MATCH(Subgroup_number,Calculations!DP:DP,0),10),IF(Subgroup_number=Calculations!EY$25,Calculations!EY$21,""))</f>
        <v>#REF!</v>
      </c>
      <c r="Q15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2" s="125"/>
      <c r="U152" s="123"/>
      <c r="W152" s="123"/>
      <c r="Y152" s="123"/>
      <c r="AA152" s="123"/>
    </row>
    <row r="153" spans="6:27">
      <c r="F153" s="48">
        <v>152</v>
      </c>
      <c r="G15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3" s="4" t="e">
        <f>IF(COUNTIF(Calculations!DP:DP,Subgroup_number)=1,INDEX(Calculations!DP:EU,MATCH(Subgroup_number,Calculations!DP:DP,0),5),IF(Subgroup_number=Calculations!EY$25,Calculations!EY$17,""))</f>
        <v>#REF!</v>
      </c>
      <c r="M153" s="26" t="e">
        <f>IF(COUNTIF(Calculations!DP:DP,Subgroup_number)=1,INDEX(Calculations!DP:EU,MATCH(Subgroup_number,Calculations!DP:DP,0),6),IF(Subgroup_number=Calculations!EY$25,Calculations!EY$18,""))</f>
        <v>#REF!</v>
      </c>
      <c r="N153" s="8" t="e">
        <f>IF(COUNTIF(Calculations!DP:DP,Subgroup_number)=1,INDEX(Calculations!DP:EU,MATCH(Subgroup_number,Calculations!DP:DP,0),7),IF(Subgroup_number=Calculations!EY$25,Calculations!EY$19,""))</f>
        <v>#REF!</v>
      </c>
      <c r="O153" s="4" t="e">
        <f>IF(COUNTIF(Calculations!DP:DP,Subgroup_number)=1,INDEX(Calculations!DP:EU,MATCH(Subgroup_number,Calculations!DP:DP,0),9),IF(Subgroup_number=Calculations!EY$25,Calculations!EY$20,""))</f>
        <v>#REF!</v>
      </c>
      <c r="P153" s="4" t="e">
        <f>IF(COUNTIF(Calculations!DP:DP,Subgroup_number)=1,INDEX(Calculations!DP:EU,MATCH(Subgroup_number,Calculations!DP:DP,0),10),IF(Subgroup_number=Calculations!EY$25,Calculations!EY$21,""))</f>
        <v>#REF!</v>
      </c>
      <c r="Q15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3" s="125"/>
      <c r="U153" s="123"/>
      <c r="W153" s="123"/>
      <c r="Y153" s="123"/>
      <c r="AA153" s="123"/>
    </row>
    <row r="154" spans="6:27">
      <c r="F154" s="48">
        <v>153</v>
      </c>
      <c r="G15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4" s="4" t="e">
        <f>IF(COUNTIF(Calculations!DP:DP,Subgroup_number)=1,INDEX(Calculations!DP:EU,MATCH(Subgroup_number,Calculations!DP:DP,0),5),IF(Subgroup_number=Calculations!EY$25,Calculations!EY$17,""))</f>
        <v>#REF!</v>
      </c>
      <c r="M154" s="26" t="e">
        <f>IF(COUNTIF(Calculations!DP:DP,Subgroup_number)=1,INDEX(Calculations!DP:EU,MATCH(Subgroup_number,Calculations!DP:DP,0),6),IF(Subgroup_number=Calculations!EY$25,Calculations!EY$18,""))</f>
        <v>#REF!</v>
      </c>
      <c r="N154" s="8" t="e">
        <f>IF(COUNTIF(Calculations!DP:DP,Subgroup_number)=1,INDEX(Calculations!DP:EU,MATCH(Subgroup_number,Calculations!DP:DP,0),7),IF(Subgroup_number=Calculations!EY$25,Calculations!EY$19,""))</f>
        <v>#REF!</v>
      </c>
      <c r="O154" s="4" t="e">
        <f>IF(COUNTIF(Calculations!DP:DP,Subgroup_number)=1,INDEX(Calculations!DP:EU,MATCH(Subgroup_number,Calculations!DP:DP,0),9),IF(Subgroup_number=Calculations!EY$25,Calculations!EY$20,""))</f>
        <v>#REF!</v>
      </c>
      <c r="P154" s="4" t="e">
        <f>IF(COUNTIF(Calculations!DP:DP,Subgroup_number)=1,INDEX(Calculations!DP:EU,MATCH(Subgroup_number,Calculations!DP:DP,0),10),IF(Subgroup_number=Calculations!EY$25,Calculations!EY$21,""))</f>
        <v>#REF!</v>
      </c>
      <c r="Q15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4" s="125"/>
      <c r="U154" s="123"/>
      <c r="W154" s="123"/>
      <c r="Y154" s="123"/>
      <c r="AA154" s="123"/>
    </row>
    <row r="155" spans="6:27">
      <c r="F155" s="48">
        <v>154</v>
      </c>
      <c r="G15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5" s="4" t="e">
        <f>IF(COUNTIF(Calculations!DP:DP,Subgroup_number)=1,INDEX(Calculations!DP:EU,MATCH(Subgroup_number,Calculations!DP:DP,0),5),IF(Subgroup_number=Calculations!EY$25,Calculations!EY$17,""))</f>
        <v>#REF!</v>
      </c>
      <c r="M155" s="26" t="e">
        <f>IF(COUNTIF(Calculations!DP:DP,Subgroup_number)=1,INDEX(Calculations!DP:EU,MATCH(Subgroup_number,Calculations!DP:DP,0),6),IF(Subgroup_number=Calculations!EY$25,Calculations!EY$18,""))</f>
        <v>#REF!</v>
      </c>
      <c r="N155" s="8" t="e">
        <f>IF(COUNTIF(Calculations!DP:DP,Subgroup_number)=1,INDEX(Calculations!DP:EU,MATCH(Subgroup_number,Calculations!DP:DP,0),7),IF(Subgroup_number=Calculations!EY$25,Calculations!EY$19,""))</f>
        <v>#REF!</v>
      </c>
      <c r="O155" s="4" t="e">
        <f>IF(COUNTIF(Calculations!DP:DP,Subgroup_number)=1,INDEX(Calculations!DP:EU,MATCH(Subgroup_number,Calculations!DP:DP,0),9),IF(Subgroup_number=Calculations!EY$25,Calculations!EY$20,""))</f>
        <v>#REF!</v>
      </c>
      <c r="P155" s="4" t="e">
        <f>IF(COUNTIF(Calculations!DP:DP,Subgroup_number)=1,INDEX(Calculations!DP:EU,MATCH(Subgroup_number,Calculations!DP:DP,0),10),IF(Subgroup_number=Calculations!EY$25,Calculations!EY$21,""))</f>
        <v>#REF!</v>
      </c>
      <c r="Q15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5" s="125"/>
      <c r="U155" s="123"/>
      <c r="W155" s="123"/>
      <c r="Y155" s="123"/>
      <c r="AA155" s="123"/>
    </row>
    <row r="156" spans="6:27">
      <c r="F156" s="48">
        <v>155</v>
      </c>
      <c r="G15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6" s="4" t="e">
        <f>IF(COUNTIF(Calculations!DP:DP,Subgroup_number)=1,INDEX(Calculations!DP:EU,MATCH(Subgroup_number,Calculations!DP:DP,0),5),IF(Subgroup_number=Calculations!EY$25,Calculations!EY$17,""))</f>
        <v>#REF!</v>
      </c>
      <c r="M156" s="26" t="e">
        <f>IF(COUNTIF(Calculations!DP:DP,Subgroup_number)=1,INDEX(Calculations!DP:EU,MATCH(Subgroup_number,Calculations!DP:DP,0),6),IF(Subgroup_number=Calculations!EY$25,Calculations!EY$18,""))</f>
        <v>#REF!</v>
      </c>
      <c r="N156" s="8" t="e">
        <f>IF(COUNTIF(Calculations!DP:DP,Subgroup_number)=1,INDEX(Calculations!DP:EU,MATCH(Subgroup_number,Calculations!DP:DP,0),7),IF(Subgroup_number=Calculations!EY$25,Calculations!EY$19,""))</f>
        <v>#REF!</v>
      </c>
      <c r="O156" s="4" t="e">
        <f>IF(COUNTIF(Calculations!DP:DP,Subgroup_number)=1,INDEX(Calculations!DP:EU,MATCH(Subgroup_number,Calculations!DP:DP,0),9),IF(Subgroup_number=Calculations!EY$25,Calculations!EY$20,""))</f>
        <v>#REF!</v>
      </c>
      <c r="P156" s="4" t="e">
        <f>IF(COUNTIF(Calculations!DP:DP,Subgroup_number)=1,INDEX(Calculations!DP:EU,MATCH(Subgroup_number,Calculations!DP:DP,0),10),IF(Subgroup_number=Calculations!EY$25,Calculations!EY$21,""))</f>
        <v>#REF!</v>
      </c>
      <c r="Q15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6" s="125"/>
      <c r="U156" s="123"/>
      <c r="W156" s="123"/>
      <c r="Y156" s="123"/>
      <c r="AA156" s="123"/>
    </row>
    <row r="157" spans="6:27">
      <c r="F157" s="48">
        <v>156</v>
      </c>
      <c r="G15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7" s="4" t="e">
        <f>IF(COUNTIF(Calculations!DP:DP,Subgroup_number)=1,INDEX(Calculations!DP:EU,MATCH(Subgroup_number,Calculations!DP:DP,0),5),IF(Subgroup_number=Calculations!EY$25,Calculations!EY$17,""))</f>
        <v>#REF!</v>
      </c>
      <c r="M157" s="26" t="e">
        <f>IF(COUNTIF(Calculations!DP:DP,Subgroup_number)=1,INDEX(Calculations!DP:EU,MATCH(Subgroup_number,Calculations!DP:DP,0),6),IF(Subgroup_number=Calculations!EY$25,Calculations!EY$18,""))</f>
        <v>#REF!</v>
      </c>
      <c r="N157" s="8" t="e">
        <f>IF(COUNTIF(Calculations!DP:DP,Subgroup_number)=1,INDEX(Calculations!DP:EU,MATCH(Subgroup_number,Calculations!DP:DP,0),7),IF(Subgroup_number=Calculations!EY$25,Calculations!EY$19,""))</f>
        <v>#REF!</v>
      </c>
      <c r="O157" s="4" t="e">
        <f>IF(COUNTIF(Calculations!DP:DP,Subgroup_number)=1,INDEX(Calculations!DP:EU,MATCH(Subgroup_number,Calculations!DP:DP,0),9),IF(Subgroup_number=Calculations!EY$25,Calculations!EY$20,""))</f>
        <v>#REF!</v>
      </c>
      <c r="P157" s="4" t="e">
        <f>IF(COUNTIF(Calculations!DP:DP,Subgroup_number)=1,INDEX(Calculations!DP:EU,MATCH(Subgroup_number,Calculations!DP:DP,0),10),IF(Subgroup_number=Calculations!EY$25,Calculations!EY$21,""))</f>
        <v>#REF!</v>
      </c>
      <c r="Q15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7" s="125"/>
      <c r="U157" s="123"/>
      <c r="W157" s="123"/>
      <c r="Y157" s="123"/>
      <c r="AA157" s="123"/>
    </row>
    <row r="158" spans="6:27">
      <c r="F158" s="48">
        <v>157</v>
      </c>
      <c r="G15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8" s="4" t="e">
        <f>IF(COUNTIF(Calculations!DP:DP,Subgroup_number)=1,INDEX(Calculations!DP:EU,MATCH(Subgroup_number,Calculations!DP:DP,0),5),IF(Subgroup_number=Calculations!EY$25,Calculations!EY$17,""))</f>
        <v>#REF!</v>
      </c>
      <c r="M158" s="26" t="e">
        <f>IF(COUNTIF(Calculations!DP:DP,Subgroup_number)=1,INDEX(Calculations!DP:EU,MATCH(Subgroup_number,Calculations!DP:DP,0),6),IF(Subgroup_number=Calculations!EY$25,Calculations!EY$18,""))</f>
        <v>#REF!</v>
      </c>
      <c r="N158" s="8" t="e">
        <f>IF(COUNTIF(Calculations!DP:DP,Subgroup_number)=1,INDEX(Calculations!DP:EU,MATCH(Subgroup_number,Calculations!DP:DP,0),7),IF(Subgroup_number=Calculations!EY$25,Calculations!EY$19,""))</f>
        <v>#REF!</v>
      </c>
      <c r="O158" s="4" t="e">
        <f>IF(COUNTIF(Calculations!DP:DP,Subgroup_number)=1,INDEX(Calculations!DP:EU,MATCH(Subgroup_number,Calculations!DP:DP,0),9),IF(Subgroup_number=Calculations!EY$25,Calculations!EY$20,""))</f>
        <v>#REF!</v>
      </c>
      <c r="P158" s="4" t="e">
        <f>IF(COUNTIF(Calculations!DP:DP,Subgroup_number)=1,INDEX(Calculations!DP:EU,MATCH(Subgroup_number,Calculations!DP:DP,0),10),IF(Subgroup_number=Calculations!EY$25,Calculations!EY$21,""))</f>
        <v>#REF!</v>
      </c>
      <c r="Q15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8" s="125"/>
      <c r="U158" s="123"/>
      <c r="W158" s="123"/>
      <c r="Y158" s="123"/>
      <c r="AA158" s="123"/>
    </row>
    <row r="159" spans="6:27">
      <c r="F159" s="48">
        <v>158</v>
      </c>
      <c r="G15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5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5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5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5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59" s="4" t="e">
        <f>IF(COUNTIF(Calculations!DP:DP,Subgroup_number)=1,INDEX(Calculations!DP:EU,MATCH(Subgroup_number,Calculations!DP:DP,0),5),IF(Subgroup_number=Calculations!EY$25,Calculations!EY$17,""))</f>
        <v>#REF!</v>
      </c>
      <c r="M159" s="26" t="e">
        <f>IF(COUNTIF(Calculations!DP:DP,Subgroup_number)=1,INDEX(Calculations!DP:EU,MATCH(Subgroup_number,Calculations!DP:DP,0),6),IF(Subgroup_number=Calculations!EY$25,Calculations!EY$18,""))</f>
        <v>#REF!</v>
      </c>
      <c r="N159" s="8" t="e">
        <f>IF(COUNTIF(Calculations!DP:DP,Subgroup_number)=1,INDEX(Calculations!DP:EU,MATCH(Subgroup_number,Calculations!DP:DP,0),7),IF(Subgroup_number=Calculations!EY$25,Calculations!EY$19,""))</f>
        <v>#REF!</v>
      </c>
      <c r="O159" s="4" t="e">
        <f>IF(COUNTIF(Calculations!DP:DP,Subgroup_number)=1,INDEX(Calculations!DP:EU,MATCH(Subgroup_number,Calculations!DP:DP,0),9),IF(Subgroup_number=Calculations!EY$25,Calculations!EY$20,""))</f>
        <v>#REF!</v>
      </c>
      <c r="P159" s="4" t="e">
        <f>IF(COUNTIF(Calculations!DP:DP,Subgroup_number)=1,INDEX(Calculations!DP:EU,MATCH(Subgroup_number,Calculations!DP:DP,0),10),IF(Subgroup_number=Calculations!EY$25,Calculations!EY$21,""))</f>
        <v>#REF!</v>
      </c>
      <c r="Q15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5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59" s="125"/>
      <c r="U159" s="123"/>
      <c r="W159" s="123"/>
      <c r="Y159" s="123"/>
      <c r="AA159" s="123"/>
    </row>
    <row r="160" spans="6:27">
      <c r="F160" s="48">
        <v>159</v>
      </c>
      <c r="G16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0" s="4" t="e">
        <f>IF(COUNTIF(Calculations!DP:DP,Subgroup_number)=1,INDEX(Calculations!DP:EU,MATCH(Subgroup_number,Calculations!DP:DP,0),5),IF(Subgroup_number=Calculations!EY$25,Calculations!EY$17,""))</f>
        <v>#REF!</v>
      </c>
      <c r="M160" s="26" t="e">
        <f>IF(COUNTIF(Calculations!DP:DP,Subgroup_number)=1,INDEX(Calculations!DP:EU,MATCH(Subgroup_number,Calculations!DP:DP,0),6),IF(Subgroup_number=Calculations!EY$25,Calculations!EY$18,""))</f>
        <v>#REF!</v>
      </c>
      <c r="N160" s="8" t="e">
        <f>IF(COUNTIF(Calculations!DP:DP,Subgroup_number)=1,INDEX(Calculations!DP:EU,MATCH(Subgroup_number,Calculations!DP:DP,0),7),IF(Subgroup_number=Calculations!EY$25,Calculations!EY$19,""))</f>
        <v>#REF!</v>
      </c>
      <c r="O160" s="4" t="e">
        <f>IF(COUNTIF(Calculations!DP:DP,Subgroup_number)=1,INDEX(Calculations!DP:EU,MATCH(Subgroup_number,Calculations!DP:DP,0),9),IF(Subgroup_number=Calculations!EY$25,Calculations!EY$20,""))</f>
        <v>#REF!</v>
      </c>
      <c r="P160" s="4" t="e">
        <f>IF(COUNTIF(Calculations!DP:DP,Subgroup_number)=1,INDEX(Calculations!DP:EU,MATCH(Subgroup_number,Calculations!DP:DP,0),10),IF(Subgroup_number=Calculations!EY$25,Calculations!EY$21,""))</f>
        <v>#REF!</v>
      </c>
      <c r="Q16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0" s="125"/>
      <c r="U160" s="123"/>
      <c r="W160" s="123"/>
      <c r="Y160" s="123"/>
      <c r="AA160" s="123"/>
    </row>
    <row r="161" spans="6:27">
      <c r="F161" s="48">
        <v>160</v>
      </c>
      <c r="G16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1" s="4" t="e">
        <f>IF(COUNTIF(Calculations!DP:DP,Subgroup_number)=1,INDEX(Calculations!DP:EU,MATCH(Subgroup_number,Calculations!DP:DP,0),5),IF(Subgroup_number=Calculations!EY$25,Calculations!EY$17,""))</f>
        <v>#REF!</v>
      </c>
      <c r="M161" s="26" t="e">
        <f>IF(COUNTIF(Calculations!DP:DP,Subgroup_number)=1,INDEX(Calculations!DP:EU,MATCH(Subgroup_number,Calculations!DP:DP,0),6),IF(Subgroup_number=Calculations!EY$25,Calculations!EY$18,""))</f>
        <v>#REF!</v>
      </c>
      <c r="N161" s="8" t="e">
        <f>IF(COUNTIF(Calculations!DP:DP,Subgroup_number)=1,INDEX(Calculations!DP:EU,MATCH(Subgroup_number,Calculations!DP:DP,0),7),IF(Subgroup_number=Calculations!EY$25,Calculations!EY$19,""))</f>
        <v>#REF!</v>
      </c>
      <c r="O161" s="4" t="e">
        <f>IF(COUNTIF(Calculations!DP:DP,Subgroup_number)=1,INDEX(Calculations!DP:EU,MATCH(Subgroup_number,Calculations!DP:DP,0),9),IF(Subgroup_number=Calculations!EY$25,Calculations!EY$20,""))</f>
        <v>#REF!</v>
      </c>
      <c r="P161" s="4" t="e">
        <f>IF(COUNTIF(Calculations!DP:DP,Subgroup_number)=1,INDEX(Calculations!DP:EU,MATCH(Subgroup_number,Calculations!DP:DP,0),10),IF(Subgroup_number=Calculations!EY$25,Calculations!EY$21,""))</f>
        <v>#REF!</v>
      </c>
      <c r="Q16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1" s="125"/>
      <c r="U161" s="123"/>
      <c r="W161" s="123"/>
      <c r="Y161" s="123"/>
      <c r="AA161" s="123"/>
    </row>
    <row r="162" spans="6:27">
      <c r="F162" s="48">
        <v>161</v>
      </c>
      <c r="G16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2" s="4" t="e">
        <f>IF(COUNTIF(Calculations!DP:DP,Subgroup_number)=1,INDEX(Calculations!DP:EU,MATCH(Subgroup_number,Calculations!DP:DP,0),5),IF(Subgroup_number=Calculations!EY$25,Calculations!EY$17,""))</f>
        <v>#REF!</v>
      </c>
      <c r="M162" s="26" t="e">
        <f>IF(COUNTIF(Calculations!DP:DP,Subgroup_number)=1,INDEX(Calculations!DP:EU,MATCH(Subgroup_number,Calculations!DP:DP,0),6),IF(Subgroup_number=Calculations!EY$25,Calculations!EY$18,""))</f>
        <v>#REF!</v>
      </c>
      <c r="N162" s="8" t="e">
        <f>IF(COUNTIF(Calculations!DP:DP,Subgroup_number)=1,INDEX(Calculations!DP:EU,MATCH(Subgroup_number,Calculations!DP:DP,0),7),IF(Subgroup_number=Calculations!EY$25,Calculations!EY$19,""))</f>
        <v>#REF!</v>
      </c>
      <c r="O162" s="4" t="e">
        <f>IF(COUNTIF(Calculations!DP:DP,Subgroup_number)=1,INDEX(Calculations!DP:EU,MATCH(Subgroup_number,Calculations!DP:DP,0),9),IF(Subgroup_number=Calculations!EY$25,Calculations!EY$20,""))</f>
        <v>#REF!</v>
      </c>
      <c r="P162" s="4" t="e">
        <f>IF(COUNTIF(Calculations!DP:DP,Subgroup_number)=1,INDEX(Calculations!DP:EU,MATCH(Subgroup_number,Calculations!DP:DP,0),10),IF(Subgroup_number=Calculations!EY$25,Calculations!EY$21,""))</f>
        <v>#REF!</v>
      </c>
      <c r="Q16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2" s="125"/>
      <c r="U162" s="123"/>
      <c r="W162" s="123"/>
      <c r="Y162" s="123"/>
      <c r="AA162" s="123"/>
    </row>
    <row r="163" spans="6:27">
      <c r="F163" s="48">
        <v>162</v>
      </c>
      <c r="G16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3" s="4" t="e">
        <f>IF(COUNTIF(Calculations!DP:DP,Subgroup_number)=1,INDEX(Calculations!DP:EU,MATCH(Subgroup_number,Calculations!DP:DP,0),5),IF(Subgroup_number=Calculations!EY$25,Calculations!EY$17,""))</f>
        <v>#REF!</v>
      </c>
      <c r="M163" s="26" t="e">
        <f>IF(COUNTIF(Calculations!DP:DP,Subgroup_number)=1,INDEX(Calculations!DP:EU,MATCH(Subgroup_number,Calculations!DP:DP,0),6),IF(Subgroup_number=Calculations!EY$25,Calculations!EY$18,""))</f>
        <v>#REF!</v>
      </c>
      <c r="N163" s="8" t="e">
        <f>IF(COUNTIF(Calculations!DP:DP,Subgroup_number)=1,INDEX(Calculations!DP:EU,MATCH(Subgroup_number,Calculations!DP:DP,0),7),IF(Subgroup_number=Calculations!EY$25,Calculations!EY$19,""))</f>
        <v>#REF!</v>
      </c>
      <c r="O163" s="4" t="e">
        <f>IF(COUNTIF(Calculations!DP:DP,Subgroup_number)=1,INDEX(Calculations!DP:EU,MATCH(Subgroup_number,Calculations!DP:DP,0),9),IF(Subgroup_number=Calculations!EY$25,Calculations!EY$20,""))</f>
        <v>#REF!</v>
      </c>
      <c r="P163" s="4" t="e">
        <f>IF(COUNTIF(Calculations!DP:DP,Subgroup_number)=1,INDEX(Calculations!DP:EU,MATCH(Subgroup_number,Calculations!DP:DP,0),10),IF(Subgroup_number=Calculations!EY$25,Calculations!EY$21,""))</f>
        <v>#REF!</v>
      </c>
      <c r="Q16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3" s="125"/>
      <c r="U163" s="123"/>
      <c r="W163" s="123"/>
      <c r="Y163" s="123"/>
      <c r="AA163" s="123"/>
    </row>
    <row r="164" spans="6:27">
      <c r="F164" s="48">
        <v>163</v>
      </c>
      <c r="G16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4" s="4" t="e">
        <f>IF(COUNTIF(Calculations!DP:DP,Subgroup_number)=1,INDEX(Calculations!DP:EU,MATCH(Subgroup_number,Calculations!DP:DP,0),5),IF(Subgroup_number=Calculations!EY$25,Calculations!EY$17,""))</f>
        <v>#REF!</v>
      </c>
      <c r="M164" s="26" t="e">
        <f>IF(COUNTIF(Calculations!DP:DP,Subgroup_number)=1,INDEX(Calculations!DP:EU,MATCH(Subgroup_number,Calculations!DP:DP,0),6),IF(Subgroup_number=Calculations!EY$25,Calculations!EY$18,""))</f>
        <v>#REF!</v>
      </c>
      <c r="N164" s="8" t="e">
        <f>IF(COUNTIF(Calculations!DP:DP,Subgroup_number)=1,INDEX(Calculations!DP:EU,MATCH(Subgroup_number,Calculations!DP:DP,0),7),IF(Subgroup_number=Calculations!EY$25,Calculations!EY$19,""))</f>
        <v>#REF!</v>
      </c>
      <c r="O164" s="4" t="e">
        <f>IF(COUNTIF(Calculations!DP:DP,Subgroup_number)=1,INDEX(Calculations!DP:EU,MATCH(Subgroup_number,Calculations!DP:DP,0),9),IF(Subgroup_number=Calculations!EY$25,Calculations!EY$20,""))</f>
        <v>#REF!</v>
      </c>
      <c r="P164" s="4" t="e">
        <f>IF(COUNTIF(Calculations!DP:DP,Subgroup_number)=1,INDEX(Calculations!DP:EU,MATCH(Subgroup_number,Calculations!DP:DP,0),10),IF(Subgroup_number=Calculations!EY$25,Calculations!EY$21,""))</f>
        <v>#REF!</v>
      </c>
      <c r="Q16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4" s="125"/>
      <c r="U164" s="123"/>
      <c r="W164" s="123"/>
      <c r="Y164" s="123"/>
      <c r="AA164" s="123"/>
    </row>
    <row r="165" spans="6:27">
      <c r="F165" s="48">
        <v>164</v>
      </c>
      <c r="G16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5" s="4" t="e">
        <f>IF(COUNTIF(Calculations!DP:DP,Subgroup_number)=1,INDEX(Calculations!DP:EU,MATCH(Subgroup_number,Calculations!DP:DP,0),5),IF(Subgroup_number=Calculations!EY$25,Calculations!EY$17,""))</f>
        <v>#REF!</v>
      </c>
      <c r="M165" s="26" t="e">
        <f>IF(COUNTIF(Calculations!DP:DP,Subgroup_number)=1,INDEX(Calculations!DP:EU,MATCH(Subgroup_number,Calculations!DP:DP,0),6),IF(Subgroup_number=Calculations!EY$25,Calculations!EY$18,""))</f>
        <v>#REF!</v>
      </c>
      <c r="N165" s="8" t="e">
        <f>IF(COUNTIF(Calculations!DP:DP,Subgroup_number)=1,INDEX(Calculations!DP:EU,MATCH(Subgroup_number,Calculations!DP:DP,0),7),IF(Subgroup_number=Calculations!EY$25,Calculations!EY$19,""))</f>
        <v>#REF!</v>
      </c>
      <c r="O165" s="4" t="e">
        <f>IF(COUNTIF(Calculations!DP:DP,Subgroup_number)=1,INDEX(Calculations!DP:EU,MATCH(Subgroup_number,Calculations!DP:DP,0),9),IF(Subgroup_number=Calculations!EY$25,Calculations!EY$20,""))</f>
        <v>#REF!</v>
      </c>
      <c r="P165" s="4" t="e">
        <f>IF(COUNTIF(Calculations!DP:DP,Subgroup_number)=1,INDEX(Calculations!DP:EU,MATCH(Subgroup_number,Calculations!DP:DP,0),10),IF(Subgroup_number=Calculations!EY$25,Calculations!EY$21,""))</f>
        <v>#REF!</v>
      </c>
      <c r="Q16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5" s="125"/>
      <c r="U165" s="123"/>
      <c r="W165" s="123"/>
      <c r="Y165" s="123"/>
      <c r="AA165" s="123"/>
    </row>
    <row r="166" spans="6:27">
      <c r="F166" s="48">
        <v>165</v>
      </c>
      <c r="G16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6" s="4" t="e">
        <f>IF(COUNTIF(Calculations!DP:DP,Subgroup_number)=1,INDEX(Calculations!DP:EU,MATCH(Subgroup_number,Calculations!DP:DP,0),5),IF(Subgroup_number=Calculations!EY$25,Calculations!EY$17,""))</f>
        <v>#REF!</v>
      </c>
      <c r="M166" s="26" t="e">
        <f>IF(COUNTIF(Calculations!DP:DP,Subgroup_number)=1,INDEX(Calculations!DP:EU,MATCH(Subgroup_number,Calculations!DP:DP,0),6),IF(Subgroup_number=Calculations!EY$25,Calculations!EY$18,""))</f>
        <v>#REF!</v>
      </c>
      <c r="N166" s="8" t="e">
        <f>IF(COUNTIF(Calculations!DP:DP,Subgroup_number)=1,INDEX(Calculations!DP:EU,MATCH(Subgroup_number,Calculations!DP:DP,0),7),IF(Subgroup_number=Calculations!EY$25,Calculations!EY$19,""))</f>
        <v>#REF!</v>
      </c>
      <c r="O166" s="4" t="e">
        <f>IF(COUNTIF(Calculations!DP:DP,Subgroup_number)=1,INDEX(Calculations!DP:EU,MATCH(Subgroup_number,Calculations!DP:DP,0),9),IF(Subgroup_number=Calculations!EY$25,Calculations!EY$20,""))</f>
        <v>#REF!</v>
      </c>
      <c r="P166" s="4" t="e">
        <f>IF(COUNTIF(Calculations!DP:DP,Subgroup_number)=1,INDEX(Calculations!DP:EU,MATCH(Subgroup_number,Calculations!DP:DP,0),10),IF(Subgroup_number=Calculations!EY$25,Calculations!EY$21,""))</f>
        <v>#REF!</v>
      </c>
      <c r="Q16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6" s="125"/>
      <c r="U166" s="123"/>
      <c r="W166" s="123"/>
      <c r="Y166" s="123"/>
      <c r="AA166" s="123"/>
    </row>
    <row r="167" spans="6:27">
      <c r="F167" s="48">
        <v>166</v>
      </c>
      <c r="G16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7" s="4" t="e">
        <f>IF(COUNTIF(Calculations!DP:DP,Subgroup_number)=1,INDEX(Calculations!DP:EU,MATCH(Subgroup_number,Calculations!DP:DP,0),5),IF(Subgroup_number=Calculations!EY$25,Calculations!EY$17,""))</f>
        <v>#REF!</v>
      </c>
      <c r="M167" s="26" t="e">
        <f>IF(COUNTIF(Calculations!DP:DP,Subgroup_number)=1,INDEX(Calculations!DP:EU,MATCH(Subgroup_number,Calculations!DP:DP,0),6),IF(Subgroup_number=Calculations!EY$25,Calculations!EY$18,""))</f>
        <v>#REF!</v>
      </c>
      <c r="N167" s="8" t="e">
        <f>IF(COUNTIF(Calculations!DP:DP,Subgroup_number)=1,INDEX(Calculations!DP:EU,MATCH(Subgroup_number,Calculations!DP:DP,0),7),IF(Subgroup_number=Calculations!EY$25,Calculations!EY$19,""))</f>
        <v>#REF!</v>
      </c>
      <c r="O167" s="4" t="e">
        <f>IF(COUNTIF(Calculations!DP:DP,Subgroup_number)=1,INDEX(Calculations!DP:EU,MATCH(Subgroup_number,Calculations!DP:DP,0),9),IF(Subgroup_number=Calculations!EY$25,Calculations!EY$20,""))</f>
        <v>#REF!</v>
      </c>
      <c r="P167" s="4" t="e">
        <f>IF(COUNTIF(Calculations!DP:DP,Subgroup_number)=1,INDEX(Calculations!DP:EU,MATCH(Subgroup_number,Calculations!DP:DP,0),10),IF(Subgroup_number=Calculations!EY$25,Calculations!EY$21,""))</f>
        <v>#REF!</v>
      </c>
      <c r="Q16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7" s="125"/>
      <c r="U167" s="123"/>
      <c r="W167" s="123"/>
      <c r="Y167" s="123"/>
      <c r="AA167" s="123"/>
    </row>
    <row r="168" spans="6:27">
      <c r="F168" s="48">
        <v>167</v>
      </c>
      <c r="G16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8" s="4" t="e">
        <f>IF(COUNTIF(Calculations!DP:DP,Subgroup_number)=1,INDEX(Calculations!DP:EU,MATCH(Subgroup_number,Calculations!DP:DP,0),5),IF(Subgroup_number=Calculations!EY$25,Calculations!EY$17,""))</f>
        <v>#REF!</v>
      </c>
      <c r="M168" s="26" t="e">
        <f>IF(COUNTIF(Calculations!DP:DP,Subgroup_number)=1,INDEX(Calculations!DP:EU,MATCH(Subgroup_number,Calculations!DP:DP,0),6),IF(Subgroup_number=Calculations!EY$25,Calculations!EY$18,""))</f>
        <v>#REF!</v>
      </c>
      <c r="N168" s="8" t="e">
        <f>IF(COUNTIF(Calculations!DP:DP,Subgroup_number)=1,INDEX(Calculations!DP:EU,MATCH(Subgroup_number,Calculations!DP:DP,0),7),IF(Subgroup_number=Calculations!EY$25,Calculations!EY$19,""))</f>
        <v>#REF!</v>
      </c>
      <c r="O168" s="4" t="e">
        <f>IF(COUNTIF(Calculations!DP:DP,Subgroup_number)=1,INDEX(Calculations!DP:EU,MATCH(Subgroup_number,Calculations!DP:DP,0),9),IF(Subgroup_number=Calculations!EY$25,Calculations!EY$20,""))</f>
        <v>#REF!</v>
      </c>
      <c r="P168" s="4" t="e">
        <f>IF(COUNTIF(Calculations!DP:DP,Subgroup_number)=1,INDEX(Calculations!DP:EU,MATCH(Subgroup_number,Calculations!DP:DP,0),10),IF(Subgroup_number=Calculations!EY$25,Calculations!EY$21,""))</f>
        <v>#REF!</v>
      </c>
      <c r="Q16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8" s="125"/>
      <c r="U168" s="123"/>
      <c r="W168" s="123"/>
      <c r="Y168" s="123"/>
      <c r="AA168" s="123"/>
    </row>
    <row r="169" spans="6:27">
      <c r="F169" s="48">
        <v>168</v>
      </c>
      <c r="G16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6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6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6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6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69" s="4" t="e">
        <f>IF(COUNTIF(Calculations!DP:DP,Subgroup_number)=1,INDEX(Calculations!DP:EU,MATCH(Subgroup_number,Calculations!DP:DP,0),5),IF(Subgroup_number=Calculations!EY$25,Calculations!EY$17,""))</f>
        <v>#REF!</v>
      </c>
      <c r="M169" s="26" t="e">
        <f>IF(COUNTIF(Calculations!DP:DP,Subgroup_number)=1,INDEX(Calculations!DP:EU,MATCH(Subgroup_number,Calculations!DP:DP,0),6),IF(Subgroup_number=Calculations!EY$25,Calculations!EY$18,""))</f>
        <v>#REF!</v>
      </c>
      <c r="N169" s="8" t="e">
        <f>IF(COUNTIF(Calculations!DP:DP,Subgroup_number)=1,INDEX(Calculations!DP:EU,MATCH(Subgroup_number,Calculations!DP:DP,0),7),IF(Subgroup_number=Calculations!EY$25,Calculations!EY$19,""))</f>
        <v>#REF!</v>
      </c>
      <c r="O169" s="4" t="e">
        <f>IF(COUNTIF(Calculations!DP:DP,Subgroup_number)=1,INDEX(Calculations!DP:EU,MATCH(Subgroup_number,Calculations!DP:DP,0),9),IF(Subgroup_number=Calculations!EY$25,Calculations!EY$20,""))</f>
        <v>#REF!</v>
      </c>
      <c r="P169" s="4" t="e">
        <f>IF(COUNTIF(Calculations!DP:DP,Subgroup_number)=1,INDEX(Calculations!DP:EU,MATCH(Subgroup_number,Calculations!DP:DP,0),10),IF(Subgroup_number=Calculations!EY$25,Calculations!EY$21,""))</f>
        <v>#REF!</v>
      </c>
      <c r="Q16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6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69" s="125"/>
      <c r="U169" s="123"/>
      <c r="W169" s="123"/>
      <c r="Y169" s="123"/>
      <c r="AA169" s="123"/>
    </row>
    <row r="170" spans="6:27">
      <c r="F170" s="48">
        <v>169</v>
      </c>
      <c r="G17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0" s="4" t="e">
        <f>IF(COUNTIF(Calculations!DP:DP,Subgroup_number)=1,INDEX(Calculations!DP:EU,MATCH(Subgroup_number,Calculations!DP:DP,0),5),IF(Subgroup_number=Calculations!EY$25,Calculations!EY$17,""))</f>
        <v>#REF!</v>
      </c>
      <c r="M170" s="26" t="e">
        <f>IF(COUNTIF(Calculations!DP:DP,Subgroup_number)=1,INDEX(Calculations!DP:EU,MATCH(Subgroup_number,Calculations!DP:DP,0),6),IF(Subgroup_number=Calculations!EY$25,Calculations!EY$18,""))</f>
        <v>#REF!</v>
      </c>
      <c r="N170" s="8" t="e">
        <f>IF(COUNTIF(Calculations!DP:DP,Subgroup_number)=1,INDEX(Calculations!DP:EU,MATCH(Subgroup_number,Calculations!DP:DP,0),7),IF(Subgroup_number=Calculations!EY$25,Calculations!EY$19,""))</f>
        <v>#REF!</v>
      </c>
      <c r="O170" s="4" t="e">
        <f>IF(COUNTIF(Calculations!DP:DP,Subgroup_number)=1,INDEX(Calculations!DP:EU,MATCH(Subgroup_number,Calculations!DP:DP,0),9),IF(Subgroup_number=Calculations!EY$25,Calculations!EY$20,""))</f>
        <v>#REF!</v>
      </c>
      <c r="P170" s="4" t="e">
        <f>IF(COUNTIF(Calculations!DP:DP,Subgroup_number)=1,INDEX(Calculations!DP:EU,MATCH(Subgroup_number,Calculations!DP:DP,0),10),IF(Subgroup_number=Calculations!EY$25,Calculations!EY$21,""))</f>
        <v>#REF!</v>
      </c>
      <c r="Q17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0" s="125"/>
      <c r="U170" s="123"/>
      <c r="W170" s="123"/>
      <c r="Y170" s="123"/>
      <c r="AA170" s="123"/>
    </row>
    <row r="171" spans="6:27">
      <c r="F171" s="48">
        <v>170</v>
      </c>
      <c r="G17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1" s="4" t="e">
        <f>IF(COUNTIF(Calculations!DP:DP,Subgroup_number)=1,INDEX(Calculations!DP:EU,MATCH(Subgroup_number,Calculations!DP:DP,0),5),IF(Subgroup_number=Calculations!EY$25,Calculations!EY$17,""))</f>
        <v>#REF!</v>
      </c>
      <c r="M171" s="26" t="e">
        <f>IF(COUNTIF(Calculations!DP:DP,Subgroup_number)=1,INDEX(Calculations!DP:EU,MATCH(Subgroup_number,Calculations!DP:DP,0),6),IF(Subgroup_number=Calculations!EY$25,Calculations!EY$18,""))</f>
        <v>#REF!</v>
      </c>
      <c r="N171" s="8" t="e">
        <f>IF(COUNTIF(Calculations!DP:DP,Subgroup_number)=1,INDEX(Calculations!DP:EU,MATCH(Subgroup_number,Calculations!DP:DP,0),7),IF(Subgroup_number=Calculations!EY$25,Calculations!EY$19,""))</f>
        <v>#REF!</v>
      </c>
      <c r="O171" s="4" t="e">
        <f>IF(COUNTIF(Calculations!DP:DP,Subgroup_number)=1,INDEX(Calculations!DP:EU,MATCH(Subgroup_number,Calculations!DP:DP,0),9),IF(Subgroup_number=Calculations!EY$25,Calculations!EY$20,""))</f>
        <v>#REF!</v>
      </c>
      <c r="P171" s="4" t="e">
        <f>IF(COUNTIF(Calculations!DP:DP,Subgroup_number)=1,INDEX(Calculations!DP:EU,MATCH(Subgroup_number,Calculations!DP:DP,0),10),IF(Subgroup_number=Calculations!EY$25,Calculations!EY$21,""))</f>
        <v>#REF!</v>
      </c>
      <c r="Q17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1" s="125"/>
      <c r="U171" s="123"/>
      <c r="W171" s="123"/>
      <c r="Y171" s="123"/>
      <c r="AA171" s="123"/>
    </row>
    <row r="172" spans="6:27">
      <c r="F172" s="48">
        <v>171</v>
      </c>
      <c r="G17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2" s="4" t="e">
        <f>IF(COUNTIF(Calculations!DP:DP,Subgroup_number)=1,INDEX(Calculations!DP:EU,MATCH(Subgroup_number,Calculations!DP:DP,0),5),IF(Subgroup_number=Calculations!EY$25,Calculations!EY$17,""))</f>
        <v>#REF!</v>
      </c>
      <c r="M172" s="26" t="e">
        <f>IF(COUNTIF(Calculations!DP:DP,Subgroup_number)=1,INDEX(Calculations!DP:EU,MATCH(Subgroup_number,Calculations!DP:DP,0),6),IF(Subgroup_number=Calculations!EY$25,Calculations!EY$18,""))</f>
        <v>#REF!</v>
      </c>
      <c r="N172" s="8" t="e">
        <f>IF(COUNTIF(Calculations!DP:DP,Subgroup_number)=1,INDEX(Calculations!DP:EU,MATCH(Subgroup_number,Calculations!DP:DP,0),7),IF(Subgroup_number=Calculations!EY$25,Calculations!EY$19,""))</f>
        <v>#REF!</v>
      </c>
      <c r="O172" s="4" t="e">
        <f>IF(COUNTIF(Calculations!DP:DP,Subgroup_number)=1,INDEX(Calculations!DP:EU,MATCH(Subgroup_number,Calculations!DP:DP,0),9),IF(Subgroup_number=Calculations!EY$25,Calculations!EY$20,""))</f>
        <v>#REF!</v>
      </c>
      <c r="P172" s="4" t="e">
        <f>IF(COUNTIF(Calculations!DP:DP,Subgroup_number)=1,INDEX(Calculations!DP:EU,MATCH(Subgroup_number,Calculations!DP:DP,0),10),IF(Subgroup_number=Calculations!EY$25,Calculations!EY$21,""))</f>
        <v>#REF!</v>
      </c>
      <c r="Q17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2" s="125"/>
      <c r="U172" s="123"/>
      <c r="W172" s="123"/>
      <c r="Y172" s="123"/>
      <c r="AA172" s="123"/>
    </row>
    <row r="173" spans="6:27">
      <c r="F173" s="48">
        <v>172</v>
      </c>
      <c r="G17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3" s="4" t="e">
        <f>IF(COUNTIF(Calculations!DP:DP,Subgroup_number)=1,INDEX(Calculations!DP:EU,MATCH(Subgroup_number,Calculations!DP:DP,0),5),IF(Subgroup_number=Calculations!EY$25,Calculations!EY$17,""))</f>
        <v>#REF!</v>
      </c>
      <c r="M173" s="26" t="e">
        <f>IF(COUNTIF(Calculations!DP:DP,Subgroup_number)=1,INDEX(Calculations!DP:EU,MATCH(Subgroup_number,Calculations!DP:DP,0),6),IF(Subgroup_number=Calculations!EY$25,Calculations!EY$18,""))</f>
        <v>#REF!</v>
      </c>
      <c r="N173" s="8" t="e">
        <f>IF(COUNTIF(Calculations!DP:DP,Subgroup_number)=1,INDEX(Calculations!DP:EU,MATCH(Subgroup_number,Calculations!DP:DP,0),7),IF(Subgroup_number=Calculations!EY$25,Calculations!EY$19,""))</f>
        <v>#REF!</v>
      </c>
      <c r="O173" s="4" t="e">
        <f>IF(COUNTIF(Calculations!DP:DP,Subgroup_number)=1,INDEX(Calculations!DP:EU,MATCH(Subgroup_number,Calculations!DP:DP,0),9),IF(Subgroup_number=Calculations!EY$25,Calculations!EY$20,""))</f>
        <v>#REF!</v>
      </c>
      <c r="P173" s="4" t="e">
        <f>IF(COUNTIF(Calculations!DP:DP,Subgroup_number)=1,INDEX(Calculations!DP:EU,MATCH(Subgroup_number,Calculations!DP:DP,0),10),IF(Subgroup_number=Calculations!EY$25,Calculations!EY$21,""))</f>
        <v>#REF!</v>
      </c>
      <c r="Q17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3" s="125"/>
      <c r="U173" s="123"/>
      <c r="W173" s="123"/>
      <c r="Y173" s="123"/>
      <c r="AA173" s="123"/>
    </row>
    <row r="174" spans="6:27">
      <c r="F174" s="48">
        <v>173</v>
      </c>
      <c r="G17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4" s="4" t="e">
        <f>IF(COUNTIF(Calculations!DP:DP,Subgroup_number)=1,INDEX(Calculations!DP:EU,MATCH(Subgroup_number,Calculations!DP:DP,0),5),IF(Subgroup_number=Calculations!EY$25,Calculations!EY$17,""))</f>
        <v>#REF!</v>
      </c>
      <c r="M174" s="26" t="e">
        <f>IF(COUNTIF(Calculations!DP:DP,Subgroup_number)=1,INDEX(Calculations!DP:EU,MATCH(Subgroup_number,Calculations!DP:DP,0),6),IF(Subgroup_number=Calculations!EY$25,Calculations!EY$18,""))</f>
        <v>#REF!</v>
      </c>
      <c r="N174" s="8" t="e">
        <f>IF(COUNTIF(Calculations!DP:DP,Subgroup_number)=1,INDEX(Calculations!DP:EU,MATCH(Subgroup_number,Calculations!DP:DP,0),7),IF(Subgroup_number=Calculations!EY$25,Calculations!EY$19,""))</f>
        <v>#REF!</v>
      </c>
      <c r="O174" s="4" t="e">
        <f>IF(COUNTIF(Calculations!DP:DP,Subgroup_number)=1,INDEX(Calculations!DP:EU,MATCH(Subgroup_number,Calculations!DP:DP,0),9),IF(Subgroup_number=Calculations!EY$25,Calculations!EY$20,""))</f>
        <v>#REF!</v>
      </c>
      <c r="P174" s="4" t="e">
        <f>IF(COUNTIF(Calculations!DP:DP,Subgroup_number)=1,INDEX(Calculations!DP:EU,MATCH(Subgroup_number,Calculations!DP:DP,0),10),IF(Subgroup_number=Calculations!EY$25,Calculations!EY$21,""))</f>
        <v>#REF!</v>
      </c>
      <c r="Q17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4" s="125"/>
      <c r="U174" s="123"/>
      <c r="W174" s="123"/>
      <c r="Y174" s="123"/>
      <c r="AA174" s="123"/>
    </row>
    <row r="175" spans="6:27">
      <c r="F175" s="48">
        <v>174</v>
      </c>
      <c r="G17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5" s="4" t="e">
        <f>IF(COUNTIF(Calculations!DP:DP,Subgroup_number)=1,INDEX(Calculations!DP:EU,MATCH(Subgroup_number,Calculations!DP:DP,0),5),IF(Subgroup_number=Calculations!EY$25,Calculations!EY$17,""))</f>
        <v>#REF!</v>
      </c>
      <c r="M175" s="26" t="e">
        <f>IF(COUNTIF(Calculations!DP:DP,Subgroup_number)=1,INDEX(Calculations!DP:EU,MATCH(Subgroup_number,Calculations!DP:DP,0),6),IF(Subgroup_number=Calculations!EY$25,Calculations!EY$18,""))</f>
        <v>#REF!</v>
      </c>
      <c r="N175" s="8" t="e">
        <f>IF(COUNTIF(Calculations!DP:DP,Subgroup_number)=1,INDEX(Calculations!DP:EU,MATCH(Subgroup_number,Calculations!DP:DP,0),7),IF(Subgroup_number=Calculations!EY$25,Calculations!EY$19,""))</f>
        <v>#REF!</v>
      </c>
      <c r="O175" s="4" t="e">
        <f>IF(COUNTIF(Calculations!DP:DP,Subgroup_number)=1,INDEX(Calculations!DP:EU,MATCH(Subgroup_number,Calculations!DP:DP,0),9),IF(Subgroup_number=Calculations!EY$25,Calculations!EY$20,""))</f>
        <v>#REF!</v>
      </c>
      <c r="P175" s="4" t="e">
        <f>IF(COUNTIF(Calculations!DP:DP,Subgroup_number)=1,INDEX(Calculations!DP:EU,MATCH(Subgroup_number,Calculations!DP:DP,0),10),IF(Subgroup_number=Calculations!EY$25,Calculations!EY$21,""))</f>
        <v>#REF!</v>
      </c>
      <c r="Q17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5" s="125"/>
      <c r="U175" s="123"/>
      <c r="W175" s="123"/>
      <c r="Y175" s="123"/>
      <c r="AA175" s="123"/>
    </row>
    <row r="176" spans="6:27">
      <c r="F176" s="48">
        <v>175</v>
      </c>
      <c r="G17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6" s="4" t="e">
        <f>IF(COUNTIF(Calculations!DP:DP,Subgroup_number)=1,INDEX(Calculations!DP:EU,MATCH(Subgroup_number,Calculations!DP:DP,0),5),IF(Subgroup_number=Calculations!EY$25,Calculations!EY$17,""))</f>
        <v>#REF!</v>
      </c>
      <c r="M176" s="26" t="e">
        <f>IF(COUNTIF(Calculations!DP:DP,Subgroup_number)=1,INDEX(Calculations!DP:EU,MATCH(Subgroup_number,Calculations!DP:DP,0),6),IF(Subgroup_number=Calculations!EY$25,Calculations!EY$18,""))</f>
        <v>#REF!</v>
      </c>
      <c r="N176" s="8" t="e">
        <f>IF(COUNTIF(Calculations!DP:DP,Subgroup_number)=1,INDEX(Calculations!DP:EU,MATCH(Subgroup_number,Calculations!DP:DP,0),7),IF(Subgroup_number=Calculations!EY$25,Calculations!EY$19,""))</f>
        <v>#REF!</v>
      </c>
      <c r="O176" s="4" t="e">
        <f>IF(COUNTIF(Calculations!DP:DP,Subgroup_number)=1,INDEX(Calculations!DP:EU,MATCH(Subgroup_number,Calculations!DP:DP,0),9),IF(Subgroup_number=Calculations!EY$25,Calculations!EY$20,""))</f>
        <v>#REF!</v>
      </c>
      <c r="P176" s="4" t="e">
        <f>IF(COUNTIF(Calculations!DP:DP,Subgroup_number)=1,INDEX(Calculations!DP:EU,MATCH(Subgroup_number,Calculations!DP:DP,0),10),IF(Subgroup_number=Calculations!EY$25,Calculations!EY$21,""))</f>
        <v>#REF!</v>
      </c>
      <c r="Q17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6" s="125"/>
      <c r="U176" s="123"/>
      <c r="W176" s="123"/>
      <c r="Y176" s="123"/>
      <c r="AA176" s="123"/>
    </row>
    <row r="177" spans="6:27">
      <c r="F177" s="48">
        <v>176</v>
      </c>
      <c r="G17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7" s="4" t="e">
        <f>IF(COUNTIF(Calculations!DP:DP,Subgroup_number)=1,INDEX(Calculations!DP:EU,MATCH(Subgroup_number,Calculations!DP:DP,0),5),IF(Subgroup_number=Calculations!EY$25,Calculations!EY$17,""))</f>
        <v>#REF!</v>
      </c>
      <c r="M177" s="26" t="e">
        <f>IF(COUNTIF(Calculations!DP:DP,Subgroup_number)=1,INDEX(Calculations!DP:EU,MATCH(Subgroup_number,Calculations!DP:DP,0),6),IF(Subgroup_number=Calculations!EY$25,Calculations!EY$18,""))</f>
        <v>#REF!</v>
      </c>
      <c r="N177" s="8" t="e">
        <f>IF(COUNTIF(Calculations!DP:DP,Subgroup_number)=1,INDEX(Calculations!DP:EU,MATCH(Subgroup_number,Calculations!DP:DP,0),7),IF(Subgroup_number=Calculations!EY$25,Calculations!EY$19,""))</f>
        <v>#REF!</v>
      </c>
      <c r="O177" s="4" t="e">
        <f>IF(COUNTIF(Calculations!DP:DP,Subgroup_number)=1,INDEX(Calculations!DP:EU,MATCH(Subgroup_number,Calculations!DP:DP,0),9),IF(Subgroup_number=Calculations!EY$25,Calculations!EY$20,""))</f>
        <v>#REF!</v>
      </c>
      <c r="P177" s="4" t="e">
        <f>IF(COUNTIF(Calculations!DP:DP,Subgroup_number)=1,INDEX(Calculations!DP:EU,MATCH(Subgroup_number,Calculations!DP:DP,0),10),IF(Subgroup_number=Calculations!EY$25,Calculations!EY$21,""))</f>
        <v>#REF!</v>
      </c>
      <c r="Q17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7" s="125"/>
      <c r="U177" s="123"/>
      <c r="W177" s="123"/>
      <c r="Y177" s="123"/>
      <c r="AA177" s="123"/>
    </row>
    <row r="178" spans="6:27">
      <c r="F178" s="48">
        <v>177</v>
      </c>
      <c r="G17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8" s="4" t="e">
        <f>IF(COUNTIF(Calculations!DP:DP,Subgroup_number)=1,INDEX(Calculations!DP:EU,MATCH(Subgroup_number,Calculations!DP:DP,0),5),IF(Subgroup_number=Calculations!EY$25,Calculations!EY$17,""))</f>
        <v>#REF!</v>
      </c>
      <c r="M178" s="26" t="e">
        <f>IF(COUNTIF(Calculations!DP:DP,Subgroup_number)=1,INDEX(Calculations!DP:EU,MATCH(Subgroup_number,Calculations!DP:DP,0),6),IF(Subgroup_number=Calculations!EY$25,Calculations!EY$18,""))</f>
        <v>#REF!</v>
      </c>
      <c r="N178" s="8" t="e">
        <f>IF(COUNTIF(Calculations!DP:DP,Subgroup_number)=1,INDEX(Calculations!DP:EU,MATCH(Subgroup_number,Calculations!DP:DP,0),7),IF(Subgroup_number=Calculations!EY$25,Calculations!EY$19,""))</f>
        <v>#REF!</v>
      </c>
      <c r="O178" s="4" t="e">
        <f>IF(COUNTIF(Calculations!DP:DP,Subgroup_number)=1,INDEX(Calculations!DP:EU,MATCH(Subgroup_number,Calculations!DP:DP,0),9),IF(Subgroup_number=Calculations!EY$25,Calculations!EY$20,""))</f>
        <v>#REF!</v>
      </c>
      <c r="P178" s="4" t="e">
        <f>IF(COUNTIF(Calculations!DP:DP,Subgroup_number)=1,INDEX(Calculations!DP:EU,MATCH(Subgroup_number,Calculations!DP:DP,0),10),IF(Subgroup_number=Calculations!EY$25,Calculations!EY$21,""))</f>
        <v>#REF!</v>
      </c>
      <c r="Q17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8" s="125"/>
      <c r="U178" s="123"/>
      <c r="W178" s="123"/>
      <c r="Y178" s="123"/>
      <c r="AA178" s="123"/>
    </row>
    <row r="179" spans="6:27">
      <c r="F179" s="48">
        <v>178</v>
      </c>
      <c r="G17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7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7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7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7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79" s="4" t="e">
        <f>IF(COUNTIF(Calculations!DP:DP,Subgroup_number)=1,INDEX(Calculations!DP:EU,MATCH(Subgroup_number,Calculations!DP:DP,0),5),IF(Subgroup_number=Calculations!EY$25,Calculations!EY$17,""))</f>
        <v>#REF!</v>
      </c>
      <c r="M179" s="26" t="e">
        <f>IF(COUNTIF(Calculations!DP:DP,Subgroup_number)=1,INDEX(Calculations!DP:EU,MATCH(Subgroup_number,Calculations!DP:DP,0),6),IF(Subgroup_number=Calculations!EY$25,Calculations!EY$18,""))</f>
        <v>#REF!</v>
      </c>
      <c r="N179" s="8" t="e">
        <f>IF(COUNTIF(Calculations!DP:DP,Subgroup_number)=1,INDEX(Calculations!DP:EU,MATCH(Subgroup_number,Calculations!DP:DP,0),7),IF(Subgroup_number=Calculations!EY$25,Calculations!EY$19,""))</f>
        <v>#REF!</v>
      </c>
      <c r="O179" s="4" t="e">
        <f>IF(COUNTIF(Calculations!DP:DP,Subgroup_number)=1,INDEX(Calculations!DP:EU,MATCH(Subgroup_number,Calculations!DP:DP,0),9),IF(Subgroup_number=Calculations!EY$25,Calculations!EY$20,""))</f>
        <v>#REF!</v>
      </c>
      <c r="P179" s="4" t="e">
        <f>IF(COUNTIF(Calculations!DP:DP,Subgroup_number)=1,INDEX(Calculations!DP:EU,MATCH(Subgroup_number,Calculations!DP:DP,0),10),IF(Subgroup_number=Calculations!EY$25,Calculations!EY$21,""))</f>
        <v>#REF!</v>
      </c>
      <c r="Q17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7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79" s="125"/>
      <c r="U179" s="123"/>
      <c r="W179" s="123"/>
      <c r="Y179" s="123"/>
      <c r="AA179" s="123"/>
    </row>
    <row r="180" spans="6:27">
      <c r="F180" s="48">
        <v>179</v>
      </c>
      <c r="G18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0" s="4" t="e">
        <f>IF(COUNTIF(Calculations!DP:DP,Subgroup_number)=1,INDEX(Calculations!DP:EU,MATCH(Subgroup_number,Calculations!DP:DP,0),5),IF(Subgroup_number=Calculations!EY$25,Calculations!EY$17,""))</f>
        <v>#REF!</v>
      </c>
      <c r="M180" s="26" t="e">
        <f>IF(COUNTIF(Calculations!DP:DP,Subgroup_number)=1,INDEX(Calculations!DP:EU,MATCH(Subgroup_number,Calculations!DP:DP,0),6),IF(Subgroup_number=Calculations!EY$25,Calculations!EY$18,""))</f>
        <v>#REF!</v>
      </c>
      <c r="N180" s="8" t="e">
        <f>IF(COUNTIF(Calculations!DP:DP,Subgroup_number)=1,INDEX(Calculations!DP:EU,MATCH(Subgroup_number,Calculations!DP:DP,0),7),IF(Subgroup_number=Calculations!EY$25,Calculations!EY$19,""))</f>
        <v>#REF!</v>
      </c>
      <c r="O180" s="4" t="e">
        <f>IF(COUNTIF(Calculations!DP:DP,Subgroup_number)=1,INDEX(Calculations!DP:EU,MATCH(Subgroup_number,Calculations!DP:DP,0),9),IF(Subgroup_number=Calculations!EY$25,Calculations!EY$20,""))</f>
        <v>#REF!</v>
      </c>
      <c r="P180" s="4" t="e">
        <f>IF(COUNTIF(Calculations!DP:DP,Subgroup_number)=1,INDEX(Calculations!DP:EU,MATCH(Subgroup_number,Calculations!DP:DP,0),10),IF(Subgroup_number=Calculations!EY$25,Calculations!EY$21,""))</f>
        <v>#REF!</v>
      </c>
      <c r="Q18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0" s="125"/>
      <c r="U180" s="123"/>
      <c r="W180" s="123"/>
      <c r="Y180" s="123"/>
      <c r="AA180" s="123"/>
    </row>
    <row r="181" spans="6:27">
      <c r="F181" s="48">
        <v>180</v>
      </c>
      <c r="G18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1" s="4" t="e">
        <f>IF(COUNTIF(Calculations!DP:DP,Subgroup_number)=1,INDEX(Calculations!DP:EU,MATCH(Subgroup_number,Calculations!DP:DP,0),5),IF(Subgroup_number=Calculations!EY$25,Calculations!EY$17,""))</f>
        <v>#REF!</v>
      </c>
      <c r="M181" s="26" t="e">
        <f>IF(COUNTIF(Calculations!DP:DP,Subgroup_number)=1,INDEX(Calculations!DP:EU,MATCH(Subgroup_number,Calculations!DP:DP,0),6),IF(Subgroup_number=Calculations!EY$25,Calculations!EY$18,""))</f>
        <v>#REF!</v>
      </c>
      <c r="N181" s="8" t="e">
        <f>IF(COUNTIF(Calculations!DP:DP,Subgroup_number)=1,INDEX(Calculations!DP:EU,MATCH(Subgroup_number,Calculations!DP:DP,0),7),IF(Subgroup_number=Calculations!EY$25,Calculations!EY$19,""))</f>
        <v>#REF!</v>
      </c>
      <c r="O181" s="4" t="e">
        <f>IF(COUNTIF(Calculations!DP:DP,Subgroup_number)=1,INDEX(Calculations!DP:EU,MATCH(Subgroup_number,Calculations!DP:DP,0),9),IF(Subgroup_number=Calculations!EY$25,Calculations!EY$20,""))</f>
        <v>#REF!</v>
      </c>
      <c r="P181" s="4" t="e">
        <f>IF(COUNTIF(Calculations!DP:DP,Subgroup_number)=1,INDEX(Calculations!DP:EU,MATCH(Subgroup_number,Calculations!DP:DP,0),10),IF(Subgroup_number=Calculations!EY$25,Calculations!EY$21,""))</f>
        <v>#REF!</v>
      </c>
      <c r="Q18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1" s="125"/>
      <c r="U181" s="123"/>
      <c r="W181" s="123"/>
      <c r="Y181" s="123"/>
      <c r="AA181" s="123"/>
    </row>
    <row r="182" spans="6:27">
      <c r="F182" s="48">
        <v>181</v>
      </c>
      <c r="G18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2" s="4" t="e">
        <f>IF(COUNTIF(Calculations!DP:DP,Subgroup_number)=1,INDEX(Calculations!DP:EU,MATCH(Subgroup_number,Calculations!DP:DP,0),5),IF(Subgroup_number=Calculations!EY$25,Calculations!EY$17,""))</f>
        <v>#REF!</v>
      </c>
      <c r="M182" s="26" t="e">
        <f>IF(COUNTIF(Calculations!DP:DP,Subgroup_number)=1,INDEX(Calculations!DP:EU,MATCH(Subgroup_number,Calculations!DP:DP,0),6),IF(Subgroup_number=Calculations!EY$25,Calculations!EY$18,""))</f>
        <v>#REF!</v>
      </c>
      <c r="N182" s="8" t="e">
        <f>IF(COUNTIF(Calculations!DP:DP,Subgroup_number)=1,INDEX(Calculations!DP:EU,MATCH(Subgroup_number,Calculations!DP:DP,0),7),IF(Subgroup_number=Calculations!EY$25,Calculations!EY$19,""))</f>
        <v>#REF!</v>
      </c>
      <c r="O182" s="4" t="e">
        <f>IF(COUNTIF(Calculations!DP:DP,Subgroup_number)=1,INDEX(Calculations!DP:EU,MATCH(Subgroup_number,Calculations!DP:DP,0),9),IF(Subgroup_number=Calculations!EY$25,Calculations!EY$20,""))</f>
        <v>#REF!</v>
      </c>
      <c r="P182" s="4" t="e">
        <f>IF(COUNTIF(Calculations!DP:DP,Subgroup_number)=1,INDEX(Calculations!DP:EU,MATCH(Subgroup_number,Calculations!DP:DP,0),10),IF(Subgroup_number=Calculations!EY$25,Calculations!EY$21,""))</f>
        <v>#REF!</v>
      </c>
      <c r="Q18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2" s="125"/>
      <c r="U182" s="123"/>
      <c r="W182" s="123"/>
      <c r="Y182" s="123"/>
      <c r="AA182" s="123"/>
    </row>
    <row r="183" spans="6:27">
      <c r="F183" s="48">
        <v>182</v>
      </c>
      <c r="G18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3" s="4" t="e">
        <f>IF(COUNTIF(Calculations!DP:DP,Subgroup_number)=1,INDEX(Calculations!DP:EU,MATCH(Subgroup_number,Calculations!DP:DP,0),5),IF(Subgroup_number=Calculations!EY$25,Calculations!EY$17,""))</f>
        <v>#REF!</v>
      </c>
      <c r="M183" s="26" t="e">
        <f>IF(COUNTIF(Calculations!DP:DP,Subgroup_number)=1,INDEX(Calculations!DP:EU,MATCH(Subgroup_number,Calculations!DP:DP,0),6),IF(Subgroup_number=Calculations!EY$25,Calculations!EY$18,""))</f>
        <v>#REF!</v>
      </c>
      <c r="N183" s="8" t="e">
        <f>IF(COUNTIF(Calculations!DP:DP,Subgroup_number)=1,INDEX(Calculations!DP:EU,MATCH(Subgroup_number,Calculations!DP:DP,0),7),IF(Subgroup_number=Calculations!EY$25,Calculations!EY$19,""))</f>
        <v>#REF!</v>
      </c>
      <c r="O183" s="4" t="e">
        <f>IF(COUNTIF(Calculations!DP:DP,Subgroup_number)=1,INDEX(Calculations!DP:EU,MATCH(Subgroup_number,Calculations!DP:DP,0),9),IF(Subgroup_number=Calculations!EY$25,Calculations!EY$20,""))</f>
        <v>#REF!</v>
      </c>
      <c r="P183" s="4" t="e">
        <f>IF(COUNTIF(Calculations!DP:DP,Subgroup_number)=1,INDEX(Calculations!DP:EU,MATCH(Subgroup_number,Calculations!DP:DP,0),10),IF(Subgroup_number=Calculations!EY$25,Calculations!EY$21,""))</f>
        <v>#REF!</v>
      </c>
      <c r="Q18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3" s="125"/>
      <c r="U183" s="123"/>
      <c r="W183" s="123"/>
      <c r="Y183" s="123"/>
      <c r="AA183" s="123"/>
    </row>
    <row r="184" spans="6:27">
      <c r="F184" s="48">
        <v>183</v>
      </c>
      <c r="G18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4" s="4" t="e">
        <f>IF(COUNTIF(Calculations!DP:DP,Subgroup_number)=1,INDEX(Calculations!DP:EU,MATCH(Subgroup_number,Calculations!DP:DP,0),5),IF(Subgroup_number=Calculations!EY$25,Calculations!EY$17,""))</f>
        <v>#REF!</v>
      </c>
      <c r="M184" s="26" t="e">
        <f>IF(COUNTIF(Calculations!DP:DP,Subgroup_number)=1,INDEX(Calculations!DP:EU,MATCH(Subgroup_number,Calculations!DP:DP,0),6),IF(Subgroup_number=Calculations!EY$25,Calculations!EY$18,""))</f>
        <v>#REF!</v>
      </c>
      <c r="N184" s="8" t="e">
        <f>IF(COUNTIF(Calculations!DP:DP,Subgroup_number)=1,INDEX(Calculations!DP:EU,MATCH(Subgroup_number,Calculations!DP:DP,0),7),IF(Subgroup_number=Calculations!EY$25,Calculations!EY$19,""))</f>
        <v>#REF!</v>
      </c>
      <c r="O184" s="4" t="e">
        <f>IF(COUNTIF(Calculations!DP:DP,Subgroup_number)=1,INDEX(Calculations!DP:EU,MATCH(Subgroup_number,Calculations!DP:DP,0),9),IF(Subgroup_number=Calculations!EY$25,Calculations!EY$20,""))</f>
        <v>#REF!</v>
      </c>
      <c r="P184" s="4" t="e">
        <f>IF(COUNTIF(Calculations!DP:DP,Subgroup_number)=1,INDEX(Calculations!DP:EU,MATCH(Subgroup_number,Calculations!DP:DP,0),10),IF(Subgroup_number=Calculations!EY$25,Calculations!EY$21,""))</f>
        <v>#REF!</v>
      </c>
      <c r="Q18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4" s="125"/>
      <c r="U184" s="123"/>
      <c r="W184" s="123"/>
      <c r="Y184" s="123"/>
      <c r="AA184" s="123"/>
    </row>
    <row r="185" spans="6:27">
      <c r="F185" s="48">
        <v>184</v>
      </c>
      <c r="G18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5" s="4" t="e">
        <f>IF(COUNTIF(Calculations!DP:DP,Subgroup_number)=1,INDEX(Calculations!DP:EU,MATCH(Subgroup_number,Calculations!DP:DP,0),5),IF(Subgroup_number=Calculations!EY$25,Calculations!EY$17,""))</f>
        <v>#REF!</v>
      </c>
      <c r="M185" s="26" t="e">
        <f>IF(COUNTIF(Calculations!DP:DP,Subgroup_number)=1,INDEX(Calculations!DP:EU,MATCH(Subgroup_number,Calculations!DP:DP,0),6),IF(Subgroup_number=Calculations!EY$25,Calculations!EY$18,""))</f>
        <v>#REF!</v>
      </c>
      <c r="N185" s="8" t="e">
        <f>IF(COUNTIF(Calculations!DP:DP,Subgroup_number)=1,INDEX(Calculations!DP:EU,MATCH(Subgroup_number,Calculations!DP:DP,0),7),IF(Subgroup_number=Calculations!EY$25,Calculations!EY$19,""))</f>
        <v>#REF!</v>
      </c>
      <c r="O185" s="4" t="e">
        <f>IF(COUNTIF(Calculations!DP:DP,Subgroup_number)=1,INDEX(Calculations!DP:EU,MATCH(Subgroup_number,Calculations!DP:DP,0),9),IF(Subgroup_number=Calculations!EY$25,Calculations!EY$20,""))</f>
        <v>#REF!</v>
      </c>
      <c r="P185" s="4" t="e">
        <f>IF(COUNTIF(Calculations!DP:DP,Subgroup_number)=1,INDEX(Calculations!DP:EU,MATCH(Subgroup_number,Calculations!DP:DP,0),10),IF(Subgroup_number=Calculations!EY$25,Calculations!EY$21,""))</f>
        <v>#REF!</v>
      </c>
      <c r="Q18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5" s="125"/>
      <c r="U185" s="123"/>
      <c r="W185" s="123"/>
      <c r="Y185" s="123"/>
      <c r="AA185" s="123"/>
    </row>
    <row r="186" spans="6:27">
      <c r="F186" s="48">
        <v>185</v>
      </c>
      <c r="G18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6" s="4" t="e">
        <f>IF(COUNTIF(Calculations!DP:DP,Subgroup_number)=1,INDEX(Calculations!DP:EU,MATCH(Subgroup_number,Calculations!DP:DP,0),5),IF(Subgroup_number=Calculations!EY$25,Calculations!EY$17,""))</f>
        <v>#REF!</v>
      </c>
      <c r="M186" s="26" t="e">
        <f>IF(COUNTIF(Calculations!DP:DP,Subgroup_number)=1,INDEX(Calculations!DP:EU,MATCH(Subgroup_number,Calculations!DP:DP,0),6),IF(Subgroup_number=Calculations!EY$25,Calculations!EY$18,""))</f>
        <v>#REF!</v>
      </c>
      <c r="N186" s="8" t="e">
        <f>IF(COUNTIF(Calculations!DP:DP,Subgroup_number)=1,INDEX(Calculations!DP:EU,MATCH(Subgroup_number,Calculations!DP:DP,0),7),IF(Subgroup_number=Calculations!EY$25,Calculations!EY$19,""))</f>
        <v>#REF!</v>
      </c>
      <c r="O186" s="4" t="e">
        <f>IF(COUNTIF(Calculations!DP:DP,Subgroup_number)=1,INDEX(Calculations!DP:EU,MATCH(Subgroup_number,Calculations!DP:DP,0),9),IF(Subgroup_number=Calculations!EY$25,Calculations!EY$20,""))</f>
        <v>#REF!</v>
      </c>
      <c r="P186" s="4" t="e">
        <f>IF(COUNTIF(Calculations!DP:DP,Subgroup_number)=1,INDEX(Calculations!DP:EU,MATCH(Subgroup_number,Calculations!DP:DP,0),10),IF(Subgroup_number=Calculations!EY$25,Calculations!EY$21,""))</f>
        <v>#REF!</v>
      </c>
      <c r="Q18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6" s="125"/>
      <c r="U186" s="123"/>
      <c r="W186" s="123"/>
      <c r="Y186" s="123"/>
      <c r="AA186" s="123"/>
    </row>
    <row r="187" spans="6:27">
      <c r="F187" s="48">
        <v>186</v>
      </c>
      <c r="G18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7" s="4" t="e">
        <f>IF(COUNTIF(Calculations!DP:DP,Subgroup_number)=1,INDEX(Calculations!DP:EU,MATCH(Subgroup_number,Calculations!DP:DP,0),5),IF(Subgroup_number=Calculations!EY$25,Calculations!EY$17,""))</f>
        <v>#REF!</v>
      </c>
      <c r="M187" s="26" t="e">
        <f>IF(COUNTIF(Calculations!DP:DP,Subgroup_number)=1,INDEX(Calculations!DP:EU,MATCH(Subgroup_number,Calculations!DP:DP,0),6),IF(Subgroup_number=Calculations!EY$25,Calculations!EY$18,""))</f>
        <v>#REF!</v>
      </c>
      <c r="N187" s="8" t="e">
        <f>IF(COUNTIF(Calculations!DP:DP,Subgroup_number)=1,INDEX(Calculations!DP:EU,MATCH(Subgroup_number,Calculations!DP:DP,0),7),IF(Subgroup_number=Calculations!EY$25,Calculations!EY$19,""))</f>
        <v>#REF!</v>
      </c>
      <c r="O187" s="4" t="e">
        <f>IF(COUNTIF(Calculations!DP:DP,Subgroup_number)=1,INDEX(Calculations!DP:EU,MATCH(Subgroup_number,Calculations!DP:DP,0),9),IF(Subgroup_number=Calculations!EY$25,Calculations!EY$20,""))</f>
        <v>#REF!</v>
      </c>
      <c r="P187" s="4" t="e">
        <f>IF(COUNTIF(Calculations!DP:DP,Subgroup_number)=1,INDEX(Calculations!DP:EU,MATCH(Subgroup_number,Calculations!DP:DP,0),10),IF(Subgroup_number=Calculations!EY$25,Calculations!EY$21,""))</f>
        <v>#REF!</v>
      </c>
      <c r="Q18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7" s="125"/>
      <c r="U187" s="123"/>
      <c r="W187" s="123"/>
      <c r="Y187" s="123"/>
      <c r="AA187" s="123"/>
    </row>
    <row r="188" spans="6:27">
      <c r="F188" s="48">
        <v>187</v>
      </c>
      <c r="G18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8" s="4" t="e">
        <f>IF(COUNTIF(Calculations!DP:DP,Subgroup_number)=1,INDEX(Calculations!DP:EU,MATCH(Subgroup_number,Calculations!DP:DP,0),5),IF(Subgroup_number=Calculations!EY$25,Calculations!EY$17,""))</f>
        <v>#REF!</v>
      </c>
      <c r="M188" s="26" t="e">
        <f>IF(COUNTIF(Calculations!DP:DP,Subgroup_number)=1,INDEX(Calculations!DP:EU,MATCH(Subgroup_number,Calculations!DP:DP,0),6),IF(Subgroup_number=Calculations!EY$25,Calculations!EY$18,""))</f>
        <v>#REF!</v>
      </c>
      <c r="N188" s="8" t="e">
        <f>IF(COUNTIF(Calculations!DP:DP,Subgroup_number)=1,INDEX(Calculations!DP:EU,MATCH(Subgroup_number,Calculations!DP:DP,0),7),IF(Subgroup_number=Calculations!EY$25,Calculations!EY$19,""))</f>
        <v>#REF!</v>
      </c>
      <c r="O188" s="4" t="e">
        <f>IF(COUNTIF(Calculations!DP:DP,Subgroup_number)=1,INDEX(Calculations!DP:EU,MATCH(Subgroup_number,Calculations!DP:DP,0),9),IF(Subgroup_number=Calculations!EY$25,Calculations!EY$20,""))</f>
        <v>#REF!</v>
      </c>
      <c r="P188" s="4" t="e">
        <f>IF(COUNTIF(Calculations!DP:DP,Subgroup_number)=1,INDEX(Calculations!DP:EU,MATCH(Subgroup_number,Calculations!DP:DP,0),10),IF(Subgroup_number=Calculations!EY$25,Calculations!EY$21,""))</f>
        <v>#REF!</v>
      </c>
      <c r="Q18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8" s="125"/>
      <c r="U188" s="123"/>
      <c r="W188" s="123"/>
      <c r="Y188" s="123"/>
      <c r="AA188" s="123"/>
    </row>
    <row r="189" spans="6:27">
      <c r="F189" s="48">
        <v>188</v>
      </c>
      <c r="G18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8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8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8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8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89" s="4" t="e">
        <f>IF(COUNTIF(Calculations!DP:DP,Subgroup_number)=1,INDEX(Calculations!DP:EU,MATCH(Subgroup_number,Calculations!DP:DP,0),5),IF(Subgroup_number=Calculations!EY$25,Calculations!EY$17,""))</f>
        <v>#REF!</v>
      </c>
      <c r="M189" s="26" t="e">
        <f>IF(COUNTIF(Calculations!DP:DP,Subgroup_number)=1,INDEX(Calculations!DP:EU,MATCH(Subgroup_number,Calculations!DP:DP,0),6),IF(Subgroup_number=Calculations!EY$25,Calculations!EY$18,""))</f>
        <v>#REF!</v>
      </c>
      <c r="N189" s="8" t="e">
        <f>IF(COUNTIF(Calculations!DP:DP,Subgroup_number)=1,INDEX(Calculations!DP:EU,MATCH(Subgroup_number,Calculations!DP:DP,0),7),IF(Subgroup_number=Calculations!EY$25,Calculations!EY$19,""))</f>
        <v>#REF!</v>
      </c>
      <c r="O189" s="4" t="e">
        <f>IF(COUNTIF(Calculations!DP:DP,Subgroup_number)=1,INDEX(Calculations!DP:EU,MATCH(Subgroup_number,Calculations!DP:DP,0),9),IF(Subgroup_number=Calculations!EY$25,Calculations!EY$20,""))</f>
        <v>#REF!</v>
      </c>
      <c r="P189" s="4" t="e">
        <f>IF(COUNTIF(Calculations!DP:DP,Subgroup_number)=1,INDEX(Calculations!DP:EU,MATCH(Subgroup_number,Calculations!DP:DP,0),10),IF(Subgroup_number=Calculations!EY$25,Calculations!EY$21,""))</f>
        <v>#REF!</v>
      </c>
      <c r="Q18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8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89" s="125"/>
      <c r="U189" s="123"/>
      <c r="W189" s="123"/>
      <c r="Y189" s="123"/>
      <c r="AA189" s="123"/>
    </row>
    <row r="190" spans="6:27">
      <c r="F190" s="48">
        <v>189</v>
      </c>
      <c r="G19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0" s="4" t="e">
        <f>IF(COUNTIF(Calculations!DP:DP,Subgroup_number)=1,INDEX(Calculations!DP:EU,MATCH(Subgroup_number,Calculations!DP:DP,0),5),IF(Subgroup_number=Calculations!EY$25,Calculations!EY$17,""))</f>
        <v>#REF!</v>
      </c>
      <c r="M190" s="26" t="e">
        <f>IF(COUNTIF(Calculations!DP:DP,Subgroup_number)=1,INDEX(Calculations!DP:EU,MATCH(Subgroup_number,Calculations!DP:DP,0),6),IF(Subgroup_number=Calculations!EY$25,Calculations!EY$18,""))</f>
        <v>#REF!</v>
      </c>
      <c r="N190" s="8" t="e">
        <f>IF(COUNTIF(Calculations!DP:DP,Subgroup_number)=1,INDEX(Calculations!DP:EU,MATCH(Subgroup_number,Calculations!DP:DP,0),7),IF(Subgroup_number=Calculations!EY$25,Calculations!EY$19,""))</f>
        <v>#REF!</v>
      </c>
      <c r="O190" s="4" t="e">
        <f>IF(COUNTIF(Calculations!DP:DP,Subgroup_number)=1,INDEX(Calculations!DP:EU,MATCH(Subgroup_number,Calculations!DP:DP,0),9),IF(Subgroup_number=Calculations!EY$25,Calculations!EY$20,""))</f>
        <v>#REF!</v>
      </c>
      <c r="P190" s="4" t="e">
        <f>IF(COUNTIF(Calculations!DP:DP,Subgroup_number)=1,INDEX(Calculations!DP:EU,MATCH(Subgroup_number,Calculations!DP:DP,0),10),IF(Subgroup_number=Calculations!EY$25,Calculations!EY$21,""))</f>
        <v>#REF!</v>
      </c>
      <c r="Q19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0" s="125"/>
      <c r="U190" s="123"/>
      <c r="W190" s="123"/>
      <c r="Y190" s="123"/>
      <c r="AA190" s="123"/>
    </row>
    <row r="191" spans="6:27">
      <c r="F191" s="48">
        <v>190</v>
      </c>
      <c r="G19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1" s="4" t="e">
        <f>IF(COUNTIF(Calculations!DP:DP,Subgroup_number)=1,INDEX(Calculations!DP:EU,MATCH(Subgroup_number,Calculations!DP:DP,0),5),IF(Subgroup_number=Calculations!EY$25,Calculations!EY$17,""))</f>
        <v>#REF!</v>
      </c>
      <c r="M191" s="26" t="e">
        <f>IF(COUNTIF(Calculations!DP:DP,Subgroup_number)=1,INDEX(Calculations!DP:EU,MATCH(Subgroup_number,Calculations!DP:DP,0),6),IF(Subgroup_number=Calculations!EY$25,Calculations!EY$18,""))</f>
        <v>#REF!</v>
      </c>
      <c r="N191" s="8" t="e">
        <f>IF(COUNTIF(Calculations!DP:DP,Subgroup_number)=1,INDEX(Calculations!DP:EU,MATCH(Subgroup_number,Calculations!DP:DP,0),7),IF(Subgroup_number=Calculations!EY$25,Calculations!EY$19,""))</f>
        <v>#REF!</v>
      </c>
      <c r="O191" s="4" t="e">
        <f>IF(COUNTIF(Calculations!DP:DP,Subgroup_number)=1,INDEX(Calculations!DP:EU,MATCH(Subgroup_number,Calculations!DP:DP,0),9),IF(Subgroup_number=Calculations!EY$25,Calculations!EY$20,""))</f>
        <v>#REF!</v>
      </c>
      <c r="P191" s="4" t="e">
        <f>IF(COUNTIF(Calculations!DP:DP,Subgroup_number)=1,INDEX(Calculations!DP:EU,MATCH(Subgroup_number,Calculations!DP:DP,0),10),IF(Subgroup_number=Calculations!EY$25,Calculations!EY$21,""))</f>
        <v>#REF!</v>
      </c>
      <c r="Q191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1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1" s="125"/>
      <c r="U191" s="123"/>
      <c r="W191" s="123"/>
      <c r="Y191" s="123"/>
      <c r="AA191" s="123"/>
    </row>
    <row r="192" spans="6:27">
      <c r="F192" s="48">
        <v>191</v>
      </c>
      <c r="G19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2" s="4" t="e">
        <f>IF(COUNTIF(Calculations!DP:DP,Subgroup_number)=1,INDEX(Calculations!DP:EU,MATCH(Subgroup_number,Calculations!DP:DP,0),5),IF(Subgroup_number=Calculations!EY$25,Calculations!EY$17,""))</f>
        <v>#REF!</v>
      </c>
      <c r="M192" s="26" t="e">
        <f>IF(COUNTIF(Calculations!DP:DP,Subgroup_number)=1,INDEX(Calculations!DP:EU,MATCH(Subgroup_number,Calculations!DP:DP,0),6),IF(Subgroup_number=Calculations!EY$25,Calculations!EY$18,""))</f>
        <v>#REF!</v>
      </c>
      <c r="N192" s="8" t="e">
        <f>IF(COUNTIF(Calculations!DP:DP,Subgroup_number)=1,INDEX(Calculations!DP:EU,MATCH(Subgroup_number,Calculations!DP:DP,0),7),IF(Subgroup_number=Calculations!EY$25,Calculations!EY$19,""))</f>
        <v>#REF!</v>
      </c>
      <c r="O192" s="4" t="e">
        <f>IF(COUNTIF(Calculations!DP:DP,Subgroup_number)=1,INDEX(Calculations!DP:EU,MATCH(Subgroup_number,Calculations!DP:DP,0),9),IF(Subgroup_number=Calculations!EY$25,Calculations!EY$20,""))</f>
        <v>#REF!</v>
      </c>
      <c r="P192" s="4" t="e">
        <f>IF(COUNTIF(Calculations!DP:DP,Subgroup_number)=1,INDEX(Calculations!DP:EU,MATCH(Subgroup_number,Calculations!DP:DP,0),10),IF(Subgroup_number=Calculations!EY$25,Calculations!EY$21,""))</f>
        <v>#REF!</v>
      </c>
      <c r="Q19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2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2" s="125"/>
      <c r="U192" s="123"/>
      <c r="W192" s="123"/>
      <c r="Y192" s="123"/>
      <c r="AA192" s="123"/>
    </row>
    <row r="193" spans="6:27">
      <c r="F193" s="48">
        <v>192</v>
      </c>
      <c r="G19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3" s="4" t="e">
        <f>IF(COUNTIF(Calculations!DP:DP,Subgroup_number)=1,INDEX(Calculations!DP:EU,MATCH(Subgroup_number,Calculations!DP:DP,0),5),IF(Subgroup_number=Calculations!EY$25,Calculations!EY$17,""))</f>
        <v>#REF!</v>
      </c>
      <c r="M193" s="26" t="e">
        <f>IF(COUNTIF(Calculations!DP:DP,Subgroup_number)=1,INDEX(Calculations!DP:EU,MATCH(Subgroup_number,Calculations!DP:DP,0),6),IF(Subgroup_number=Calculations!EY$25,Calculations!EY$18,""))</f>
        <v>#REF!</v>
      </c>
      <c r="N193" s="8" t="e">
        <f>IF(COUNTIF(Calculations!DP:DP,Subgroup_number)=1,INDEX(Calculations!DP:EU,MATCH(Subgroup_number,Calculations!DP:DP,0),7),IF(Subgroup_number=Calculations!EY$25,Calculations!EY$19,""))</f>
        <v>#REF!</v>
      </c>
      <c r="O193" s="4" t="e">
        <f>IF(COUNTIF(Calculations!DP:DP,Subgroup_number)=1,INDEX(Calculations!DP:EU,MATCH(Subgroup_number,Calculations!DP:DP,0),9),IF(Subgroup_number=Calculations!EY$25,Calculations!EY$20,""))</f>
        <v>#REF!</v>
      </c>
      <c r="P193" s="4" t="e">
        <f>IF(COUNTIF(Calculations!DP:DP,Subgroup_number)=1,INDEX(Calculations!DP:EU,MATCH(Subgroup_number,Calculations!DP:DP,0),10),IF(Subgroup_number=Calculations!EY$25,Calculations!EY$21,""))</f>
        <v>#REF!</v>
      </c>
      <c r="Q19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3" s="125"/>
      <c r="U193" s="123"/>
      <c r="W193" s="123"/>
      <c r="Y193" s="123"/>
      <c r="AA193" s="123"/>
    </row>
    <row r="194" spans="6:27">
      <c r="F194" s="48">
        <v>193</v>
      </c>
      <c r="G19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4" s="4" t="e">
        <f>IF(COUNTIF(Calculations!DP:DP,Subgroup_number)=1,INDEX(Calculations!DP:EU,MATCH(Subgroup_number,Calculations!DP:DP,0),5),IF(Subgroup_number=Calculations!EY$25,Calculations!EY$17,""))</f>
        <v>#REF!</v>
      </c>
      <c r="M194" s="26" t="e">
        <f>IF(COUNTIF(Calculations!DP:DP,Subgroup_number)=1,INDEX(Calculations!DP:EU,MATCH(Subgroup_number,Calculations!DP:DP,0),6),IF(Subgroup_number=Calculations!EY$25,Calculations!EY$18,""))</f>
        <v>#REF!</v>
      </c>
      <c r="N194" s="8" t="e">
        <f>IF(COUNTIF(Calculations!DP:DP,Subgroup_number)=1,INDEX(Calculations!DP:EU,MATCH(Subgroup_number,Calculations!DP:DP,0),7),IF(Subgroup_number=Calculations!EY$25,Calculations!EY$19,""))</f>
        <v>#REF!</v>
      </c>
      <c r="O194" s="4" t="e">
        <f>IF(COUNTIF(Calculations!DP:DP,Subgroup_number)=1,INDEX(Calculations!DP:EU,MATCH(Subgroup_number,Calculations!DP:DP,0),9),IF(Subgroup_number=Calculations!EY$25,Calculations!EY$20,""))</f>
        <v>#REF!</v>
      </c>
      <c r="P194" s="4" t="e">
        <f>IF(COUNTIF(Calculations!DP:DP,Subgroup_number)=1,INDEX(Calculations!DP:EU,MATCH(Subgroup_number,Calculations!DP:DP,0),10),IF(Subgroup_number=Calculations!EY$25,Calculations!EY$21,""))</f>
        <v>#REF!</v>
      </c>
      <c r="Q194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4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4" s="125"/>
      <c r="U194" s="123"/>
      <c r="W194" s="123"/>
      <c r="Y194" s="123"/>
      <c r="AA194" s="123"/>
    </row>
    <row r="195" spans="6:27">
      <c r="F195" s="48">
        <v>194</v>
      </c>
      <c r="G19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5" s="4" t="e">
        <f>IF(COUNTIF(Calculations!DP:DP,Subgroup_number)=1,INDEX(Calculations!DP:EU,MATCH(Subgroup_number,Calculations!DP:DP,0),5),IF(Subgroup_number=Calculations!EY$25,Calculations!EY$17,""))</f>
        <v>#REF!</v>
      </c>
      <c r="M195" s="26" t="e">
        <f>IF(COUNTIF(Calculations!DP:DP,Subgroup_number)=1,INDEX(Calculations!DP:EU,MATCH(Subgroup_number,Calculations!DP:DP,0),6),IF(Subgroup_number=Calculations!EY$25,Calculations!EY$18,""))</f>
        <v>#REF!</v>
      </c>
      <c r="N195" s="8" t="e">
        <f>IF(COUNTIF(Calculations!DP:DP,Subgroup_number)=1,INDEX(Calculations!DP:EU,MATCH(Subgroup_number,Calculations!DP:DP,0),7),IF(Subgroup_number=Calculations!EY$25,Calculations!EY$19,""))</f>
        <v>#REF!</v>
      </c>
      <c r="O195" s="4" t="e">
        <f>IF(COUNTIF(Calculations!DP:DP,Subgroup_number)=1,INDEX(Calculations!DP:EU,MATCH(Subgroup_number,Calculations!DP:DP,0),9),IF(Subgroup_number=Calculations!EY$25,Calculations!EY$20,""))</f>
        <v>#REF!</v>
      </c>
      <c r="P195" s="4" t="e">
        <f>IF(COUNTIF(Calculations!DP:DP,Subgroup_number)=1,INDEX(Calculations!DP:EU,MATCH(Subgroup_number,Calculations!DP:DP,0),10),IF(Subgroup_number=Calculations!EY$25,Calculations!EY$21,""))</f>
        <v>#REF!</v>
      </c>
      <c r="Q19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5" s="125"/>
      <c r="U195" s="123"/>
      <c r="W195" s="123"/>
      <c r="Y195" s="123"/>
      <c r="AA195" s="123"/>
    </row>
    <row r="196" spans="6:27">
      <c r="F196" s="48">
        <v>195</v>
      </c>
      <c r="G19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6" s="4" t="e">
        <f>IF(COUNTIF(Calculations!DP:DP,Subgroup_number)=1,INDEX(Calculations!DP:EU,MATCH(Subgroup_number,Calculations!DP:DP,0),5),IF(Subgroup_number=Calculations!EY$25,Calculations!EY$17,""))</f>
        <v>#REF!</v>
      </c>
      <c r="M196" s="26" t="e">
        <f>IF(COUNTIF(Calculations!DP:DP,Subgroup_number)=1,INDEX(Calculations!DP:EU,MATCH(Subgroup_number,Calculations!DP:DP,0),6),IF(Subgroup_number=Calculations!EY$25,Calculations!EY$18,""))</f>
        <v>#REF!</v>
      </c>
      <c r="N196" s="8" t="e">
        <f>IF(COUNTIF(Calculations!DP:DP,Subgroup_number)=1,INDEX(Calculations!DP:EU,MATCH(Subgroup_number,Calculations!DP:DP,0),7),IF(Subgroup_number=Calculations!EY$25,Calculations!EY$19,""))</f>
        <v>#REF!</v>
      </c>
      <c r="O196" s="4" t="e">
        <f>IF(COUNTIF(Calculations!DP:DP,Subgroup_number)=1,INDEX(Calculations!DP:EU,MATCH(Subgroup_number,Calculations!DP:DP,0),9),IF(Subgroup_number=Calculations!EY$25,Calculations!EY$20,""))</f>
        <v>#REF!</v>
      </c>
      <c r="P196" s="4" t="e">
        <f>IF(COUNTIF(Calculations!DP:DP,Subgroup_number)=1,INDEX(Calculations!DP:EU,MATCH(Subgroup_number,Calculations!DP:DP,0),10),IF(Subgroup_number=Calculations!EY$25,Calculations!EY$21,""))</f>
        <v>#REF!</v>
      </c>
      <c r="Q196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6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6" s="125"/>
      <c r="U196" s="123"/>
      <c r="W196" s="123"/>
      <c r="Y196" s="123"/>
      <c r="AA196" s="123"/>
    </row>
    <row r="197" spans="6:27">
      <c r="F197" s="48">
        <v>196</v>
      </c>
      <c r="G19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7" s="4" t="e">
        <f>IF(COUNTIF(Calculations!DP:DP,Subgroup_number)=1,INDEX(Calculations!DP:EU,MATCH(Subgroup_number,Calculations!DP:DP,0),5),IF(Subgroup_number=Calculations!EY$25,Calculations!EY$17,""))</f>
        <v>#REF!</v>
      </c>
      <c r="M197" s="26" t="e">
        <f>IF(COUNTIF(Calculations!DP:DP,Subgroup_number)=1,INDEX(Calculations!DP:EU,MATCH(Subgroup_number,Calculations!DP:DP,0),6),IF(Subgroup_number=Calculations!EY$25,Calculations!EY$18,""))</f>
        <v>#REF!</v>
      </c>
      <c r="N197" s="8" t="e">
        <f>IF(COUNTIF(Calculations!DP:DP,Subgroup_number)=1,INDEX(Calculations!DP:EU,MATCH(Subgroup_number,Calculations!DP:DP,0),7),IF(Subgroup_number=Calculations!EY$25,Calculations!EY$19,""))</f>
        <v>#REF!</v>
      </c>
      <c r="O197" s="4" t="e">
        <f>IF(COUNTIF(Calculations!DP:DP,Subgroup_number)=1,INDEX(Calculations!DP:EU,MATCH(Subgroup_number,Calculations!DP:DP,0),9),IF(Subgroup_number=Calculations!EY$25,Calculations!EY$20,""))</f>
        <v>#REF!</v>
      </c>
      <c r="P197" s="4" t="e">
        <f>IF(COUNTIF(Calculations!DP:DP,Subgroup_number)=1,INDEX(Calculations!DP:EU,MATCH(Subgroup_number,Calculations!DP:DP,0),10),IF(Subgroup_number=Calculations!EY$25,Calculations!EY$21,""))</f>
        <v>#REF!</v>
      </c>
      <c r="Q197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7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7" s="125"/>
      <c r="U197" s="123"/>
      <c r="W197" s="123"/>
      <c r="Y197" s="123"/>
      <c r="AA197" s="123"/>
    </row>
    <row r="198" spans="6:27">
      <c r="F198" s="48">
        <v>197</v>
      </c>
      <c r="G19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8" s="4" t="e">
        <f>IF(COUNTIF(Calculations!DP:DP,Subgroup_number)=1,INDEX(Calculations!DP:EU,MATCH(Subgroup_number,Calculations!DP:DP,0),5),IF(Subgroup_number=Calculations!EY$25,Calculations!EY$17,""))</f>
        <v>#REF!</v>
      </c>
      <c r="M198" s="26" t="e">
        <f>IF(COUNTIF(Calculations!DP:DP,Subgroup_number)=1,INDEX(Calculations!DP:EU,MATCH(Subgroup_number,Calculations!DP:DP,0),6),IF(Subgroup_number=Calculations!EY$25,Calculations!EY$18,""))</f>
        <v>#REF!</v>
      </c>
      <c r="N198" s="8" t="e">
        <f>IF(COUNTIF(Calculations!DP:DP,Subgroup_number)=1,INDEX(Calculations!DP:EU,MATCH(Subgroup_number,Calculations!DP:DP,0),7),IF(Subgroup_number=Calculations!EY$25,Calculations!EY$19,""))</f>
        <v>#REF!</v>
      </c>
      <c r="O198" s="4" t="e">
        <f>IF(COUNTIF(Calculations!DP:DP,Subgroup_number)=1,INDEX(Calculations!DP:EU,MATCH(Subgroup_number,Calculations!DP:DP,0),9),IF(Subgroup_number=Calculations!EY$25,Calculations!EY$20,""))</f>
        <v>#REF!</v>
      </c>
      <c r="P198" s="4" t="e">
        <f>IF(COUNTIF(Calculations!DP:DP,Subgroup_number)=1,INDEX(Calculations!DP:EU,MATCH(Subgroup_number,Calculations!DP:DP,0),10),IF(Subgroup_number=Calculations!EY$25,Calculations!EY$21,""))</f>
        <v>#REF!</v>
      </c>
      <c r="Q198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8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8" s="125"/>
      <c r="U198" s="123"/>
      <c r="W198" s="123"/>
      <c r="Y198" s="123"/>
      <c r="AA198" s="123"/>
    </row>
    <row r="199" spans="6:27">
      <c r="F199" s="48">
        <v>198</v>
      </c>
      <c r="G19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19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19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19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19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199" s="4" t="e">
        <f>IF(COUNTIF(Calculations!DP:DP,Subgroup_number)=1,INDEX(Calculations!DP:EU,MATCH(Subgroup_number,Calculations!DP:DP,0),5),IF(Subgroup_number=Calculations!EY$25,Calculations!EY$17,""))</f>
        <v>#REF!</v>
      </c>
      <c r="M199" s="26" t="e">
        <f>IF(COUNTIF(Calculations!DP:DP,Subgroup_number)=1,INDEX(Calculations!DP:EU,MATCH(Subgroup_number,Calculations!DP:DP,0),6),IF(Subgroup_number=Calculations!EY$25,Calculations!EY$18,""))</f>
        <v>#REF!</v>
      </c>
      <c r="N199" s="8" t="e">
        <f>IF(COUNTIF(Calculations!DP:DP,Subgroup_number)=1,INDEX(Calculations!DP:EU,MATCH(Subgroup_number,Calculations!DP:DP,0),7),IF(Subgroup_number=Calculations!EY$25,Calculations!EY$19,""))</f>
        <v>#REF!</v>
      </c>
      <c r="O199" s="4" t="e">
        <f>IF(COUNTIF(Calculations!DP:DP,Subgroup_number)=1,INDEX(Calculations!DP:EU,MATCH(Subgroup_number,Calculations!DP:DP,0),9),IF(Subgroup_number=Calculations!EY$25,Calculations!EY$20,""))</f>
        <v>#REF!</v>
      </c>
      <c r="P199" s="4" t="e">
        <f>IF(COUNTIF(Calculations!DP:DP,Subgroup_number)=1,INDEX(Calculations!DP:EU,MATCH(Subgroup_number,Calculations!DP:DP,0),10),IF(Subgroup_number=Calculations!EY$25,Calculations!EY$21,""))</f>
        <v>#REF!</v>
      </c>
      <c r="Q199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199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199" s="125"/>
      <c r="U199" s="123"/>
      <c r="W199" s="123"/>
      <c r="Y199" s="123"/>
      <c r="AA199" s="123"/>
    </row>
    <row r="200" spans="6:27">
      <c r="F200" s="48">
        <v>199</v>
      </c>
      <c r="G20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0" s="4" t="e">
        <f>IF(COUNTIF(Calculations!DP:DP,Subgroup_number)=1,INDEX(Calculations!DP:EU,MATCH(Subgroup_number,Calculations!DP:DP,0),5),IF(Subgroup_number=Calculations!EY$25,Calculations!EY$17,""))</f>
        <v>#REF!</v>
      </c>
      <c r="M200" s="26" t="e">
        <f>IF(COUNTIF(Calculations!DP:DP,Subgroup_number)=1,INDEX(Calculations!DP:EU,MATCH(Subgroup_number,Calculations!DP:DP,0),6),IF(Subgroup_number=Calculations!EY$25,Calculations!EY$18,""))</f>
        <v>#REF!</v>
      </c>
      <c r="N200" s="8" t="e">
        <f>IF(COUNTIF(Calculations!DP:DP,Subgroup_number)=1,INDEX(Calculations!DP:EU,MATCH(Subgroup_number,Calculations!DP:DP,0),7),IF(Subgroup_number=Calculations!EY$25,Calculations!EY$19,""))</f>
        <v>#REF!</v>
      </c>
      <c r="O200" s="4" t="e">
        <f>IF(COUNTIF(Calculations!DP:DP,Subgroup_number)=1,INDEX(Calculations!DP:EU,MATCH(Subgroup_number,Calculations!DP:DP,0),9),IF(Subgroup_number=Calculations!EY$25,Calculations!EY$20,""))</f>
        <v>#REF!</v>
      </c>
      <c r="P200" s="4" t="e">
        <f>IF(COUNTIF(Calculations!DP:DP,Subgroup_number)=1,INDEX(Calculations!DP:EU,MATCH(Subgroup_number,Calculations!DP:DP,0),10),IF(Subgroup_number=Calculations!EY$25,Calculations!EY$21,""))</f>
        <v>#REF!</v>
      </c>
      <c r="Q200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0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0" s="125"/>
      <c r="U200" s="123"/>
      <c r="W200" s="123"/>
      <c r="Y200" s="123"/>
      <c r="AA200" s="123"/>
    </row>
    <row r="201" spans="6:27">
      <c r="F201" s="40">
        <v>200</v>
      </c>
      <c r="G201" s="68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#REF!</v>
      </c>
      <c r="H201" s="68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#REF!</v>
      </c>
      <c r="I201" s="68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#REF!</v>
      </c>
      <c r="J201" s="68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#REF!</v>
      </c>
      <c r="K201" s="69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#REF!</v>
      </c>
      <c r="L201" s="68" t="e">
        <f>IF(COUNTIF(Calculations!DP:DP,Subgroup_number)=1,INDEX(Calculations!DP:EU,MATCH(Subgroup_number,Calculations!DP:DP,0),5),IF(Subgroup_number=Calculations!EY$25,Calculations!EY$17,""))</f>
        <v>#REF!</v>
      </c>
      <c r="M201" s="33" t="e">
        <f>IF(COUNTIF(Calculations!DP:DP,Subgroup_number)=1,INDEX(Calculations!DP:EU,MATCH(Subgroup_number,Calculations!DP:DP,0),6),IF(Subgroup_number=Calculations!EY$25,Calculations!EY$18,""))</f>
        <v>#REF!</v>
      </c>
      <c r="N201" s="69" t="e">
        <f>IF(COUNTIF(Calculations!DP:DP,Subgroup_number)=1,INDEX(Calculations!DP:EU,MATCH(Subgroup_number,Calculations!DP:DP,0),7),IF(Subgroup_number=Calculations!EY$25,Calculations!EY$19,""))</f>
        <v>#REF!</v>
      </c>
      <c r="O201" s="68" t="e">
        <f>IF(COUNTIF(Calculations!DP:DP,Subgroup_number)=1,INDEX(Calculations!DP:EU,MATCH(Subgroup_number,Calculations!DP:DP,0),9),IF(Subgroup_number=Calculations!EY$25,Calculations!EY$20,""))</f>
        <v>#REF!</v>
      </c>
      <c r="P201" s="68" t="e">
        <f>IF(COUNTIF(Calculations!DP:DP,Subgroup_number)=1,INDEX(Calculations!DP:EU,MATCH(Subgroup_number,Calculations!DP:DP,0),10),IF(Subgroup_number=Calculations!EY$25,Calculations!EY$21,""))</f>
        <v>#REF!</v>
      </c>
      <c r="Q201" s="68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#REF!</v>
      </c>
      <c r="R201" s="71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#REF!</v>
      </c>
      <c r="S201" s="129"/>
      <c r="U201" s="124"/>
      <c r="W201" s="124"/>
      <c r="Y201" s="124"/>
      <c r="AA201" s="124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11" t="s">
        <v>26</v>
      </c>
      <c r="B1" s="111"/>
      <c r="D1" s="1" t="s">
        <v>1</v>
      </c>
      <c r="E1" s="1" t="s">
        <v>11</v>
      </c>
      <c r="F1" s="1" t="str">
        <f>Moderator_effect_size_measure</f>
        <v>Log Odds Ratio</v>
      </c>
      <c r="G1" s="1" t="s">
        <v>30</v>
      </c>
    </row>
    <row r="2" spans="1:7">
      <c r="A2" s="3" t="s">
        <v>39</v>
      </c>
      <c r="B2" s="5" t="s">
        <v>74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80</v>
      </c>
      <c r="B3" s="5" t="s">
        <v>94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46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31</v>
      </c>
      <c r="B6" s="5" t="s">
        <v>95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11" t="s">
        <v>63</v>
      </c>
      <c r="B9" s="111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10" t="s">
        <v>74</v>
      </c>
      <c r="B10" s="11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09" t="s">
        <v>64</v>
      </c>
      <c r="B11" s="10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09" t="s">
        <v>65</v>
      </c>
      <c r="B12" s="10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11" t="s">
        <v>93</v>
      </c>
      <c r="B14" s="111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10" t="str">
        <f>IF(Moderator_weighting_method="Peto","Log Peto Odds Ratio","Log Odds Ratio")</f>
        <v>Log Odds Ratio</v>
      </c>
      <c r="B15" s="11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09" t="str">
        <f>IF(Moderator_weighting_method="Inverse variance","Log Risk Ratio","")</f>
        <v>Log Risk Ratio</v>
      </c>
      <c r="B16" s="10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09" t="str">
        <f>IF(Moderator_weighting_method="Inverse Variance","Risk Difference","")</f>
        <v>Risk Difference</v>
      </c>
      <c r="B17" s="10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96</v>
      </c>
      <c r="K28" s="1" t="s">
        <v>97</v>
      </c>
      <c r="L28" s="1" t="s">
        <v>98</v>
      </c>
      <c r="M28" s="1" t="s">
        <v>99</v>
      </c>
      <c r="N28" s="25" t="s">
        <v>100</v>
      </c>
      <c r="O28" s="1" t="s">
        <v>54</v>
      </c>
      <c r="P28" s="1" t="s">
        <v>101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102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86</v>
      </c>
      <c r="J32" s="1" t="str">
        <f>IF(Moderator_model="Fixed effect","Sum of squares (Q)","Sum of squares (Q*)")</f>
        <v>Sum of squares (Q)</v>
      </c>
      <c r="K32" s="1" t="s">
        <v>87</v>
      </c>
      <c r="L32" s="1" t="s">
        <v>88</v>
      </c>
      <c r="N32" s="1" t="s">
        <v>103</v>
      </c>
      <c r="O32" s="1" t="s">
        <v>104</v>
      </c>
      <c r="P32" s="1" t="s">
        <v>101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31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105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91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106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107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108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72" zoomScaleNormal="100" workbookViewId="0">
      <pane ySplit="1" topLeftCell="A2" activePane="bottomLeft" state="frozen"/>
      <selection pane="bottomLeft" activeCell="D11" sqref="D11:F12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18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26</v>
      </c>
      <c r="B1" s="1"/>
      <c r="D1" s="1" t="s">
        <v>1</v>
      </c>
      <c r="E1" s="1" t="str">
        <f>Additional_effect_size_measure</f>
        <v>Log Odds Ratio</v>
      </c>
      <c r="F1" s="1" t="s">
        <v>109</v>
      </c>
      <c r="M1" s="85"/>
      <c r="O1" s="111" t="s">
        <v>110</v>
      </c>
      <c r="P1" s="111"/>
      <c r="Q1" s="111"/>
      <c r="R1" s="111"/>
      <c r="S1" s="28"/>
      <c r="T1" s="85"/>
      <c r="V1" s="1" t="s">
        <v>1</v>
      </c>
      <c r="W1" s="1" t="s">
        <v>111</v>
      </c>
      <c r="AE1" s="85"/>
      <c r="AG1" s="1" t="s">
        <v>1</v>
      </c>
      <c r="AH1" s="1" t="s">
        <v>112</v>
      </c>
      <c r="AI1" s="1" t="s">
        <v>113</v>
      </c>
      <c r="AR1" s="85"/>
      <c r="AT1" s="1" t="s">
        <v>1</v>
      </c>
      <c r="AU1" s="1" t="s">
        <v>114</v>
      </c>
      <c r="AV1" s="1" t="s">
        <v>115</v>
      </c>
      <c r="BC1" s="85"/>
      <c r="BE1" s="1" t="s">
        <v>1</v>
      </c>
      <c r="BF1" s="75" t="s">
        <v>116</v>
      </c>
      <c r="BG1" s="1" t="s">
        <v>117</v>
      </c>
      <c r="BP1" s="85"/>
      <c r="BR1" s="1" t="s">
        <v>118</v>
      </c>
      <c r="BS1" s="1"/>
      <c r="BT1" s="85"/>
    </row>
    <row r="2" spans="1:72">
      <c r="A2" s="3" t="s">
        <v>39</v>
      </c>
      <c r="B2" s="5" t="s">
        <v>74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3" t="s">
        <v>119</v>
      </c>
      <c r="O2" s="3"/>
      <c r="P2" s="3" t="s">
        <v>120</v>
      </c>
      <c r="Q2" s="3" t="s">
        <v>97</v>
      </c>
      <c r="R2" s="3" t="s">
        <v>98</v>
      </c>
      <c r="S2" s="3" t="s">
        <v>99</v>
      </c>
      <c r="T2" s="123" t="s">
        <v>121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3" t="s">
        <v>122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3" t="s">
        <v>123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3" t="s">
        <v>124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3" t="s">
        <v>125</v>
      </c>
      <c r="BR2" s="119" t="s">
        <v>126</v>
      </c>
      <c r="BS2" s="119"/>
      <c r="BT2" s="123" t="s">
        <v>127</v>
      </c>
    </row>
    <row r="3" spans="1:72">
      <c r="A3" s="3" t="s">
        <v>80</v>
      </c>
      <c r="B3" s="5" t="s">
        <v>94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3"/>
      <c r="O3" s="3" t="s">
        <v>102</v>
      </c>
      <c r="P3" s="4">
        <f>IF(Additional_valid_options="Yes",INTERCEPT(Z_score,Inverse_standard_error),NA())</f>
        <v>-5.1268683025063417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23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3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3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3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3"/>
      <c r="BR3" s="3" t="s">
        <v>128</v>
      </c>
      <c r="BS3" s="4">
        <f>SUM(Calculations!JH:JH)/SQRT(k_)</f>
        <v>0.9349905610770789</v>
      </c>
      <c r="BT3" s="123"/>
    </row>
    <row r="4" spans="1:72">
      <c r="A4" s="3" t="s">
        <v>46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3"/>
      <c r="O4" s="3" t="s">
        <v>129</v>
      </c>
      <c r="P4" s="4">
        <f>IF(Additional_valid_options="Yes",SLOPE(Z_score,Inverse_standard_error),NA())</f>
        <v>1.1332924700578333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23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3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3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3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3"/>
      <c r="BR4" s="3" t="s">
        <v>130</v>
      </c>
      <c r="BS4" s="7">
        <f>MAX(0,ROUNDUP(k_*(BS3/NORMSINV((1-Additional_confidence_level)))^2-k_,0))</f>
        <v>0</v>
      </c>
      <c r="BT4" s="123"/>
    </row>
    <row r="5" spans="1:72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3"/>
      <c r="T5" s="123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3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3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3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3"/>
      <c r="BR5" s="3" t="s">
        <v>131</v>
      </c>
      <c r="BS5" s="4" t="b">
        <f>BS4&lt;5*k_+10</f>
        <v>1</v>
      </c>
      <c r="BT5" s="123"/>
    </row>
    <row r="6" spans="1:72">
      <c r="A6" s="3" t="s">
        <v>31</v>
      </c>
      <c r="B6" s="5" t="s">
        <v>95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3"/>
      <c r="O6" s="3" t="s">
        <v>132</v>
      </c>
      <c r="P6" s="4" t="e">
        <f>P3/Q3</f>
        <v>#DIV/0!</v>
      </c>
      <c r="T6" s="123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3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3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3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3"/>
      <c r="BT6" s="123"/>
    </row>
    <row r="7" spans="1:72">
      <c r="A7" s="3" t="s">
        <v>36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3"/>
      <c r="O7" s="3" t="s">
        <v>101</v>
      </c>
      <c r="P7" s="26" t="e">
        <f>TDIST(ABS(P6),k_-2,2)</f>
        <v>#DIV/0!</v>
      </c>
      <c r="T7" s="123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3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3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3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3"/>
      <c r="BR7" s="111" t="s">
        <v>133</v>
      </c>
      <c r="BS7" s="111"/>
      <c r="BT7" s="123"/>
    </row>
    <row r="8" spans="1:72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3"/>
      <c r="T8" s="123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3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3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3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3"/>
      <c r="BR8" s="3" t="s">
        <v>134</v>
      </c>
      <c r="BS8" s="7">
        <f>MAX(0,ROUNDUP((k_*(1-MAX(Calculations!JI:JI))-1)/MAX(Calculations!JI:JI),0))</f>
        <v>1</v>
      </c>
      <c r="BT8" s="123"/>
    </row>
    <row r="9" spans="1:72">
      <c r="A9" s="111" t="s">
        <v>63</v>
      </c>
      <c r="B9" s="111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3"/>
      <c r="O9" s="111" t="s">
        <v>135</v>
      </c>
      <c r="P9" s="111"/>
      <c r="T9" s="123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3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3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3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3"/>
      <c r="BT9" s="123"/>
    </row>
    <row r="10" spans="1:72" ht="12.95">
      <c r="A10" s="110" t="s">
        <v>74</v>
      </c>
      <c r="B10" s="110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3"/>
      <c r="O10" s="3" t="s">
        <v>136</v>
      </c>
      <c r="P10" s="4">
        <f>IF(Additional_valid_options="Yes",SUM(Calculations!HT:HT)/2-SUM(Calculations!HU:HU)/2,NA())</f>
        <v>-1</v>
      </c>
      <c r="T10" s="123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3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3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3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3"/>
      <c r="BR10" s="111" t="s">
        <v>137</v>
      </c>
      <c r="BS10" s="111"/>
      <c r="BT10" s="123"/>
    </row>
    <row r="11" spans="1:72">
      <c r="A11" s="109" t="s">
        <v>64</v>
      </c>
      <c r="B11" s="109"/>
      <c r="D11" s="44" t="str">
        <f t="shared" si="0"/>
        <v>Tian et al. (A)</v>
      </c>
      <c r="E11" s="3">
        <f t="shared" si="1"/>
        <v>0.18650570402433941</v>
      </c>
      <c r="F11" s="3">
        <f t="shared" si="2"/>
        <v>0.18467155974547733</v>
      </c>
      <c r="M11" s="123"/>
      <c r="O11" s="3" t="s">
        <v>138</v>
      </c>
      <c r="P11" s="4">
        <f>IF(Additional_valid_options="Yes",(SUM(Calculations!HT:HT)/2-SUM(Calculations!HU:HU)/2)/(1/2*k_*(k_-1)),NA())</f>
        <v>-1</v>
      </c>
      <c r="T11" s="123"/>
      <c r="V11" s="76" t="str">
        <f t="shared" si="3"/>
        <v>Tian et al. (A)</v>
      </c>
      <c r="W11" s="35">
        <f>IF(AND(Include_study?="Yes",Sufficient_data="Yes"),((E:E-I$29)*SQRT(Calculations!FU:FU))/SQRT(1-Calculations!FU:FU/SUM(Calculations!FU:FU)),"")</f>
        <v>0.43613378297787891</v>
      </c>
      <c r="AE11" s="123"/>
      <c r="AG11" s="76" t="str">
        <f t="shared" si="4"/>
        <v>Tian et al. (A)</v>
      </c>
      <c r="AH11" s="3">
        <f t="shared" si="5"/>
        <v>5.3800936534821164E-3</v>
      </c>
      <c r="AI11" s="35">
        <f t="shared" si="6"/>
        <v>6.4760386569692142E-3</v>
      </c>
      <c r="AR11" s="123"/>
      <c r="AT11" s="76" t="str">
        <f t="shared" si="7"/>
        <v>Tian et al. (A)</v>
      </c>
      <c r="AU11" s="3">
        <f t="shared" si="8"/>
        <v>5.4150189741086558</v>
      </c>
      <c r="AV11" s="35">
        <f t="shared" si="9"/>
        <v>1.0099319260712911</v>
      </c>
      <c r="BC11" s="123"/>
      <c r="BE11" s="76" t="str">
        <f t="shared" si="10"/>
        <v>Tian et al. (A)</v>
      </c>
      <c r="BF11" s="3">
        <f>IF(AND(Include_study?="Yes",Sufficient_data="Yes"),NORMSINV(Calculations!IW11),"")</f>
        <v>0.56594882193286311</v>
      </c>
      <c r="BG11" s="35">
        <f t="shared" si="11"/>
        <v>1.0099319260712911</v>
      </c>
      <c r="BP11" s="123"/>
      <c r="BR11" s="3" t="s">
        <v>106</v>
      </c>
      <c r="BS11" s="4">
        <f>I29</f>
        <v>0.13308314922519113</v>
      </c>
      <c r="BT11" s="123"/>
    </row>
    <row r="12" spans="1:72" ht="12.95">
      <c r="A12" s="109" t="s">
        <v>65</v>
      </c>
      <c r="B12" s="109"/>
      <c r="D12" s="44" t="str">
        <f t="shared" si="0"/>
        <v>Quan et al.</v>
      </c>
      <c r="E12" s="3">
        <f t="shared" si="1"/>
        <v>6.507882343562521E-2</v>
      </c>
      <c r="F12" s="3">
        <f t="shared" si="2"/>
        <v>0.20835597553773649</v>
      </c>
      <c r="M12" s="123"/>
      <c r="O12" s="3" t="s">
        <v>139</v>
      </c>
      <c r="P12" s="4">
        <f>P10/SQRT((k_*(k_-1)*(2*k_+5)/18))</f>
        <v>-1</v>
      </c>
      <c r="T12" s="123"/>
      <c r="V12" s="76" t="str">
        <f t="shared" si="3"/>
        <v>Quan et al.</v>
      </c>
      <c r="W12" s="35">
        <f>IF(AND(Include_study?="Yes",Sufficient_data="Yes"),((E:E-I$29)*SQRT(Calculations!FU:FU))/SQRT(1-Calculations!FU:FU/SUM(Calculations!FU:FU)),"")</f>
        <v>-0.43613378297787897</v>
      </c>
      <c r="AE12" s="123"/>
      <c r="AG12" s="76" t="str">
        <f t="shared" si="4"/>
        <v>Quan et al.</v>
      </c>
      <c r="AH12" s="3">
        <f t="shared" si="5"/>
        <v>4.7715736040609136E-2</v>
      </c>
      <c r="AI12" s="35">
        <f t="shared" si="6"/>
        <v>5.0761421319796954E-2</v>
      </c>
      <c r="AR12" s="123"/>
      <c r="AT12" s="76" t="str">
        <f t="shared" si="7"/>
        <v>Quan et al.</v>
      </c>
      <c r="AU12" s="3">
        <f t="shared" si="8"/>
        <v>4.799478380301526</v>
      </c>
      <c r="AV12" s="35">
        <f t="shared" si="9"/>
        <v>0.31234440609474351</v>
      </c>
      <c r="BC12" s="123"/>
      <c r="BE12" s="76" t="str">
        <f t="shared" si="10"/>
        <v>Quan et al.</v>
      </c>
      <c r="BF12" s="3">
        <f>IF(AND(Include_study?="Yes",Sufficient_data="Yes"),NORMSINV(Calculations!IW12),"")</f>
        <v>-0.56594882193286311</v>
      </c>
      <c r="BG12" s="35">
        <f t="shared" si="11"/>
        <v>0.31234440609474351</v>
      </c>
      <c r="BP12" s="123"/>
      <c r="BR12" s="3" t="s">
        <v>140</v>
      </c>
      <c r="BS12" s="5">
        <v>0</v>
      </c>
      <c r="BT12" s="123"/>
    </row>
    <row r="13" spans="1:72" ht="12.9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3"/>
      <c r="O13" s="3" t="s">
        <v>88</v>
      </c>
      <c r="P13" s="26">
        <f>2*(1-NORMSDIST(ABS(P12)))</f>
        <v>0.31731050786291393</v>
      </c>
      <c r="T13" s="123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3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3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3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3"/>
      <c r="BR13" s="3" t="s">
        <v>141</v>
      </c>
      <c r="BS13" s="5">
        <v>-0.69</v>
      </c>
      <c r="BT13" s="123"/>
    </row>
    <row r="14" spans="1:72">
      <c r="A14" s="111" t="s">
        <v>93</v>
      </c>
      <c r="B14" s="111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3"/>
      <c r="T14" s="123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3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3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3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3"/>
      <c r="BR14" s="3" t="s">
        <v>130</v>
      </c>
      <c r="BS14" s="7">
        <f>MAX(0,ROUNDUP(k_*(BS11-BS12)/(BS12-BS13),0))</f>
        <v>1</v>
      </c>
      <c r="BT14" s="123"/>
    </row>
    <row r="15" spans="1:72">
      <c r="A15" s="110" t="str">
        <f>IF(Additional_weighting_method="Peto","Log Peto Odds Ratio","Log Odds Ratio")</f>
        <v>Log Odds Ratio</v>
      </c>
      <c r="B15" s="11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3"/>
      <c r="T15" s="123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3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3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3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3"/>
      <c r="BT15" s="123"/>
    </row>
    <row r="16" spans="1:72">
      <c r="A16" s="109" t="str">
        <f>IF(Additional_weighting_method="Inverse variance","Log Risk Ratio","")</f>
        <v>Log Risk Ratio</v>
      </c>
      <c r="B16" s="10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3"/>
      <c r="T16" s="123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3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3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3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3"/>
      <c r="BR16" s="111" t="s">
        <v>142</v>
      </c>
      <c r="BS16" s="111"/>
      <c r="BT16" s="123"/>
    </row>
    <row r="17" spans="1:72">
      <c r="A17" s="109" t="str">
        <f>IF(Additional_weighting_method="Inverse Variance","Risk Difference","")</f>
        <v>Risk Difference</v>
      </c>
      <c r="B17" s="10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3"/>
      <c r="T17" s="123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3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3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3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3"/>
      <c r="BR17" s="3" t="s">
        <v>130</v>
      </c>
      <c r="BS17" s="7">
        <f>MAX(0,ROUNDUP(-2*SUM(Calculations!JJ:JJ),0))</f>
        <v>6</v>
      </c>
      <c r="BT17" s="123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3"/>
      <c r="T18" s="123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3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3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3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3"/>
      <c r="BR18" s="3" t="s">
        <v>143</v>
      </c>
      <c r="BS18" s="26">
        <f>CHIDIST(BS17,k_*2)</f>
        <v>0.19914827347145578</v>
      </c>
      <c r="BT18" s="123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3"/>
      <c r="T19" s="123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3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3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3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3"/>
      <c r="BT19" s="123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3"/>
      <c r="T20" s="123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3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3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3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3"/>
      <c r="BT20" s="123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3"/>
      <c r="T21" s="123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3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3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3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3"/>
      <c r="BT21" s="123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3"/>
      <c r="T22" s="123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3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3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3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3"/>
      <c r="BT22" s="123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3"/>
      <c r="T23" s="123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3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3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3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3"/>
      <c r="BT23" s="123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3"/>
      <c r="T24" s="123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3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3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3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3"/>
      <c r="BT24" s="123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3"/>
      <c r="T25" s="123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3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3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3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3"/>
      <c r="BT25" s="123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3"/>
      <c r="T26" s="123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3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3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3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3"/>
      <c r="BT26" s="123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3"/>
      <c r="T27" s="123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3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3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3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3"/>
      <c r="BT27" s="123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106</v>
      </c>
      <c r="I28" s="28" t="s">
        <v>144</v>
      </c>
      <c r="K28" s="111" t="s">
        <v>59</v>
      </c>
      <c r="L28" s="111"/>
      <c r="M28" s="123"/>
      <c r="T28" s="123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3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3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17" t="s">
        <v>145</v>
      </c>
      <c r="AY28" s="117"/>
      <c r="AZ28" s="117"/>
      <c r="BA28" s="117"/>
      <c r="BB28" s="120"/>
      <c r="BC28" s="123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17" t="s">
        <v>145</v>
      </c>
      <c r="BJ28" s="117"/>
      <c r="BK28" s="117"/>
      <c r="BL28" s="117"/>
      <c r="BM28" s="117"/>
      <c r="BP28" s="123"/>
      <c r="BT28" s="123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0.13308314922519113</v>
      </c>
      <c r="K29" s="3" t="s">
        <v>60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0.19021267665459551</v>
      </c>
      <c r="M29" s="123"/>
      <c r="T29" s="123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146</v>
      </c>
      <c r="Z29" s="1" t="s">
        <v>147</v>
      </c>
      <c r="AA29" s="1" t="s">
        <v>148</v>
      </c>
      <c r="AE29" s="123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3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120</v>
      </c>
      <c r="AZ29" s="3" t="s">
        <v>97</v>
      </c>
      <c r="BA29" s="3" t="s">
        <v>98</v>
      </c>
      <c r="BB29" s="3" t="s">
        <v>99</v>
      </c>
      <c r="BC29" s="123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120</v>
      </c>
      <c r="BK29" s="3" t="s">
        <v>97</v>
      </c>
      <c r="BL29" s="3" t="s">
        <v>98</v>
      </c>
      <c r="BM29" s="3" t="s">
        <v>99</v>
      </c>
      <c r="BP29" s="123"/>
      <c r="BT29" s="123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0.13820089888053874</v>
      </c>
      <c r="K30" s="3" t="s">
        <v>61</v>
      </c>
      <c r="L30" s="26">
        <f>IF(Additional_valid_options="Yes",CHIDIST(L29,k_-1+IF(Trim_and_fill="On",L39,0)),"")</f>
        <v>0.66273966752705582</v>
      </c>
      <c r="M30" s="123"/>
      <c r="T30" s="123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3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3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102</v>
      </c>
      <c r="AY30" s="4">
        <v>0</v>
      </c>
      <c r="AZ30" s="4"/>
      <c r="BA30" s="4"/>
      <c r="BB30" s="4"/>
      <c r="BC30" s="123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102</v>
      </c>
      <c r="BJ30" s="4">
        <f>INTERCEPT(BG:BG,BF:BF)</f>
        <v>0.66113816608301734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23"/>
      <c r="BT30" s="123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28</v>
      </c>
      <c r="I31" s="4">
        <f>IF(Additional_valid_options="Yes",I29-ABS(TINV((1-Additional_confidence_level),k_-1))*I30,"")</f>
        <v>-1.6229257666743102</v>
      </c>
      <c r="K31" s="3" t="s">
        <v>62</v>
      </c>
      <c r="L31" s="8">
        <f>IF(Additional_valid_options="Yes",IF(L29-(k_-1+IF(Trim_and_fill="On",L39,0))&lt;=0,0,(L29-(k_-1+IF(Trim_and_fill="On",L39,0)))/L29),"")</f>
        <v>0</v>
      </c>
      <c r="M31" s="123"/>
      <c r="T31" s="123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0.5</v>
      </c>
      <c r="AA31" s="4">
        <f>NORMSDIST(Calculations!HZ2)</f>
        <v>0.3631693488243809</v>
      </c>
      <c r="AE31" s="123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3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129</v>
      </c>
      <c r="AY31" s="4">
        <f>I29</f>
        <v>0.13308314922519113</v>
      </c>
      <c r="AZ31" s="4">
        <f>I30</f>
        <v>0.13820089888053874</v>
      </c>
      <c r="BA31" s="4">
        <f>AY31-ABS(TINV((1-Additional_confidence_level),k_-1))*AZ31</f>
        <v>-1.6229257666743102</v>
      </c>
      <c r="BB31" s="4">
        <f>AY31+ABS(TINV((1-Additional_confidence_level),k_-1))*AZ31</f>
        <v>1.8890920651246925</v>
      </c>
      <c r="BC31" s="123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129</v>
      </c>
      <c r="BJ31" s="4">
        <f>SLOPE(BG:BG,BF:BF)</f>
        <v>0.61629911834969808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23"/>
      <c r="BT31" s="123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29</v>
      </c>
      <c r="I32" s="4">
        <f>IF(Additional_valid_options="Yes",I29+ABS(TINV((1-Additional_confidence_level),k_-1))*I30,"")</f>
        <v>1.8890920651246925</v>
      </c>
      <c r="K32" s="3" t="s">
        <v>149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3"/>
      <c r="T32" s="123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</v>
      </c>
      <c r="AA32" s="4">
        <f>NORMSDIST(Calculations!HZ3)-(SUM(AA$31:AA31))</f>
        <v>3.8124325492695399E-2</v>
      </c>
      <c r="AE32" s="123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17" t="s">
        <v>106</v>
      </c>
      <c r="AL32" s="117"/>
      <c r="AM32" s="117"/>
      <c r="AR32" s="123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3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3"/>
      <c r="BT32" s="123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52</v>
      </c>
      <c r="I33" s="4">
        <f>IF(Additional_valid_options="Yes",I29-ABS(TINV((1-Additional_confidence_level),k_-1))*SQRT(I30^2+Calculations!GH12),"")</f>
        <v>-1.6229257666743102</v>
      </c>
      <c r="K33" s="3" t="s">
        <v>72</v>
      </c>
      <c r="L33" s="4">
        <f>IF(Additional_valid_options="Yes",SQRT(L32),"")</f>
        <v>0</v>
      </c>
      <c r="M33" s="123"/>
      <c r="T33" s="123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23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18" t="s">
        <v>150</v>
      </c>
      <c r="AL33" s="118"/>
      <c r="AM33" s="118"/>
      <c r="AR33" s="123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3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151</v>
      </c>
      <c r="BJ33" s="5" t="s">
        <v>152</v>
      </c>
      <c r="BP33" s="123"/>
      <c r="BT33" s="123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53</v>
      </c>
      <c r="I34" s="4">
        <f>IF(Additional_valid_options="Yes",I29+ABS(TINV((1-Additional_confidence_level),k_-1))*SQRT(I30^2+Calculations!GH12),"")</f>
        <v>1.8890920651246925</v>
      </c>
      <c r="M34" s="123"/>
      <c r="T34" s="123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23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153</v>
      </c>
      <c r="AL34" s="3"/>
      <c r="AM34" s="4">
        <f>EXP(SUMPRODUCT(LogRiskRatio,Calculations!IE:IE)/SUM(Calculations!IE:IE))</f>
        <v>1.1369300985535788</v>
      </c>
      <c r="AR34" s="123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3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3"/>
      <c r="BT34" s="123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3"/>
      <c r="T35" s="123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</v>
      </c>
      <c r="AA35" s="4">
        <f>NORMSDIST(Calculations!HZ6)-(SUM(AA$31:AA34))</f>
        <v>3.9877611676744973E-2</v>
      </c>
      <c r="AE35" s="123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3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3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3"/>
      <c r="BT35" s="123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106</v>
      </c>
      <c r="I36" s="90" t="s">
        <v>154</v>
      </c>
      <c r="K36" s="1" t="s">
        <v>155</v>
      </c>
      <c r="L36" s="5" t="s">
        <v>156</v>
      </c>
      <c r="M36" s="123"/>
      <c r="T36" s="123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23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3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3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3"/>
      <c r="BT36" s="123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0.13308314922519113</v>
      </c>
      <c r="K37" s="3" t="s">
        <v>157</v>
      </c>
      <c r="L37" s="5" t="s">
        <v>158</v>
      </c>
      <c r="M37" s="123"/>
      <c r="T37" s="123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23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3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3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3"/>
      <c r="BT37" s="123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0.13820089888053874</v>
      </c>
      <c r="K38" s="3" t="s">
        <v>159</v>
      </c>
      <c r="L38" s="91" t="str">
        <f>IF(Trim_and_fill="Off","",IF(I29&gt;0,"Left",IF(I29&lt;0,"Right","NA")))</f>
        <v>Left</v>
      </c>
      <c r="M38" s="123"/>
      <c r="T38" s="123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</v>
      </c>
      <c r="AA38" s="4">
        <f>NORMSDIST(Calculations!HZ9)-(SUM(AA$31:AA37))</f>
        <v>3.8124325492695399E-2</v>
      </c>
      <c r="AE38" s="123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3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3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3"/>
      <c r="BT38" s="123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28</v>
      </c>
      <c r="I39" s="4">
        <f>IF(AND(Trim_and_fill="On",Additional_valid_options="Yes",L38&lt;&gt;""),I37-ABS(TINV((1-Additional_confidence_level),k_+L39-1))*I38,"")</f>
        <v>-1.6229257666743102</v>
      </c>
      <c r="K39" s="3" t="s">
        <v>160</v>
      </c>
      <c r="L39" s="7">
        <f>IF(L38&lt;&gt;"",Calculations!GW21,"")</f>
        <v>0</v>
      </c>
      <c r="M39" s="123"/>
      <c r="T39" s="123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0.5</v>
      </c>
      <c r="AA39" s="4">
        <f>1-(SUM(AA31:AA38))</f>
        <v>0.3631693488243809</v>
      </c>
      <c r="AE39" s="123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3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3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3"/>
      <c r="BT39" s="123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29</v>
      </c>
      <c r="I40" s="4">
        <f>IF(AND(Trim_and_fill="On",Additional_valid_options="Yes",L38&lt;&gt;""),I37+ABS(TINV((1-Additional_confidence_level),k_+L39-1))*I38,"")</f>
        <v>1.8890920651246925</v>
      </c>
      <c r="M40" s="123"/>
      <c r="T40" s="123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3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3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3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3"/>
      <c r="BT40" s="123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52</v>
      </c>
      <c r="I41" s="4">
        <f>IF(AND(Trim_and_fill="On",Additional_valid_options="Yes",L38&lt;&gt;""),I37-ABS(TINV((1-Additional_confidence_level),k_+L39-1))*SQRT(I38^2+L32),"")</f>
        <v>-1.6229257666743102</v>
      </c>
      <c r="M41" s="123"/>
      <c r="T41" s="123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161</v>
      </c>
      <c r="AE41" s="123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3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3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3"/>
      <c r="BT41" s="123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53</v>
      </c>
      <c r="I42" s="4">
        <f>IF(AND(Trim_and_fill="On",Additional_valid_options="Yes",L38&lt;&gt;""),I37+ABS(TINV((1-Additional_confidence_level),k_+L39-1))*SQRT(I38^2+L32),"")</f>
        <v>1.8890920651246925</v>
      </c>
      <c r="M42" s="123"/>
      <c r="T42" s="123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3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3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3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3"/>
      <c r="BT42" s="123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3"/>
      <c r="T43" s="123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3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3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3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3"/>
      <c r="BT43" s="123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3"/>
      <c r="T44" s="123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3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3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3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3"/>
      <c r="BT44" s="123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3"/>
      <c r="T45" s="123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3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3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3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3"/>
      <c r="BT45" s="123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3"/>
      <c r="T46" s="123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3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3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3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3"/>
      <c r="BT46" s="123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3"/>
      <c r="T47" s="123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3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3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3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3"/>
      <c r="BT47" s="123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3"/>
      <c r="T48" s="123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3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3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3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3"/>
      <c r="BT48" s="123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3"/>
      <c r="T49" s="123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3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3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3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3"/>
      <c r="BT49" s="123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3"/>
      <c r="T50" s="123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3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3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3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3"/>
      <c r="BT50" s="123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3"/>
      <c r="T51" s="123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3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3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3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3"/>
      <c r="BT51" s="123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3"/>
      <c r="T52" s="123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3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3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3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3"/>
      <c r="BT52" s="123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3"/>
      <c r="T53" s="123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3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3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3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3"/>
      <c r="BT53" s="123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3"/>
      <c r="T54" s="123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3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3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3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3"/>
      <c r="BT54" s="123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3"/>
      <c r="T55" s="123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3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3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3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3"/>
      <c r="BT55" s="123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3"/>
      <c r="T56" s="123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3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3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3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3"/>
      <c r="BT56" s="123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3"/>
      <c r="T57" s="123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3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3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3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3"/>
      <c r="BT57" s="123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3"/>
      <c r="T58" s="123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3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3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3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3"/>
      <c r="BT58" s="123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3"/>
      <c r="T59" s="123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3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3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3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3"/>
      <c r="BT59" s="123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3"/>
      <c r="T60" s="123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3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3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3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3"/>
      <c r="BT60" s="123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3"/>
      <c r="T61" s="123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3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3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3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3"/>
      <c r="BT61" s="123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3"/>
      <c r="T62" s="123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3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3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3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3"/>
      <c r="BT62" s="123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3"/>
      <c r="T63" s="123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3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3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3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3"/>
      <c r="BT63" s="123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3"/>
      <c r="T64" s="123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3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3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3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3"/>
      <c r="BT64" s="123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3"/>
      <c r="T65" s="123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3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3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3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3"/>
      <c r="BT65" s="123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3"/>
      <c r="T66" s="123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3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3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3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3"/>
      <c r="BT66" s="123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3"/>
      <c r="T67" s="123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3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3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3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3"/>
      <c r="BT67" s="123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3"/>
      <c r="T68" s="123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3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3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3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3"/>
      <c r="BT68" s="123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3"/>
      <c r="T69" s="123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3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3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3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3"/>
      <c r="BT69" s="123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3"/>
      <c r="T70" s="123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3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3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3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3"/>
      <c r="BT70" s="123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3"/>
      <c r="T71" s="123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3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3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3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3"/>
      <c r="BT71" s="123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3"/>
      <c r="T72" s="123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3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3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3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3"/>
      <c r="BT72" s="123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3"/>
      <c r="T73" s="123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3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3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3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3"/>
      <c r="BT73" s="123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3"/>
      <c r="T74" s="123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3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3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3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3"/>
      <c r="BT74" s="123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3"/>
      <c r="T75" s="123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3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3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3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3"/>
      <c r="BT75" s="123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3"/>
      <c r="T76" s="123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3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3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3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3"/>
      <c r="BT76" s="123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3"/>
      <c r="T77" s="123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3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3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3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3"/>
      <c r="BT77" s="123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3"/>
      <c r="T78" s="123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3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3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3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3"/>
      <c r="BT78" s="123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3"/>
      <c r="T79" s="123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3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3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3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3"/>
      <c r="BT79" s="123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3"/>
      <c r="T80" s="123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3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3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3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3"/>
      <c r="BT80" s="123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3"/>
      <c r="T81" s="123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3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3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3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3"/>
      <c r="BT81" s="123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3"/>
      <c r="T82" s="123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3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3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3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3"/>
      <c r="BT82" s="123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3"/>
      <c r="T83" s="123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3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3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3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3"/>
      <c r="BT83" s="123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3"/>
      <c r="T84" s="123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3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3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3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3"/>
      <c r="BT84" s="123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3"/>
      <c r="T85" s="123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3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3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3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3"/>
      <c r="BT85" s="123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3"/>
      <c r="T86" s="123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3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3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3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3"/>
      <c r="BT86" s="123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3"/>
      <c r="T87" s="123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3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3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3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3"/>
      <c r="BT87" s="123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3"/>
      <c r="T88" s="123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3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3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3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3"/>
      <c r="BT88" s="123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3"/>
      <c r="T89" s="123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3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3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3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3"/>
      <c r="BT89" s="123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3"/>
      <c r="T90" s="123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3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3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3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3"/>
      <c r="BT90" s="123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3"/>
      <c r="T91" s="123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3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3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3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3"/>
      <c r="BT91" s="123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3"/>
      <c r="T92" s="123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3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3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3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3"/>
      <c r="BT92" s="123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3"/>
      <c r="T93" s="123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3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3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3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3"/>
      <c r="BT93" s="123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3"/>
      <c r="T94" s="123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3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3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3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3"/>
      <c r="BT94" s="123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3"/>
      <c r="T95" s="123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3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3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3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3"/>
      <c r="BT95" s="123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3"/>
      <c r="T96" s="123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3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3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3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3"/>
      <c r="BT96" s="123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3"/>
      <c r="T97" s="123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3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3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3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3"/>
      <c r="BT97" s="123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3"/>
      <c r="T98" s="123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3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3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3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3"/>
      <c r="BT98" s="123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3"/>
      <c r="T99" s="123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3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3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3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3"/>
      <c r="BT99" s="123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3"/>
      <c r="T100" s="123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3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3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3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3"/>
      <c r="BT100" s="123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3"/>
      <c r="T101" s="123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3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3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3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3"/>
      <c r="BT101" s="123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3"/>
      <c r="T102" s="123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3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3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3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3"/>
      <c r="BT102" s="123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3"/>
      <c r="T103" s="123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3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3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3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3"/>
      <c r="BT103" s="123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3"/>
      <c r="T104" s="123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3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3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3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3"/>
      <c r="BT104" s="123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3"/>
      <c r="T105" s="123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3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3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3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3"/>
      <c r="BT105" s="123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3"/>
      <c r="T106" s="123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3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3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3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3"/>
      <c r="BT106" s="123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3"/>
      <c r="T107" s="123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3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3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3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3"/>
      <c r="BT107" s="123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3"/>
      <c r="T108" s="123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3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3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3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3"/>
      <c r="BT108" s="123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3"/>
      <c r="T109" s="123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3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3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3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3"/>
      <c r="BT109" s="123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3"/>
      <c r="T110" s="123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3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3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3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3"/>
      <c r="BT110" s="123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3"/>
      <c r="T111" s="123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3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3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3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3"/>
      <c r="BT111" s="123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3"/>
      <c r="T112" s="123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3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3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3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3"/>
      <c r="BT112" s="123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3"/>
      <c r="T113" s="123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3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3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3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3"/>
      <c r="BT113" s="123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3"/>
      <c r="T114" s="123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3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3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3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3"/>
      <c r="BT114" s="123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3"/>
      <c r="T115" s="123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3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3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3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3"/>
      <c r="BT115" s="123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3"/>
      <c r="T116" s="123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3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3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3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3"/>
      <c r="BT116" s="123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3"/>
      <c r="T117" s="123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3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3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3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3"/>
      <c r="BT117" s="123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3"/>
      <c r="T118" s="123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3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3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3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3"/>
      <c r="BT118" s="123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3"/>
      <c r="T119" s="123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3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3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3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3"/>
      <c r="BT119" s="123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3"/>
      <c r="T120" s="123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3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3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3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3"/>
      <c r="BT120" s="123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3"/>
      <c r="T121" s="123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3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3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3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3"/>
      <c r="BT121" s="123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3"/>
      <c r="T122" s="123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3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3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3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3"/>
      <c r="BT122" s="123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3"/>
      <c r="T123" s="123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3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3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3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3"/>
      <c r="BT123" s="123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3"/>
      <c r="T124" s="123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3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3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3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3"/>
      <c r="BT124" s="123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3"/>
      <c r="T125" s="123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3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3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3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3"/>
      <c r="BT125" s="123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3"/>
      <c r="T126" s="123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3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3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3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3"/>
      <c r="BT126" s="123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3"/>
      <c r="T127" s="123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3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3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3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3"/>
      <c r="BT127" s="123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3"/>
      <c r="T128" s="123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3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3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3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3"/>
      <c r="BT128" s="123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3"/>
      <c r="T129" s="123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3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3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3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3"/>
      <c r="BT129" s="123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3"/>
      <c r="T130" s="123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3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3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3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3"/>
      <c r="BT130" s="123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3"/>
      <c r="T131" s="123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3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3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3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3"/>
      <c r="BT131" s="123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3"/>
      <c r="T132" s="123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3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3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3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3"/>
      <c r="BT132" s="123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3"/>
      <c r="T133" s="123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3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3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3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3"/>
      <c r="BT133" s="123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3"/>
      <c r="T134" s="123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3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3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3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3"/>
      <c r="BT134" s="123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3"/>
      <c r="T135" s="123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3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3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3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3"/>
      <c r="BT135" s="123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3"/>
      <c r="T136" s="123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3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3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3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3"/>
      <c r="BT136" s="123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3"/>
      <c r="T137" s="123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3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3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3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3"/>
      <c r="BT137" s="123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3"/>
      <c r="T138" s="123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3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3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3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3"/>
      <c r="BT138" s="123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3"/>
      <c r="T139" s="123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3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3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3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3"/>
      <c r="BT139" s="123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3"/>
      <c r="T140" s="123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3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3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3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3"/>
      <c r="BT140" s="123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3"/>
      <c r="T141" s="123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3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3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3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3"/>
      <c r="BT141" s="123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3"/>
      <c r="T142" s="123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3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3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3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3"/>
      <c r="BT142" s="123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3"/>
      <c r="T143" s="123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3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3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3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3"/>
      <c r="BT143" s="123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3"/>
      <c r="T144" s="123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3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3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3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3"/>
      <c r="BT144" s="123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3"/>
      <c r="T145" s="123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3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3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3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3"/>
      <c r="BT145" s="123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3"/>
      <c r="T146" s="123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3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3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3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3"/>
      <c r="BT146" s="123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3"/>
      <c r="T147" s="123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3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3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3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3"/>
      <c r="BT147" s="123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3"/>
      <c r="T148" s="123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3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3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3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3"/>
      <c r="BT148" s="123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3"/>
      <c r="T149" s="123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3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3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3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3"/>
      <c r="BT149" s="123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3"/>
      <c r="T150" s="123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3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3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3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3"/>
      <c r="BT150" s="123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3"/>
      <c r="T151" s="123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3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3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3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3"/>
      <c r="BT151" s="123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3"/>
      <c r="T152" s="123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3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3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3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3"/>
      <c r="BT152" s="123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3"/>
      <c r="T153" s="123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3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3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3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3"/>
      <c r="BT153" s="123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3"/>
      <c r="T154" s="123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3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3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3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3"/>
      <c r="BT154" s="123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3"/>
      <c r="T155" s="123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3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3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3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3"/>
      <c r="BT155" s="123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3"/>
      <c r="T156" s="123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3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3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3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3"/>
      <c r="BT156" s="123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3"/>
      <c r="T157" s="123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3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3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3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3"/>
      <c r="BT157" s="123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3"/>
      <c r="T158" s="123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3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3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3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3"/>
      <c r="BT158" s="123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3"/>
      <c r="T159" s="123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3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3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3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3"/>
      <c r="BT159" s="123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3"/>
      <c r="T160" s="123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3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3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3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3"/>
      <c r="BT160" s="123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3"/>
      <c r="T161" s="123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3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3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3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3"/>
      <c r="BT161" s="123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3"/>
      <c r="T162" s="123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3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3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3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3"/>
      <c r="BT162" s="123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3"/>
      <c r="T163" s="123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3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3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3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3"/>
      <c r="BT163" s="123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3"/>
      <c r="T164" s="123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3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3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3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3"/>
      <c r="BT164" s="123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3"/>
      <c r="T165" s="123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3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3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3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3"/>
      <c r="BT165" s="123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3"/>
      <c r="T166" s="123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3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3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3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3"/>
      <c r="BT166" s="123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3"/>
      <c r="T167" s="123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3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3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3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3"/>
      <c r="BT167" s="123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3"/>
      <c r="T168" s="123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3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3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3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3"/>
      <c r="BT168" s="123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3"/>
      <c r="T169" s="123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3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3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3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3"/>
      <c r="BT169" s="123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3"/>
      <c r="T170" s="123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3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3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3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3"/>
      <c r="BT170" s="123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3"/>
      <c r="T171" s="123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3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3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3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3"/>
      <c r="BT171" s="123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3"/>
      <c r="T172" s="123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3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3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3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3"/>
      <c r="BT172" s="123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3"/>
      <c r="T173" s="123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3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3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3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3"/>
      <c r="BT173" s="123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3"/>
      <c r="T174" s="123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3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3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3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3"/>
      <c r="BT174" s="123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3"/>
      <c r="T175" s="123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3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3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3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3"/>
      <c r="BT175" s="123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3"/>
      <c r="T176" s="123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3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3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3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3"/>
      <c r="BT176" s="123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3"/>
      <c r="T177" s="123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3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3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3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3"/>
      <c r="BT177" s="123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3"/>
      <c r="T178" s="123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3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3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3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3"/>
      <c r="BT178" s="123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3"/>
      <c r="T179" s="123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3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3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3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3"/>
      <c r="BT179" s="123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3"/>
      <c r="T180" s="123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3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3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3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3"/>
      <c r="BT180" s="123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3"/>
      <c r="T181" s="123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3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3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3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3"/>
      <c r="BT181" s="123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3"/>
      <c r="T182" s="123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3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3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3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3"/>
      <c r="BT182" s="123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3"/>
      <c r="T183" s="123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3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3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3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3"/>
      <c r="BT183" s="123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3"/>
      <c r="T184" s="123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3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3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3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3"/>
      <c r="BT184" s="123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3"/>
      <c r="T185" s="123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3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3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3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3"/>
      <c r="BT185" s="123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3"/>
      <c r="T186" s="123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3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3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3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3"/>
      <c r="BT186" s="123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3"/>
      <c r="T187" s="123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3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3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3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3"/>
      <c r="BT187" s="123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3"/>
      <c r="T188" s="123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3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3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3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3"/>
      <c r="BT188" s="123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3"/>
      <c r="T189" s="123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3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3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3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3"/>
      <c r="BT189" s="123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3"/>
      <c r="T190" s="123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3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3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3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3"/>
      <c r="BT190" s="123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3"/>
      <c r="T191" s="123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3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3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3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3"/>
      <c r="BT191" s="123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3"/>
      <c r="T192" s="123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3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3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3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3"/>
      <c r="BT192" s="123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3"/>
      <c r="T193" s="123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3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3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3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3"/>
      <c r="BT193" s="123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3"/>
      <c r="T194" s="123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3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3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3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3"/>
      <c r="BT194" s="123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3"/>
      <c r="T195" s="123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3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3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3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3"/>
      <c r="BT195" s="123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3"/>
      <c r="T196" s="123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3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3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3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3"/>
      <c r="BT196" s="123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3"/>
      <c r="T197" s="123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3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3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3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3"/>
      <c r="BT197" s="123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3"/>
      <c r="T198" s="123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3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3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3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3"/>
      <c r="BT198" s="123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3"/>
      <c r="T199" s="123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3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3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3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3"/>
      <c r="BT199" s="123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3"/>
      <c r="T200" s="123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3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3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3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3"/>
      <c r="BT200" s="123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4"/>
      <c r="T201" s="124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4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4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4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4"/>
      <c r="BT201" s="124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3:N7"/>
  <sheetViews>
    <sheetView showGridLines="0" workbookViewId="0">
      <selection activeCell="J15" sqref="J15"/>
    </sheetView>
  </sheetViews>
  <sheetFormatPr defaultRowHeight="12"/>
  <cols>
    <col min="5" max="5" width="18.83203125" customWidth="1"/>
    <col min="6" max="9" width="9.5" customWidth="1"/>
    <col min="12" max="12" width="20.1640625" customWidth="1"/>
    <col min="13" max="14" width="9.5" customWidth="1"/>
  </cols>
  <sheetData>
    <row r="3" spans="5:14">
      <c r="E3" s="93"/>
      <c r="F3" s="93"/>
      <c r="G3" s="93"/>
      <c r="H3" s="93"/>
      <c r="I3" s="93"/>
      <c r="J3" s="93"/>
      <c r="K3" s="93"/>
      <c r="L3" s="93"/>
      <c r="M3" s="93"/>
      <c r="N3" s="93"/>
    </row>
    <row r="4" spans="5:14" ht="24">
      <c r="E4" s="94" t="s">
        <v>1</v>
      </c>
      <c r="F4" s="103" t="s">
        <v>162</v>
      </c>
      <c r="G4" s="103" t="s">
        <v>163</v>
      </c>
      <c r="H4" s="103" t="s">
        <v>164</v>
      </c>
      <c r="I4" s="104" t="s">
        <v>30</v>
      </c>
      <c r="J4" s="93" t="s">
        <v>165</v>
      </c>
      <c r="K4" s="93"/>
      <c r="L4" s="108" t="s">
        <v>1</v>
      </c>
      <c r="M4" s="103" t="s">
        <v>94</v>
      </c>
      <c r="N4" s="103" t="s">
        <v>166</v>
      </c>
    </row>
    <row r="5" spans="5:14">
      <c r="E5" s="102" t="s">
        <v>25</v>
      </c>
      <c r="F5" s="105">
        <v>1.2050314955950736</v>
      </c>
      <c r="G5" s="105">
        <v>0.83906615205057988</v>
      </c>
      <c r="H5" s="105">
        <v>1.7306155203941127</v>
      </c>
      <c r="I5" s="106">
        <v>0.56004342250958261</v>
      </c>
      <c r="J5" s="93" t="s">
        <v>165</v>
      </c>
      <c r="K5" s="93"/>
      <c r="L5" s="102" t="s">
        <v>25</v>
      </c>
      <c r="M5" s="105">
        <v>0.18650570402433941</v>
      </c>
      <c r="N5" s="105">
        <v>0.18467155974547733</v>
      </c>
    </row>
    <row r="6" spans="5:14">
      <c r="E6" s="102" t="s">
        <v>20</v>
      </c>
      <c r="F6" s="105">
        <v>1.0672431448401412</v>
      </c>
      <c r="G6" s="105">
        <v>0.70925320003371028</v>
      </c>
      <c r="H6" s="105">
        <v>1.6059256837390912</v>
      </c>
      <c r="I6" s="106">
        <v>0.43995657749041728</v>
      </c>
      <c r="J6" s="93" t="s">
        <v>165</v>
      </c>
      <c r="K6" s="93"/>
      <c r="L6" s="102" t="s">
        <v>20</v>
      </c>
      <c r="M6" s="105">
        <v>6.507882343562521E-2</v>
      </c>
      <c r="N6" s="105">
        <v>0.20835597553773649</v>
      </c>
    </row>
    <row r="7" spans="5:14">
      <c r="M7" s="107"/>
      <c r="N7" s="10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167</v>
      </c>
      <c r="H1" s="87"/>
      <c r="I1" s="88"/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P1" s="85"/>
      <c r="Q1" s="1" t="s">
        <v>173</v>
      </c>
      <c r="R1" s="1" t="s">
        <v>174</v>
      </c>
      <c r="S1" s="1" t="s">
        <v>175</v>
      </c>
      <c r="T1" s="1" t="s">
        <v>176</v>
      </c>
      <c r="V1" s="85"/>
      <c r="W1" s="1" t="s">
        <v>177</v>
      </c>
      <c r="X1" s="1" t="s">
        <v>178</v>
      </c>
      <c r="Y1" s="1" t="s">
        <v>179</v>
      </c>
      <c r="Z1" s="1" t="s">
        <v>180</v>
      </c>
      <c r="AB1" s="85"/>
      <c r="AC1" s="1" t="s">
        <v>153</v>
      </c>
      <c r="AD1" s="1" t="s">
        <v>181</v>
      </c>
      <c r="AE1" s="1" t="s">
        <v>182</v>
      </c>
      <c r="AF1" s="1" t="s">
        <v>183</v>
      </c>
      <c r="AG1" s="1" t="s">
        <v>184</v>
      </c>
      <c r="AI1" s="87"/>
      <c r="AJ1" s="111" t="s">
        <v>185</v>
      </c>
      <c r="AK1" s="111"/>
      <c r="AL1" s="1" t="s">
        <v>33</v>
      </c>
      <c r="AM1" s="1" t="s">
        <v>1</v>
      </c>
      <c r="AN1" s="1" t="s">
        <v>37</v>
      </c>
      <c r="AO1" s="1" t="str">
        <f>Present_Effect_size_measure</f>
        <v>Odds Ratio</v>
      </c>
      <c r="AP1" s="1" t="s">
        <v>41</v>
      </c>
      <c r="AQ1" s="1" t="s">
        <v>44</v>
      </c>
      <c r="AR1" s="1" t="str">
        <f>IF(Present_Effect_size_measure="Risk Difference","Standard error","Standard error log")</f>
        <v>Standard error log</v>
      </c>
      <c r="AS1" s="1" t="s">
        <v>28</v>
      </c>
      <c r="AT1" s="1" t="s">
        <v>29</v>
      </c>
      <c r="AU1" s="1" t="s">
        <v>30</v>
      </c>
      <c r="AW1" s="1" t="str">
        <f>Present_Effect_size_measure</f>
        <v>Odds Ratio</v>
      </c>
      <c r="AX1" s="1" t="s">
        <v>186</v>
      </c>
      <c r="AY1" s="1" t="s">
        <v>187</v>
      </c>
      <c r="BA1" s="111" t="s">
        <v>188</v>
      </c>
      <c r="BB1" s="111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97</v>
      </c>
      <c r="BH1" s="1" t="s">
        <v>41</v>
      </c>
      <c r="BI1" s="1" t="s">
        <v>44</v>
      </c>
      <c r="BJ1" s="1" t="s">
        <v>105</v>
      </c>
      <c r="BL1" s="111" t="s">
        <v>51</v>
      </c>
      <c r="BM1" s="111"/>
      <c r="BO1" s="85"/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41</v>
      </c>
      <c r="BW1" s="1" t="s">
        <v>195</v>
      </c>
      <c r="BX1" s="1" t="s">
        <v>44</v>
      </c>
      <c r="BY1" s="1" t="s">
        <v>105</v>
      </c>
      <c r="BZ1" s="11"/>
      <c r="CA1" s="111" t="s">
        <v>51</v>
      </c>
      <c r="CB1" s="111"/>
      <c r="CD1" s="85"/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41</v>
      </c>
      <c r="CJ1" s="1" t="s">
        <v>44</v>
      </c>
      <c r="CK1" s="1" t="s">
        <v>105</v>
      </c>
      <c r="CM1" s="111" t="s">
        <v>51</v>
      </c>
      <c r="CN1" s="111"/>
      <c r="CP1" s="85"/>
      <c r="CQ1" s="1" t="s">
        <v>200</v>
      </c>
      <c r="CS1" s="111" t="s">
        <v>43</v>
      </c>
      <c r="CT1" s="111"/>
      <c r="CU1" s="111"/>
      <c r="CV1" s="111"/>
      <c r="CX1" s="87"/>
      <c r="CY1" s="1" t="s">
        <v>201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41</v>
      </c>
      <c r="DE1" s="1" t="s">
        <v>202</v>
      </c>
      <c r="DF1" s="1" t="s">
        <v>203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204</v>
      </c>
      <c r="DI1" s="1" t="s">
        <v>205</v>
      </c>
      <c r="DJ1" s="1" t="s">
        <v>105</v>
      </c>
      <c r="DL1" s="1" t="str">
        <f>Subgroup_effect_size_measure</f>
        <v>Odds Ratio</v>
      </c>
      <c r="DM1" s="1" t="s">
        <v>186</v>
      </c>
      <c r="DN1" s="1" t="s">
        <v>187</v>
      </c>
      <c r="DP1" s="1" t="s">
        <v>206</v>
      </c>
      <c r="DQ1" s="1" t="s">
        <v>10</v>
      </c>
      <c r="DR1" s="1" t="s">
        <v>27</v>
      </c>
      <c r="DS1" s="1" t="s">
        <v>207</v>
      </c>
      <c r="DT1" s="1" t="s">
        <v>60</v>
      </c>
      <c r="DU1" s="1" t="s">
        <v>69</v>
      </c>
      <c r="DV1" s="1" t="s">
        <v>70</v>
      </c>
      <c r="DW1" s="1" t="s">
        <v>208</v>
      </c>
      <c r="DX1" s="1" t="s">
        <v>71</v>
      </c>
      <c r="DY1" s="1" t="s">
        <v>72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209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210</v>
      </c>
      <c r="EI1" s="1" t="s">
        <v>211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212</v>
      </c>
      <c r="EO1" s="1" t="s">
        <v>213</v>
      </c>
      <c r="EP1" s="1" t="str">
        <f>IF(Within_subgroup_weighting=EX38,"Sum of squares (Q)","Sum of squares (Q*)")</f>
        <v>Sum of squares (Q*)</v>
      </c>
      <c r="EQ1" s="1" t="s">
        <v>188</v>
      </c>
      <c r="ER1" s="18" t="s">
        <v>214</v>
      </c>
      <c r="ES1" s="1" t="s">
        <v>41</v>
      </c>
      <c r="ET1" s="1" t="s">
        <v>215</v>
      </c>
      <c r="EU1" s="1" t="s">
        <v>216</v>
      </c>
      <c r="EV1" s="1" t="s">
        <v>105</v>
      </c>
      <c r="EX1" s="1" t="s">
        <v>106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217</v>
      </c>
      <c r="FE1" s="1" t="s">
        <v>41</v>
      </c>
      <c r="FF1" s="1" t="s">
        <v>218</v>
      </c>
      <c r="FG1" s="1" t="s">
        <v>219</v>
      </c>
      <c r="FH1" s="1" t="s">
        <v>220</v>
      </c>
      <c r="FJ1" s="1" t="s">
        <v>30</v>
      </c>
      <c r="FK1" s="1" t="s">
        <v>221</v>
      </c>
      <c r="FL1" s="1" t="s">
        <v>219</v>
      </c>
      <c r="FM1" s="1" t="s">
        <v>222</v>
      </c>
      <c r="FO1" s="1" t="s">
        <v>150</v>
      </c>
      <c r="FP1" s="1"/>
      <c r="FR1" s="87"/>
      <c r="FS1" s="88"/>
      <c r="FT1" s="1" t="s">
        <v>41</v>
      </c>
      <c r="FU1" s="1" t="s">
        <v>30</v>
      </c>
      <c r="FV1" s="1" t="s">
        <v>223</v>
      </c>
      <c r="FW1" s="1" t="s">
        <v>224</v>
      </c>
      <c r="FX1" s="1" t="s">
        <v>225</v>
      </c>
      <c r="FY1" s="1" t="s">
        <v>54</v>
      </c>
      <c r="FZ1" s="1" t="s">
        <v>226</v>
      </c>
      <c r="GA1" s="1" t="s">
        <v>227</v>
      </c>
      <c r="GB1" s="1" t="s">
        <v>228</v>
      </c>
      <c r="GC1" s="1" t="s">
        <v>229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1" t="s">
        <v>230</v>
      </c>
      <c r="GH1" s="111"/>
      <c r="GI1" s="111"/>
      <c r="GK1" s="85"/>
      <c r="GL1" s="1" t="s">
        <v>231</v>
      </c>
      <c r="GM1" s="1" t="s">
        <v>232</v>
      </c>
      <c r="GN1" s="1" t="s">
        <v>233</v>
      </c>
      <c r="GO1" s="1" t="s">
        <v>234</v>
      </c>
      <c r="GP1" s="1" t="s">
        <v>235</v>
      </c>
      <c r="GQ1" s="1" t="s">
        <v>236</v>
      </c>
      <c r="GR1" s="1" t="s">
        <v>237</v>
      </c>
      <c r="GS1" s="1" t="s">
        <v>238</v>
      </c>
      <c r="GT1" s="1" t="s">
        <v>239</v>
      </c>
      <c r="GV1" s="111" t="s">
        <v>240</v>
      </c>
      <c r="GW1" s="111"/>
      <c r="GY1" s="1" t="s">
        <v>241</v>
      </c>
      <c r="GZ1" s="1" t="s">
        <v>242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243</v>
      </c>
      <c r="HD1" s="1" t="s">
        <v>30</v>
      </c>
      <c r="HE1" s="1" t="s">
        <v>105</v>
      </c>
      <c r="HG1" s="1" t="s">
        <v>244</v>
      </c>
      <c r="HH1" s="1" t="str">
        <f>HA1</f>
        <v>Log Odds Ratio</v>
      </c>
      <c r="HI1" s="1" t="str">
        <f>HB1</f>
        <v>SE Log Odds Ratio</v>
      </c>
      <c r="HK1" s="85"/>
      <c r="HL1" s="1" t="s">
        <v>245</v>
      </c>
      <c r="HM1" s="1" t="s">
        <v>246</v>
      </c>
      <c r="HO1" s="85"/>
      <c r="HP1" s="1" t="s">
        <v>247</v>
      </c>
      <c r="HQ1" s="1" t="s">
        <v>248</v>
      </c>
      <c r="HR1" s="1" t="s">
        <v>249</v>
      </c>
      <c r="HS1" s="1" t="s">
        <v>250</v>
      </c>
      <c r="HT1" s="1" t="s">
        <v>251</v>
      </c>
      <c r="HU1" s="1" t="s">
        <v>252</v>
      </c>
      <c r="HW1" s="85"/>
      <c r="HX1" s="1" t="s">
        <v>253</v>
      </c>
      <c r="HY1" s="1" t="s">
        <v>254</v>
      </c>
      <c r="HZ1" s="1" t="s">
        <v>255</v>
      </c>
      <c r="IB1" s="85"/>
      <c r="IC1" s="1" t="s">
        <v>113</v>
      </c>
      <c r="ID1" s="1" t="s">
        <v>112</v>
      </c>
      <c r="IE1" s="1" t="s">
        <v>41</v>
      </c>
      <c r="IF1" s="1" t="s">
        <v>256</v>
      </c>
      <c r="IH1" s="111" t="s">
        <v>257</v>
      </c>
      <c r="II1" s="111"/>
      <c r="IK1" s="85"/>
      <c r="IL1" s="1" t="s">
        <v>258</v>
      </c>
      <c r="IM1" s="1" t="s">
        <v>259</v>
      </c>
      <c r="IN1" s="1" t="s">
        <v>245</v>
      </c>
      <c r="IO1" s="1" t="s">
        <v>246</v>
      </c>
      <c r="IQ1" s="111" t="s">
        <v>260</v>
      </c>
      <c r="IR1" s="111"/>
      <c r="IS1" s="111"/>
      <c r="IU1" s="85"/>
      <c r="IV1" s="1" t="s">
        <v>261</v>
      </c>
      <c r="IW1" s="1" t="s">
        <v>262</v>
      </c>
      <c r="IX1" s="1" t="s">
        <v>263</v>
      </c>
      <c r="IY1" s="1" t="s">
        <v>264</v>
      </c>
      <c r="IZ1" s="1" t="s">
        <v>265</v>
      </c>
      <c r="JA1" s="1" t="s">
        <v>246</v>
      </c>
      <c r="JC1" s="111" t="s">
        <v>260</v>
      </c>
      <c r="JD1" s="111"/>
      <c r="JE1" s="111"/>
      <c r="JG1" s="85"/>
      <c r="JH1" s="1" t="s">
        <v>115</v>
      </c>
      <c r="JI1" s="1" t="s">
        <v>101</v>
      </c>
      <c r="JJ1" s="1" t="s">
        <v>266</v>
      </c>
    </row>
    <row r="2" spans="1:270" ht="13.5" customHeight="1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0" t="s">
        <v>267</v>
      </c>
      <c r="I2" s="125" t="s">
        <v>43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3" t="s">
        <v>268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3" t="s">
        <v>177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3" t="s">
        <v>153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0" t="s">
        <v>269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270</v>
      </c>
      <c r="BB2" s="3">
        <f>'Forest Plot'!$B$16</f>
        <v>1.1423449794819798</v>
      </c>
      <c r="BD2" s="130" t="s">
        <v>271</v>
      </c>
      <c r="BE2" s="125" t="s">
        <v>272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0.13308314922519113</v>
      </c>
      <c r="BO2" s="123" t="s">
        <v>273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274</v>
      </c>
      <c r="CB2" s="3">
        <f>LN(CES_OddsRatio_MH)</f>
        <v>0.13308314922519104</v>
      </c>
      <c r="CD2" s="123" t="s">
        <v>275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276</v>
      </c>
      <c r="CN2" s="3">
        <f>IF(Meta_analysis_model="Fixed effect model",SUMPRODUCT(Weightf_Peto,LogPetoOddsRatio)/SUM(Weightf_Peto),SUMPRODUCT(Weight_Peto,LogPetoOddsRatio)/SUM(Weight_Peto))</f>
        <v>0.13297168256758704</v>
      </c>
      <c r="CP2" s="123" t="s">
        <v>277</v>
      </c>
      <c r="CQ2" s="51" t="str">
        <f t="shared" ref="CQ2:CQ33" si="52">IF(AND(Sufficient_data="Yes",Include_study?="Yes"),c_/(c_+d_),"")</f>
        <v/>
      </c>
      <c r="CS2" s="2"/>
      <c r="CT2" s="2" t="s">
        <v>40</v>
      </c>
      <c r="CU2" s="2" t="s">
        <v>64</v>
      </c>
      <c r="CV2" s="2" t="s">
        <v>65</v>
      </c>
      <c r="CX2" s="130" t="s">
        <v>278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2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1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</v>
      </c>
      <c r="DU2" s="10" t="e">
        <f>IF(DT2&lt;&gt;"",CHIDIST(DT2,DS2-1),"")</f>
        <v>#NUM!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0</v>
      </c>
      <c r="DX2" s="3" t="e">
        <f t="shared" ref="DX2:DX33" si="69">IF(DT2&lt;&gt;"",IF(Within_subgroup_weighting=EX$44,MAX(0,(SUM(DT:DT)-(Subgroup_k-COUNT(DT:DT)))/SUM(DW:DW)),MAX(0,(DT2-(DS2-1))/DW2)),"")</f>
        <v>#DIV/0!</v>
      </c>
      <c r="DY2" s="3" t="e">
        <f>IF(DX2&lt;&gt;"",SQRT(DX2),"")</f>
        <v>#DIV/0!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20074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0" t="s">
        <v>279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106</v>
      </c>
      <c r="FP2" s="3" t="e">
        <f>SUMPRODUCT('Moderator Analysis'!F:F,Calculations!FE:FE)/SUM(Calculations!FE:FE)</f>
        <v>#DIV/0!</v>
      </c>
      <c r="FR2" s="130" t="s">
        <v>280</v>
      </c>
      <c r="FS2" s="125" t="s">
        <v>119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281</v>
      </c>
      <c r="GH2" s="2" t="s">
        <v>251</v>
      </c>
      <c r="GI2" s="2" t="s">
        <v>252</v>
      </c>
      <c r="GK2" s="123" t="s">
        <v>282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19" t="s">
        <v>106</v>
      </c>
      <c r="GW2" s="11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3" t="s">
        <v>110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3" t="s">
        <v>283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3" t="s">
        <v>122</v>
      </c>
      <c r="HX2" s="20">
        <v>1</v>
      </c>
      <c r="HY2" s="3"/>
      <c r="HZ2" s="34">
        <f>HZ3-HY14</f>
        <v>-0.35</v>
      </c>
      <c r="IB2" s="123" t="s">
        <v>284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251</v>
      </c>
      <c r="II2" s="2" t="s">
        <v>252</v>
      </c>
      <c r="IK2" s="123" t="s">
        <v>124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285</v>
      </c>
      <c r="IR2" s="2" t="s">
        <v>251</v>
      </c>
      <c r="IS2" s="2" t="s">
        <v>252</v>
      </c>
      <c r="IU2" s="123" t="s">
        <v>125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286</v>
      </c>
      <c r="JD2" s="2" t="s">
        <v>251</v>
      </c>
      <c r="JE2" s="2" t="s">
        <v>252</v>
      </c>
      <c r="JG2" s="123" t="s">
        <v>127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2.9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0"/>
      <c r="I3" s="125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3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3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3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0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287</v>
      </c>
      <c r="BB3" s="6">
        <f>IF(BB2&lt;&gt;"",MAX(Entry_number)+1,"")</f>
        <v>3</v>
      </c>
      <c r="BD3" s="130"/>
      <c r="BE3" s="125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6.0274080839712675E-2</v>
      </c>
      <c r="BO3" s="123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288</v>
      </c>
      <c r="CB3" s="3">
        <f>IF(Meta_analysis_model="Fixed effect model",0.5*(SUM(BR:BR)/SUM(BP:BP)^2+(SUM(BS:BS)+SUM(BT:BT))/(SUM(BP:BP)*SUM(BQ:BQ))+SUM(BU:BU)/SUM(BQ:BQ)^2),SUMPRODUCT(Weight_MH,BY:BY,BY:BY)/((k_-1)*SUM(Weight_MH)))</f>
        <v>3.6329648210722183E-3</v>
      </c>
      <c r="CD3" s="123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288</v>
      </c>
      <c r="CN3" s="3">
        <f>IF(Meta_analysis_model="Fixed effect model",1/SUM(Weightf_Peto),SUMPRODUCT(Weight_Peto,CK:CK,CK:CK)/((k_-1)*SUM(Weight_Peto)))</f>
        <v>3.6008109744831303E-3</v>
      </c>
      <c r="CP3" s="123"/>
      <c r="CQ3" s="52" t="str">
        <f t="shared" si="52"/>
        <v/>
      </c>
      <c r="CS3" s="2" t="s">
        <v>289</v>
      </c>
      <c r="CT3" s="3">
        <f>IF(Weighting_method="Inverse variance",IF(Model_effect_size_measure="Odds Ratio",CES_IV,NA()),NA())</f>
        <v>1.1423449794819798</v>
      </c>
      <c r="CU3" s="3">
        <f>IF(Model_effect_size_measure="Odds Ratio",CES_OddsRatio_MH,NA())</f>
        <v>1.1423449794819798</v>
      </c>
      <c r="CV3" s="3" t="e">
        <f>IF(Model_effect_size_measure="Peto Odds Ratio",CES_PetoOddsRatio,NA())</f>
        <v>#N/A</v>
      </c>
      <c r="CX3" s="130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e">
        <f t="shared" ref="DP3:DP66" si="102">IF(DQ3&lt;&gt;"",SUMIFS(DS:DS,DS:DS,"&gt;="&amp;0,DQ:DQ,"&lt;"&amp;DQ3)+DS3+DR3,"")</f>
        <v>#REF!</v>
      </c>
      <c r="DQ3" s="17" t="e">
        <f>IF(AND(Sufficient_data="Yes",Subgroup&lt;&gt;""),IF(COUNTIFS(Input!#REF!,"="&amp;"Yes",Input!#REF!,"="&amp;"Yes",Input!#REF!,"="&amp;Subgroup)&gt;0,"",Subgroup),"")</f>
        <v>#REF!</v>
      </c>
      <c r="DR3" s="6" t="e">
        <f t="shared" ref="DR3:DR66" si="103">IF(DQ3&lt;&gt;"",(COUNTIFS(DS:DS,"&gt;"&amp;0,DQ:DQ,"&lt;"&amp;DQ3)+1),"")</f>
        <v>#REF!</v>
      </c>
      <c r="DS3" s="6" t="e">
        <f t="shared" si="66"/>
        <v>#REF!</v>
      </c>
      <c r="DT3" s="3" t="e">
        <f t="shared" si="67"/>
        <v>#REF!</v>
      </c>
      <c r="DU3" s="10" t="e">
        <f t="shared" ref="DU3:DU51" si="104">IF(DT3&lt;&gt;"",CHIDIST(DT3,DS3-1),"")</f>
        <v>#REF!</v>
      </c>
      <c r="DV3" s="9" t="e">
        <f t="shared" ref="DV3:DV51" si="105">IF(DT3&lt;&gt;"",IF((DT3-(DS3-1))&lt;=0,0,(DT3-(DS3-1))/DT3),"")</f>
        <v>#REF!</v>
      </c>
      <c r="DW3" s="10" t="e">
        <f t="shared" si="68"/>
        <v>#REF!</v>
      </c>
      <c r="DX3" s="3" t="e">
        <f t="shared" si="69"/>
        <v>#REF!</v>
      </c>
      <c r="DY3" s="3" t="e">
        <f t="shared" ref="DY3:DY51" si="106">IF(DX3&lt;&gt;"",SQRT(DX3),"")</f>
        <v>#REF!</v>
      </c>
      <c r="DZ3" s="3" t="e">
        <f t="shared" si="70"/>
        <v>#REF!</v>
      </c>
      <c r="EA3" s="3" t="e">
        <f t="shared" si="71"/>
        <v>#REF!</v>
      </c>
      <c r="EB3" s="6" t="e">
        <f t="shared" si="72"/>
        <v>#REF!</v>
      </c>
      <c r="EC3" s="3" t="e">
        <f t="shared" ref="EC3:EC33" si="107">IF(DT3&lt;&gt;"",DZ3-ABS(TINV((1-Subgroup_confidence_level),DS3-1))*EA3,"")</f>
        <v>#REF!</v>
      </c>
      <c r="ED3" s="3" t="e">
        <f t="shared" ref="ED3:ED33" si="108">IF(DT3&lt;&gt;"",DZ3+ABS(TINV((1-Subgroup_confidence_level),DS3-1))*EA3,"")</f>
        <v>#REF!</v>
      </c>
      <c r="EE3" s="3" t="e">
        <f t="shared" ref="EE3:EE51" si="109">IF(AND(EE$1&lt;&gt;"",DT3&lt;&gt;""),EXP(DZ3),"")</f>
        <v>#REF!</v>
      </c>
      <c r="EF3" s="3" t="e">
        <f t="shared" ref="EF3:EF51" si="110">IF(AND(EF$1&lt;&gt;"",DT3&lt;&gt;""),EXP(EC3),"")</f>
        <v>#REF!</v>
      </c>
      <c r="EG3" s="3" t="e">
        <f t="shared" ref="EG3:EG51" si="111">IF(AND(EG$1&lt;&gt;"",DT3&lt;&gt;""),EXP(ED3),"")</f>
        <v>#REF!</v>
      </c>
      <c r="EH3" s="3" t="e">
        <f t="shared" ref="EH3:EH51" si="112">IF(AND(EE$1&lt;&gt;"",DT3&lt;&gt;""),EE3-EF3,IF(DT3&lt;&gt;"",DZ3-EC3,""))</f>
        <v>#REF!</v>
      </c>
      <c r="EI3" s="3" t="e">
        <f t="shared" ref="EI3:EI51" si="113">IF(AND(EE$1&lt;&gt;"",DT3&lt;&gt;""),EG3-EE3,IF(DT3&lt;&gt;"",ED3-DZ3,""))</f>
        <v>#REF!</v>
      </c>
      <c r="EJ3" s="3" t="e">
        <f t="shared" ref="EJ3:EJ33" si="114">IF(DT3&lt;&gt;"",DZ3-ABS(TINV((1-Subgroup_confidence_level),DS3-1))*SQRT(DX3+EA3^2),"")</f>
        <v>#REF!</v>
      </c>
      <c r="EK3" s="3" t="e">
        <f t="shared" si="73"/>
        <v>#REF!</v>
      </c>
      <c r="EL3" s="3" t="e">
        <f t="shared" ref="EL3:EL51" si="115">IF(AND(EL$1&lt;&gt;"",DT3&lt;&gt;""),EXP(EJ3),"")</f>
        <v>#REF!</v>
      </c>
      <c r="EM3" s="3" t="e">
        <f t="shared" ref="EM3:EM51" si="116">IF(AND(EM$1&lt;&gt;"",DT3&lt;&gt;""),EXP(EK3),"")</f>
        <v>#REF!</v>
      </c>
      <c r="EN3" s="3" t="e">
        <f t="shared" ref="EN3:EN51" si="117">IF(AND(EE$1&lt;&gt;"",DT3&lt;&gt;""),EE3-EL3,IF(DT3&lt;&gt;"",DZ3-EJ3,""))</f>
        <v>#REF!</v>
      </c>
      <c r="EO3" s="3" t="e">
        <f t="shared" ref="EO3:EO51" si="118">IF(AND(EE$1&lt;&gt;"",DT3&lt;&gt;""),EM3-EE3,IF(DT3&lt;&gt;"",EK3-DZ3,""))</f>
        <v>#REF!</v>
      </c>
      <c r="EP3" s="3" t="e">
        <f t="shared" si="74"/>
        <v>#REF!</v>
      </c>
      <c r="EQ3" s="3" t="e">
        <f t="shared" ref="EQ3:EQ51" si="119">IF(DT3&lt;&gt;"",IF(EE3&lt;&gt;"",EE3,DZ3),NA())</f>
        <v>#REF!</v>
      </c>
      <c r="ER3" s="9" t="e">
        <f t="shared" ref="ER3:ER66" si="120">IF(DT3&lt;&gt;"",(ET3/SUM(ET:ET)),"")</f>
        <v>#REF!</v>
      </c>
      <c r="ES3" s="3" t="e">
        <f t="shared" ref="ES3:ES66" si="121">IF(DT3&lt;&gt;"",1/(EA3^2),"")</f>
        <v>#REF!</v>
      </c>
      <c r="ET3" s="3" t="e">
        <f t="shared" ref="ET3:ET33" si="122">IF(EA3&lt;&gt;"",1/(EA3^2+IF(Between_subgroup_weighting=EX$38,0,EY$35)),"")</f>
        <v>#REF!</v>
      </c>
      <c r="EU3" s="3" t="e">
        <f t="shared" si="75"/>
        <v>#REF!</v>
      </c>
      <c r="EV3" s="35" t="e">
        <f t="shared" si="76"/>
        <v>#REF!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0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290</v>
      </c>
      <c r="FP3" s="3" t="str">
        <f>IF(SUM(Moderator)&lt;&gt;0,SUMPRODUCT(Moderator,FE:FE)/SUM(Calculations!FE:FE),"")</f>
        <v/>
      </c>
      <c r="FR3" s="130"/>
      <c r="FS3" s="125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291</v>
      </c>
      <c r="GH3" s="3">
        <f>IF(Additional_valid_options="Yes",IF(Trim_and_fill="Off",'Publication Bias Analysis'!I29,'Publication Bias Analysis'!I37)-ABS(TINV((1-Additional_confidence_level),k_-1))*GI3,"")</f>
        <v>-3.0438132706002725</v>
      </c>
      <c r="GI3" s="3">
        <f>IF(Trim_and_fill="Off",GH17,GH22)</f>
        <v>0.25002717064528379</v>
      </c>
      <c r="GK3" s="123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0.13308314922519113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3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3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3"/>
      <c r="HX3" s="20">
        <v>2</v>
      </c>
      <c r="HY3" s="3">
        <f t="shared" ref="HY3:HY10" si="123">HZ2</f>
        <v>-0.35</v>
      </c>
      <c r="HZ3" s="35">
        <f>HZ4-HY14</f>
        <v>-0.25</v>
      </c>
      <c r="IB3" s="123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3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102</v>
      </c>
      <c r="IR3" s="3">
        <v>0</v>
      </c>
      <c r="IS3" s="3">
        <v>0</v>
      </c>
      <c r="IU3" s="123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254</v>
      </c>
      <c r="JD3" s="3">
        <f>MIN('Publication Bias Analysis'!BF:BF)</f>
        <v>-0.56594882193286311</v>
      </c>
      <c r="JE3" s="3">
        <f>'Publication Bias Analysis'!BJ$30+JD3*'Publication Bias Analysis'!BJ$31</f>
        <v>0.31234440609474351</v>
      </c>
      <c r="JG3" s="123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2.9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0"/>
      <c r="I4" s="12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3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3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3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0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292</v>
      </c>
      <c r="BB4" s="3">
        <f>'Forest Plot'!$B$16-CES_CI_Lower_limit</f>
        <v>0.61122729921665409</v>
      </c>
      <c r="BD4" s="130"/>
      <c r="BE4" s="12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-0.63277166220894243</v>
      </c>
      <c r="BO4" s="123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293</v>
      </c>
      <c r="CB4" s="3">
        <f>SQRT(VarlnCES_MH)</f>
        <v>6.0274080839712675E-2</v>
      </c>
      <c r="CD4" s="123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293</v>
      </c>
      <c r="CN4" s="3">
        <f>SQRT(VarlnCES_Peto)</f>
        <v>6.000675774013399E-2</v>
      </c>
      <c r="CP4" s="123"/>
      <c r="CQ4" s="52" t="str">
        <f t="shared" si="52"/>
        <v/>
      </c>
      <c r="CS4" s="2" t="s">
        <v>98</v>
      </c>
      <c r="CT4" s="3">
        <f>IF(Weighting_method="Inverse variance",IF(Model_effect_size_measure="Odds Ratio",CICES_LL,""),"")</f>
        <v>0.53111768026532569</v>
      </c>
      <c r="CU4" s="3">
        <f>IF(Model_effect_size_measure="Odds Ratio",CICES_LL_MH,"")</f>
        <v>0.53111768026532569</v>
      </c>
      <c r="CV4" s="3" t="str">
        <f>IF(Model_effect_size_measure="Peto Odds Ratio",CICES_LL_Peto,"")</f>
        <v/>
      </c>
      <c r="CX4" s="130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e">
        <f t="shared" si="102"/>
        <v>#REF!</v>
      </c>
      <c r="DQ4" s="17" t="e">
        <f>IF(AND(Sufficient_data="Yes",Subgroup&lt;&gt;""),IF(COUNTIFS(Input!#REF!,"="&amp;"Yes",Input!#REF!,"="&amp;"Yes",Input!#REF!,"="&amp;Subgroup)&gt;0,"",Subgroup),"")</f>
        <v>#REF!</v>
      </c>
      <c r="DR4" s="6" t="e">
        <f t="shared" si="103"/>
        <v>#REF!</v>
      </c>
      <c r="DS4" s="6" t="e">
        <f t="shared" si="66"/>
        <v>#REF!</v>
      </c>
      <c r="DT4" s="3" t="e">
        <f t="shared" si="67"/>
        <v>#REF!</v>
      </c>
      <c r="DU4" s="10" t="e">
        <f t="shared" si="104"/>
        <v>#REF!</v>
      </c>
      <c r="DV4" s="9" t="e">
        <f t="shared" si="105"/>
        <v>#REF!</v>
      </c>
      <c r="DW4" s="10" t="e">
        <f t="shared" si="68"/>
        <v>#REF!</v>
      </c>
      <c r="DX4" s="3" t="e">
        <f t="shared" si="69"/>
        <v>#REF!</v>
      </c>
      <c r="DY4" s="3" t="e">
        <f t="shared" si="106"/>
        <v>#REF!</v>
      </c>
      <c r="DZ4" s="3" t="e">
        <f t="shared" si="70"/>
        <v>#REF!</v>
      </c>
      <c r="EA4" s="3" t="e">
        <f t="shared" si="71"/>
        <v>#REF!</v>
      </c>
      <c r="EB4" s="6" t="e">
        <f t="shared" si="72"/>
        <v>#REF!</v>
      </c>
      <c r="EC4" s="3" t="e">
        <f t="shared" si="107"/>
        <v>#REF!</v>
      </c>
      <c r="ED4" s="3" t="e">
        <f t="shared" si="108"/>
        <v>#REF!</v>
      </c>
      <c r="EE4" s="3" t="e">
        <f t="shared" si="109"/>
        <v>#REF!</v>
      </c>
      <c r="EF4" s="3" t="e">
        <f t="shared" si="110"/>
        <v>#REF!</v>
      </c>
      <c r="EG4" s="3" t="e">
        <f t="shared" si="111"/>
        <v>#REF!</v>
      </c>
      <c r="EH4" s="3" t="e">
        <f t="shared" si="112"/>
        <v>#REF!</v>
      </c>
      <c r="EI4" s="3" t="e">
        <f t="shared" si="113"/>
        <v>#REF!</v>
      </c>
      <c r="EJ4" s="3" t="e">
        <f t="shared" si="114"/>
        <v>#REF!</v>
      </c>
      <c r="EK4" s="3" t="e">
        <f t="shared" si="73"/>
        <v>#REF!</v>
      </c>
      <c r="EL4" s="3" t="e">
        <f t="shared" si="115"/>
        <v>#REF!</v>
      </c>
      <c r="EM4" s="3" t="e">
        <f t="shared" si="116"/>
        <v>#REF!</v>
      </c>
      <c r="EN4" s="3" t="e">
        <f t="shared" si="117"/>
        <v>#REF!</v>
      </c>
      <c r="EO4" s="3" t="e">
        <f t="shared" si="118"/>
        <v>#REF!</v>
      </c>
      <c r="EP4" s="3" t="e">
        <f t="shared" si="74"/>
        <v>#REF!</v>
      </c>
      <c r="EQ4" s="3" t="e">
        <f t="shared" si="119"/>
        <v>#REF!</v>
      </c>
      <c r="ER4" s="9" t="e">
        <f t="shared" si="120"/>
        <v>#REF!</v>
      </c>
      <c r="ES4" s="3" t="e">
        <f t="shared" si="121"/>
        <v>#REF!</v>
      </c>
      <c r="ET4" s="3" t="e">
        <f t="shared" si="122"/>
        <v>#REF!</v>
      </c>
      <c r="EU4" s="3" t="e">
        <f t="shared" si="75"/>
        <v>#REF!</v>
      </c>
      <c r="EV4" s="35" t="e">
        <f t="shared" si="76"/>
        <v>#REF!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0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129</v>
      </c>
      <c r="FP4" s="3" t="str">
        <f>IF(FP3&lt;&gt;"",SUMPRODUCT(FF:FF,FG:FG,FE:FE)/SUMPRODUCT(FG:FG,FG:FG,FE:FE),"")</f>
        <v/>
      </c>
      <c r="FR4" s="130"/>
      <c r="FS4" s="12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285</v>
      </c>
      <c r="GH4" s="3">
        <f>IF(Trim_and_fill="Off",'Publication Bias Analysis'!I29,'Publication Bias Analysis'!I37)</f>
        <v>0.13308314922519113</v>
      </c>
      <c r="GI4" s="3">
        <v>0</v>
      </c>
      <c r="GK4" s="123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1" t="s">
        <v>59</v>
      </c>
      <c r="GW4" s="111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3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3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3"/>
      <c r="HX4" s="20">
        <v>3</v>
      </c>
      <c r="HY4" s="3">
        <f t="shared" si="123"/>
        <v>-0.25</v>
      </c>
      <c r="HZ4" s="35">
        <f>HZ5-HY14</f>
        <v>-0.15000000000000002</v>
      </c>
      <c r="IB4" s="123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4.7715736040609136E-2</v>
      </c>
      <c r="II4" s="3">
        <f>MAX('Publication Bias Analysis'!AH:AH)</f>
        <v>4.7715736040609136E-2</v>
      </c>
      <c r="IK4" s="123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294</v>
      </c>
      <c r="IR4" s="3">
        <f>MAX(Inverse_standard_error)</f>
        <v>5.4150189741086558</v>
      </c>
      <c r="IS4" s="3">
        <f>IR4*'Publication Bias Analysis'!AY31</f>
        <v>0.72064777818854364</v>
      </c>
      <c r="IU4" s="123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255</v>
      </c>
      <c r="JD4" s="3">
        <f>MAX('Publication Bias Analysis'!BF:BF)</f>
        <v>0.56594882193286311</v>
      </c>
      <c r="JE4" s="3">
        <f>'Publication Bias Analysis'!BJ$30+JD4*'Publication Bias Analysis'!BJ$31</f>
        <v>1.0099319260712911</v>
      </c>
      <c r="JG4" s="123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>
      <c r="A5" s="2" t="str">
        <f t="shared" si="0"/>
        <v/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30"/>
      <c r="I5" s="12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3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3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3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30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 t="str">
        <f t="shared" si="20"/>
        <v/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295</v>
      </c>
      <c r="BB5" s="3">
        <f>CES_CI_Upper_limit-'Forest Plot'!$B$16</f>
        <v>1.3146473230446125</v>
      </c>
      <c r="BD5" s="130"/>
      <c r="BE5" s="12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0.89893796065932474</v>
      </c>
      <c r="BO5" s="123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296</v>
      </c>
      <c r="CB5" s="3">
        <f>lnCES_OddsRatio_MH-ABS(TINV((1-Confidence_level),k_-1))*SElnCES_MH</f>
        <v>-0.63277166220894254</v>
      </c>
      <c r="CD5" s="123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296</v>
      </c>
      <c r="CN5" s="3">
        <f>lnCES_PetoOddsRatio-ABS(TINV((1-Confidence_level),k_-1))*SElnCES_Peto</f>
        <v>-0.62948646683259091</v>
      </c>
      <c r="CP5" s="123"/>
      <c r="CQ5" s="52" t="str">
        <f t="shared" si="52"/>
        <v/>
      </c>
      <c r="CS5" s="2" t="s">
        <v>99</v>
      </c>
      <c r="CT5" s="3">
        <f>IF(Weighting_method="Inverse variance",IF(Model_effect_size_measure="Odds Ratio",CICES_UL,""),"")</f>
        <v>2.4569923025265923</v>
      </c>
      <c r="CU5" s="3">
        <f>IF(Model_effect_size_measure="Odds Ratio",CICES_UL_MH,"")</f>
        <v>2.4569923025265918</v>
      </c>
      <c r="CV5" s="3" t="str">
        <f>IF(Model_effect_size_measure="Peto Odds Ratio",CICES_UL_Peto,"")</f>
        <v/>
      </c>
      <c r="CX5" s="130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e">
        <f t="shared" si="102"/>
        <v>#REF!</v>
      </c>
      <c r="DQ5" s="17" t="e">
        <f>IF(AND(Sufficient_data="Yes",Subgroup&lt;&gt;""),IF(COUNTIFS(Input!#REF!,"="&amp;"Yes",Input!#REF!,"="&amp;"Yes",Input!#REF!,"="&amp;Subgroup)&gt;0,"",Subgroup),"")</f>
        <v>#REF!</v>
      </c>
      <c r="DR5" s="6" t="e">
        <f t="shared" si="103"/>
        <v>#REF!</v>
      </c>
      <c r="DS5" s="6" t="e">
        <f t="shared" si="66"/>
        <v>#REF!</v>
      </c>
      <c r="DT5" s="3" t="e">
        <f t="shared" si="67"/>
        <v>#REF!</v>
      </c>
      <c r="DU5" s="10" t="e">
        <f t="shared" si="104"/>
        <v>#REF!</v>
      </c>
      <c r="DV5" s="9" t="e">
        <f t="shared" si="105"/>
        <v>#REF!</v>
      </c>
      <c r="DW5" s="10" t="e">
        <f t="shared" si="68"/>
        <v>#REF!</v>
      </c>
      <c r="DX5" s="3" t="e">
        <f t="shared" si="69"/>
        <v>#REF!</v>
      </c>
      <c r="DY5" s="3" t="e">
        <f t="shared" si="106"/>
        <v>#REF!</v>
      </c>
      <c r="DZ5" s="3" t="e">
        <f t="shared" si="70"/>
        <v>#REF!</v>
      </c>
      <c r="EA5" s="3" t="e">
        <f t="shared" si="71"/>
        <v>#REF!</v>
      </c>
      <c r="EB5" s="6" t="e">
        <f t="shared" si="72"/>
        <v>#REF!</v>
      </c>
      <c r="EC5" s="3" t="e">
        <f t="shared" si="107"/>
        <v>#REF!</v>
      </c>
      <c r="ED5" s="3" t="e">
        <f t="shared" si="108"/>
        <v>#REF!</v>
      </c>
      <c r="EE5" s="3" t="e">
        <f t="shared" si="109"/>
        <v>#REF!</v>
      </c>
      <c r="EF5" s="3" t="e">
        <f t="shared" si="110"/>
        <v>#REF!</v>
      </c>
      <c r="EG5" s="3" t="e">
        <f t="shared" si="111"/>
        <v>#REF!</v>
      </c>
      <c r="EH5" s="3" t="e">
        <f t="shared" si="112"/>
        <v>#REF!</v>
      </c>
      <c r="EI5" s="3" t="e">
        <f t="shared" si="113"/>
        <v>#REF!</v>
      </c>
      <c r="EJ5" s="3" t="e">
        <f t="shared" si="114"/>
        <v>#REF!</v>
      </c>
      <c r="EK5" s="3" t="e">
        <f t="shared" si="73"/>
        <v>#REF!</v>
      </c>
      <c r="EL5" s="3" t="e">
        <f t="shared" si="115"/>
        <v>#REF!</v>
      </c>
      <c r="EM5" s="3" t="e">
        <f t="shared" si="116"/>
        <v>#REF!</v>
      </c>
      <c r="EN5" s="3" t="e">
        <f t="shared" si="117"/>
        <v>#REF!</v>
      </c>
      <c r="EO5" s="3" t="e">
        <f t="shared" si="118"/>
        <v>#REF!</v>
      </c>
      <c r="EP5" s="3" t="e">
        <f t="shared" si="74"/>
        <v>#REF!</v>
      </c>
      <c r="EQ5" s="3" t="e">
        <f t="shared" si="119"/>
        <v>#REF!</v>
      </c>
      <c r="ER5" s="9" t="e">
        <f t="shared" si="120"/>
        <v>#REF!</v>
      </c>
      <c r="ES5" s="3" t="e">
        <f t="shared" si="121"/>
        <v>#REF!</v>
      </c>
      <c r="ET5" s="3" t="e">
        <f t="shared" si="122"/>
        <v>#REF!</v>
      </c>
      <c r="EU5" s="3" t="e">
        <f t="shared" si="75"/>
        <v>#REF!</v>
      </c>
      <c r="EV5" s="35" t="e">
        <f t="shared" si="76"/>
        <v>#REF!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0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102</v>
      </c>
      <c r="FP5" s="3" t="str">
        <f>IF(FP3&lt;&gt;"",FP2-FP3*FP4,"")</f>
        <v/>
      </c>
      <c r="FR5" s="130"/>
      <c r="FS5" s="12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297</v>
      </c>
      <c r="GH5" s="3">
        <f>IF(Additional_valid_options="Yes",IF(Trim_and_fill="Off",'Publication Bias Analysis'!I29,'Publication Bias Analysis'!I37)+ABS(TINV((1-Additional_confidence_level),k_-1))*GI3,"")</f>
        <v>3.3099795690506544</v>
      </c>
      <c r="GI5" s="3">
        <f>IF(Trim_and_fill="Off",GH17,GH22)</f>
        <v>0.25002717064528379</v>
      </c>
      <c r="GK5" s="123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60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0.19021267665459551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3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3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3"/>
      <c r="HX5" s="20">
        <v>4</v>
      </c>
      <c r="HY5" s="3">
        <f t="shared" si="123"/>
        <v>-0.15000000000000002</v>
      </c>
      <c r="HZ5" s="35">
        <f>HZ6-HY14</f>
        <v>-0.05</v>
      </c>
      <c r="IB5" s="123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1" t="s">
        <v>298</v>
      </c>
      <c r="II5" s="111"/>
      <c r="IK5" s="123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254</v>
      </c>
      <c r="IR5" s="2" t="s">
        <v>251</v>
      </c>
      <c r="IS5" s="2" t="s">
        <v>252</v>
      </c>
      <c r="IU5" s="123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299</v>
      </c>
      <c r="JD5" s="2" t="s">
        <v>251</v>
      </c>
      <c r="JE5" s="2" t="s">
        <v>252</v>
      </c>
      <c r="JG5" s="123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.1">
      <c r="A6" s="2" t="str">
        <f t="shared" si="0"/>
        <v/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30"/>
      <c r="I6" s="12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3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3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3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30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 t="str">
        <f t="shared" si="20"/>
        <v/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300</v>
      </c>
      <c r="BB6" s="3">
        <f>'Forest Plot'!$B$16-CES_PI_Lower_limit</f>
        <v>0.61122729921665409</v>
      </c>
      <c r="BD6" s="130"/>
      <c r="BE6" s="12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-0.63277166220894243</v>
      </c>
      <c r="BO6" s="123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301</v>
      </c>
      <c r="CB6" s="3">
        <f>lnCES_OddsRatio_MH+ABS(TINV((1-Confidence_level),k_-1))*SElnCES_MH</f>
        <v>0.89893796065932463</v>
      </c>
      <c r="CD6" s="123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301</v>
      </c>
      <c r="CN6" s="3">
        <f>lnCES_PetoOddsRatio+ABS(TINV((1-Confidence_level),k_-1))*SElnCES_Peto</f>
        <v>0.89542983196776504</v>
      </c>
      <c r="CP6" s="123"/>
      <c r="CQ6" s="52" t="str">
        <f t="shared" si="52"/>
        <v/>
      </c>
      <c r="CS6" s="2" t="s">
        <v>302</v>
      </c>
      <c r="CT6" s="3">
        <f>IF(Weighting_method="Inverse variance",IF(Model_effect_size_measure="Odds Ratio",PICES_LL,""),"")</f>
        <v>0.53111768026532569</v>
      </c>
      <c r="CU6" s="3">
        <f>IF(Model_effect_size_measure="Odds Ratio",PICES_LL_MH,"")</f>
        <v>0.53111768026532569</v>
      </c>
      <c r="CV6" s="3" t="str">
        <f>IF(Model_effect_size_measure="Peto Odds Ratio",PICES_LL_Peto,"")</f>
        <v/>
      </c>
      <c r="CX6" s="130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e">
        <f t="shared" si="102"/>
        <v>#REF!</v>
      </c>
      <c r="DQ6" s="17" t="e">
        <f>IF(AND(Sufficient_data="Yes",Subgroup&lt;&gt;""),IF(COUNTIFS(Input!#REF!,"="&amp;"Yes",Input!#REF!,"="&amp;"Yes",Input!#REF!,"="&amp;Subgroup)&gt;0,"",Subgroup),"")</f>
        <v>#REF!</v>
      </c>
      <c r="DR6" s="6" t="e">
        <f t="shared" si="103"/>
        <v>#REF!</v>
      </c>
      <c r="DS6" s="6" t="e">
        <f t="shared" si="66"/>
        <v>#REF!</v>
      </c>
      <c r="DT6" s="3" t="e">
        <f t="shared" si="67"/>
        <v>#REF!</v>
      </c>
      <c r="DU6" s="10" t="e">
        <f t="shared" si="104"/>
        <v>#REF!</v>
      </c>
      <c r="DV6" s="9" t="e">
        <f t="shared" si="105"/>
        <v>#REF!</v>
      </c>
      <c r="DW6" s="10" t="e">
        <f t="shared" si="68"/>
        <v>#REF!</v>
      </c>
      <c r="DX6" s="3" t="e">
        <f t="shared" si="69"/>
        <v>#REF!</v>
      </c>
      <c r="DY6" s="3" t="e">
        <f t="shared" si="106"/>
        <v>#REF!</v>
      </c>
      <c r="DZ6" s="3" t="e">
        <f t="shared" si="70"/>
        <v>#REF!</v>
      </c>
      <c r="EA6" s="3" t="e">
        <f t="shared" si="71"/>
        <v>#REF!</v>
      </c>
      <c r="EB6" s="6" t="e">
        <f t="shared" si="72"/>
        <v>#REF!</v>
      </c>
      <c r="EC6" s="3" t="e">
        <f t="shared" si="107"/>
        <v>#REF!</v>
      </c>
      <c r="ED6" s="3" t="e">
        <f t="shared" si="108"/>
        <v>#REF!</v>
      </c>
      <c r="EE6" s="3" t="e">
        <f t="shared" si="109"/>
        <v>#REF!</v>
      </c>
      <c r="EF6" s="3" t="e">
        <f t="shared" si="110"/>
        <v>#REF!</v>
      </c>
      <c r="EG6" s="3" t="e">
        <f t="shared" si="111"/>
        <v>#REF!</v>
      </c>
      <c r="EH6" s="3" t="e">
        <f t="shared" si="112"/>
        <v>#REF!</v>
      </c>
      <c r="EI6" s="3" t="e">
        <f t="shared" si="113"/>
        <v>#REF!</v>
      </c>
      <c r="EJ6" s="3" t="e">
        <f t="shared" si="114"/>
        <v>#REF!</v>
      </c>
      <c r="EK6" s="3" t="e">
        <f t="shared" si="73"/>
        <v>#REF!</v>
      </c>
      <c r="EL6" s="3" t="e">
        <f t="shared" si="115"/>
        <v>#REF!</v>
      </c>
      <c r="EM6" s="3" t="e">
        <f t="shared" si="116"/>
        <v>#REF!</v>
      </c>
      <c r="EN6" s="3" t="e">
        <f t="shared" si="117"/>
        <v>#REF!</v>
      </c>
      <c r="EO6" s="3" t="e">
        <f t="shared" si="118"/>
        <v>#REF!</v>
      </c>
      <c r="EP6" s="3" t="e">
        <f t="shared" si="74"/>
        <v>#REF!</v>
      </c>
      <c r="EQ6" s="3" t="e">
        <f t="shared" si="119"/>
        <v>#REF!</v>
      </c>
      <c r="ER6" s="9" t="e">
        <f t="shared" si="120"/>
        <v>#REF!</v>
      </c>
      <c r="ES6" s="3" t="e">
        <f t="shared" si="121"/>
        <v>#REF!</v>
      </c>
      <c r="ET6" s="3" t="e">
        <f t="shared" si="122"/>
        <v>#REF!</v>
      </c>
      <c r="EU6" s="3" t="e">
        <f t="shared" si="75"/>
        <v>#REF!</v>
      </c>
      <c r="EV6" s="35" t="e">
        <f t="shared" si="76"/>
        <v>#REF!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0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303</v>
      </c>
      <c r="FP6" s="3" t="str">
        <f>IF(FP3&lt;&gt;"",SUM(FH:FH),"")</f>
        <v/>
      </c>
      <c r="FR6" s="130"/>
      <c r="FS6" s="12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304</v>
      </c>
      <c r="GH6" s="2" t="s">
        <v>251</v>
      </c>
      <c r="GI6" s="2" t="s">
        <v>252</v>
      </c>
      <c r="GK6" s="123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149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3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3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3"/>
      <c r="HX6" s="20">
        <v>5</v>
      </c>
      <c r="HY6" s="3">
        <f t="shared" si="123"/>
        <v>-0.05</v>
      </c>
      <c r="HZ6" s="35">
        <f>1/2*HY14</f>
        <v>0.05</v>
      </c>
      <c r="IB6" s="123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3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102</v>
      </c>
      <c r="IR6" s="3">
        <v>0</v>
      </c>
      <c r="IS6" s="3">
        <f>ABS(TINV((1-Additional_confidence_level),k_-1))*-1</f>
        <v>-12.706204736174694</v>
      </c>
      <c r="IU6" s="123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291</v>
      </c>
      <c r="JD6" s="3">
        <f>MIN('Publication Bias Analysis'!BF:BF)</f>
        <v>-0.56594882193286311</v>
      </c>
      <c r="JE6" s="3">
        <f>'Publication Bias Analysis'!BJ30</f>
        <v>0.66113816608301734</v>
      </c>
      <c r="JG6" s="123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.1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0"/>
      <c r="I7" s="12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3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3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3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0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305</v>
      </c>
      <c r="BB7" s="3">
        <f>CES_PI_Upper_limit-'Forest Plot'!$B$16</f>
        <v>1.3146473230446125</v>
      </c>
      <c r="BD7" s="130"/>
      <c r="BE7" s="12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0.89893796065932474</v>
      </c>
      <c r="BO7" s="123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306</v>
      </c>
      <c r="CB7" s="3">
        <f>lnCES_OddsRatio_MH-ABS(TINV((1-Confidence_level),k_-1))*SQRT(T2_MH+SElnCES_MH^2)</f>
        <v>-0.63277166220894254</v>
      </c>
      <c r="CD7" s="123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306</v>
      </c>
      <c r="CN7" s="3">
        <f>lnCES_PetoOddsRatio-ABS(TINV((1-Confidence_level),k_-1))*SQRT(T2_Peto+SElnCES_Peto^2)</f>
        <v>-0.62948646683259091</v>
      </c>
      <c r="CP7" s="123"/>
      <c r="CQ7" s="52" t="str">
        <f t="shared" si="52"/>
        <v/>
      </c>
      <c r="CS7" s="2" t="s">
        <v>307</v>
      </c>
      <c r="CT7" s="3">
        <f>IF(Weighting_method="Inverse variance",IF(Model_effect_size_measure="Odds Ratio",PICES_UL,""),"")</f>
        <v>2.4569923025265923</v>
      </c>
      <c r="CU7" s="3">
        <f>IF(Model_effect_size_measure="Odds Ratio",PICES_UL_MH,"")</f>
        <v>2.4569923025265918</v>
      </c>
      <c r="CV7" s="3" t="str">
        <f>IF(Model_effect_size_measure="Peto Odds Ratio",PICES_UL_Peto,"")</f>
        <v/>
      </c>
      <c r="CX7" s="130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e">
        <f t="shared" si="102"/>
        <v>#REF!</v>
      </c>
      <c r="DQ7" s="17" t="e">
        <f>IF(AND(Sufficient_data="Yes",Subgroup&lt;&gt;""),IF(COUNTIFS(Input!#REF!,"="&amp;"Yes",Input!#REF!,"="&amp;"Yes",Input!#REF!,"="&amp;Subgroup)&gt;0,"",Subgroup),"")</f>
        <v>#REF!</v>
      </c>
      <c r="DR7" s="6" t="e">
        <f t="shared" si="103"/>
        <v>#REF!</v>
      </c>
      <c r="DS7" s="6" t="e">
        <f t="shared" si="66"/>
        <v>#REF!</v>
      </c>
      <c r="DT7" s="3" t="e">
        <f t="shared" si="67"/>
        <v>#REF!</v>
      </c>
      <c r="DU7" s="10" t="e">
        <f t="shared" si="104"/>
        <v>#REF!</v>
      </c>
      <c r="DV7" s="9" t="e">
        <f t="shared" si="105"/>
        <v>#REF!</v>
      </c>
      <c r="DW7" s="10" t="e">
        <f t="shared" si="68"/>
        <v>#REF!</v>
      </c>
      <c r="DX7" s="3" t="e">
        <f t="shared" si="69"/>
        <v>#REF!</v>
      </c>
      <c r="DY7" s="3" t="e">
        <f t="shared" si="106"/>
        <v>#REF!</v>
      </c>
      <c r="DZ7" s="3" t="e">
        <f t="shared" si="70"/>
        <v>#REF!</v>
      </c>
      <c r="EA7" s="3" t="e">
        <f t="shared" si="71"/>
        <v>#REF!</v>
      </c>
      <c r="EB7" s="6" t="e">
        <f t="shared" si="72"/>
        <v>#REF!</v>
      </c>
      <c r="EC7" s="3" t="e">
        <f t="shared" si="107"/>
        <v>#REF!</v>
      </c>
      <c r="ED7" s="3" t="e">
        <f t="shared" si="108"/>
        <v>#REF!</v>
      </c>
      <c r="EE7" s="3" t="e">
        <f t="shared" si="109"/>
        <v>#REF!</v>
      </c>
      <c r="EF7" s="3" t="e">
        <f t="shared" si="110"/>
        <v>#REF!</v>
      </c>
      <c r="EG7" s="3" t="e">
        <f t="shared" si="111"/>
        <v>#REF!</v>
      </c>
      <c r="EH7" s="3" t="e">
        <f t="shared" si="112"/>
        <v>#REF!</v>
      </c>
      <c r="EI7" s="3" t="e">
        <f t="shared" si="113"/>
        <v>#REF!</v>
      </c>
      <c r="EJ7" s="3" t="e">
        <f t="shared" si="114"/>
        <v>#REF!</v>
      </c>
      <c r="EK7" s="3" t="e">
        <f t="shared" si="73"/>
        <v>#REF!</v>
      </c>
      <c r="EL7" s="3" t="e">
        <f t="shared" si="115"/>
        <v>#REF!</v>
      </c>
      <c r="EM7" s="3" t="e">
        <f t="shared" si="116"/>
        <v>#REF!</v>
      </c>
      <c r="EN7" s="3" t="e">
        <f t="shared" si="117"/>
        <v>#REF!</v>
      </c>
      <c r="EO7" s="3" t="e">
        <f t="shared" si="118"/>
        <v>#REF!</v>
      </c>
      <c r="EP7" s="3" t="e">
        <f t="shared" si="74"/>
        <v>#REF!</v>
      </c>
      <c r="EQ7" s="3" t="e">
        <f t="shared" si="119"/>
        <v>#REF!</v>
      </c>
      <c r="ER7" s="9" t="e">
        <f t="shared" si="120"/>
        <v>#REF!</v>
      </c>
      <c r="ES7" s="3" t="e">
        <f t="shared" si="121"/>
        <v>#REF!</v>
      </c>
      <c r="ET7" s="3" t="e">
        <f t="shared" si="122"/>
        <v>#REF!</v>
      </c>
      <c r="EU7" s="3" t="e">
        <f t="shared" si="75"/>
        <v>#REF!</v>
      </c>
      <c r="EV7" s="35" t="e">
        <f t="shared" si="76"/>
        <v>#REF!</v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0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107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0"/>
      <c r="FS7" s="12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254</v>
      </c>
      <c r="GH7" s="3">
        <f>IF(Trim_and_fill="Off",'Publication Bias Analysis'!I29,'Publication Bias Analysis'!I37)</f>
        <v>0.13308314922519113</v>
      </c>
      <c r="GI7" s="3">
        <v>0</v>
      </c>
      <c r="GK7" s="123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308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3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3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3"/>
      <c r="HX7" s="20">
        <v>6</v>
      </c>
      <c r="HY7" s="3">
        <f t="shared" si="123"/>
        <v>0.05</v>
      </c>
      <c r="HZ7" s="35">
        <f>HZ6+HY14</f>
        <v>0.15000000000000002</v>
      </c>
      <c r="IB7" s="123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4.7715736040609136E-2</v>
      </c>
      <c r="II7" s="3">
        <f>EXP(SUMPRODUCT(LogRiskRatio,IE:IE)/SUM(IE:IE))*MAX('Publication Bias Analysis'!AH:AH)</f>
        <v>5.4249456479206301E-2</v>
      </c>
      <c r="IK7" s="123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294</v>
      </c>
      <c r="IR7" s="3">
        <f>MAX(Inverse_standard_error)</f>
        <v>5.4150189741086558</v>
      </c>
      <c r="IS7" s="3">
        <f>IR7*'Publication Bias Analysis'!AY31+IS6</f>
        <v>-11.98555695798615</v>
      </c>
      <c r="IU7" s="123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297</v>
      </c>
      <c r="JD7" s="3">
        <f>MAX('Publication Bias Analysis'!BF:BF)</f>
        <v>0.56594882193286311</v>
      </c>
      <c r="JE7" s="3">
        <f>'Publication Bias Analysis'!BJ30</f>
        <v>0.66113816608301734</v>
      </c>
      <c r="JG7" s="123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2.9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30"/>
      <c r="I8" s="12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3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3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3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30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309</v>
      </c>
      <c r="BB8" s="9">
        <f>IF(BB2&lt;&gt;"",MAX(Weight_lookup),"")</f>
        <v>0.56004342250958261</v>
      </c>
      <c r="BD8" s="130"/>
      <c r="BE8" s="12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3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310</v>
      </c>
      <c r="CB8" s="3">
        <f>lnCES_OddsRatio_MH+ABS(TINV((1-Confidence_level),k_-1))*SQRT(T2_MH+SElnCES_MH^2)</f>
        <v>0.89893796065932463</v>
      </c>
      <c r="CD8" s="123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310</v>
      </c>
      <c r="CN8" s="3">
        <f>lnCES_PetoOddsRatio+ABS(TINV((1-Confidence_level),k_-1))*SQRT(T2_Peto+SElnCES_Peto^2)</f>
        <v>0.89542983196776504</v>
      </c>
      <c r="CP8" s="123"/>
      <c r="CQ8" s="52" t="str">
        <f t="shared" si="52"/>
        <v/>
      </c>
      <c r="CX8" s="130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e">
        <f t="shared" si="102"/>
        <v>#REF!</v>
      </c>
      <c r="DQ8" s="17" t="e">
        <f>IF(AND(Sufficient_data="Yes",Subgroup&lt;&gt;""),IF(COUNTIFS(Input!#REF!,"="&amp;"Yes",Input!#REF!,"="&amp;"Yes",Input!#REF!,"="&amp;Subgroup)&gt;0,"",Subgroup),"")</f>
        <v>#REF!</v>
      </c>
      <c r="DR8" s="6" t="e">
        <f t="shared" si="103"/>
        <v>#REF!</v>
      </c>
      <c r="DS8" s="6" t="e">
        <f t="shared" si="66"/>
        <v>#REF!</v>
      </c>
      <c r="DT8" s="3" t="e">
        <f t="shared" si="67"/>
        <v>#REF!</v>
      </c>
      <c r="DU8" s="10" t="e">
        <f t="shared" si="104"/>
        <v>#REF!</v>
      </c>
      <c r="DV8" s="9" t="e">
        <f t="shared" si="105"/>
        <v>#REF!</v>
      </c>
      <c r="DW8" s="10" t="e">
        <f t="shared" si="68"/>
        <v>#REF!</v>
      </c>
      <c r="DX8" s="3" t="e">
        <f t="shared" si="69"/>
        <v>#REF!</v>
      </c>
      <c r="DY8" s="3" t="e">
        <f t="shared" si="106"/>
        <v>#REF!</v>
      </c>
      <c r="DZ8" s="3" t="e">
        <f t="shared" si="70"/>
        <v>#REF!</v>
      </c>
      <c r="EA8" s="3" t="e">
        <f t="shared" si="71"/>
        <v>#REF!</v>
      </c>
      <c r="EB8" s="6" t="e">
        <f t="shared" si="72"/>
        <v>#REF!</v>
      </c>
      <c r="EC8" s="3" t="e">
        <f t="shared" si="107"/>
        <v>#REF!</v>
      </c>
      <c r="ED8" s="3" t="e">
        <f t="shared" si="108"/>
        <v>#REF!</v>
      </c>
      <c r="EE8" s="3" t="e">
        <f t="shared" si="109"/>
        <v>#REF!</v>
      </c>
      <c r="EF8" s="3" t="e">
        <f t="shared" si="110"/>
        <v>#REF!</v>
      </c>
      <c r="EG8" s="3" t="e">
        <f t="shared" si="111"/>
        <v>#REF!</v>
      </c>
      <c r="EH8" s="3" t="e">
        <f t="shared" si="112"/>
        <v>#REF!</v>
      </c>
      <c r="EI8" s="3" t="e">
        <f t="shared" si="113"/>
        <v>#REF!</v>
      </c>
      <c r="EJ8" s="3" t="e">
        <f t="shared" si="114"/>
        <v>#REF!</v>
      </c>
      <c r="EK8" s="3" t="e">
        <f t="shared" si="73"/>
        <v>#REF!</v>
      </c>
      <c r="EL8" s="3" t="e">
        <f t="shared" si="115"/>
        <v>#REF!</v>
      </c>
      <c r="EM8" s="3" t="e">
        <f t="shared" si="116"/>
        <v>#REF!</v>
      </c>
      <c r="EN8" s="3" t="e">
        <f t="shared" si="117"/>
        <v>#REF!</v>
      </c>
      <c r="EO8" s="3" t="e">
        <f t="shared" si="118"/>
        <v>#REF!</v>
      </c>
      <c r="EP8" s="3" t="e">
        <f t="shared" si="74"/>
        <v>#REF!</v>
      </c>
      <c r="EQ8" s="3" t="e">
        <f t="shared" si="119"/>
        <v>#REF!</v>
      </c>
      <c r="ER8" s="9" t="e">
        <f t="shared" si="120"/>
        <v>#REF!</v>
      </c>
      <c r="ES8" s="3" t="e">
        <f t="shared" si="121"/>
        <v>#REF!</v>
      </c>
      <c r="ET8" s="3" t="e">
        <f t="shared" si="122"/>
        <v>#REF!</v>
      </c>
      <c r="EU8" s="3" t="e">
        <f t="shared" si="75"/>
        <v>#REF!</v>
      </c>
      <c r="EV8" s="35" t="e">
        <f t="shared" si="76"/>
        <v>#REF!</v>
      </c>
      <c r="FA8" s="130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311</v>
      </c>
      <c r="FP8" s="6">
        <f>COUNTIFS(Include_study?,"Yes",Sufficient_data,"Yes",Moderator,"&lt;&gt;")</f>
        <v>0</v>
      </c>
      <c r="FR8" s="130"/>
      <c r="FS8" s="12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255</v>
      </c>
      <c r="GH8" s="3">
        <f>IF(Trim_and_fill="Off",'Publication Bias Analysis'!I29,'Publication Bias Analysis'!I37)</f>
        <v>0.13308314922519113</v>
      </c>
      <c r="GI8" s="3">
        <f>IF(Trim_and_fill="Off",GH17,GH22)</f>
        <v>0.25002717064528379</v>
      </c>
      <c r="GK8" s="123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3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3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3"/>
      <c r="HX8" s="20">
        <v>7</v>
      </c>
      <c r="HY8" s="3">
        <f t="shared" si="123"/>
        <v>0.15000000000000002</v>
      </c>
      <c r="HZ8" s="35">
        <f>HZ7+HY14</f>
        <v>0.25</v>
      </c>
      <c r="IB8" s="123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3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255</v>
      </c>
      <c r="IR8" s="2" t="s">
        <v>251</v>
      </c>
      <c r="IS8" s="2" t="s">
        <v>252</v>
      </c>
      <c r="IU8" s="123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3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30"/>
      <c r="I9" s="12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3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3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3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30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30"/>
      <c r="BE9" s="12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1.1423449794819798</v>
      </c>
      <c r="BO9" s="123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3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3"/>
      <c r="CQ9" s="52" t="str">
        <f t="shared" si="52"/>
        <v/>
      </c>
      <c r="CS9" s="111" t="s">
        <v>153</v>
      </c>
      <c r="CT9" s="111"/>
      <c r="CU9" s="111"/>
      <c r="CV9" s="111"/>
      <c r="CX9" s="130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e">
        <f t="shared" si="102"/>
        <v>#REF!</v>
      </c>
      <c r="DQ9" s="17" t="e">
        <f>IF(AND(Sufficient_data="Yes",Subgroup&lt;&gt;""),IF(COUNTIFS(Input!#REF!,"="&amp;"Yes",Input!#REF!,"="&amp;"Yes",Input!#REF!,"="&amp;Subgroup)&gt;0,"",Subgroup),"")</f>
        <v>#REF!</v>
      </c>
      <c r="DR9" s="6" t="e">
        <f t="shared" si="103"/>
        <v>#REF!</v>
      </c>
      <c r="DS9" s="6" t="e">
        <f t="shared" si="66"/>
        <v>#REF!</v>
      </c>
      <c r="DT9" s="3" t="e">
        <f t="shared" si="67"/>
        <v>#REF!</v>
      </c>
      <c r="DU9" s="10" t="e">
        <f t="shared" si="104"/>
        <v>#REF!</v>
      </c>
      <c r="DV9" s="9" t="e">
        <f t="shared" si="105"/>
        <v>#REF!</v>
      </c>
      <c r="DW9" s="10" t="e">
        <f t="shared" si="68"/>
        <v>#REF!</v>
      </c>
      <c r="DX9" s="3" t="e">
        <f t="shared" si="69"/>
        <v>#REF!</v>
      </c>
      <c r="DY9" s="3" t="e">
        <f t="shared" si="106"/>
        <v>#REF!</v>
      </c>
      <c r="DZ9" s="3" t="e">
        <f t="shared" si="70"/>
        <v>#REF!</v>
      </c>
      <c r="EA9" s="3" t="e">
        <f t="shared" si="71"/>
        <v>#REF!</v>
      </c>
      <c r="EB9" s="6" t="e">
        <f t="shared" si="72"/>
        <v>#REF!</v>
      </c>
      <c r="EC9" s="3" t="e">
        <f t="shared" si="107"/>
        <v>#REF!</v>
      </c>
      <c r="ED9" s="3" t="e">
        <f t="shared" si="108"/>
        <v>#REF!</v>
      </c>
      <c r="EE9" s="3" t="e">
        <f t="shared" si="109"/>
        <v>#REF!</v>
      </c>
      <c r="EF9" s="3" t="e">
        <f t="shared" si="110"/>
        <v>#REF!</v>
      </c>
      <c r="EG9" s="3" t="e">
        <f t="shared" si="111"/>
        <v>#REF!</v>
      </c>
      <c r="EH9" s="3" t="e">
        <f t="shared" si="112"/>
        <v>#REF!</v>
      </c>
      <c r="EI9" s="3" t="e">
        <f t="shared" si="113"/>
        <v>#REF!</v>
      </c>
      <c r="EJ9" s="3" t="e">
        <f t="shared" si="114"/>
        <v>#REF!</v>
      </c>
      <c r="EK9" s="3" t="e">
        <f t="shared" si="73"/>
        <v>#REF!</v>
      </c>
      <c r="EL9" s="3" t="e">
        <f t="shared" si="115"/>
        <v>#REF!</v>
      </c>
      <c r="EM9" s="3" t="e">
        <f t="shared" si="116"/>
        <v>#REF!</v>
      </c>
      <c r="EN9" s="3" t="e">
        <f t="shared" si="117"/>
        <v>#REF!</v>
      </c>
      <c r="EO9" s="3" t="e">
        <f t="shared" si="118"/>
        <v>#REF!</v>
      </c>
      <c r="EP9" s="3" t="e">
        <f t="shared" si="74"/>
        <v>#REF!</v>
      </c>
      <c r="EQ9" s="3" t="e">
        <f t="shared" si="119"/>
        <v>#REF!</v>
      </c>
      <c r="ER9" s="9" t="e">
        <f t="shared" si="120"/>
        <v>#REF!</v>
      </c>
      <c r="ES9" s="3" t="e">
        <f t="shared" si="121"/>
        <v>#REF!</v>
      </c>
      <c r="ET9" s="3" t="e">
        <f t="shared" si="122"/>
        <v>#REF!</v>
      </c>
      <c r="EU9" s="3" t="e">
        <f t="shared" si="75"/>
        <v>#REF!</v>
      </c>
      <c r="EV9" s="35" t="e">
        <f t="shared" si="76"/>
        <v>#REF!</v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0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0"/>
      <c r="FS9" s="12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3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1" t="s">
        <v>106</v>
      </c>
      <c r="GW9" s="111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3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3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3"/>
      <c r="HX9" s="20">
        <v>8</v>
      </c>
      <c r="HY9" s="3">
        <f t="shared" si="123"/>
        <v>0.25</v>
      </c>
      <c r="HZ9" s="35">
        <f>HZ8+HY14</f>
        <v>0.35</v>
      </c>
      <c r="IB9" s="123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3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102</v>
      </c>
      <c r="IR9" s="3">
        <v>0</v>
      </c>
      <c r="IS9" s="3">
        <f>ABS(TINV((1-Additional_confidence_level),k_-1))</f>
        <v>12.706204736174694</v>
      </c>
      <c r="IU9" s="123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3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2.9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30"/>
      <c r="I10" s="12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3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3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3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30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30"/>
      <c r="BE10" s="12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3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312</v>
      </c>
      <c r="CB10" s="3">
        <f>IF(Meta_analysis_model="Fixed effect model",SUMPRODUCT(Weightf_MH,OddsRatio)/SUM(Weightf_MH),EXP(SUMPRODUCT(Weight_MH,LogOddsRatio)/SUM(Weight_MH)))</f>
        <v>1.1423449794819798</v>
      </c>
      <c r="CD10" s="123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313</v>
      </c>
      <c r="CN10" s="3">
        <f>EXP(lnCES_PetoOddsRatio)</f>
        <v>1.1422176532017354</v>
      </c>
      <c r="CP10" s="123"/>
      <c r="CQ10" s="52" t="str">
        <f t="shared" si="52"/>
        <v/>
      </c>
      <c r="CS10" s="2"/>
      <c r="CT10" s="2" t="s">
        <v>40</v>
      </c>
      <c r="CU10" s="2" t="s">
        <v>64</v>
      </c>
      <c r="CV10" s="2" t="s">
        <v>65</v>
      </c>
      <c r="CX10" s="130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>
        <f t="shared" si="102"/>
        <v>2</v>
      </c>
      <c r="DQ10" s="17" t="str">
        <f>IF(AND(Sufficient_data="Yes",Subgroup&lt;&gt;""),IF(COUNTIFS(Input!J$2:J3,"="&amp;"Yes",Input!C$2:C3,"="&amp;"Yes",Input!K$2:K3,"="&amp;Subgroup)&gt;0,"",Subgroup),"")</f>
        <v>English</v>
      </c>
      <c r="DR10" s="6">
        <f t="shared" si="103"/>
        <v>1</v>
      </c>
      <c r="DS10" s="6">
        <f t="shared" si="66"/>
        <v>1</v>
      </c>
      <c r="DT10" s="3">
        <f t="shared" si="67"/>
        <v>0</v>
      </c>
      <c r="DU10" s="10" t="e">
        <f t="shared" si="104"/>
        <v>#NUM!</v>
      </c>
      <c r="DV10" s="9">
        <f t="shared" si="105"/>
        <v>0</v>
      </c>
      <c r="DW10" s="10">
        <f t="shared" si="68"/>
        <v>0</v>
      </c>
      <c r="DX10" s="3" t="e">
        <f t="shared" si="69"/>
        <v>#DIV/0!</v>
      </c>
      <c r="DY10" s="3" t="e">
        <f t="shared" si="106"/>
        <v>#DIV/0!</v>
      </c>
      <c r="DZ10" s="3" t="e">
        <f t="shared" si="70"/>
        <v>#DIV/0!</v>
      </c>
      <c r="EA10" s="3" t="e">
        <f t="shared" si="71"/>
        <v>#DIV/0!</v>
      </c>
      <c r="EB10" s="6">
        <f t="shared" si="72"/>
        <v>20074</v>
      </c>
      <c r="EC10" s="3" t="e">
        <f t="shared" si="107"/>
        <v>#DIV/0!</v>
      </c>
      <c r="ED10" s="3" t="e">
        <f t="shared" si="108"/>
        <v>#DIV/0!</v>
      </c>
      <c r="EE10" s="3" t="e">
        <f t="shared" si="109"/>
        <v>#DIV/0!</v>
      </c>
      <c r="EF10" s="3" t="e">
        <f t="shared" si="110"/>
        <v>#DIV/0!</v>
      </c>
      <c r="EG10" s="3" t="e">
        <f t="shared" si="111"/>
        <v>#DIV/0!</v>
      </c>
      <c r="EH10" s="3" t="e">
        <f t="shared" si="112"/>
        <v>#DIV/0!</v>
      </c>
      <c r="EI10" s="3" t="e">
        <f t="shared" si="113"/>
        <v>#DIV/0!</v>
      </c>
      <c r="EJ10" s="3" t="e">
        <f t="shared" si="114"/>
        <v>#DIV/0!</v>
      </c>
      <c r="EK10" s="3" t="e">
        <f t="shared" si="73"/>
        <v>#DIV/0!</v>
      </c>
      <c r="EL10" s="3" t="e">
        <f t="shared" si="115"/>
        <v>#DIV/0!</v>
      </c>
      <c r="EM10" s="3" t="e">
        <f t="shared" si="116"/>
        <v>#DIV/0!</v>
      </c>
      <c r="EN10" s="3" t="e">
        <f t="shared" si="117"/>
        <v>#DIV/0!</v>
      </c>
      <c r="EO10" s="3" t="e">
        <f t="shared" si="118"/>
        <v>#DIV/0!</v>
      </c>
      <c r="EP10" s="3" t="e">
        <f t="shared" si="74"/>
        <v>#DIV/0!</v>
      </c>
      <c r="EQ10" s="3" t="e">
        <f t="shared" si="119"/>
        <v>#DIV/0!</v>
      </c>
      <c r="ER10" s="9" t="e">
        <f t="shared" si="120"/>
        <v>#DIV/0!</v>
      </c>
      <c r="ES10" s="3" t="e">
        <f t="shared" si="121"/>
        <v>#DIV/0!</v>
      </c>
      <c r="ET10" s="3" t="e">
        <f t="shared" si="122"/>
        <v>#DIV/0!</v>
      </c>
      <c r="EU10" s="3" t="e">
        <f t="shared" si="75"/>
        <v>#DIV/0!</v>
      </c>
      <c r="EV10" s="35" t="e">
        <f t="shared" si="76"/>
        <v>#DIV/0!</v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0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314</v>
      </c>
      <c r="FP10" s="1"/>
      <c r="FR10" s="130"/>
      <c r="FS10" s="12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1" t="s">
        <v>59</v>
      </c>
      <c r="GH10" s="111"/>
      <c r="GK10" s="123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0.13308314922519113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3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3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3"/>
      <c r="HX10" s="54">
        <v>9</v>
      </c>
      <c r="HY10" s="32">
        <f t="shared" si="123"/>
        <v>0.35</v>
      </c>
      <c r="HZ10" s="39"/>
      <c r="IB10" s="123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3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294</v>
      </c>
      <c r="IR10" s="3">
        <f>MAX(Inverse_standard_error)</f>
        <v>5.4150189741086558</v>
      </c>
      <c r="IS10" s="3">
        <f>IR10*'Publication Bias Analysis'!AY31+IS9</f>
        <v>13.426852514363238</v>
      </c>
      <c r="IU10" s="123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3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>
      <c r="A11" s="2">
        <f t="shared" si="0"/>
        <v>1</v>
      </c>
      <c r="B11" s="6">
        <f>IF(AND(Include_study?="Yes",Sufficient_data="Yes"),IF(Input!a_&lt;&gt;"",Input!a_,Input!n1_-Input!b_),"")</f>
        <v>65</v>
      </c>
      <c r="C11" s="6">
        <f>IF(AND(Include_study?="Yes",Sufficient_data="Yes"),IF(Input!b_&lt;&gt;"",Input!b_,Input!n1_-Input!a_),"")</f>
        <v>9972</v>
      </c>
      <c r="D11" s="6">
        <f>IF(AND(Include_study?="Yes",Sufficient_data="Yes"),IF(Input!c_&lt;&gt;"",Input!c_,Input!n2_-Input!d_),"")</f>
        <v>54</v>
      </c>
      <c r="E11" s="6">
        <f>IF(AND(Include_study?="Yes",Sufficient_data="Yes"),IF(Input!d_&lt;&gt;"",Input!d_,Input!n2_-Input!c_),"")</f>
        <v>9983</v>
      </c>
      <c r="F11" s="35" t="str">
        <f t="shared" si="1"/>
        <v>No</v>
      </c>
      <c r="H11" s="130"/>
      <c r="I11" s="125"/>
      <c r="J11" s="76">
        <f t="shared" si="2"/>
        <v>1.2050314955950736</v>
      </c>
      <c r="K11" s="3">
        <f t="shared" si="3"/>
        <v>0.18650570402433941</v>
      </c>
      <c r="L11" s="3">
        <f t="shared" si="4"/>
        <v>0.18467155974547733</v>
      </c>
      <c r="M11" s="3">
        <f t="shared" si="5"/>
        <v>0.83906615205057988</v>
      </c>
      <c r="N11" s="35">
        <f t="shared" si="6"/>
        <v>1.7306155203941127</v>
      </c>
      <c r="P11" s="123"/>
      <c r="Q11" s="76">
        <f t="shared" si="7"/>
        <v>1.2043827145668076</v>
      </c>
      <c r="R11" s="3">
        <f t="shared" si="8"/>
        <v>0.18388097218207602</v>
      </c>
      <c r="S11" s="3">
        <f t="shared" si="9"/>
        <v>0.83991494256015486</v>
      </c>
      <c r="T11" s="35">
        <f t="shared" si="10"/>
        <v>1.7270054973970468</v>
      </c>
      <c r="V11" s="123"/>
      <c r="W11" s="76">
        <f t="shared" si="11"/>
        <v>1.0959450034870978E-3</v>
      </c>
      <c r="X11" s="3">
        <f t="shared" si="12"/>
        <v>1.0835960111763678E-3</v>
      </c>
      <c r="Y11" s="3">
        <f t="shared" si="13"/>
        <v>-1.027992227938283E-3</v>
      </c>
      <c r="Z11" s="35">
        <f t="shared" si="14"/>
        <v>3.2198822349124787E-3</v>
      </c>
      <c r="AB11" s="123"/>
      <c r="AC11" s="76">
        <f t="shared" si="15"/>
        <v>1.2037037037037037</v>
      </c>
      <c r="AD11" s="3">
        <f t="shared" si="16"/>
        <v>0.18540322333136275</v>
      </c>
      <c r="AE11" s="3">
        <f t="shared" si="17"/>
        <v>0.18358614102166634</v>
      </c>
      <c r="AF11" s="3">
        <f t="shared" si="18"/>
        <v>0.83992666030906515</v>
      </c>
      <c r="AG11" s="35">
        <f t="shared" si="19"/>
        <v>1.7250346664515515</v>
      </c>
      <c r="AI11" s="130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1" s="6">
        <f>IF(AJ11&lt;&gt;"",IF(AJ11=0,COUNTIF(AJ$2:AJ10,0)+1,COUNTIF(AJ$2:AJ10,AJ11)+AJ11+COUNTIF(AJ:AJ,0)),"")</f>
        <v>1</v>
      </c>
      <c r="AL11" s="6">
        <f t="shared" si="20"/>
        <v>1</v>
      </c>
      <c r="AM11" s="3" t="str">
        <f>IF(AND(Include_study?="Yes",Sufficient_data="Yes",Input!Study_name&lt;&gt;""),Input!Study_name,"")</f>
        <v>Tian et al. (A)</v>
      </c>
      <c r="AN11" s="6">
        <f t="shared" si="21"/>
        <v>20074</v>
      </c>
      <c r="AO11" s="3">
        <f t="shared" si="22"/>
        <v>1.2050314955950736</v>
      </c>
      <c r="AP11" s="3">
        <f t="shared" si="23"/>
        <v>29.322430489956762</v>
      </c>
      <c r="AQ11" s="3">
        <f t="shared" si="24"/>
        <v>29.322430489956762</v>
      </c>
      <c r="AR11" s="3">
        <f t="shared" si="25"/>
        <v>0.18467155974547733</v>
      </c>
      <c r="AS11" s="3">
        <f t="shared" si="26"/>
        <v>0.83906615205057988</v>
      </c>
      <c r="AT11" s="3">
        <f t="shared" si="27"/>
        <v>1.7306155203941127</v>
      </c>
      <c r="AU11" s="80">
        <f t="shared" si="28"/>
        <v>0.56004342250958261</v>
      </c>
      <c r="AW11" s="44">
        <f t="shared" si="29"/>
        <v>1.2050314955950736</v>
      </c>
      <c r="AX11" s="3">
        <f t="shared" si="30"/>
        <v>0.36596534354449373</v>
      </c>
      <c r="AY11" s="35">
        <f t="shared" si="31"/>
        <v>0.5255840247990391</v>
      </c>
      <c r="BD11" s="130"/>
      <c r="BE11" s="125"/>
      <c r="BF11" s="3">
        <f t="shared" si="32"/>
        <v>0.18650570402433941</v>
      </c>
      <c r="BG11" s="3">
        <f t="shared" si="33"/>
        <v>0.18467155974547733</v>
      </c>
      <c r="BH11" s="3">
        <f t="shared" si="34"/>
        <v>29.322430489956762</v>
      </c>
      <c r="BI11" s="3">
        <f t="shared" si="99"/>
        <v>29.322430489956762</v>
      </c>
      <c r="BJ11" s="35">
        <f t="shared" si="35"/>
        <v>5.3422554799148286E-2</v>
      </c>
      <c r="BL11" s="3" t="s">
        <v>315</v>
      </c>
      <c r="BM11" s="3">
        <f>IF(Model_effect_size_measure="Risk Difference",CES_IV-ABS(TINV((1-Confidence_level),k_-1))*SECES_Risk_Difference,EXP(CIlnCES_LL))</f>
        <v>0.53111768026532569</v>
      </c>
      <c r="BO11" s="123"/>
      <c r="BP11" s="3">
        <f t="shared" si="36"/>
        <v>32.325146956261833</v>
      </c>
      <c r="BQ11" s="3">
        <f t="shared" si="37"/>
        <v>26.825146956261833</v>
      </c>
      <c r="BR11" s="3">
        <f t="shared" si="38"/>
        <v>16.180286769777766</v>
      </c>
      <c r="BS11" s="3">
        <f>IF(AND(Sufficient_data="Yes",Include_study?="Yes"),IF(Add_0_5="Yes",(a_+d_+1)*(ab_+0.5)*(c_+0.5)/(Number_of_subjects+2)^2,(a_+d_)*b_*c_/Number_of_subjects^2),"")</f>
        <v>13.427272921018178</v>
      </c>
      <c r="BT11" s="3">
        <f t="shared" si="39"/>
        <v>16.144860186484063</v>
      </c>
      <c r="BU11" s="3">
        <f t="shared" si="40"/>
        <v>13.397874035243655</v>
      </c>
      <c r="BV11" s="3">
        <f t="shared" si="41"/>
        <v>26.825146956261833</v>
      </c>
      <c r="BW11" s="3">
        <f t="shared" si="42"/>
        <v>8.3335690670163665E-2</v>
      </c>
      <c r="BX11" s="3">
        <f t="shared" si="43"/>
        <v>29.322430489956762</v>
      </c>
      <c r="BY11" s="35">
        <f t="shared" si="44"/>
        <v>5.342255479914837E-2</v>
      </c>
      <c r="CA11" s="3" t="s">
        <v>315</v>
      </c>
      <c r="CB11" s="3">
        <f>EXP(CIlnCES_LL_MH)</f>
        <v>0.53111768026532569</v>
      </c>
      <c r="CD11" s="123"/>
      <c r="CE11" s="76">
        <f t="shared" si="45"/>
        <v>59.5</v>
      </c>
      <c r="CF11" s="3">
        <f t="shared" si="46"/>
        <v>29.575113336322424</v>
      </c>
      <c r="CG11" s="3">
        <f t="shared" si="47"/>
        <v>0.18596716561843979</v>
      </c>
      <c r="CH11" s="3">
        <f t="shared" si="48"/>
        <v>3.3812211930625419E-2</v>
      </c>
      <c r="CI11" s="3">
        <f t="shared" si="49"/>
        <v>29.575113336322424</v>
      </c>
      <c r="CJ11" s="3">
        <f t="shared" si="50"/>
        <v>29.575113336322424</v>
      </c>
      <c r="CK11" s="35">
        <f t="shared" si="51"/>
        <v>5.2995483050852749E-2</v>
      </c>
      <c r="CM11" s="3" t="s">
        <v>315</v>
      </c>
      <c r="CN11" s="3">
        <f>EXP(CIlnCES_LL_Peto)</f>
        <v>0.53286537480000051</v>
      </c>
      <c r="CP11" s="123"/>
      <c r="CQ11" s="52">
        <f t="shared" si="52"/>
        <v>5.3800936534821164E-3</v>
      </c>
      <c r="CS11" s="2" t="s">
        <v>289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1.1380443526703161</v>
      </c>
      <c r="CU11" s="3">
        <f>IF(Model_effect_size_measure="Odds Ratio",CES_OddsRatio_MH/(1-MEDIAN(Control_group_risk)+(MEDIAN(Control_group_risk)*CES_OddsRatio_MH)),NA())</f>
        <v>1.1380443526703161</v>
      </c>
      <c r="CV11" s="3" t="e">
        <f>IF(Model_effect_size_measure="Peto Odds Ratio",CES_PetoOddsRatio/(1-MEDIAN(Control_group_risk)+(MEDIAN(Control_group_risk)*CES_PetoOddsRatio)),NA())</f>
        <v>#N/A</v>
      </c>
      <c r="CX11" s="130"/>
      <c r="CY11" s="48">
        <f t="shared" si="53"/>
        <v>1</v>
      </c>
      <c r="CZ11" s="6" t="str">
        <f t="shared" si="54"/>
        <v>Tian et al. (A)</v>
      </c>
      <c r="DA11" s="17" t="str">
        <f t="shared" si="55"/>
        <v>English</v>
      </c>
      <c r="DB11" s="3">
        <f t="shared" si="56"/>
        <v>0.18650570402433941</v>
      </c>
      <c r="DC11" s="3">
        <f t="shared" si="57"/>
        <v>0.18467155974547733</v>
      </c>
      <c r="DD11" s="3">
        <f t="shared" si="58"/>
        <v>29.322430489956762</v>
      </c>
      <c r="DE11" s="3" t="e">
        <f t="shared" si="59"/>
        <v>#DIV/0!</v>
      </c>
      <c r="DF11" s="80" t="e">
        <f t="shared" si="60"/>
        <v>#DIV/0!</v>
      </c>
      <c r="DG11" s="3">
        <f t="shared" si="61"/>
        <v>1.2050314955950736</v>
      </c>
      <c r="DH11" s="3">
        <f t="shared" si="62"/>
        <v>0.83906615296307063</v>
      </c>
      <c r="DI11" s="3">
        <f t="shared" si="63"/>
        <v>1.7306155185120551</v>
      </c>
      <c r="DJ11" s="35" t="e">
        <f t="shared" si="64"/>
        <v>#DIV/0!</v>
      </c>
      <c r="DL11" s="44">
        <f t="shared" si="65"/>
        <v>1.2050314955950736</v>
      </c>
      <c r="DM11" s="3">
        <f t="shared" si="100"/>
        <v>0.36596534263200298</v>
      </c>
      <c r="DN11" s="35">
        <f t="shared" si="101"/>
        <v>0.52558402291698147</v>
      </c>
      <c r="DP11" s="48">
        <f t="shared" si="102"/>
        <v>2</v>
      </c>
      <c r="DQ11" s="17" t="str">
        <f>IF(AND(Sufficient_data="Yes",Subgroup&lt;&gt;""),IF(COUNTIFS(Input!J$2:J4,"="&amp;"Yes",Input!C$2:C4,"="&amp;"Yes",Input!K$2:K4,"="&amp;Subgroup)&gt;0,"",Subgroup),"")</f>
        <v>English</v>
      </c>
      <c r="DR11" s="6">
        <f t="shared" si="103"/>
        <v>1</v>
      </c>
      <c r="DS11" s="6">
        <f t="shared" si="66"/>
        <v>1</v>
      </c>
      <c r="DT11" s="3">
        <f t="shared" si="67"/>
        <v>0</v>
      </c>
      <c r="DU11" s="10" t="e">
        <f t="shared" si="104"/>
        <v>#NUM!</v>
      </c>
      <c r="DV11" s="9">
        <f t="shared" si="105"/>
        <v>0</v>
      </c>
      <c r="DW11" s="10">
        <f t="shared" si="68"/>
        <v>0</v>
      </c>
      <c r="DX11" s="3" t="e">
        <f t="shared" si="69"/>
        <v>#DIV/0!</v>
      </c>
      <c r="DY11" s="3" t="e">
        <f t="shared" si="106"/>
        <v>#DIV/0!</v>
      </c>
      <c r="DZ11" s="3" t="e">
        <f t="shared" si="70"/>
        <v>#DIV/0!</v>
      </c>
      <c r="EA11" s="3" t="e">
        <f t="shared" si="71"/>
        <v>#DIV/0!</v>
      </c>
      <c r="EB11" s="6">
        <f t="shared" si="72"/>
        <v>20074</v>
      </c>
      <c r="EC11" s="3" t="e">
        <f t="shared" si="107"/>
        <v>#DIV/0!</v>
      </c>
      <c r="ED11" s="3" t="e">
        <f t="shared" si="108"/>
        <v>#DIV/0!</v>
      </c>
      <c r="EE11" s="3" t="e">
        <f t="shared" si="109"/>
        <v>#DIV/0!</v>
      </c>
      <c r="EF11" s="3" t="e">
        <f t="shared" si="110"/>
        <v>#DIV/0!</v>
      </c>
      <c r="EG11" s="3" t="e">
        <f t="shared" si="111"/>
        <v>#DIV/0!</v>
      </c>
      <c r="EH11" s="3" t="e">
        <f t="shared" si="112"/>
        <v>#DIV/0!</v>
      </c>
      <c r="EI11" s="3" t="e">
        <f t="shared" si="113"/>
        <v>#DIV/0!</v>
      </c>
      <c r="EJ11" s="3" t="e">
        <f t="shared" si="114"/>
        <v>#DIV/0!</v>
      </c>
      <c r="EK11" s="3" t="e">
        <f t="shared" si="73"/>
        <v>#DIV/0!</v>
      </c>
      <c r="EL11" s="3" t="e">
        <f t="shared" si="115"/>
        <v>#DIV/0!</v>
      </c>
      <c r="EM11" s="3" t="e">
        <f t="shared" si="116"/>
        <v>#DIV/0!</v>
      </c>
      <c r="EN11" s="3" t="e">
        <f t="shared" si="117"/>
        <v>#DIV/0!</v>
      </c>
      <c r="EO11" s="3" t="e">
        <f t="shared" si="118"/>
        <v>#DIV/0!</v>
      </c>
      <c r="EP11" s="3" t="e">
        <f t="shared" si="74"/>
        <v>#DIV/0!</v>
      </c>
      <c r="EQ11" s="3" t="e">
        <f t="shared" si="119"/>
        <v>#DIV/0!</v>
      </c>
      <c r="ER11" s="9" t="e">
        <f t="shared" si="120"/>
        <v>#DIV/0!</v>
      </c>
      <c r="ES11" s="3" t="e">
        <f t="shared" si="121"/>
        <v>#DIV/0!</v>
      </c>
      <c r="ET11" s="3" t="e">
        <f t="shared" si="122"/>
        <v>#DIV/0!</v>
      </c>
      <c r="EU11" s="3" t="e">
        <f t="shared" si="75"/>
        <v>#DIV/0!</v>
      </c>
      <c r="EV11" s="35" t="e">
        <f t="shared" si="76"/>
        <v>#DIV/0!</v>
      </c>
      <c r="EX11" s="2" t="s">
        <v>204</v>
      </c>
      <c r="EY11" s="3" t="e">
        <f>IF(Subgroup_valid_options="Yes",IF(Subgroup_effect_size_measure="Risk Difference",EY9-ABS(TINV((1-Subgroup_confidence_level),Subgroup_k-1))*EY10,EXP(EY4)),"")</f>
        <v>#DIV/0!</v>
      </c>
      <c r="FA11" s="130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251</v>
      </c>
      <c r="FP11" s="2" t="s">
        <v>252</v>
      </c>
      <c r="FR11" s="130"/>
      <c r="FS11" s="125"/>
      <c r="FT11" s="76">
        <f>IF(AND(Include_study?="Yes",Sufficient_data="Yes"),IF(Additional_weighting_method="Inverse Variance",1/'Publication Bias Analysis'!F:F^2,IF(Additional_weighting_method="Mantel-Haenszel",Weightf_MH,Weightf_Peto)),"")</f>
        <v>29.322430489956762</v>
      </c>
      <c r="FU11" s="3">
        <f>IF(AND(Include_study?="Yes",Sufficient_data="Yes"),1/('Publication Bias Analysis'!F:F^2+IF(Additional_model="Fixed effect",0,Calculations!GH$12)),"")</f>
        <v>29.322430489956762</v>
      </c>
      <c r="FV11" s="3">
        <f>IF(AND(Include_study?="Yes",Sufficient_data="Yes"),1/('Publication Bias Analysis'!F:F^2+IF(Additional_model="Fixed effect",0,'Publication Bias Analysis'!L$32)),"")</f>
        <v>29.322430489956762</v>
      </c>
      <c r="FW11" s="3">
        <f>IF(AND(Include_study?="Yes",Sufficient_data="Yes"),'Publication Bias Analysis'!E:E-'Publication Bias Analysis'!I$37,"")</f>
        <v>5.3422554799148286E-2</v>
      </c>
      <c r="FX11" s="3">
        <f>IF(AND(Include_study?="Yes",Sufficient_data="Yes"),IF(Additional_model="Fixed effect",1/'Publication Bias Analysis'!F:F,1/SQRT('Publication Bias Analysis'!F:F^2+GH$12)),"")</f>
        <v>5.4150189741086558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1.0099319260712911</v>
      </c>
      <c r="FZ11" s="6">
        <f t="shared" si="80"/>
        <v>1</v>
      </c>
      <c r="GA11" s="83">
        <f>IF(AND(Include_study?="Yes",Sufficient_data="Yes"),FZ:FZ+IF(GL:GL&lt;0,-1,1)*COUNTIF(FZ$2:FZ10,FZ:FZ),"")</f>
        <v>1</v>
      </c>
      <c r="GB11" s="83">
        <f>IF(AND(Include_study?="Yes",Sufficient_data="Yes"),RANK(GP:GP,GP:GP,1)*IF(GO:GO&lt;0,-1,1)+IF(GO:GO&lt;0,-1,1)*COUNTIF(FZ$2:FZ10,FZ:FZ),"")</f>
        <v>1</v>
      </c>
      <c r="GC11" s="83">
        <f>IF(AND(Include_study?="Yes",Sufficient_data="Yes"),RANK(GS:GS,GS:GS,1)*IF(GR:GR&lt;0,-1,1)+IF(GR:GR&lt;0,-1,1)*COUNTIF(FZ$2:FZ10,FZ:FZ),"")</f>
        <v>1</v>
      </c>
      <c r="GD11" s="3">
        <f>IF(AND(Include_study?="Yes",Sufficient_data="Yes"),'Publication Bias Analysis'!E11,NA())</f>
        <v>0.18650570402433941</v>
      </c>
      <c r="GE11" s="35">
        <f>IF(AND(Include_study?="Yes",Sufficient_data="Yes"),'Publication Bias Analysis'!F11,NA())</f>
        <v>0.18467155974547733</v>
      </c>
      <c r="GG11" s="2" t="s">
        <v>60</v>
      </c>
      <c r="GH11" s="3">
        <f>SUMPRODUCT(Calculations!FT:FT,'Publication Bias Analysis'!E:E,'Publication Bias Analysis'!E:E)-SUMPRODUCT(Calculations!FT:FT,'Publication Bias Analysis'!E:E)^2/SUM(Calculations!FT:FT)</f>
        <v>0.19021267665459551</v>
      </c>
      <c r="GK11" s="123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5.3422554799148286E-2</v>
      </c>
      <c r="GM11" s="3">
        <f t="shared" si="81"/>
        <v>5.3422554799148286E-2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29.322430489956762</v>
      </c>
      <c r="GO11" s="3">
        <f>IF(AND(Include_study?="Yes",Sufficient_data="Yes"),IF('Publication Bias Analysis'!L$38="Left",'Publication Bias Analysis'!E:E-GW$3,GW$3-'Publication Bias Analysis'!E:E),"")</f>
        <v>5.3422554799148286E-2</v>
      </c>
      <c r="GP11" s="3">
        <f t="shared" si="82"/>
        <v>5.3422554799148286E-2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29.322430489956762</v>
      </c>
      <c r="GR11" s="3">
        <f>IF(AND(Include_study?="Yes",Sufficient_data="Yes"),IF('Publication Bias Analysis'!L$38="Left",'Publication Bias Analysis'!E:E-GW$10,GW$10-'Publication Bias Analysis'!E:E),"")</f>
        <v>5.3422554799148286E-2</v>
      </c>
      <c r="GS11" s="3">
        <f t="shared" si="83"/>
        <v>5.3422554799148286E-2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29.322430489956762</v>
      </c>
      <c r="GV11" s="111" t="s">
        <v>59</v>
      </c>
      <c r="GW11" s="111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3"/>
      <c r="HL11" s="3">
        <f t="shared" si="89"/>
        <v>0.30777029690356539</v>
      </c>
      <c r="HM11" s="35">
        <f>IF(AND(Include_study?="Yes",Sufficient_data="Yes"),Z_score-('Publication Bias Analysis'!P$3+'Publication Bias Analysis'!P$4*Inverse_standard_error),"")</f>
        <v>-4.4408920985006262E-16</v>
      </c>
      <c r="HO11" s="123"/>
      <c r="HP11" s="3">
        <f>IF(AND(Include_study?="Yes",Sufficient_data="Yes"),(GD:GD-SUMPRODUCT(Calculations!FT:FT,'Publication Bias Analysis'!E:E)/SUM(Calculations!FT:FT))/SQRT(Calculations!HQ:HQ),"")</f>
        <v>0.43613378297787886</v>
      </c>
      <c r="HQ11" s="3">
        <f>IF(AND(Include_study?="Yes",Sufficient_data="Yes"),GE:GE^2-1/SUM(Calculations!FT:FT),"")</f>
        <v>1.5004096527438511E-2</v>
      </c>
      <c r="HR11" s="6">
        <f t="shared" si="90"/>
        <v>1</v>
      </c>
      <c r="HS11" s="6">
        <f t="shared" si="91"/>
        <v>2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0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1</v>
      </c>
      <c r="HW11" s="123"/>
      <c r="IB11" s="123"/>
      <c r="IC11" s="76">
        <f t="shared" si="92"/>
        <v>6.4760386569692142E-3</v>
      </c>
      <c r="ID11" s="3">
        <f t="shared" si="93"/>
        <v>5.3800936534821164E-3</v>
      </c>
      <c r="IE11" s="3">
        <f t="shared" si="94"/>
        <v>29.670182241113437</v>
      </c>
      <c r="IF11" s="35">
        <f t="shared" si="95"/>
        <v>29.322430489956762</v>
      </c>
      <c r="IK11" s="123"/>
      <c r="IL11" s="3">
        <f>IF(AND(Include_study?="Yes",Sufficient_data="Yes"),'Publication Bias Analysis'!AV:AV,NA())</f>
        <v>1.0099319260712911</v>
      </c>
      <c r="IM11" s="3">
        <f>IF(AND(Sufficient_data="Yes",Include_study?="Yes"),'Publication Bias Analysis'!AU:AU,NA())</f>
        <v>5.4150189741086558</v>
      </c>
      <c r="IN11" s="3">
        <f t="shared" si="96"/>
        <v>0.30777029690356539</v>
      </c>
      <c r="IO11" s="35">
        <f>IF(AND(Include_study?="Yes",Sufficient_data="Yes"),Z_score-('Publication Bias Analysis'!AY$30+'Publication Bias Analysis'!AY$31*Inverse_standard_error),"")</f>
        <v>0.28928414788274748</v>
      </c>
      <c r="IU11" s="123"/>
      <c r="IV11" s="6">
        <f>IF('Publication Bias Analysis'!BG:BG&lt;&gt;"",RANK('Publication Bias Analysis'!BG:BG,'Publication Bias Analysis'!BG:BG,1)+COUNTIF('Publication Bias Analysis'!BG$2:BG10,'Publication Bias Analysis'!BG11),"")</f>
        <v>2</v>
      </c>
      <c r="IW11" s="3">
        <f t="shared" si="97"/>
        <v>0.7142857142857143</v>
      </c>
      <c r="IX11" s="3">
        <f>IF('Publication Bias Analysis'!BF11&lt;&gt;"",'Publication Bias Analysis'!BF11,NA())</f>
        <v>0.56594882193286311</v>
      </c>
      <c r="IY11" s="3">
        <f>IF('Publication Bias Analysis'!BG11&lt;&gt;"",'Publication Bias Analysis'!BG11,NA())</f>
        <v>1.0099319260712911</v>
      </c>
      <c r="IZ11" s="3">
        <f>IF(AND(Include_study?="Yes",Sufficient_data="Yes"),'Publication Bias Analysis'!BF:BF-AVERAGE('Publication Bias Analysis'!BF:BF),"")</f>
        <v>0.56594882193286311</v>
      </c>
      <c r="JA11" s="35">
        <f>IF(AND(Include_study?="Yes",Sufficient_data="Yes"),'Publication Bias Analysis'!BG:BG-('Publication Bias Analysis'!BJ$30+'Publication Bias Analysis'!BJ$31*'Publication Bias Analysis'!BF:BF),"")</f>
        <v>0</v>
      </c>
      <c r="JG11" s="123"/>
      <c r="JH11" s="3">
        <f t="shared" si="98"/>
        <v>1.0099319260712911</v>
      </c>
      <c r="JI11" s="10">
        <f t="shared" si="124"/>
        <v>0.1562639527662012</v>
      </c>
      <c r="JJ11" s="35">
        <f t="shared" si="125"/>
        <v>-1.8562086966487412</v>
      </c>
    </row>
    <row r="12" spans="1:270" ht="14.1">
      <c r="A12" s="2">
        <f t="shared" si="0"/>
        <v>2</v>
      </c>
      <c r="B12" s="6">
        <f>IF(AND(Include_study?="Yes",Sufficient_data="Yes"),IF(Input!a_&lt;&gt;"",Input!a_,Input!n1_-Input!b_),"")</f>
        <v>50</v>
      </c>
      <c r="C12" s="6">
        <f>IF(AND(Include_study?="Yes",Sufficient_data="Yes"),IF(Input!b_&lt;&gt;"",Input!b_,Input!n1_-Input!a_),"")</f>
        <v>935</v>
      </c>
      <c r="D12" s="6">
        <f>IF(AND(Include_study?="Yes",Sufficient_data="Yes"),IF(Input!c_&lt;&gt;"",Input!c_,Input!n2_-Input!d_),"")</f>
        <v>47</v>
      </c>
      <c r="E12" s="6">
        <f>IF(AND(Include_study?="Yes",Sufficient_data="Yes"),IF(Input!d_&lt;&gt;"",Input!d_,Input!n2_-Input!c_),"")</f>
        <v>938</v>
      </c>
      <c r="F12" s="35" t="str">
        <f t="shared" si="1"/>
        <v>No</v>
      </c>
      <c r="H12" s="130"/>
      <c r="I12" s="125"/>
      <c r="J12" s="76">
        <f t="shared" si="2"/>
        <v>1.0672431448401412</v>
      </c>
      <c r="K12" s="3">
        <f t="shared" si="3"/>
        <v>6.507882343562521E-2</v>
      </c>
      <c r="L12" s="3">
        <f t="shared" si="4"/>
        <v>0.20835597553773649</v>
      </c>
      <c r="M12" s="3">
        <f t="shared" si="5"/>
        <v>0.70925320003371028</v>
      </c>
      <c r="N12" s="35">
        <f t="shared" si="6"/>
        <v>1.6059256837390912</v>
      </c>
      <c r="P12" s="123"/>
      <c r="Q12" s="76">
        <f t="shared" si="7"/>
        <v>1.0671868372200262</v>
      </c>
      <c r="R12" s="3">
        <f t="shared" si="8"/>
        <v>0.20820832862608654</v>
      </c>
      <c r="S12" s="3">
        <f t="shared" si="9"/>
        <v>0.70942117068266408</v>
      </c>
      <c r="T12" s="35">
        <f t="shared" si="10"/>
        <v>1.6053760341543655</v>
      </c>
      <c r="V12" s="123"/>
      <c r="W12" s="76">
        <f t="shared" si="11"/>
        <v>3.0456852791878181E-3</v>
      </c>
      <c r="X12" s="3">
        <f t="shared" si="12"/>
        <v>9.7493274009891693E-3</v>
      </c>
      <c r="Y12" s="3">
        <f t="shared" si="13"/>
        <v>-1.6074404465786344E-2</v>
      </c>
      <c r="Z12" s="35">
        <f t="shared" si="14"/>
        <v>2.216577502416198E-2</v>
      </c>
      <c r="AB12" s="123"/>
      <c r="AC12" s="76">
        <f t="shared" si="15"/>
        <v>1.0638297872340425</v>
      </c>
      <c r="AD12" s="3">
        <f t="shared" si="16"/>
        <v>6.1875403718087453E-2</v>
      </c>
      <c r="AE12" s="3">
        <f t="shared" si="17"/>
        <v>0.1981063827641325</v>
      </c>
      <c r="AF12" s="3">
        <f t="shared" si="18"/>
        <v>0.7213398324119018</v>
      </c>
      <c r="AG12" s="35">
        <f t="shared" si="19"/>
        <v>1.5689329291886129</v>
      </c>
      <c r="AI12" s="130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12" s="6">
        <f>IF(AJ12&lt;&gt;"",IF(AJ12=0,COUNTIF(AJ$2:AJ11,0)+1,COUNTIF(AJ$2:AJ11,AJ12)+AJ12+COUNTIF(AJ:AJ,0)),"")</f>
        <v>2</v>
      </c>
      <c r="AL12" s="6">
        <f t="shared" si="20"/>
        <v>2</v>
      </c>
      <c r="AM12" s="3" t="str">
        <f>IF(AND(Include_study?="Yes",Sufficient_data="Yes",Input!Study_name&lt;&gt;""),Input!Study_name,"")</f>
        <v>Quan et al.</v>
      </c>
      <c r="AN12" s="6">
        <f t="shared" si="21"/>
        <v>1970</v>
      </c>
      <c r="AO12" s="3">
        <f t="shared" si="22"/>
        <v>1.0672431448401412</v>
      </c>
      <c r="AP12" s="3">
        <f t="shared" si="23"/>
        <v>23.034992722981762</v>
      </c>
      <c r="AQ12" s="3">
        <f t="shared" si="24"/>
        <v>23.034992722981762</v>
      </c>
      <c r="AR12" s="3">
        <f t="shared" si="25"/>
        <v>0.20835597553773649</v>
      </c>
      <c r="AS12" s="3">
        <f t="shared" si="26"/>
        <v>0.70925320003371028</v>
      </c>
      <c r="AT12" s="3">
        <f t="shared" si="27"/>
        <v>1.6059256837390912</v>
      </c>
      <c r="AU12" s="80">
        <f t="shared" si="28"/>
        <v>0.43995657749041728</v>
      </c>
      <c r="AW12" s="44">
        <f t="shared" si="29"/>
        <v>1.0672431448401412</v>
      </c>
      <c r="AX12" s="3">
        <f t="shared" si="30"/>
        <v>0.35798994480643087</v>
      </c>
      <c r="AY12" s="35">
        <f t="shared" si="31"/>
        <v>0.53868253889895001</v>
      </c>
      <c r="BD12" s="130"/>
      <c r="BE12" s="125"/>
      <c r="BF12" s="3">
        <f t="shared" si="32"/>
        <v>6.507882343562521E-2</v>
      </c>
      <c r="BG12" s="3">
        <f t="shared" si="33"/>
        <v>0.20835597553773649</v>
      </c>
      <c r="BH12" s="3">
        <f t="shared" si="34"/>
        <v>23.034992722981762</v>
      </c>
      <c r="BI12" s="3">
        <f t="shared" si="99"/>
        <v>23.034992722981762</v>
      </c>
      <c r="BJ12" s="35">
        <f t="shared" si="35"/>
        <v>-6.8004325789565917E-2</v>
      </c>
      <c r="BL12" s="3" t="s">
        <v>316</v>
      </c>
      <c r="BM12" s="3">
        <f>IF(Model_effect_size_measure="Risk Difference",CES_IV+ABS(TINV((1-Confidence_level),k_-1))*SECES_Risk_Difference,EXP(CIlnCES_UL))</f>
        <v>2.4569923025265923</v>
      </c>
      <c r="BO12" s="123"/>
      <c r="BP12" s="3">
        <f t="shared" si="36"/>
        <v>23.80710659898477</v>
      </c>
      <c r="BQ12" s="3">
        <f t="shared" si="37"/>
        <v>22.30710659898477</v>
      </c>
      <c r="BR12" s="3">
        <f t="shared" si="38"/>
        <v>11.939807776546678</v>
      </c>
      <c r="BS12" s="3">
        <f>IF(AND(Sufficient_data="Yes",Include_study?="Yes"),IF(Add_0_5="Yes",(a_+d_+1)*(ab_+0.5)*(c_+0.5)/(Number_of_subjects+2)^2,(a_+d_)*b_*c_/Number_of_subjects^2),"")</f>
        <v>11.187523512587287</v>
      </c>
      <c r="BT12" s="3">
        <f t="shared" si="39"/>
        <v>11.867298822438094</v>
      </c>
      <c r="BU12" s="3">
        <f t="shared" si="40"/>
        <v>11.119583086397485</v>
      </c>
      <c r="BV12" s="3">
        <f t="shared" si="41"/>
        <v>22.30710659898477</v>
      </c>
      <c r="BW12" s="3">
        <f t="shared" si="42"/>
        <v>0.106877639399222</v>
      </c>
      <c r="BX12" s="3">
        <f t="shared" si="43"/>
        <v>23.034992722981762</v>
      </c>
      <c r="BY12" s="35">
        <f t="shared" si="44"/>
        <v>-6.8004325789565834E-2</v>
      </c>
      <c r="CA12" s="3" t="s">
        <v>316</v>
      </c>
      <c r="CB12" s="3">
        <f>EXP(CIlnCES_UL_MH)</f>
        <v>2.4569923025265918</v>
      </c>
      <c r="CD12" s="123"/>
      <c r="CE12" s="76">
        <f t="shared" si="45"/>
        <v>48.5</v>
      </c>
      <c r="CF12" s="3">
        <f t="shared" si="46"/>
        <v>23.067673946165566</v>
      </c>
      <c r="CG12" s="3">
        <f t="shared" si="47"/>
        <v>6.5026062163902665E-2</v>
      </c>
      <c r="CH12" s="3">
        <f t="shared" si="48"/>
        <v>4.3350708109268443E-2</v>
      </c>
      <c r="CI12" s="3">
        <f t="shared" si="49"/>
        <v>23.067673946165566</v>
      </c>
      <c r="CJ12" s="3">
        <f t="shared" si="50"/>
        <v>23.067673946165566</v>
      </c>
      <c r="CK12" s="35">
        <f t="shared" si="51"/>
        <v>-6.7945620403684376E-2</v>
      </c>
      <c r="CM12" s="3" t="s">
        <v>316</v>
      </c>
      <c r="CN12" s="3">
        <f>EXP(CIlnCES_UL_Peto)</f>
        <v>2.4483879587322717</v>
      </c>
      <c r="CP12" s="123"/>
      <c r="CQ12" s="52">
        <f t="shared" si="52"/>
        <v>4.7715736040609136E-2</v>
      </c>
      <c r="CS12" s="2" t="s">
        <v>98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0.5378122857963803</v>
      </c>
      <c r="CU12" s="3">
        <f>IF(Model_effect_size_measure="Odds Ratio",CICES_LL_MH/(1-MEDIAN(Control_group_risk)+(MEDIAN(Control_group_risk)*CICES_LL_MH)),"")</f>
        <v>0.5378122857963803</v>
      </c>
      <c r="CV12" s="3" t="str">
        <f>IF(Model_effect_size_measure="Peto Odds Ratio",CICES_LL_Peto/(1-MEDIAN(Control_group_risk)+(MEDIAN(Control_group_risk)*CICES_LL_Peto)),"")</f>
        <v/>
      </c>
      <c r="CX12" s="130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IF(AND(Sufficient_data="Yes",Subgroup&lt;&gt;""),IF(COUNTIFS(Input!J$2:J5,"="&amp;"Yes",Input!C$2:C5,"="&amp;"Yes",Input!K$2:K5,"="&amp;Subgroup)&gt;0,"",Subgroup),"")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205</v>
      </c>
      <c r="EY12" s="3" t="e">
        <f>IF(Subgroup_valid_options="Yes",IF(Subgroup_effect_size_measure="Risk Difference",EY9+ABS(TINV((1-Subgroup_confidence_level),Subgroup_k-1))*EY10,EXP(EY5)),"")</f>
        <v>#DIV/0!</v>
      </c>
      <c r="FA12" s="130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0"/>
      <c r="FS12" s="125"/>
      <c r="FT12" s="76">
        <f>IF(AND(Include_study?="Yes",Sufficient_data="Yes"),IF(Additional_weighting_method="Inverse Variance",1/'Publication Bias Analysis'!F:F^2,IF(Additional_weighting_method="Mantel-Haenszel",Weightf_MH,Weightf_Peto)),"")</f>
        <v>23.034992722981762</v>
      </c>
      <c r="FU12" s="3">
        <f>IF(AND(Include_study?="Yes",Sufficient_data="Yes"),1/('Publication Bias Analysis'!F:F^2+IF(Additional_model="Fixed effect",0,Calculations!GH$12)),"")</f>
        <v>23.034992722981762</v>
      </c>
      <c r="FV12" s="3">
        <f>IF(AND(Include_study?="Yes",Sufficient_data="Yes"),1/('Publication Bias Analysis'!F:F^2+IF(Additional_model="Fixed effect",0,'Publication Bias Analysis'!L$32)),"")</f>
        <v>23.034992722981762</v>
      </c>
      <c r="FW12" s="3">
        <f>IF(AND(Include_study?="Yes",Sufficient_data="Yes"),'Publication Bias Analysis'!E:E-'Publication Bias Analysis'!I$37,"")</f>
        <v>-6.8004325789565917E-2</v>
      </c>
      <c r="FX12" s="3">
        <f>IF(AND(Include_study?="Yes",Sufficient_data="Yes"),IF(Additional_model="Fixed effect",1/'Publication Bias Analysis'!F:F,1/SQRT('Publication Bias Analysis'!F:F^2+GH$12)),"")</f>
        <v>4.799478380301526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0.31234440609474351</v>
      </c>
      <c r="FZ12" s="6">
        <f t="shared" si="80"/>
        <v>-2</v>
      </c>
      <c r="GA12" s="83">
        <f>IF(AND(Include_study?="Yes",Sufficient_data="Yes"),FZ:FZ+IF(GL:GL&lt;0,-1,1)*COUNTIF(FZ$2:FZ11,FZ:FZ),"")</f>
        <v>-2</v>
      </c>
      <c r="GB12" s="83">
        <f>IF(AND(Include_study?="Yes",Sufficient_data="Yes"),RANK(GP:GP,GP:GP,1)*IF(GO:GO&lt;0,-1,1)+IF(GO:GO&lt;0,-1,1)*COUNTIF(FZ$2:FZ11,FZ:FZ),"")</f>
        <v>-2</v>
      </c>
      <c r="GC12" s="83">
        <f>IF(AND(Include_study?="Yes",Sufficient_data="Yes"),RANK(GS:GS,GS:GS,1)*IF(GR:GR&lt;0,-1,1)+IF(GR:GR&lt;0,-1,1)*COUNTIF(FZ$2:FZ11,FZ:FZ),"")</f>
        <v>-2</v>
      </c>
      <c r="GD12" s="3">
        <f>IF(AND(Include_study?="Yes",Sufficient_data="Yes"),'Publication Bias Analysis'!E12,NA())</f>
        <v>6.507882343562521E-2</v>
      </c>
      <c r="GE12" s="35">
        <f>IF(AND(Include_study?="Yes",Sufficient_data="Yes"),'Publication Bias Analysis'!F12,NA())</f>
        <v>0.20835597553773649</v>
      </c>
      <c r="GG12" s="2" t="s">
        <v>149</v>
      </c>
      <c r="GH12" s="3">
        <f>MAX(0,(GH11-(k_-1))/((SUM(Calculations!FT:FT))-SUMPRODUCT(Calculations!FT:FT,Calculations!FT:FT)/SUM(Calculations!FT:FT)))</f>
        <v>0</v>
      </c>
      <c r="GK12" s="123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-6.8004325789565917E-2</v>
      </c>
      <c r="GM12" s="3">
        <f t="shared" si="81"/>
        <v>6.8004325789565917E-2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23.034992722981762</v>
      </c>
      <c r="GO12" s="3">
        <f>IF(AND(Include_study?="Yes",Sufficient_data="Yes"),IF('Publication Bias Analysis'!L$38="Left",'Publication Bias Analysis'!E:E-GW$3,GW$3-'Publication Bias Analysis'!E:E),"")</f>
        <v>-6.8004325789565917E-2</v>
      </c>
      <c r="GP12" s="3">
        <f t="shared" si="82"/>
        <v>6.8004325789565917E-2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23.034992722981762</v>
      </c>
      <c r="GR12" s="3">
        <f>IF(AND(Include_study?="Yes",Sufficient_data="Yes"),IF('Publication Bias Analysis'!L$38="Left",'Publication Bias Analysis'!E:E-GW$10,GW$10-'Publication Bias Analysis'!E:E),"")</f>
        <v>-6.8004325789565917E-2</v>
      </c>
      <c r="GS12" s="3">
        <f t="shared" si="83"/>
        <v>6.8004325789565917E-2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23.034992722981762</v>
      </c>
      <c r="GV12" s="2" t="s">
        <v>60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0.19021267665459551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3"/>
      <c r="HL12" s="3">
        <f t="shared" si="89"/>
        <v>-0.3077702969035645</v>
      </c>
      <c r="HM12" s="35">
        <f>IF(AND(Include_study?="Yes",Sufficient_data="Yes"),Z_score-('Publication Bias Analysis'!P$3+'Publication Bias Analysis'!P$4*Inverse_standard_error),"")</f>
        <v>-4.9960036108132044E-16</v>
      </c>
      <c r="HO12" s="123"/>
      <c r="HP12" s="3">
        <f>IF(AND(Include_study?="Yes",Sufficient_data="Yes"),(GD:GD-SUMPRODUCT(Calculations!FT:FT,'Publication Bias Analysis'!E:E)/SUM(Calculations!FT:FT))/SQRT(Calculations!HQ:HQ),"")</f>
        <v>-0.43613378297787897</v>
      </c>
      <c r="HQ12" s="3">
        <f>IF(AND(Include_study?="Yes",Sufficient_data="Yes"),GE:GE^2-1/SUM(Calculations!FT:FT),"")</f>
        <v>2.4312724090892961E-2</v>
      </c>
      <c r="HR12" s="6">
        <f t="shared" si="90"/>
        <v>2</v>
      </c>
      <c r="HS12" s="6">
        <f t="shared" si="91"/>
        <v>1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0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1</v>
      </c>
      <c r="HW12" s="123"/>
      <c r="HX12" s="121" t="s">
        <v>317</v>
      </c>
      <c r="HY12" s="111"/>
      <c r="IB12" s="123"/>
      <c r="IC12" s="76">
        <f t="shared" si="92"/>
        <v>5.0761421319796954E-2</v>
      </c>
      <c r="ID12" s="3">
        <f t="shared" si="93"/>
        <v>4.7715736040609136E-2</v>
      </c>
      <c r="IE12" s="3">
        <f t="shared" si="94"/>
        <v>25.480213550553135</v>
      </c>
      <c r="IF12" s="35">
        <f t="shared" si="95"/>
        <v>23.034992722981762</v>
      </c>
      <c r="IK12" s="123"/>
      <c r="IL12" s="3">
        <f>IF(AND(Include_study?="Yes",Sufficient_data="Yes"),'Publication Bias Analysis'!AV:AV,NA())</f>
        <v>0.31234440609474351</v>
      </c>
      <c r="IM12" s="3">
        <f>IF(AND(Sufficient_data="Yes",Include_study?="Yes"),'Publication Bias Analysis'!AU:AU,NA())</f>
        <v>4.799478380301526</v>
      </c>
      <c r="IN12" s="3">
        <f t="shared" si="96"/>
        <v>-0.3077702969035645</v>
      </c>
      <c r="IO12" s="35">
        <f>IF(AND(Include_study?="Yes",Sufficient_data="Yes"),Z_score-('Publication Bias Analysis'!AY$30+'Publication Bias Analysis'!AY$31*Inverse_standard_error),"")</f>
        <v>-0.32638529139400313</v>
      </c>
      <c r="IU12" s="123"/>
      <c r="IV12" s="6">
        <f>IF('Publication Bias Analysis'!BG:BG&lt;&gt;"",RANK('Publication Bias Analysis'!BG:BG,'Publication Bias Analysis'!BG:BG,1)+COUNTIF('Publication Bias Analysis'!BG$2:BG11,'Publication Bias Analysis'!BG12),"")</f>
        <v>1</v>
      </c>
      <c r="IW12" s="3">
        <f t="shared" si="97"/>
        <v>0.28571428571428575</v>
      </c>
      <c r="IX12" s="3">
        <f>IF('Publication Bias Analysis'!BF12&lt;&gt;"",'Publication Bias Analysis'!BF12,NA())</f>
        <v>-0.56594882193286311</v>
      </c>
      <c r="IY12" s="3">
        <f>IF('Publication Bias Analysis'!BG12&lt;&gt;"",'Publication Bias Analysis'!BG12,NA())</f>
        <v>0.31234440609474351</v>
      </c>
      <c r="IZ12" s="3">
        <f>IF(AND(Include_study?="Yes",Sufficient_data="Yes"),'Publication Bias Analysis'!BF:BF-AVERAGE('Publication Bias Analysis'!BF:BF),"")</f>
        <v>-0.56594882193286311</v>
      </c>
      <c r="JA12" s="35">
        <f>IF(AND(Include_study?="Yes",Sufficient_data="Yes"),'Publication Bias Analysis'!BG:BG-('Publication Bias Analysis'!BJ$30+'Publication Bias Analysis'!BJ$31*'Publication Bias Analysis'!BF:BF),"")</f>
        <v>0</v>
      </c>
      <c r="JG12" s="123"/>
      <c r="JH12" s="3">
        <f t="shared" si="98"/>
        <v>0.31234440609474351</v>
      </c>
      <c r="JI12" s="10">
        <f t="shared" si="124"/>
        <v>0.37738939785354697</v>
      </c>
      <c r="JJ12" s="35">
        <f t="shared" si="125"/>
        <v>-0.9744777390402064</v>
      </c>
    </row>
    <row r="13" spans="1:270" ht="14.1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0"/>
      <c r="I13" s="12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3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3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3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0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0"/>
      <c r="BE13" s="12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318</v>
      </c>
      <c r="BM13" s="3">
        <f>IF(Model_effect_size_measure="Risk Difference",CES_IV-ABS(TINV((1-Confidence_level),k_-1))*SQRT(T2_+SECES_Risk_Difference^2),EXP(PIlnCES_LL))</f>
        <v>0.53111768026532569</v>
      </c>
      <c r="BO13" s="123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318</v>
      </c>
      <c r="CB13" s="3">
        <f>EXP(PIlnCES_LL_MH)</f>
        <v>0.53111768026532569</v>
      </c>
      <c r="CD13" s="123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318</v>
      </c>
      <c r="CN13" s="3">
        <f>EXP(PIlnCES_LL_Peto)</f>
        <v>0.53286537480000051</v>
      </c>
      <c r="CP13" s="123"/>
      <c r="CQ13" s="52" t="str">
        <f t="shared" si="52"/>
        <v/>
      </c>
      <c r="CS13" s="2" t="s">
        <v>99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2.3654947125640389</v>
      </c>
      <c r="CU13" s="3">
        <f>IF(Model_effect_size_measure="Odds Ratio",CICES_UL_MH/(1-MEDIAN(Control_group_risk)+(MEDIAN(Control_group_risk)*CICES_UL_MH)),"")</f>
        <v>2.3654947125640384</v>
      </c>
      <c r="CV13" s="3" t="str">
        <f>IF(Model_effect_size_measure="Peto Odds Ratio",CICES_UL_Peto/(1-MEDIAN(Control_group_risk)+(MEDIAN(Control_group_risk)*CICES_UL_Peto)),"")</f>
        <v/>
      </c>
      <c r="CX13" s="130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IF(AND(Sufficient_data="Yes",Subgroup&lt;&gt;""),IF(COUNTIFS(Input!J$2:J5,"="&amp;"Yes",Input!C$2:C5,"="&amp;"Yes",Input!K$2:K5,"="&amp;Subgroup)&gt;0,"",Subgroup),"")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319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0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0"/>
      <c r="FS13" s="12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3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149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3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3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3"/>
      <c r="HX13" s="2" t="s">
        <v>320</v>
      </c>
      <c r="HY13" s="3">
        <f>MAX(MAX(Standardized_residual),ABS(MIN(Standardized_residual)))</f>
        <v>0.43613378297787897</v>
      </c>
      <c r="IB13" s="123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3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3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3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0"/>
      <c r="I14" s="12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3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3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3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0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0"/>
      <c r="BE14" s="12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321</v>
      </c>
      <c r="BM14" s="3">
        <f>IF(Model_effect_size_measure="Risk Difference",CES_IV+ABS(TINV((1-Confidence_level),k_-1))*SQRT(T2_+SECES_Risk_Difference^2),EXP(PIlnCES_UL))</f>
        <v>2.4569923025265923</v>
      </c>
      <c r="BO14" s="123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321</v>
      </c>
      <c r="CB14" s="3">
        <f>EXP(PIlnCES_UL_MH)</f>
        <v>2.4569923025265918</v>
      </c>
      <c r="CD14" s="123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321</v>
      </c>
      <c r="CN14" s="3">
        <f>EXP(PIlnCES_UL_Peto)</f>
        <v>2.4483879587322717</v>
      </c>
      <c r="CP14" s="123"/>
      <c r="CQ14" s="52" t="str">
        <f t="shared" si="52"/>
        <v/>
      </c>
      <c r="CS14" s="2" t="s">
        <v>302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0.5378122857963803</v>
      </c>
      <c r="CU14" s="3">
        <f>IF(Model_effect_size_measure="Odds Ratio",PICES_LL_MH/(1-MEDIAN(Control_group_risk)+(MEDIAN(Control_group_risk)*PICES_LL_MH)),"")</f>
        <v>0.5378122857963803</v>
      </c>
      <c r="CV14" s="3" t="str">
        <f>IF(Model_effect_size_measure="Peto Odds Ratio",PICES_LL_Peto/(1-MEDIAN(Control_group_risk)+(MEDIAN(Control_group_risk)*PICES_LL_Peto)),"")</f>
        <v/>
      </c>
      <c r="CX14" s="130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IF(AND(Sufficient_data="Yes",Subgroup&lt;&gt;""),IF(COUNTIFS(Input!J$2:J6,"="&amp;"Yes",Input!C$2:C6,"="&amp;"Yes",Input!K$2:K6,"="&amp;Subgroup)&gt;0,"",Subgroup),"")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322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0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0"/>
      <c r="FS14" s="12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1" t="s">
        <v>323</v>
      </c>
      <c r="GH14" s="111"/>
      <c r="GK14" s="123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308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3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3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3"/>
      <c r="HX14" s="2" t="s">
        <v>317</v>
      </c>
      <c r="HY14" s="21">
        <f>ROUND(HY13/4,1)</f>
        <v>0.1</v>
      </c>
      <c r="IB14" s="123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3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3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3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0"/>
      <c r="I15" s="12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3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3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3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0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0"/>
      <c r="BE15" s="12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3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3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3"/>
      <c r="CQ15" s="52" t="str">
        <f t="shared" si="52"/>
        <v/>
      </c>
      <c r="CS15" s="2" t="s">
        <v>307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2.3654947125640389</v>
      </c>
      <c r="CU15" s="3">
        <f>IF(Model_effect_size_measure="Odds Ratio",PICES_UL_MH/(1-MEDIAN(Control_group_risk)+(MEDIAN(Control_group_risk)*PICES_UL_MH)),"")</f>
        <v>2.3654947125640384</v>
      </c>
      <c r="CV15" s="3" t="str">
        <f>IF(Model_effect_size_measure="Peto Odds Ratio",PICES_UL_Peto/(1-MEDIAN(Control_group_risk)+(MEDIAN(Control_group_risk)*PICES_UL_Peto)),"")</f>
        <v/>
      </c>
      <c r="CX15" s="130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IF(AND(Sufficient_data="Yes",Subgroup&lt;&gt;""),IF(COUNTIFS(Input!J$2:J7,"="&amp;"Yes",Input!C$2:C7,"="&amp;"Yes",Input!K$2:K7,"="&amp;Subgroup)&gt;0,"",Subgroup),"")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0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0"/>
      <c r="FS15" s="12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324</v>
      </c>
      <c r="GH15" s="3">
        <f>IF(Additional_valid_options="Yes",'Publication Bias Analysis'!I29-'Publication Bias Analysis'!I31,NA())</f>
        <v>1.7560089158995014</v>
      </c>
      <c r="GK15" s="123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3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3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3"/>
      <c r="IB15" s="123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3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3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3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0"/>
      <c r="I16" s="12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3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3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3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0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0"/>
      <c r="BE16" s="12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54</v>
      </c>
      <c r="BM16" s="3">
        <f>IF(Model_effect_size_measure="Risk Difference",CES_IV/SECES_Risk_Difference,lnCES_IV/SElnCES)</f>
        <v>2.2079664653717437</v>
      </c>
      <c r="BO16" s="123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54</v>
      </c>
      <c r="CB16" s="3">
        <f>lnCES_OddsRatio_MH/SElnCES_MH</f>
        <v>2.2079664653717423</v>
      </c>
      <c r="CD16" s="123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54</v>
      </c>
      <c r="CN16" s="3">
        <f>lnCES_PetoOddsRatio/SElnCES_Peto</f>
        <v>2.2159451297708146</v>
      </c>
      <c r="CP16" s="123"/>
      <c r="CQ16" s="52" t="str">
        <f t="shared" si="52"/>
        <v/>
      </c>
      <c r="CX16" s="130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IF(AND(Sufficient_data="Yes",Subgroup&lt;&gt;""),IF(COUNTIFS(Input!J$2:J8,"="&amp;"Yes",Input!C$2:C8,"="&amp;"Yes",Input!K$2:K8,"="&amp;Subgroup)&gt;0,"",Subgroup),"")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1" t="s">
        <v>325</v>
      </c>
      <c r="EY16" s="111"/>
      <c r="FA16" s="130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0"/>
      <c r="FS16" s="12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326</v>
      </c>
      <c r="GH16" s="3">
        <f>IF(Additional_valid_options="Yes",'Publication Bias Analysis'!I29-'Publication Bias Analysis'!I33,NA())</f>
        <v>1.7560089158995014</v>
      </c>
      <c r="GK16" s="123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1" t="s">
        <v>106</v>
      </c>
      <c r="GW16" s="111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3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3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3"/>
      <c r="IB16" s="123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3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3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3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0"/>
      <c r="I17" s="12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3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3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3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0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0"/>
      <c r="BE17" s="12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3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3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3"/>
      <c r="CQ17" s="52" t="str">
        <f t="shared" si="52"/>
        <v/>
      </c>
      <c r="CS17" s="111" t="s">
        <v>177</v>
      </c>
      <c r="CT17" s="111"/>
      <c r="CU17" s="111"/>
      <c r="CV17" s="111"/>
      <c r="CX17" s="130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IF(AND(Sufficient_data="Yes",Subgroup&lt;&gt;""),IF(COUNTIFS(Input!J$2:J9,"="&amp;"Yes",Input!C$2:C9,"="&amp;"Yes",Input!K$2:K9,"="&amp;Subgroup)&gt;0,"",Subgroup),"")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60</v>
      </c>
      <c r="EY17" s="3">
        <f>SUMPRODUCT(Subgroup_weightf,Subgroup_effect_size,Subgroup_effect_size)-SUMPRODUCT(Subgroup_weightf,Subgroup_effect_size)^2/SUM(Subgroup_weightf)</f>
        <v>0</v>
      </c>
      <c r="FA17" s="130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0"/>
      <c r="FS17" s="12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327</v>
      </c>
      <c r="GH17" s="3">
        <f>IF(Additional_valid_options="Yes",MAX('Publication Bias Analysis'!F:F)*1.1,NA())</f>
        <v>0.22919157309151017</v>
      </c>
      <c r="GK17" s="123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0.13308314922519113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3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3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3"/>
      <c r="IB17" s="123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3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3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3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0"/>
      <c r="I18" s="12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3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3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3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0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0"/>
      <c r="BE18" s="12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59</v>
      </c>
      <c r="BM18" s="28"/>
      <c r="BO18" s="123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1" t="s">
        <v>59</v>
      </c>
      <c r="CB18" s="111"/>
      <c r="CD18" s="123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59</v>
      </c>
      <c r="CN18" s="1"/>
      <c r="CP18" s="123"/>
      <c r="CQ18" s="52" t="str">
        <f t="shared" si="52"/>
        <v/>
      </c>
      <c r="CS18" s="2"/>
      <c r="CT18" s="2" t="s">
        <v>40</v>
      </c>
      <c r="CU18" s="2" t="s">
        <v>64</v>
      </c>
      <c r="CV18" s="2" t="s">
        <v>65</v>
      </c>
      <c r="CX18" s="130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IF(AND(Sufficient_data="Yes",Subgroup&lt;&gt;""),IF(COUNTIFS(Input!J$2:J10,"="&amp;"Yes",Input!C$2:C10,"="&amp;"Yes",Input!K$2:K10,"="&amp;Subgroup)&gt;0,"",Subgroup),"")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61</v>
      </c>
      <c r="EY18" s="3" t="e">
        <f>CHIDIST(EY17,Subgroup_k-1)</f>
        <v>#NUM!</v>
      </c>
      <c r="FA18" s="130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0"/>
      <c r="FS18" s="12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3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1" t="s">
        <v>59</v>
      </c>
      <c r="GW18" s="111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3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3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3"/>
      <c r="IB18" s="123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3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3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3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0"/>
      <c r="I19" s="12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3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3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3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0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0"/>
      <c r="BE19" s="12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60</v>
      </c>
      <c r="BM19" s="3">
        <f>SUMPRODUCT(Weightf,Model_Effect_size,Model_Effect_size)-SUMPRODUCT(Weightf,Model_Effect_size)^2/SUM(Weightf)</f>
        <v>0.19021267665459551</v>
      </c>
      <c r="BO19" s="123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60</v>
      </c>
      <c r="CB19" s="3">
        <f>SUM(Weighted_squared_residual)</f>
        <v>0.19021333006938568</v>
      </c>
      <c r="CD19" s="123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60</v>
      </c>
      <c r="CN19" s="3">
        <f>SUMPRODUCT(Weightf_Peto,LogPetoOddsRatio,LogPetoOddsRatio)-SUMPRODUCT(Weightf_Peto,LogPetoOddsRatio)^2/SUM(Weightf_Peto)</f>
        <v>0.18955672617416353</v>
      </c>
      <c r="CP19" s="123"/>
      <c r="CQ19" s="52" t="str">
        <f t="shared" si="52"/>
        <v/>
      </c>
      <c r="CS19" s="2" t="s">
        <v>289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3.6647897198070871E-3</v>
      </c>
      <c r="CU19" s="3">
        <f>IF(Model_effect_size_measure="Odds Ratio",CU11*MEDIAN(Control_group_risk)-MEDIAN(Control_group_risk),NA())</f>
        <v>3.6647897198070871E-3</v>
      </c>
      <c r="CV19" s="3" t="e">
        <f>IF(Model_effect_size_measure="Peto Odds Ratio",CV11*MEDIAN(Control_group_risk)-MEDIAN(Control_group_risk),NA())</f>
        <v>#N/A</v>
      </c>
      <c r="CX19" s="130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IF(AND(Sufficient_data="Yes",Subgroup&lt;&gt;""),IF(COUNTIFS(Input!J$2:J11,"="&amp;"Yes",Input!C$2:C11,"="&amp;"Yes",Input!K$2:K11,"="&amp;Subgroup)&gt;0,"",Subgroup),"")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62</v>
      </c>
      <c r="EY19" s="9" t="e">
        <f>MAX(0,(EY17-(Subgroup_k-1))/EY17)</f>
        <v>#DIV/0!</v>
      </c>
      <c r="FA19" s="130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0"/>
      <c r="FS19" s="12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1" t="s">
        <v>328</v>
      </c>
      <c r="GH19" s="111"/>
      <c r="GK19" s="123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60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0.19021267665459551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3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3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3"/>
      <c r="IB19" s="123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3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3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3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0"/>
      <c r="I20" s="12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3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3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3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0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0"/>
      <c r="BE20" s="12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149</v>
      </c>
      <c r="BM20" s="3">
        <f>MAX((Q_-(k_-1))/(SUM(Weightf)-SUMPRODUCT(Weightf,Weightf)/SUM(Weightf)),0)</f>
        <v>0</v>
      </c>
      <c r="BO20" s="123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149</v>
      </c>
      <c r="CB20" s="3">
        <f>MAX((Q_MH-(k_-1))/(SUM(Weightf_MH)-SUMPRODUCT(Weightf_MH,Weightf_MH)/SUM(Weightf_MH)),0)</f>
        <v>0</v>
      </c>
      <c r="CD20" s="123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149</v>
      </c>
      <c r="CN20" s="3">
        <f>MAX((Q_Peto-(k_-1))/(SUM(Weightf_Peto)-SUMPRODUCT(Weightf_Peto,Weightf_Peto)/SUM(Weightf_Peto)),0)</f>
        <v>0</v>
      </c>
      <c r="CP20" s="123"/>
      <c r="CQ20" s="52" t="str">
        <f t="shared" si="52"/>
        <v/>
      </c>
      <c r="CS20" s="2" t="s">
        <v>329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1.659803161543971E-3</v>
      </c>
      <c r="CU20" s="3">
        <f>IF(Model_effect_size_measure="Odds Ratio",CU19/Z_value_MH,"")</f>
        <v>1.6598031615439721E-3</v>
      </c>
      <c r="CV20" s="3" t="str">
        <f>IF(Model_effect_size_measure="Peto Odds Ratio",CV19/Z_value_Peto,"")</f>
        <v/>
      </c>
      <c r="CX20" s="130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IF(AND(Sufficient_data="Yes",Subgroup&lt;&gt;""),IF(COUNTIFS(Input!J$2:J12,"="&amp;"Yes",Input!C$2:C12,"="&amp;"Yes",Input!K$2:K12,"="&amp;Subgroup)&gt;0,"",Subgroup),"")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149</v>
      </c>
      <c r="EY20" s="3" t="e">
        <f>MAX(0,(EY17-(Subgroup_k-1))/(SUM(Subgroup_weightf)-(SUMPRODUCT(Subgroup_weightf,Subgroup_weightf)/SUM(Subgroup_weightf))))</f>
        <v>#DIV/0!</v>
      </c>
      <c r="FA20" s="130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0"/>
      <c r="FS20" s="12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330</v>
      </c>
      <c r="GH20" s="3">
        <f>IF(AND(Trim_and_fill="On",Additional_valid_options="Yes"),'Publication Bias Analysis'!I37-'Publication Bias Analysis'!I39,NA())</f>
        <v>1.7560089158995014</v>
      </c>
      <c r="GK20" s="123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149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3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3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3"/>
      <c r="IB20" s="123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3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3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3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0"/>
      <c r="I21" s="12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3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3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3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0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0"/>
      <c r="BE21" s="12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3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3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3"/>
      <c r="CQ21" s="52" t="str">
        <f t="shared" si="52"/>
        <v/>
      </c>
      <c r="CS21" s="2" t="s">
        <v>98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-1.7425009072520647E-2</v>
      </c>
      <c r="CU21" s="3">
        <f>IF(Model_effect_size_measure="Odds Ratio",CU19-CU20*ABS(TINV((1-Confidence_level),k_-1)),"")</f>
        <v>-1.7425009072520661E-2</v>
      </c>
      <c r="CV21" s="3" t="str">
        <f>IF(Model_effect_size_measure="Peto Odds Ratio",CV19-CV20*ABS(TINV((1-Confidence_level),k_-1)),"")</f>
        <v/>
      </c>
      <c r="CX21" s="130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IF(AND(Sufficient_data="Yes",Subgroup&lt;&gt;""),IF(COUNTIFS(Input!J$2:J13,"="&amp;"Yes",Input!C$2:C13,"="&amp;"Yes",Input!K$2:K13,"="&amp;Subgroup)&gt;0,"",Subgroup),"")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72</v>
      </c>
      <c r="EY21" s="3" t="e">
        <f>SQRT(EY20)</f>
        <v>#DIV/0!</v>
      </c>
      <c r="FA21" s="130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0"/>
      <c r="FS21" s="12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331</v>
      </c>
      <c r="GH21" s="3">
        <f>IF(AND(Trim_and_fill="On",Additional_valid_options="Yes"),'Publication Bias Analysis'!I37-'Publication Bias Analysis'!I41,NA())</f>
        <v>1.7560089158995014</v>
      </c>
      <c r="GK21" s="123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308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3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3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3"/>
      <c r="IB21" s="123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3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3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3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0"/>
      <c r="I22" s="12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3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3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3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0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0"/>
      <c r="BE22" s="12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3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3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3"/>
      <c r="CQ22" s="52" t="str">
        <f t="shared" si="52"/>
        <v/>
      </c>
      <c r="CS22" s="2" t="s">
        <v>99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2.4754588512134822E-2</v>
      </c>
      <c r="CU22" s="3">
        <f>IF(Model_effect_size_measure="Odds Ratio",CU19+CU20*ABS(TINV((1-Confidence_level),k_-1)),"")</f>
        <v>2.4754588512134836E-2</v>
      </c>
      <c r="CV22" s="3" t="str">
        <f>IF(Model_effect_size_measure="Peto Odds Ratio",CV19+CV20*ABS(TINV((1-Confidence_level),k_-1)),"")</f>
        <v/>
      </c>
      <c r="CX22" s="130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IF(AND(Sufficient_data="Yes",Subgroup&lt;&gt;""),IF(COUNTIFS(Input!J$2:J14,"="&amp;"Yes",Input!C$2:C14,"="&amp;"Yes",Input!K$2:K14,"="&amp;Subgroup)&gt;0,"",Subgroup),"")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0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0"/>
      <c r="FS22" s="12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332</v>
      </c>
      <c r="GH22" s="3">
        <f>IF(AND(Trim_and_fill="On",Additional_valid_options="Yes"),MAX('Publication Bias Analysis'!F:F)*1.2,NA())</f>
        <v>0.25002717064528379</v>
      </c>
      <c r="GK22" s="123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3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3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3"/>
      <c r="IB22" s="123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3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3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3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0"/>
      <c r="I23" s="12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3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3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3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0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0"/>
      <c r="BE23" s="12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3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3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3"/>
      <c r="CQ23" s="52" t="str">
        <f t="shared" si="52"/>
        <v/>
      </c>
      <c r="CS23" s="2" t="s">
        <v>302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-1.7425009072520647E-2</v>
      </c>
      <c r="CU23" s="3">
        <f>IF(Model_effect_size_measure="Odds Ratio",CU19-((lnCES_OddsRatio_MH-PIlnCES_LL_MH)/SElnCES_MH)*CU20,"")</f>
        <v>-1.7425009072520661E-2</v>
      </c>
      <c r="CV23" s="3" t="str">
        <f>IF(Model_effect_size_measure="Peto Odds Ratio",CV19-((lnCES_PetoOddsRatio-PIlnCES_LL_Peto)/SElnCES_Peto)*CV20,"")</f>
        <v/>
      </c>
      <c r="CX23" s="130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IF(AND(Sufficient_data="Yes",Subgroup&lt;&gt;""),IF(COUNTIFS(Input!J$2:J15,"="&amp;"Yes",Input!C$2:C15,"="&amp;"Yes",Input!K$2:K15,"="&amp;Subgroup)&gt;0,"",Subgroup),"")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1" t="s">
        <v>333</v>
      </c>
      <c r="EY23" s="111"/>
      <c r="FA23" s="130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0"/>
      <c r="FS23" s="12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3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3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3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3"/>
      <c r="IB23" s="123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3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3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3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0"/>
      <c r="I24" s="12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3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3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3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0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0"/>
      <c r="BE24" s="12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3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3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3"/>
      <c r="CQ24" s="52" t="str">
        <f t="shared" si="52"/>
        <v/>
      </c>
      <c r="CS24" s="2" t="s">
        <v>307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2.4754588512134822E-2</v>
      </c>
      <c r="CU24" s="3">
        <f>IF(Model_effect_size_measure="Odds Ratio",CU19+((lnCES_OddsRatio_MH-PIlnCES_LL_MH)/SElnCES_MH)*CU20,"")</f>
        <v>2.4754588512134836E-2</v>
      </c>
      <c r="CV24" s="3" t="str">
        <f>IF(Model_effect_size_measure="Peto Odds Ratio",CV19+((lnCES_PetoOddsRatio-PIlnCES_LL_Peto)/SElnCES_Peto)*CV20,"")</f>
        <v/>
      </c>
      <c r="CX24" s="130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IF(AND(Sufficient_data="Yes",Subgroup&lt;&gt;""),IF(COUNTIFS(Input!J$2:J16,"="&amp;"Yes",Input!C$2:C16,"="&amp;"Yes",Input!K$2:K16,"="&amp;Subgroup)&gt;0,"",Subgroup),"")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270</v>
      </c>
      <c r="EY24" s="3" t="e">
        <f>EY9</f>
        <v>#DIV/0!</v>
      </c>
      <c r="FA24" s="130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0"/>
      <c r="FS24" s="12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3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3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3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3"/>
      <c r="IB24" s="123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3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3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3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0"/>
      <c r="I25" s="12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3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3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3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0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0"/>
      <c r="BE25" s="12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3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3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3"/>
      <c r="CQ25" s="52" t="str">
        <f t="shared" si="52"/>
        <v/>
      </c>
      <c r="CX25" s="130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IF(AND(Sufficient_data="Yes",Subgroup&lt;&gt;""),IF(COUNTIFS(Input!J$2:J17,"="&amp;"Yes",Input!C$2:C17,"="&amp;"Yes",Input!K$2:K17,"="&amp;Subgroup)&gt;0,"",Subgroup),"")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287</v>
      </c>
      <c r="EY25" s="6" t="e">
        <f>IF(Subgroup_valid_options="Yes",MAX(DP:DP)+1,"")</f>
        <v>#REF!</v>
      </c>
      <c r="FA25" s="130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0"/>
      <c r="FS25" s="12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3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3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3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3"/>
      <c r="IB25" s="123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3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3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3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0"/>
      <c r="I26" s="12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3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3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3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0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0"/>
      <c r="BE26" s="12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3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3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3"/>
      <c r="CQ26" s="52" t="str">
        <f t="shared" si="52"/>
        <v/>
      </c>
      <c r="CX26" s="130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IF(AND(Sufficient_data="Yes",Subgroup&lt;&gt;""),IF(COUNTIFS(Input!J$2:J18,"="&amp;"Yes",Input!C$2:C18,"="&amp;"Yes",Input!K$2:K18,"="&amp;Subgroup)&gt;0,"",Subgroup),"")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334</v>
      </c>
      <c r="EY26" s="6" t="e">
        <f>IF(Subgroup_valid_options="Yes",MAX(DR:DR)+1,"")</f>
        <v>#REF!</v>
      </c>
      <c r="FA26" s="130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0"/>
      <c r="FS26" s="12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3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3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3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3"/>
      <c r="IB26" s="123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3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3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3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0"/>
      <c r="I27" s="12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3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3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3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0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0"/>
      <c r="BE27" s="12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3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3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3"/>
      <c r="CQ27" s="52" t="str">
        <f t="shared" si="52"/>
        <v/>
      </c>
      <c r="CX27" s="130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IF(AND(Sufficient_data="Yes",Subgroup&lt;&gt;""),IF(COUNTIFS(Input!J$2:J19,"="&amp;"Yes",Input!C$2:C19,"="&amp;"Yes",Input!K$2:K19,"="&amp;Subgroup)&gt;0,"",Subgroup),"")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292</v>
      </c>
      <c r="EY27" s="3" t="e">
        <f>IF(Subgroup_valid_options="Yes",EY9-EY11,"")</f>
        <v>#DIV/0!</v>
      </c>
      <c r="FA27" s="130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0"/>
      <c r="FS27" s="12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3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3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3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3"/>
      <c r="IB27" s="123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3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3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3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0"/>
      <c r="I28" s="12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3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3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3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0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0"/>
      <c r="BE28" s="12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3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3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3"/>
      <c r="CQ28" s="52" t="str">
        <f t="shared" si="52"/>
        <v/>
      </c>
      <c r="CX28" s="130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IF(AND(Sufficient_data="Yes",Subgroup&lt;&gt;""),IF(COUNTIFS(Input!J$2:J20,"="&amp;"Yes",Input!C$2:C20,"="&amp;"Yes",Input!K$2:K20,"="&amp;Subgroup)&gt;0,"",Subgroup),"")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295</v>
      </c>
      <c r="EY28" s="3" t="e">
        <f>IF(Subgroup_valid_options="Yes",EY12-EY9,"")</f>
        <v>#DIV/0!</v>
      </c>
      <c r="FA28" s="130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0"/>
      <c r="FS28" s="12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3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3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3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3"/>
      <c r="IB28" s="123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3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3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3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0"/>
      <c r="I29" s="12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3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3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3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0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0"/>
      <c r="BE29" s="12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3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3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3"/>
      <c r="CQ29" s="52" t="str">
        <f t="shared" si="52"/>
        <v/>
      </c>
      <c r="CX29" s="130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IF(AND(Sufficient_data="Yes",Subgroup&lt;&gt;""),IF(COUNTIFS(Input!J$2:J21,"="&amp;"Yes",Input!C$2:C21,"="&amp;"Yes",Input!K$2:K21,"="&amp;Subgroup)&gt;0,"",Subgroup),"")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300</v>
      </c>
      <c r="EY29" s="3" t="e">
        <f>IF(Subgroup_valid_options="Yes",EY9-EY13,"")</f>
        <v>#DIV/0!</v>
      </c>
      <c r="FA29" s="130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0"/>
      <c r="FS29" s="12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3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3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3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3"/>
      <c r="IB29" s="123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3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3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3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0"/>
      <c r="I30" s="12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3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3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3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0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0"/>
      <c r="BE30" s="12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3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3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3"/>
      <c r="CQ30" s="52" t="str">
        <f t="shared" si="52"/>
        <v/>
      </c>
      <c r="CX30" s="130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IF(AND(Sufficient_data="Yes",Subgroup&lt;&gt;""),IF(COUNTIFS(Input!J$2:J22,"="&amp;"Yes",Input!C$2:C22,"="&amp;"Yes",Input!K$2:K22,"="&amp;Subgroup)&gt;0,"",Subgroup),"")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305</v>
      </c>
      <c r="EY30" s="3" t="e">
        <f>IF(Subgroup_valid_options="Yes",EY14-EY9,"")</f>
        <v>#DIV/0!</v>
      </c>
      <c r="FA30" s="130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0"/>
      <c r="FS30" s="12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3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3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3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3"/>
      <c r="IB30" s="123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3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3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3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0"/>
      <c r="I31" s="12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3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3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3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0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0"/>
      <c r="BE31" s="12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3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3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3"/>
      <c r="CQ31" s="52" t="str">
        <f t="shared" si="52"/>
        <v/>
      </c>
      <c r="CX31" s="130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IF(AND(Sufficient_data="Yes",Subgroup&lt;&gt;""),IF(COUNTIFS(Input!J$2:J23,"="&amp;"Yes",Input!C$2:C23,"="&amp;"Yes",Input!K$2:K23,"="&amp;Subgroup)&gt;0,"",Subgroup),"")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335</v>
      </c>
      <c r="EY31" s="3" t="e">
        <f>IF(Subgroup_valid_options="Yes",MAX(ER:ER),"")</f>
        <v>#DIV/0!</v>
      </c>
      <c r="FA31" s="130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0"/>
      <c r="FS31" s="12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3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3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3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3"/>
      <c r="IB31" s="123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3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3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3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0"/>
      <c r="I32" s="12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3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3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3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0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0"/>
      <c r="BE32" s="12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3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3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3"/>
      <c r="CQ32" s="52" t="str">
        <f t="shared" si="52"/>
        <v/>
      </c>
      <c r="CX32" s="130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IF(AND(Sufficient_data="Yes",Subgroup&lt;&gt;""),IF(COUNTIFS(Input!J$2:J24,"="&amp;"Yes",Input!C$2:C24,"="&amp;"Yes",Input!K$2:K24,"="&amp;Subgroup)&gt;0,"",Subgroup),"")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0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0"/>
      <c r="FS32" s="12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3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3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3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3"/>
      <c r="IB32" s="123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3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3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3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0"/>
      <c r="I33" s="12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3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3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3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0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0"/>
      <c r="BE33" s="12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3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3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3"/>
      <c r="CQ33" s="52" t="str">
        <f t="shared" si="52"/>
        <v/>
      </c>
      <c r="CX33" s="130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IF(AND(Sufficient_data="Yes",Subgroup&lt;&gt;""),IF(COUNTIFS(Input!J$2:J25,"="&amp;"Yes",Input!C$2:C25,"="&amp;"Yes",Input!K$2:K25,"="&amp;Subgroup)&gt;0,"",Subgroup),"")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1" t="s">
        <v>336</v>
      </c>
      <c r="EY33" s="111"/>
      <c r="FA33" s="130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0"/>
      <c r="FS33" s="12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3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3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3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3"/>
      <c r="IB33" s="123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3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3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3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0"/>
      <c r="I34" s="12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3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3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3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0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0"/>
      <c r="BE34" s="12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3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3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3"/>
      <c r="CQ34" s="52" t="str">
        <f t="shared" ref="CQ34:CQ97" si="175">IF(AND(Sufficient_data="Yes",Include_study?="Yes"),c_/(c_+d_),"")</f>
        <v/>
      </c>
      <c r="CX34" s="130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IF(AND(Sufficient_data="Yes",Subgroup&lt;&gt;""),IF(COUNTIFS(Input!J$2:J26,"="&amp;"Yes",Input!C$2:C26,"="&amp;"Yes",Input!K$2:K26,"="&amp;Subgroup)&gt;0,"",Subgroup),"")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337</v>
      </c>
      <c r="EY34" s="3" t="e">
        <f>IF(Subgroup_valid_options="Yes",SUMPRODUCT(ES:ES,DZ:DZ,DZ:DZ)-SUMPRODUCT(ES:ES,DZ:DZ)^2/SUM(ES:ES),"")</f>
        <v>#DIV/0!</v>
      </c>
      <c r="FA34" s="130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0"/>
      <c r="FS34" s="12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3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3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3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3"/>
      <c r="IB34" s="123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3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3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3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0"/>
      <c r="I35" s="12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3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3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3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0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0"/>
      <c r="BE35" s="12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3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3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3"/>
      <c r="CQ35" s="52" t="str">
        <f t="shared" si="175"/>
        <v/>
      </c>
      <c r="CX35" s="130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IF(AND(Sufficient_data="Yes",Subgroup&lt;&gt;""),IF(COUNTIFS(Input!J$2:J27,"="&amp;"Yes",Input!C$2:C27,"="&amp;"Yes",Input!K$2:K27,"="&amp;Subgroup)&gt;0,"",Subgroup),"")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149</v>
      </c>
      <c r="EY35" s="3" t="e">
        <f>IF(Subgroup_valid_options="Yes",MAX(0,(EY34-(COUNT(DT:DT)-1))/(SUM(ES:ES)-(SUMPRODUCT(ES:ES,ES:ES)/SUM(ES:ES)))),"")</f>
        <v>#DIV/0!</v>
      </c>
      <c r="FA35" s="130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0"/>
      <c r="FS35" s="12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3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3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3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3"/>
      <c r="IB35" s="123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3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3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3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0"/>
      <c r="I36" s="12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3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3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3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0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0"/>
      <c r="BE36" s="12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3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3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3"/>
      <c r="CQ36" s="52" t="str">
        <f t="shared" si="175"/>
        <v/>
      </c>
      <c r="CX36" s="130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IF(AND(Sufficient_data="Yes",Subgroup&lt;&gt;""),IF(COUNTIFS(Input!J$2:J28,"="&amp;"Yes",Input!C$2:C28,"="&amp;"Yes",Input!K$2:K28,"="&amp;Subgroup)&gt;0,"",Subgroup),"")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0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0"/>
      <c r="FS36" s="12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3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3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3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3"/>
      <c r="IB36" s="123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3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3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3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0"/>
      <c r="I37" s="12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3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3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3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0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0"/>
      <c r="BE37" s="12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3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3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3"/>
      <c r="CQ37" s="52" t="str">
        <f t="shared" si="175"/>
        <v/>
      </c>
      <c r="CX37" s="130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IF(AND(Sufficient_data="Yes",Subgroup&lt;&gt;""),IF(COUNTIFS(Input!J$2:J29,"="&amp;"Yes",Input!C$2:C29,"="&amp;"Yes",Input!K$2:K29,"="&amp;Subgroup)&gt;0,"",Subgroup),"")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1" t="s">
        <v>338</v>
      </c>
      <c r="EY37" s="111"/>
      <c r="FA37" s="130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0"/>
      <c r="FS37" s="12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3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3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3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3"/>
      <c r="IB37" s="123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3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3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3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0"/>
      <c r="I38" s="12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3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3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3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0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0"/>
      <c r="BE38" s="12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3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3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3"/>
      <c r="CQ38" s="52" t="str">
        <f t="shared" si="175"/>
        <v/>
      </c>
      <c r="CX38" s="130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IF(AND(Sufficient_data="Yes",Subgroup&lt;&gt;""),IF(COUNTIFS(Input!J$2:J30,"="&amp;"Yes",Input!C$2:C30,"="&amp;"Yes",Input!K$2:K30,"="&amp;Subgroup)&gt;0,"",Subgroup),"")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95</v>
      </c>
      <c r="EY38" s="3"/>
      <c r="FA38" s="130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0"/>
      <c r="FS38" s="12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3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3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3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3"/>
      <c r="IB38" s="123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3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3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3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0"/>
      <c r="I39" s="12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3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3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3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0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0"/>
      <c r="BE39" s="12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3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3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3"/>
      <c r="CQ39" s="52" t="str">
        <f t="shared" si="175"/>
        <v/>
      </c>
      <c r="CX39" s="130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IF(AND(Sufficient_data="Yes",Subgroup&lt;&gt;""),IF(COUNTIFS(Input!J$2:J31,"="&amp;"Yes",Input!C$2:C31,"="&amp;"Yes",Input!K$2:K31,"="&amp;Subgroup)&gt;0,"",Subgroup),"")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82</v>
      </c>
      <c r="EY39" s="3"/>
      <c r="FA39" s="130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0"/>
      <c r="FS39" s="12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3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3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3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3"/>
      <c r="IB39" s="123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3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3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3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0"/>
      <c r="I40" s="12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3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3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3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0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0"/>
      <c r="BE40" s="12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3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3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3"/>
      <c r="CQ40" s="52" t="str">
        <f t="shared" si="175"/>
        <v/>
      </c>
      <c r="CX40" s="130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IF(AND(Sufficient_data="Yes",Subgroup&lt;&gt;""),IF(COUNTIFS(Input!J$2:J32,"="&amp;"Yes",Input!C$2:C32,"="&amp;"Yes",Input!K$2:K32,"="&amp;Subgroup)&gt;0,"",Subgroup),"")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0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0"/>
      <c r="FS40" s="12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3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3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3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3"/>
      <c r="IB40" s="123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3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3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3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0"/>
      <c r="I41" s="12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3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3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3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0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0"/>
      <c r="BE41" s="12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3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3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3"/>
      <c r="CQ41" s="52" t="str">
        <f t="shared" si="175"/>
        <v/>
      </c>
      <c r="CX41" s="130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IF(AND(Sufficient_data="Yes",Subgroup&lt;&gt;""),IF(COUNTIFS(Input!J$2:J33,"="&amp;"Yes",Input!C$2:C33,"="&amp;"Yes",Input!K$2:K33,"="&amp;Subgroup)&gt;0,"",Subgroup),"")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1" t="s">
        <v>339</v>
      </c>
      <c r="EY41" s="111"/>
      <c r="FA41" s="130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0"/>
      <c r="FS41" s="12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3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3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3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3"/>
      <c r="IB41" s="123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3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3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3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0"/>
      <c r="I42" s="12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3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3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3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0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0"/>
      <c r="BE42" s="12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3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3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3"/>
      <c r="CQ42" s="52" t="str">
        <f t="shared" si="175"/>
        <v/>
      </c>
      <c r="CX42" s="130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IF(AND(Sufficient_data="Yes",Subgroup&lt;&gt;""),IF(COUNTIFS(Input!J$2:J34,"="&amp;"Yes",Input!C$2:C34,"="&amp;"Yes",Input!K$2:K34,"="&amp;Subgroup)&gt;0,"",Subgroup),"")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95</v>
      </c>
      <c r="EY42" s="30"/>
      <c r="FA42" s="130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0"/>
      <c r="FS42" s="12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3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3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3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3"/>
      <c r="IB42" s="123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3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3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3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0"/>
      <c r="I43" s="12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3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3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3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0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0"/>
      <c r="BE43" s="12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3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3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3"/>
      <c r="CQ43" s="52" t="str">
        <f t="shared" si="175"/>
        <v/>
      </c>
      <c r="CX43" s="130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IF(AND(Sufficient_data="Yes",Subgroup&lt;&gt;""),IF(COUNTIFS(Input!J$2:J35,"="&amp;"Yes",Input!C$2:C35,"="&amp;"Yes",Input!K$2:K35,"="&amp;Subgroup)&gt;0,"",Subgroup),"")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84</v>
      </c>
      <c r="EY43" s="31"/>
      <c r="FA43" s="130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0"/>
      <c r="FS43" s="12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3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3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3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3"/>
      <c r="IB43" s="123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3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3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3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0"/>
      <c r="I44" s="12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3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3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3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0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0"/>
      <c r="BE44" s="12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3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3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3"/>
      <c r="CQ44" s="52" t="str">
        <f t="shared" si="175"/>
        <v/>
      </c>
      <c r="CX44" s="130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IF(AND(Sufficient_data="Yes",Subgroup&lt;&gt;""),IF(COUNTIFS(Input!J$2:J36,"="&amp;"Yes",Input!C$2:C36,"="&amp;"Yes",Input!K$2:K36,"="&amp;Subgroup)&gt;0,"",Subgroup),"")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340</v>
      </c>
      <c r="EY44" s="31"/>
      <c r="FA44" s="130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0"/>
      <c r="FS44" s="12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3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3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3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3"/>
      <c r="IB44" s="123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3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3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3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0"/>
      <c r="I45" s="12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3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3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3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0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0"/>
      <c r="BE45" s="12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3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3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3"/>
      <c r="CQ45" s="52" t="str">
        <f t="shared" si="175"/>
        <v/>
      </c>
      <c r="CX45" s="130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IF(AND(Sufficient_data="Yes",Subgroup&lt;&gt;""),IF(COUNTIFS(Input!J$2:J37,"="&amp;"Yes",Input!C$2:C37,"="&amp;"Yes",Input!K$2:K37,"="&amp;Subgroup)&gt;0,"",Subgroup),"")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0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0"/>
      <c r="FS45" s="12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3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3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3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3"/>
      <c r="IB45" s="123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3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3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3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0"/>
      <c r="I46" s="12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3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3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3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0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0"/>
      <c r="BE46" s="12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3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3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3"/>
      <c r="CQ46" s="52" t="str">
        <f t="shared" si="175"/>
        <v/>
      </c>
      <c r="CX46" s="130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IF(AND(Sufficient_data="Yes",Subgroup&lt;&gt;""),IF(COUNTIFS(Input!J$2:J38,"="&amp;"Yes",Input!C$2:C38,"="&amp;"Yes",Input!K$2:K38,"="&amp;Subgroup)&gt;0,"",Subgroup),"")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0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0"/>
      <c r="FS46" s="12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3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3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3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3"/>
      <c r="IB46" s="123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3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3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3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0"/>
      <c r="I47" s="12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3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3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3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0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0"/>
      <c r="BE47" s="12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3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3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3"/>
      <c r="CQ47" s="52" t="str">
        <f t="shared" si="175"/>
        <v/>
      </c>
      <c r="CX47" s="130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IF(AND(Sufficient_data="Yes",Subgroup&lt;&gt;""),IF(COUNTIFS(Input!J$2:J39,"="&amp;"Yes",Input!C$2:C39,"="&amp;"Yes",Input!K$2:K39,"="&amp;Subgroup)&gt;0,"",Subgroup),"")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0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0"/>
      <c r="FS47" s="12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3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3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3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3"/>
      <c r="IB47" s="123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3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3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3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0"/>
      <c r="I48" s="12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3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3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3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0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0"/>
      <c r="BE48" s="12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3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3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3"/>
      <c r="CQ48" s="52" t="str">
        <f t="shared" si="175"/>
        <v/>
      </c>
      <c r="CX48" s="130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IF(AND(Sufficient_data="Yes",Subgroup&lt;&gt;""),IF(COUNTIFS(Input!J$2:J40,"="&amp;"Yes",Input!C$2:C40,"="&amp;"Yes",Input!K$2:K40,"="&amp;Subgroup)&gt;0,"",Subgroup),"")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0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0"/>
      <c r="FS48" s="12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3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3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3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3"/>
      <c r="IB48" s="123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3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3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3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0"/>
      <c r="I49" s="12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3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3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3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0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0"/>
      <c r="BE49" s="12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3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3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3"/>
      <c r="CQ49" s="52" t="str">
        <f t="shared" si="175"/>
        <v/>
      </c>
      <c r="CX49" s="130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IF(AND(Sufficient_data="Yes",Subgroup&lt;&gt;""),IF(COUNTIFS(Input!J$2:J41,"="&amp;"Yes",Input!C$2:C41,"="&amp;"Yes",Input!K$2:K41,"="&amp;Subgroup)&gt;0,"",Subgroup),"")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0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0"/>
      <c r="FS49" s="12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3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3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3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3"/>
      <c r="IB49" s="123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3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3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3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0"/>
      <c r="I50" s="12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3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3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3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0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0"/>
      <c r="BE50" s="12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3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3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3"/>
      <c r="CQ50" s="52" t="str">
        <f t="shared" si="175"/>
        <v/>
      </c>
      <c r="CX50" s="130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IF(AND(Sufficient_data="Yes",Subgroup&lt;&gt;""),IF(COUNTIFS(Input!J$2:J42,"="&amp;"Yes",Input!C$2:C42,"="&amp;"Yes",Input!K$2:K42,"="&amp;Subgroup)&gt;0,"",Subgroup),"")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0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0"/>
      <c r="FS50" s="12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3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3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3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3"/>
      <c r="IB50" s="123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3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3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3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0"/>
      <c r="I51" s="12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3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3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3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0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0"/>
      <c r="BE51" s="12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3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3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3"/>
      <c r="CQ51" s="52" t="str">
        <f t="shared" si="175"/>
        <v/>
      </c>
      <c r="CX51" s="130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IF(AND(Sufficient_data="Yes",Subgroup&lt;&gt;""),IF(COUNTIFS(Input!J$2:J43,"="&amp;"Yes",Input!C$2:C43,"="&amp;"Yes",Input!K$2:K43,"="&amp;Subgroup)&gt;0,"",Subgroup),"")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0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0"/>
      <c r="FS51" s="12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3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3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3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3"/>
      <c r="IB51" s="123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3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3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3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0"/>
      <c r="I52" s="12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3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3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3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0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0"/>
      <c r="BE52" s="12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3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3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3"/>
      <c r="CQ52" s="52" t="str">
        <f t="shared" si="175"/>
        <v/>
      </c>
      <c r="CX52" s="130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IF(AND(Sufficient_data="Yes",Subgroup&lt;&gt;""),IF(COUNTIFS(Input!J$2:J44,"="&amp;"Yes",Input!C$2:C44,"="&amp;"Yes",Input!K$2:K44,"="&amp;Subgroup)&gt;0,"",Subgroup),"")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0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0"/>
      <c r="FS52" s="12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3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3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3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3"/>
      <c r="IB52" s="123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3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3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3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0"/>
      <c r="I53" s="12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3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3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3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0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0"/>
      <c r="BE53" s="12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3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3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3"/>
      <c r="CQ53" s="52" t="str">
        <f t="shared" si="175"/>
        <v/>
      </c>
      <c r="CX53" s="130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IF(AND(Sufficient_data="Yes",Subgroup&lt;&gt;""),IF(COUNTIFS(Input!J$2:J45,"="&amp;"Yes",Input!C$2:C45,"="&amp;"Yes",Input!K$2:K45,"="&amp;Subgroup)&gt;0,"",Subgroup),"")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0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0"/>
      <c r="FS53" s="12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3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3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3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3"/>
      <c r="IB53" s="123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3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3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3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0"/>
      <c r="I54" s="12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3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3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3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0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0"/>
      <c r="BE54" s="12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3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3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3"/>
      <c r="CQ54" s="52" t="str">
        <f t="shared" si="175"/>
        <v/>
      </c>
      <c r="CX54" s="130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IF(AND(Sufficient_data="Yes",Subgroup&lt;&gt;""),IF(COUNTIFS(Input!J$2:J46,"="&amp;"Yes",Input!C$2:C46,"="&amp;"Yes",Input!K$2:K46,"="&amp;Subgroup)&gt;0,"",Subgroup),"")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0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0"/>
      <c r="FS54" s="12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3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3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3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3"/>
      <c r="IB54" s="123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3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3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3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0"/>
      <c r="I55" s="12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3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3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3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0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0"/>
      <c r="BE55" s="12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3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3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3"/>
      <c r="CQ55" s="52" t="str">
        <f t="shared" si="175"/>
        <v/>
      </c>
      <c r="CX55" s="130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IF(AND(Sufficient_data="Yes",Subgroup&lt;&gt;""),IF(COUNTIFS(Input!J$2:J47,"="&amp;"Yes",Input!C$2:C47,"="&amp;"Yes",Input!K$2:K47,"="&amp;Subgroup)&gt;0,"",Subgroup),"")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0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0"/>
      <c r="FS55" s="12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3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3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3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3"/>
      <c r="IB55" s="123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3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3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3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0"/>
      <c r="I56" s="12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3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3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3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0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0"/>
      <c r="BE56" s="12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3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3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3"/>
      <c r="CQ56" s="52" t="str">
        <f t="shared" si="175"/>
        <v/>
      </c>
      <c r="CX56" s="130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IF(AND(Sufficient_data="Yes",Subgroup&lt;&gt;""),IF(COUNTIFS(Input!J$2:J48,"="&amp;"Yes",Input!C$2:C48,"="&amp;"Yes",Input!K$2:K48,"="&amp;Subgroup)&gt;0,"",Subgroup),"")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0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0"/>
      <c r="FS56" s="12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3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3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3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3"/>
      <c r="IB56" s="123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3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3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3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0"/>
      <c r="I57" s="12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3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3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3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0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0"/>
      <c r="BE57" s="12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3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3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3"/>
      <c r="CQ57" s="52" t="str">
        <f t="shared" si="175"/>
        <v/>
      </c>
      <c r="CX57" s="130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IF(AND(Sufficient_data="Yes",Subgroup&lt;&gt;""),IF(COUNTIFS(Input!J$2:J49,"="&amp;"Yes",Input!C$2:C49,"="&amp;"Yes",Input!K$2:K49,"="&amp;Subgroup)&gt;0,"",Subgroup),"")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0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0"/>
      <c r="FS57" s="12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3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3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3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3"/>
      <c r="IB57" s="123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3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3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3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0"/>
      <c r="I58" s="12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3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3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3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0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0"/>
      <c r="BE58" s="12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3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3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3"/>
      <c r="CQ58" s="52" t="str">
        <f t="shared" si="175"/>
        <v/>
      </c>
      <c r="CX58" s="130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IF(AND(Sufficient_data="Yes",Subgroup&lt;&gt;""),IF(COUNTIFS(Input!J$2:J50,"="&amp;"Yes",Input!C$2:C50,"="&amp;"Yes",Input!K$2:K50,"="&amp;Subgroup)&gt;0,"",Subgroup),"")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0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0"/>
      <c r="FS58" s="12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3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3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3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3"/>
      <c r="IB58" s="123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3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3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3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0"/>
      <c r="I59" s="12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3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3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3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0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0"/>
      <c r="BE59" s="12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3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3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3"/>
      <c r="CQ59" s="52" t="str">
        <f t="shared" si="175"/>
        <v/>
      </c>
      <c r="CX59" s="130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IF(AND(Sufficient_data="Yes",Subgroup&lt;&gt;""),IF(COUNTIFS(Input!J$2:J51,"="&amp;"Yes",Input!C$2:C51,"="&amp;"Yes",Input!K$2:K51,"="&amp;Subgroup)&gt;0,"",Subgroup),"")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0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0"/>
      <c r="FS59" s="12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3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3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3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3"/>
      <c r="IB59" s="123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3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3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3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0"/>
      <c r="I60" s="12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3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3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3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0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0"/>
      <c r="BE60" s="12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3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3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3"/>
      <c r="CQ60" s="52" t="str">
        <f t="shared" si="175"/>
        <v/>
      </c>
      <c r="CX60" s="130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IF(AND(Sufficient_data="Yes",Subgroup&lt;&gt;""),IF(COUNTIFS(Input!J$2:J52,"="&amp;"Yes",Input!C$2:C52,"="&amp;"Yes",Input!K$2:K52,"="&amp;Subgroup)&gt;0,"",Subgroup),"")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0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0"/>
      <c r="FS60" s="12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3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3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3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3"/>
      <c r="IB60" s="123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3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3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3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0"/>
      <c r="I61" s="12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3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3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3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0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0"/>
      <c r="BE61" s="12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3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3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3"/>
      <c r="CQ61" s="52" t="str">
        <f t="shared" si="175"/>
        <v/>
      </c>
      <c r="CX61" s="130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IF(AND(Sufficient_data="Yes",Subgroup&lt;&gt;""),IF(COUNTIFS(Input!J$2:J53,"="&amp;"Yes",Input!C$2:C53,"="&amp;"Yes",Input!K$2:K53,"="&amp;Subgroup)&gt;0,"",Subgroup),"")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0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0"/>
      <c r="FS61" s="12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3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3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3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3"/>
      <c r="IB61" s="123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3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3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3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0"/>
      <c r="I62" s="12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3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3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3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0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0"/>
      <c r="BE62" s="12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3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3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3"/>
      <c r="CQ62" s="52" t="str">
        <f t="shared" si="175"/>
        <v/>
      </c>
      <c r="CX62" s="130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IF(AND(Sufficient_data="Yes",Subgroup&lt;&gt;""),IF(COUNTIFS(Input!J$2:J54,"="&amp;"Yes",Input!C$2:C54,"="&amp;"Yes",Input!K$2:K54,"="&amp;Subgroup)&gt;0,"",Subgroup),"")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0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0"/>
      <c r="FS62" s="12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3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3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3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3"/>
      <c r="IB62" s="123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3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3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3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0"/>
      <c r="I63" s="12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3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3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3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0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0"/>
      <c r="BE63" s="12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3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3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3"/>
      <c r="CQ63" s="52" t="str">
        <f t="shared" si="175"/>
        <v/>
      </c>
      <c r="CX63" s="130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IF(AND(Sufficient_data="Yes",Subgroup&lt;&gt;""),IF(COUNTIFS(Input!J$2:J55,"="&amp;"Yes",Input!C$2:C55,"="&amp;"Yes",Input!K$2:K55,"="&amp;Subgroup)&gt;0,"",Subgroup),"")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0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0"/>
      <c r="FS63" s="12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3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3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3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3"/>
      <c r="IB63" s="123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3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3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3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0"/>
      <c r="I64" s="12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3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3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3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0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0"/>
      <c r="BE64" s="12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3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3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3"/>
      <c r="CQ64" s="52" t="str">
        <f t="shared" si="175"/>
        <v/>
      </c>
      <c r="CX64" s="130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IF(AND(Sufficient_data="Yes",Subgroup&lt;&gt;""),IF(COUNTIFS(Input!J$2:J56,"="&amp;"Yes",Input!C$2:C56,"="&amp;"Yes",Input!K$2:K56,"="&amp;Subgroup)&gt;0,"",Subgroup),"")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0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0"/>
      <c r="FS64" s="12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3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3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3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3"/>
      <c r="IB64" s="123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3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3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3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0"/>
      <c r="I65" s="12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3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3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3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0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0"/>
      <c r="BE65" s="12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3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3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3"/>
      <c r="CQ65" s="52" t="str">
        <f t="shared" si="175"/>
        <v/>
      </c>
      <c r="CX65" s="130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IF(AND(Sufficient_data="Yes",Subgroup&lt;&gt;""),IF(COUNTIFS(Input!J$2:J57,"="&amp;"Yes",Input!C$2:C57,"="&amp;"Yes",Input!K$2:K57,"="&amp;Subgroup)&gt;0,"",Subgroup),"")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0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0"/>
      <c r="FS65" s="12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3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3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3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3"/>
      <c r="IB65" s="123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3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3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3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0"/>
      <c r="I66" s="12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3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3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3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0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0"/>
      <c r="BE66" s="12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3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3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3"/>
      <c r="CQ66" s="52" t="str">
        <f t="shared" si="175"/>
        <v/>
      </c>
      <c r="CX66" s="130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IF(AND(Sufficient_data="Yes",Subgroup&lt;&gt;""),IF(COUNTIFS(Input!J$2:J58,"="&amp;"Yes",Input!C$2:C58,"="&amp;"Yes",Input!K$2:K58,"="&amp;Subgroup)&gt;0,"",Subgroup),"")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0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0"/>
      <c r="FS66" s="12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3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3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3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3"/>
      <c r="IB66" s="123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3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3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3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0"/>
      <c r="I67" s="12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3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3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3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0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0"/>
      <c r="BE67" s="12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3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3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3"/>
      <c r="CQ67" s="52" t="str">
        <f t="shared" si="175"/>
        <v/>
      </c>
      <c r="CX67" s="130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IF(AND(Sufficient_data="Yes",Subgroup&lt;&gt;""),IF(COUNTIFS(Input!J$2:J59,"="&amp;"Yes",Input!C$2:C59,"="&amp;"Yes",Input!K$2:K59,"="&amp;Subgroup)&gt;0,"",Subgroup),"")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0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0"/>
      <c r="FS67" s="12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3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3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3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3"/>
      <c r="IB67" s="123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3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3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3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0"/>
      <c r="I68" s="12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3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3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3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0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0"/>
      <c r="BE68" s="12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3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3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3"/>
      <c r="CQ68" s="52" t="str">
        <f t="shared" si="175"/>
        <v/>
      </c>
      <c r="CX68" s="130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IF(AND(Sufficient_data="Yes",Subgroup&lt;&gt;""),IF(COUNTIFS(Input!J$2:J60,"="&amp;"Yes",Input!C$2:C60,"="&amp;"Yes",Input!K$2:K60,"="&amp;Subgroup)&gt;0,"",Subgroup),"")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0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0"/>
      <c r="FS68" s="12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3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3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3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3"/>
      <c r="IB68" s="123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3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3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3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0"/>
      <c r="I69" s="12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3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3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3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0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0"/>
      <c r="BE69" s="12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3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3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3"/>
      <c r="CQ69" s="52" t="str">
        <f t="shared" si="175"/>
        <v/>
      </c>
      <c r="CX69" s="130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IF(AND(Sufficient_data="Yes",Subgroup&lt;&gt;""),IF(COUNTIFS(Input!J$2:J61,"="&amp;"Yes",Input!C$2:C61,"="&amp;"Yes",Input!K$2:K61,"="&amp;Subgroup)&gt;0,"",Subgroup),"")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0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0"/>
      <c r="FS69" s="12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3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3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3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3"/>
      <c r="IB69" s="123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3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3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3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0"/>
      <c r="I70" s="12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3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3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3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0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0"/>
      <c r="BE70" s="12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3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3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3"/>
      <c r="CQ70" s="52" t="str">
        <f t="shared" si="175"/>
        <v/>
      </c>
      <c r="CX70" s="130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IF(AND(Sufficient_data="Yes",Subgroup&lt;&gt;""),IF(COUNTIFS(Input!J$2:J62,"="&amp;"Yes",Input!C$2:C62,"="&amp;"Yes",Input!K$2:K62,"="&amp;Subgroup)&gt;0,"",Subgroup),"")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0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0"/>
      <c r="FS70" s="12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3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3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3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3"/>
      <c r="IB70" s="123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3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3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3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0"/>
      <c r="I71" s="12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3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3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3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0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0"/>
      <c r="BE71" s="12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3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3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3"/>
      <c r="CQ71" s="52" t="str">
        <f t="shared" si="175"/>
        <v/>
      </c>
      <c r="CX71" s="130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IF(AND(Sufficient_data="Yes",Subgroup&lt;&gt;""),IF(COUNTIFS(Input!J$2:J63,"="&amp;"Yes",Input!C$2:C63,"="&amp;"Yes",Input!K$2:K63,"="&amp;Subgroup)&gt;0,"",Subgroup),"")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0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0"/>
      <c r="FS71" s="12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3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3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3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3"/>
      <c r="IB71" s="123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3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3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3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0"/>
      <c r="I72" s="12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3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3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3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0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0"/>
      <c r="BE72" s="12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3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3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3"/>
      <c r="CQ72" s="52" t="str">
        <f t="shared" si="175"/>
        <v/>
      </c>
      <c r="CX72" s="130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IF(AND(Sufficient_data="Yes",Subgroup&lt;&gt;""),IF(COUNTIFS(Input!J$2:J64,"="&amp;"Yes",Input!C$2:C64,"="&amp;"Yes",Input!K$2:K64,"="&amp;Subgroup)&gt;0,"",Subgroup),"")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0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0"/>
      <c r="FS72" s="12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3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3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3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3"/>
      <c r="IB72" s="123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3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3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3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0"/>
      <c r="I73" s="12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3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3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3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0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0"/>
      <c r="BE73" s="12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3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3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3"/>
      <c r="CQ73" s="52" t="str">
        <f t="shared" si="175"/>
        <v/>
      </c>
      <c r="CX73" s="130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IF(AND(Sufficient_data="Yes",Subgroup&lt;&gt;""),IF(COUNTIFS(Input!J$2:J65,"="&amp;"Yes",Input!C$2:C65,"="&amp;"Yes",Input!K$2:K65,"="&amp;Subgroup)&gt;0,"",Subgroup),"")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0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0"/>
      <c r="FS73" s="12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3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3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3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3"/>
      <c r="IB73" s="123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3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3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3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0"/>
      <c r="I74" s="12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3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3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3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0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0"/>
      <c r="BE74" s="12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3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3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3"/>
      <c r="CQ74" s="52" t="str">
        <f t="shared" si="175"/>
        <v/>
      </c>
      <c r="CX74" s="130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IF(AND(Sufficient_data="Yes",Subgroup&lt;&gt;""),IF(COUNTIFS(Input!J$2:J66,"="&amp;"Yes",Input!C$2:C66,"="&amp;"Yes",Input!K$2:K66,"="&amp;Subgroup)&gt;0,"",Subgroup),"")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0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0"/>
      <c r="FS74" s="12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3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3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3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3"/>
      <c r="IB74" s="123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3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3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3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0"/>
      <c r="I75" s="12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3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3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3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0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0"/>
      <c r="BE75" s="12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3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3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3"/>
      <c r="CQ75" s="52" t="str">
        <f t="shared" si="175"/>
        <v/>
      </c>
      <c r="CX75" s="130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IF(AND(Sufficient_data="Yes",Subgroup&lt;&gt;""),IF(COUNTIFS(Input!J$2:J67,"="&amp;"Yes",Input!C$2:C67,"="&amp;"Yes",Input!K$2:K67,"="&amp;Subgroup)&gt;0,"",Subgroup),"")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0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0"/>
      <c r="FS75" s="12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3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3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3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3"/>
      <c r="IB75" s="123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3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3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3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0"/>
      <c r="I76" s="12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3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3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3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0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0"/>
      <c r="BE76" s="12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3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3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3"/>
      <c r="CQ76" s="52" t="str">
        <f t="shared" si="175"/>
        <v/>
      </c>
      <c r="CX76" s="130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IF(AND(Sufficient_data="Yes",Subgroup&lt;&gt;""),IF(COUNTIFS(Input!J$2:J68,"="&amp;"Yes",Input!C$2:C68,"="&amp;"Yes",Input!K$2:K68,"="&amp;Subgroup)&gt;0,"",Subgroup),"")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0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0"/>
      <c r="FS76" s="12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3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3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3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3"/>
      <c r="IB76" s="123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3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3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3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0"/>
      <c r="I77" s="12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3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3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3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0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0"/>
      <c r="BE77" s="12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3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3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3"/>
      <c r="CQ77" s="52" t="str">
        <f t="shared" si="175"/>
        <v/>
      </c>
      <c r="CX77" s="130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IF(AND(Sufficient_data="Yes",Subgroup&lt;&gt;""),IF(COUNTIFS(Input!J$2:J69,"="&amp;"Yes",Input!C$2:C69,"="&amp;"Yes",Input!K$2:K69,"="&amp;Subgroup)&gt;0,"",Subgroup),"")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0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0"/>
      <c r="FS77" s="12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3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3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3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3"/>
      <c r="IB77" s="123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3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3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3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0"/>
      <c r="I78" s="12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3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3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3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0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0"/>
      <c r="BE78" s="12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3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3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3"/>
      <c r="CQ78" s="52" t="str">
        <f t="shared" si="175"/>
        <v/>
      </c>
      <c r="CX78" s="130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IF(AND(Sufficient_data="Yes",Subgroup&lt;&gt;""),IF(COUNTIFS(Input!J$2:J70,"="&amp;"Yes",Input!C$2:C70,"="&amp;"Yes",Input!K$2:K70,"="&amp;Subgroup)&gt;0,"",Subgroup),"")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0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0"/>
      <c r="FS78" s="12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3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3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3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3"/>
      <c r="IB78" s="123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3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3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3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0"/>
      <c r="I79" s="12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3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3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3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0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0"/>
      <c r="BE79" s="12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3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3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3"/>
      <c r="CQ79" s="52" t="str">
        <f t="shared" si="175"/>
        <v/>
      </c>
      <c r="CX79" s="130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IF(AND(Sufficient_data="Yes",Subgroup&lt;&gt;""),IF(COUNTIFS(Input!J$2:J71,"="&amp;"Yes",Input!C$2:C71,"="&amp;"Yes",Input!K$2:K71,"="&amp;Subgroup)&gt;0,"",Subgroup),"")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0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0"/>
      <c r="FS79" s="12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3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3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3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3"/>
      <c r="IB79" s="123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3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3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3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0"/>
      <c r="I80" s="12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3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3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3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0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0"/>
      <c r="BE80" s="12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3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3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3"/>
      <c r="CQ80" s="52" t="str">
        <f t="shared" si="175"/>
        <v/>
      </c>
      <c r="CX80" s="130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IF(AND(Sufficient_data="Yes",Subgroup&lt;&gt;""),IF(COUNTIFS(Input!J$2:J72,"="&amp;"Yes",Input!C$2:C72,"="&amp;"Yes",Input!K$2:K72,"="&amp;Subgroup)&gt;0,"",Subgroup),"")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0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0"/>
      <c r="FS80" s="12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3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3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3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3"/>
      <c r="IB80" s="123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3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3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3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0"/>
      <c r="I81" s="12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3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3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3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0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0"/>
      <c r="BE81" s="12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3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3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3"/>
      <c r="CQ81" s="52" t="str">
        <f t="shared" si="175"/>
        <v/>
      </c>
      <c r="CX81" s="130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IF(AND(Sufficient_data="Yes",Subgroup&lt;&gt;""),IF(COUNTIFS(Input!J$2:J73,"="&amp;"Yes",Input!C$2:C73,"="&amp;"Yes",Input!K$2:K73,"="&amp;Subgroup)&gt;0,"",Subgroup),"")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0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0"/>
      <c r="FS81" s="12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3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3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3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3"/>
      <c r="IB81" s="123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3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3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3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0"/>
      <c r="I82" s="12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3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3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3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0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0"/>
      <c r="BE82" s="12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3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3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3"/>
      <c r="CQ82" s="52" t="str">
        <f t="shared" si="175"/>
        <v/>
      </c>
      <c r="CX82" s="130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IF(AND(Sufficient_data="Yes",Subgroup&lt;&gt;""),IF(COUNTIFS(Input!J$2:J74,"="&amp;"Yes",Input!C$2:C74,"="&amp;"Yes",Input!K$2:K74,"="&amp;Subgroup)&gt;0,"",Subgroup),"")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0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0"/>
      <c r="FS82" s="12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3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3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3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3"/>
      <c r="IB82" s="123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3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3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3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0"/>
      <c r="I83" s="12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3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3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3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0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0"/>
      <c r="BE83" s="12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3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3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3"/>
      <c r="CQ83" s="52" t="str">
        <f t="shared" si="175"/>
        <v/>
      </c>
      <c r="CX83" s="130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IF(AND(Sufficient_data="Yes",Subgroup&lt;&gt;""),IF(COUNTIFS(Input!J$2:J75,"="&amp;"Yes",Input!C$2:C75,"="&amp;"Yes",Input!K$2:K75,"="&amp;Subgroup)&gt;0,"",Subgroup),"")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0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0"/>
      <c r="FS83" s="12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3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3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3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3"/>
      <c r="IB83" s="123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3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3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3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0"/>
      <c r="I84" s="12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3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3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3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0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0"/>
      <c r="BE84" s="12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3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3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3"/>
      <c r="CQ84" s="52" t="str">
        <f t="shared" si="175"/>
        <v/>
      </c>
      <c r="CX84" s="130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IF(AND(Sufficient_data="Yes",Subgroup&lt;&gt;""),IF(COUNTIFS(Input!J$2:J76,"="&amp;"Yes",Input!C$2:C76,"="&amp;"Yes",Input!K$2:K76,"="&amp;Subgroup)&gt;0,"",Subgroup),"")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0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0"/>
      <c r="FS84" s="12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3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3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3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3"/>
      <c r="IB84" s="123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3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3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3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0"/>
      <c r="I85" s="12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3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3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3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0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0"/>
      <c r="BE85" s="12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3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3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3"/>
      <c r="CQ85" s="52" t="str">
        <f t="shared" si="175"/>
        <v/>
      </c>
      <c r="CX85" s="130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IF(AND(Sufficient_data="Yes",Subgroup&lt;&gt;""),IF(COUNTIFS(Input!J$2:J77,"="&amp;"Yes",Input!C$2:C77,"="&amp;"Yes",Input!K$2:K77,"="&amp;Subgroup)&gt;0,"",Subgroup),"")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0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0"/>
      <c r="FS85" s="12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3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3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3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3"/>
      <c r="IB85" s="123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3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3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3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0"/>
      <c r="I86" s="12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3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3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3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0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0"/>
      <c r="BE86" s="12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3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3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3"/>
      <c r="CQ86" s="52" t="str">
        <f t="shared" si="175"/>
        <v/>
      </c>
      <c r="CX86" s="130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IF(AND(Sufficient_data="Yes",Subgroup&lt;&gt;""),IF(COUNTIFS(Input!J$2:J78,"="&amp;"Yes",Input!C$2:C78,"="&amp;"Yes",Input!K$2:K78,"="&amp;Subgroup)&gt;0,"",Subgroup),"")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0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0"/>
      <c r="FS86" s="12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3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3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3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3"/>
      <c r="IB86" s="123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3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3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3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0"/>
      <c r="I87" s="12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3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3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3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0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0"/>
      <c r="BE87" s="12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3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3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3"/>
      <c r="CQ87" s="52" t="str">
        <f t="shared" si="175"/>
        <v/>
      </c>
      <c r="CX87" s="130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IF(AND(Sufficient_data="Yes",Subgroup&lt;&gt;""),IF(COUNTIFS(Input!J$2:J79,"="&amp;"Yes",Input!C$2:C79,"="&amp;"Yes",Input!K$2:K79,"="&amp;Subgroup)&gt;0,"",Subgroup),"")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0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0"/>
      <c r="FS87" s="12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3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3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3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3"/>
      <c r="IB87" s="123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3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3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3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0"/>
      <c r="I88" s="12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3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3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3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0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0"/>
      <c r="BE88" s="12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3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3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3"/>
      <c r="CQ88" s="52" t="str">
        <f t="shared" si="175"/>
        <v/>
      </c>
      <c r="CX88" s="130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IF(AND(Sufficient_data="Yes",Subgroup&lt;&gt;""),IF(COUNTIFS(Input!J$2:J80,"="&amp;"Yes",Input!C$2:C80,"="&amp;"Yes",Input!K$2:K80,"="&amp;Subgroup)&gt;0,"",Subgroup),"")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0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0"/>
      <c r="FS88" s="12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3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3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3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3"/>
      <c r="IB88" s="123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3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3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3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0"/>
      <c r="I89" s="12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3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3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3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0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0"/>
      <c r="BE89" s="12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3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3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3"/>
      <c r="CQ89" s="52" t="str">
        <f t="shared" si="175"/>
        <v/>
      </c>
      <c r="CX89" s="130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IF(AND(Sufficient_data="Yes",Subgroup&lt;&gt;""),IF(COUNTIFS(Input!J$2:J81,"="&amp;"Yes",Input!C$2:C81,"="&amp;"Yes",Input!K$2:K81,"="&amp;Subgroup)&gt;0,"",Subgroup),"")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0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0"/>
      <c r="FS89" s="12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3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3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3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3"/>
      <c r="IB89" s="123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3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3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3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0"/>
      <c r="I90" s="12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3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3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3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0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0"/>
      <c r="BE90" s="12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3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3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3"/>
      <c r="CQ90" s="52" t="str">
        <f t="shared" si="175"/>
        <v/>
      </c>
      <c r="CX90" s="130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IF(AND(Sufficient_data="Yes",Subgroup&lt;&gt;""),IF(COUNTIFS(Input!J$2:J82,"="&amp;"Yes",Input!C$2:C82,"="&amp;"Yes",Input!K$2:K82,"="&amp;Subgroup)&gt;0,"",Subgroup),"")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0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0"/>
      <c r="FS90" s="12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3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3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3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3"/>
      <c r="IB90" s="123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3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3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3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0"/>
      <c r="I91" s="12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3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3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3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0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0"/>
      <c r="BE91" s="12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3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3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3"/>
      <c r="CQ91" s="52" t="str">
        <f t="shared" si="175"/>
        <v/>
      </c>
      <c r="CX91" s="130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IF(AND(Sufficient_data="Yes",Subgroup&lt;&gt;""),IF(COUNTIFS(Input!J$2:J83,"="&amp;"Yes",Input!C$2:C83,"="&amp;"Yes",Input!K$2:K83,"="&amp;Subgroup)&gt;0,"",Subgroup),"")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0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0"/>
      <c r="FS91" s="12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3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3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3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3"/>
      <c r="IB91" s="123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3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3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3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0"/>
      <c r="I92" s="12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3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3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3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0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0"/>
      <c r="BE92" s="12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3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3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3"/>
      <c r="CQ92" s="52" t="str">
        <f t="shared" si="175"/>
        <v/>
      </c>
      <c r="CX92" s="130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IF(AND(Sufficient_data="Yes",Subgroup&lt;&gt;""),IF(COUNTIFS(Input!J$2:J84,"="&amp;"Yes",Input!C$2:C84,"="&amp;"Yes",Input!K$2:K84,"="&amp;Subgroup)&gt;0,"",Subgroup),"")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0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0"/>
      <c r="FS92" s="12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3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3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3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3"/>
      <c r="IB92" s="123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3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3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3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0"/>
      <c r="I93" s="12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3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3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3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0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0"/>
      <c r="BE93" s="12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3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3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3"/>
      <c r="CQ93" s="52" t="str">
        <f t="shared" si="175"/>
        <v/>
      </c>
      <c r="CX93" s="130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IF(AND(Sufficient_data="Yes",Subgroup&lt;&gt;""),IF(COUNTIFS(Input!J$2:J85,"="&amp;"Yes",Input!C$2:C85,"="&amp;"Yes",Input!K$2:K85,"="&amp;Subgroup)&gt;0,"",Subgroup),"")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0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0"/>
      <c r="FS93" s="12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3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3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3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3"/>
      <c r="IB93" s="123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3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3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3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0"/>
      <c r="I94" s="12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3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3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3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0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0"/>
      <c r="BE94" s="12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3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3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3"/>
      <c r="CQ94" s="52" t="str">
        <f t="shared" si="175"/>
        <v/>
      </c>
      <c r="CX94" s="130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IF(AND(Sufficient_data="Yes",Subgroup&lt;&gt;""),IF(COUNTIFS(Input!J$2:J86,"="&amp;"Yes",Input!C$2:C86,"="&amp;"Yes",Input!K$2:K86,"="&amp;Subgroup)&gt;0,"",Subgroup),"")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0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0"/>
      <c r="FS94" s="12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3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3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3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3"/>
      <c r="IB94" s="123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3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3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3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0"/>
      <c r="I95" s="12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3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3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3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0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0"/>
      <c r="BE95" s="12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3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3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3"/>
      <c r="CQ95" s="52" t="str">
        <f t="shared" si="175"/>
        <v/>
      </c>
      <c r="CX95" s="130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IF(AND(Sufficient_data="Yes",Subgroup&lt;&gt;""),IF(COUNTIFS(Input!J$2:J87,"="&amp;"Yes",Input!C$2:C87,"="&amp;"Yes",Input!K$2:K87,"="&amp;Subgroup)&gt;0,"",Subgroup),"")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0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0"/>
      <c r="FS95" s="12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3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3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3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3"/>
      <c r="IB95" s="123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3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3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3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0"/>
      <c r="I96" s="12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3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3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3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0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0"/>
      <c r="BE96" s="12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3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3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3"/>
      <c r="CQ96" s="52" t="str">
        <f t="shared" si="175"/>
        <v/>
      </c>
      <c r="CX96" s="130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IF(AND(Sufficient_data="Yes",Subgroup&lt;&gt;""),IF(COUNTIFS(Input!J$2:J88,"="&amp;"Yes",Input!C$2:C88,"="&amp;"Yes",Input!K$2:K88,"="&amp;Subgroup)&gt;0,"",Subgroup),"")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0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0"/>
      <c r="FS96" s="12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3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3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3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3"/>
      <c r="IB96" s="123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3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3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3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0"/>
      <c r="I97" s="12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3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3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3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0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0"/>
      <c r="BE97" s="12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3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3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3"/>
      <c r="CQ97" s="52" t="str">
        <f t="shared" si="175"/>
        <v/>
      </c>
      <c r="CX97" s="130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IF(AND(Sufficient_data="Yes",Subgroup&lt;&gt;""),IF(COUNTIFS(Input!J$2:J89,"="&amp;"Yes",Input!C$2:C89,"="&amp;"Yes",Input!K$2:K89,"="&amp;Subgroup)&gt;0,"",Subgroup),"")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0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0"/>
      <c r="FS97" s="12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3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3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3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3"/>
      <c r="IB97" s="123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3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3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3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0"/>
      <c r="I98" s="12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3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3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3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0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0"/>
      <c r="BE98" s="12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3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3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3"/>
      <c r="CQ98" s="52" t="str">
        <f t="shared" ref="CQ98:CQ161" si="383">IF(AND(Sufficient_data="Yes",Include_study?="Yes"),c_/(c_+d_),"")</f>
        <v/>
      </c>
      <c r="CX98" s="130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IF(AND(Sufficient_data="Yes",Subgroup&lt;&gt;""),IF(COUNTIFS(Input!J$2:J90,"="&amp;"Yes",Input!C$2:C90,"="&amp;"Yes",Input!K$2:K90,"="&amp;Subgroup)&gt;0,"",Subgroup),"")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0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0"/>
      <c r="FS98" s="12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3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3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3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3"/>
      <c r="IB98" s="123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3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3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3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0"/>
      <c r="I99" s="12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3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3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3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0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0"/>
      <c r="BE99" s="12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3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3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3"/>
      <c r="CQ99" s="52" t="str">
        <f t="shared" si="383"/>
        <v/>
      </c>
      <c r="CX99" s="130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IF(AND(Sufficient_data="Yes",Subgroup&lt;&gt;""),IF(COUNTIFS(Input!J$2:J91,"="&amp;"Yes",Input!C$2:C91,"="&amp;"Yes",Input!K$2:K91,"="&amp;Subgroup)&gt;0,"",Subgroup),"")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0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0"/>
      <c r="FS99" s="12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3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3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3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3"/>
      <c r="IB99" s="123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3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3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3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0"/>
      <c r="I100" s="12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3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3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3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0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0"/>
      <c r="BE100" s="12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3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3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3"/>
      <c r="CQ100" s="52" t="str">
        <f t="shared" si="383"/>
        <v/>
      </c>
      <c r="CX100" s="130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IF(AND(Sufficient_data="Yes",Subgroup&lt;&gt;""),IF(COUNTIFS(Input!J$2:J92,"="&amp;"Yes",Input!C$2:C92,"="&amp;"Yes",Input!K$2:K92,"="&amp;Subgroup)&gt;0,"",Subgroup),"")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0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0"/>
      <c r="FS100" s="12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3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3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3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3"/>
      <c r="IB100" s="123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3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3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3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0"/>
      <c r="I101" s="12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3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3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3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0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0"/>
      <c r="BE101" s="12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3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3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3"/>
      <c r="CQ101" s="52" t="str">
        <f t="shared" si="383"/>
        <v/>
      </c>
      <c r="CX101" s="130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IF(AND(Sufficient_data="Yes",Subgroup&lt;&gt;""),IF(COUNTIFS(Input!J$2:J93,"="&amp;"Yes",Input!C$2:C93,"="&amp;"Yes",Input!K$2:K93,"="&amp;Subgroup)&gt;0,"",Subgroup),"")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0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0"/>
      <c r="FS101" s="12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3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3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3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3"/>
      <c r="IB101" s="123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3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3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3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0"/>
      <c r="I102" s="12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3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3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3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0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0"/>
      <c r="BE102" s="12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3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3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3"/>
      <c r="CQ102" s="52" t="str">
        <f t="shared" si="383"/>
        <v/>
      </c>
      <c r="CX102" s="130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IF(AND(Sufficient_data="Yes",Subgroup&lt;&gt;""),IF(COUNTIFS(Input!J$2:J94,"="&amp;"Yes",Input!C$2:C94,"="&amp;"Yes",Input!K$2:K94,"="&amp;Subgroup)&gt;0,"",Subgroup),"")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0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0"/>
      <c r="FS102" s="12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3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3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3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3"/>
      <c r="IB102" s="123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3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3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3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0"/>
      <c r="I103" s="12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3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3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3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0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0"/>
      <c r="BE103" s="12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3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3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3"/>
      <c r="CQ103" s="52" t="str">
        <f t="shared" si="383"/>
        <v/>
      </c>
      <c r="CX103" s="130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IF(AND(Sufficient_data="Yes",Subgroup&lt;&gt;""),IF(COUNTIFS(Input!J$2:J95,"="&amp;"Yes",Input!C$2:C95,"="&amp;"Yes",Input!K$2:K95,"="&amp;Subgroup)&gt;0,"",Subgroup),"")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0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0"/>
      <c r="FS103" s="12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3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3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3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3"/>
      <c r="IB103" s="123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3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3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3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0"/>
      <c r="I104" s="12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3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3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3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0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0"/>
      <c r="BE104" s="12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3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3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3"/>
      <c r="CQ104" s="52" t="str">
        <f t="shared" si="383"/>
        <v/>
      </c>
      <c r="CX104" s="130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IF(AND(Sufficient_data="Yes",Subgroup&lt;&gt;""),IF(COUNTIFS(Input!J$2:J96,"="&amp;"Yes",Input!C$2:C96,"="&amp;"Yes",Input!K$2:K96,"="&amp;Subgroup)&gt;0,"",Subgroup),"")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0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0"/>
      <c r="FS104" s="12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3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3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3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3"/>
      <c r="IB104" s="123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3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3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3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0"/>
      <c r="I105" s="12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3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3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3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0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0"/>
      <c r="BE105" s="12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3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3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3"/>
      <c r="CQ105" s="52" t="str">
        <f t="shared" si="383"/>
        <v/>
      </c>
      <c r="CX105" s="130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IF(AND(Sufficient_data="Yes",Subgroup&lt;&gt;""),IF(COUNTIFS(Input!J$2:J97,"="&amp;"Yes",Input!C$2:C97,"="&amp;"Yes",Input!K$2:K97,"="&amp;Subgroup)&gt;0,"",Subgroup),"")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0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0"/>
      <c r="FS105" s="12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3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3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3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3"/>
      <c r="IB105" s="123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3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3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3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0"/>
      <c r="I106" s="12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3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3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3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0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0"/>
      <c r="BE106" s="12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3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3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3"/>
      <c r="CQ106" s="52" t="str">
        <f t="shared" si="383"/>
        <v/>
      </c>
      <c r="CX106" s="130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IF(AND(Sufficient_data="Yes",Subgroup&lt;&gt;""),IF(COUNTIFS(Input!J$2:J98,"="&amp;"Yes",Input!C$2:C98,"="&amp;"Yes",Input!K$2:K98,"="&amp;Subgroup)&gt;0,"",Subgroup),"")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0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0"/>
      <c r="FS106" s="12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3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3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3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3"/>
      <c r="IB106" s="123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3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3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3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0"/>
      <c r="I107" s="12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3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3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3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0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0"/>
      <c r="BE107" s="12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3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3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3"/>
      <c r="CQ107" s="52" t="str">
        <f t="shared" si="383"/>
        <v/>
      </c>
      <c r="CX107" s="130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IF(AND(Sufficient_data="Yes",Subgroup&lt;&gt;""),IF(COUNTIFS(Input!J$2:J99,"="&amp;"Yes",Input!C$2:C99,"="&amp;"Yes",Input!K$2:K99,"="&amp;Subgroup)&gt;0,"",Subgroup),"")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0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0"/>
      <c r="FS107" s="12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3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3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3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3"/>
      <c r="IB107" s="123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3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3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3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0"/>
      <c r="I108" s="12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3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3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3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0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0"/>
      <c r="BE108" s="12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3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3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3"/>
      <c r="CQ108" s="52" t="str">
        <f t="shared" si="383"/>
        <v/>
      </c>
      <c r="CX108" s="130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IF(AND(Sufficient_data="Yes",Subgroup&lt;&gt;""),IF(COUNTIFS(Input!J$2:J100,"="&amp;"Yes",Input!C$2:C100,"="&amp;"Yes",Input!K$2:K100,"="&amp;Subgroup)&gt;0,"",Subgroup),"")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0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0"/>
      <c r="FS108" s="12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3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3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3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3"/>
      <c r="IB108" s="123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3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3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3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0"/>
      <c r="I109" s="12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3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3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3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0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0"/>
      <c r="BE109" s="12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3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3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3"/>
      <c r="CQ109" s="52" t="str">
        <f t="shared" si="383"/>
        <v/>
      </c>
      <c r="CX109" s="130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IF(AND(Sufficient_data="Yes",Subgroup&lt;&gt;""),IF(COUNTIFS(Input!J$2:J101,"="&amp;"Yes",Input!C$2:C101,"="&amp;"Yes",Input!K$2:K101,"="&amp;Subgroup)&gt;0,"",Subgroup),"")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0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0"/>
      <c r="FS109" s="12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3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3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3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3"/>
      <c r="IB109" s="123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3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3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3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0"/>
      <c r="I110" s="12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3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3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3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0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0"/>
      <c r="BE110" s="12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3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3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3"/>
      <c r="CQ110" s="52" t="str">
        <f t="shared" si="383"/>
        <v/>
      </c>
      <c r="CX110" s="130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IF(AND(Sufficient_data="Yes",Subgroup&lt;&gt;""),IF(COUNTIFS(Input!J$2:J102,"="&amp;"Yes",Input!C$2:C102,"="&amp;"Yes",Input!K$2:K102,"="&amp;Subgroup)&gt;0,"",Subgroup),"")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0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0"/>
      <c r="FS110" s="12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3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3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3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3"/>
      <c r="IB110" s="123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3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3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3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0"/>
      <c r="I111" s="12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3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3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3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0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0"/>
      <c r="BE111" s="12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3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3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3"/>
      <c r="CQ111" s="52" t="str">
        <f t="shared" si="383"/>
        <v/>
      </c>
      <c r="CX111" s="130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IF(AND(Sufficient_data="Yes",Subgroup&lt;&gt;""),IF(COUNTIFS(Input!J$2:J103,"="&amp;"Yes",Input!C$2:C103,"="&amp;"Yes",Input!K$2:K103,"="&amp;Subgroup)&gt;0,"",Subgroup),"")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0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0"/>
      <c r="FS111" s="12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3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3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3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3"/>
      <c r="IB111" s="123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3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3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3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0"/>
      <c r="I112" s="12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3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3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3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0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0"/>
      <c r="BE112" s="12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3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3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3"/>
      <c r="CQ112" s="52" t="str">
        <f t="shared" si="383"/>
        <v/>
      </c>
      <c r="CX112" s="130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IF(AND(Sufficient_data="Yes",Subgroup&lt;&gt;""),IF(COUNTIFS(Input!J$2:J104,"="&amp;"Yes",Input!C$2:C104,"="&amp;"Yes",Input!K$2:K104,"="&amp;Subgroup)&gt;0,"",Subgroup),"")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0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0"/>
      <c r="FS112" s="12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3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3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3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3"/>
      <c r="IB112" s="123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3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3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3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0"/>
      <c r="I113" s="12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3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3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3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0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0"/>
      <c r="BE113" s="12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3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3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3"/>
      <c r="CQ113" s="52" t="str">
        <f t="shared" si="383"/>
        <v/>
      </c>
      <c r="CX113" s="130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IF(AND(Sufficient_data="Yes",Subgroup&lt;&gt;""),IF(COUNTIFS(Input!J$2:J105,"="&amp;"Yes",Input!C$2:C105,"="&amp;"Yes",Input!K$2:K105,"="&amp;Subgroup)&gt;0,"",Subgroup),"")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0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0"/>
      <c r="FS113" s="12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3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3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3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3"/>
      <c r="IB113" s="123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3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3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3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0"/>
      <c r="I114" s="12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3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3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3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0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0"/>
      <c r="BE114" s="12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3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3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3"/>
      <c r="CQ114" s="52" t="str">
        <f t="shared" si="383"/>
        <v/>
      </c>
      <c r="CX114" s="130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IF(AND(Sufficient_data="Yes",Subgroup&lt;&gt;""),IF(COUNTIFS(Input!J$2:J106,"="&amp;"Yes",Input!C$2:C106,"="&amp;"Yes",Input!K$2:K106,"="&amp;Subgroup)&gt;0,"",Subgroup),"")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0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0"/>
      <c r="FS114" s="12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3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3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3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3"/>
      <c r="IB114" s="123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3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3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3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0"/>
      <c r="I115" s="12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3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3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3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0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0"/>
      <c r="BE115" s="12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3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3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3"/>
      <c r="CQ115" s="52" t="str">
        <f t="shared" si="383"/>
        <v/>
      </c>
      <c r="CX115" s="130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IF(AND(Sufficient_data="Yes",Subgroup&lt;&gt;""),IF(COUNTIFS(Input!J$2:J107,"="&amp;"Yes",Input!C$2:C107,"="&amp;"Yes",Input!K$2:K107,"="&amp;Subgroup)&gt;0,"",Subgroup),"")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0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0"/>
      <c r="FS115" s="12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3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3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3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3"/>
      <c r="IB115" s="123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3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3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3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0"/>
      <c r="I116" s="12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3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3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3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0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0"/>
      <c r="BE116" s="12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3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3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3"/>
      <c r="CQ116" s="52" t="str">
        <f t="shared" si="383"/>
        <v/>
      </c>
      <c r="CX116" s="130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IF(AND(Sufficient_data="Yes",Subgroup&lt;&gt;""),IF(COUNTIFS(Input!J$2:J108,"="&amp;"Yes",Input!C$2:C108,"="&amp;"Yes",Input!K$2:K108,"="&amp;Subgroup)&gt;0,"",Subgroup),"")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0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0"/>
      <c r="FS116" s="12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3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3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3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3"/>
      <c r="IB116" s="123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3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3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3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0"/>
      <c r="I117" s="12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3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3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3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0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0"/>
      <c r="BE117" s="12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3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3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3"/>
      <c r="CQ117" s="52" t="str">
        <f t="shared" si="383"/>
        <v/>
      </c>
      <c r="CX117" s="130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IF(AND(Sufficient_data="Yes",Subgroup&lt;&gt;""),IF(COUNTIFS(Input!J$2:J109,"="&amp;"Yes",Input!C$2:C109,"="&amp;"Yes",Input!K$2:K109,"="&amp;Subgroup)&gt;0,"",Subgroup),"")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0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0"/>
      <c r="FS117" s="12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3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3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3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3"/>
      <c r="IB117" s="123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3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3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3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0"/>
      <c r="I118" s="12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3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3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3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0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0"/>
      <c r="BE118" s="12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3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3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3"/>
      <c r="CQ118" s="52" t="str">
        <f t="shared" si="383"/>
        <v/>
      </c>
      <c r="CX118" s="130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IF(AND(Sufficient_data="Yes",Subgroup&lt;&gt;""),IF(COUNTIFS(Input!J$2:J110,"="&amp;"Yes",Input!C$2:C110,"="&amp;"Yes",Input!K$2:K110,"="&amp;Subgroup)&gt;0,"",Subgroup),"")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0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0"/>
      <c r="FS118" s="12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3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3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3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3"/>
      <c r="IB118" s="123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3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3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3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0"/>
      <c r="I119" s="12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3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3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3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0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0"/>
      <c r="BE119" s="12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3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3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3"/>
      <c r="CQ119" s="52" t="str">
        <f t="shared" si="383"/>
        <v/>
      </c>
      <c r="CX119" s="130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IF(AND(Sufficient_data="Yes",Subgroup&lt;&gt;""),IF(COUNTIFS(Input!J$2:J111,"="&amp;"Yes",Input!C$2:C111,"="&amp;"Yes",Input!K$2:K111,"="&amp;Subgroup)&gt;0,"",Subgroup),"")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0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0"/>
      <c r="FS119" s="12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3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3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3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3"/>
      <c r="IB119" s="123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3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3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3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0"/>
      <c r="I120" s="12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3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3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3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0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0"/>
      <c r="BE120" s="12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3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3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3"/>
      <c r="CQ120" s="52" t="str">
        <f t="shared" si="383"/>
        <v/>
      </c>
      <c r="CX120" s="130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IF(AND(Sufficient_data="Yes",Subgroup&lt;&gt;""),IF(COUNTIFS(Input!J$2:J112,"="&amp;"Yes",Input!C$2:C112,"="&amp;"Yes",Input!K$2:K112,"="&amp;Subgroup)&gt;0,"",Subgroup),"")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0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0"/>
      <c r="FS120" s="12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3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3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3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3"/>
      <c r="IB120" s="123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3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3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3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0"/>
      <c r="I121" s="12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3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3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3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0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0"/>
      <c r="BE121" s="12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3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3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3"/>
      <c r="CQ121" s="52" t="str">
        <f t="shared" si="383"/>
        <v/>
      </c>
      <c r="CX121" s="130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IF(AND(Sufficient_data="Yes",Subgroup&lt;&gt;""),IF(COUNTIFS(Input!J$2:J113,"="&amp;"Yes",Input!C$2:C113,"="&amp;"Yes",Input!K$2:K113,"="&amp;Subgroup)&gt;0,"",Subgroup),"")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0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0"/>
      <c r="FS121" s="12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3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3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3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3"/>
      <c r="IB121" s="123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3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3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3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0"/>
      <c r="I122" s="12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3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3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3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0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0"/>
      <c r="BE122" s="12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3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3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3"/>
      <c r="CQ122" s="52" t="str">
        <f t="shared" si="383"/>
        <v/>
      </c>
      <c r="CX122" s="130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IF(AND(Sufficient_data="Yes",Subgroup&lt;&gt;""),IF(COUNTIFS(Input!J$2:J114,"="&amp;"Yes",Input!C$2:C114,"="&amp;"Yes",Input!K$2:K114,"="&amp;Subgroup)&gt;0,"",Subgroup),"")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0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0"/>
      <c r="FS122" s="12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3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3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3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3"/>
      <c r="IB122" s="123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3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3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3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0"/>
      <c r="I123" s="12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3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3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3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0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0"/>
      <c r="BE123" s="12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3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3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3"/>
      <c r="CQ123" s="52" t="str">
        <f t="shared" si="383"/>
        <v/>
      </c>
      <c r="CX123" s="130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IF(AND(Sufficient_data="Yes",Subgroup&lt;&gt;""),IF(COUNTIFS(Input!J$2:J115,"="&amp;"Yes",Input!C$2:C115,"="&amp;"Yes",Input!K$2:K115,"="&amp;Subgroup)&gt;0,"",Subgroup),"")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0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0"/>
      <c r="FS123" s="12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3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3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3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3"/>
      <c r="IB123" s="123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3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3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3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0"/>
      <c r="I124" s="12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3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3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3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0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0"/>
      <c r="BE124" s="12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3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3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3"/>
      <c r="CQ124" s="52" t="str">
        <f t="shared" si="383"/>
        <v/>
      </c>
      <c r="CX124" s="130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IF(AND(Sufficient_data="Yes",Subgroup&lt;&gt;""),IF(COUNTIFS(Input!J$2:J116,"="&amp;"Yes",Input!C$2:C116,"="&amp;"Yes",Input!K$2:K116,"="&amp;Subgroup)&gt;0,"",Subgroup),"")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0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0"/>
      <c r="FS124" s="12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3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3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3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3"/>
      <c r="IB124" s="123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3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3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3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0"/>
      <c r="I125" s="12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3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3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3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0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0"/>
      <c r="BE125" s="12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3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3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3"/>
      <c r="CQ125" s="52" t="str">
        <f t="shared" si="383"/>
        <v/>
      </c>
      <c r="CX125" s="130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IF(AND(Sufficient_data="Yes",Subgroup&lt;&gt;""),IF(COUNTIFS(Input!J$2:J117,"="&amp;"Yes",Input!C$2:C117,"="&amp;"Yes",Input!K$2:K117,"="&amp;Subgroup)&gt;0,"",Subgroup),"")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0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0"/>
      <c r="FS125" s="12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3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3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3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3"/>
      <c r="IB125" s="123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3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3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3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0"/>
      <c r="I126" s="12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3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3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3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0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0"/>
      <c r="BE126" s="12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3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3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3"/>
      <c r="CQ126" s="52" t="str">
        <f t="shared" si="383"/>
        <v/>
      </c>
      <c r="CX126" s="130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IF(AND(Sufficient_data="Yes",Subgroup&lt;&gt;""),IF(COUNTIFS(Input!J$2:J118,"="&amp;"Yes",Input!C$2:C118,"="&amp;"Yes",Input!K$2:K118,"="&amp;Subgroup)&gt;0,"",Subgroup),"")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0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0"/>
      <c r="FS126" s="12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3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3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3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3"/>
      <c r="IB126" s="123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3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3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3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0"/>
      <c r="I127" s="12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3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3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3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0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0"/>
      <c r="BE127" s="12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3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3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3"/>
      <c r="CQ127" s="52" t="str">
        <f t="shared" si="383"/>
        <v/>
      </c>
      <c r="CX127" s="130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IF(AND(Sufficient_data="Yes",Subgroup&lt;&gt;""),IF(COUNTIFS(Input!J$2:J119,"="&amp;"Yes",Input!C$2:C119,"="&amp;"Yes",Input!K$2:K119,"="&amp;Subgroup)&gt;0,"",Subgroup),"")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0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0"/>
      <c r="FS127" s="12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3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3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3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3"/>
      <c r="IB127" s="123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3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3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3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0"/>
      <c r="I128" s="12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3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3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3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0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0"/>
      <c r="BE128" s="12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3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3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3"/>
      <c r="CQ128" s="52" t="str">
        <f t="shared" si="383"/>
        <v/>
      </c>
      <c r="CX128" s="130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IF(AND(Sufficient_data="Yes",Subgroup&lt;&gt;""),IF(COUNTIFS(Input!J$2:J120,"="&amp;"Yes",Input!C$2:C120,"="&amp;"Yes",Input!K$2:K120,"="&amp;Subgroup)&gt;0,"",Subgroup),"")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0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0"/>
      <c r="FS128" s="12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3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3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3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3"/>
      <c r="IB128" s="123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3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3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3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0"/>
      <c r="I129" s="12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3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3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3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0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0"/>
      <c r="BE129" s="12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3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3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3"/>
      <c r="CQ129" s="52" t="str">
        <f t="shared" si="383"/>
        <v/>
      </c>
      <c r="CX129" s="130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IF(AND(Sufficient_data="Yes",Subgroup&lt;&gt;""),IF(COUNTIFS(Input!J$2:J121,"="&amp;"Yes",Input!C$2:C121,"="&amp;"Yes",Input!K$2:K121,"="&amp;Subgroup)&gt;0,"",Subgroup),"")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0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0"/>
      <c r="FS129" s="12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3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3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3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3"/>
      <c r="IB129" s="123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3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3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3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0"/>
      <c r="I130" s="12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3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3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3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0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0"/>
      <c r="BE130" s="12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3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3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3"/>
      <c r="CQ130" s="52" t="str">
        <f t="shared" si="383"/>
        <v/>
      </c>
      <c r="CX130" s="130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IF(AND(Sufficient_data="Yes",Subgroup&lt;&gt;""),IF(COUNTIFS(Input!J$2:J122,"="&amp;"Yes",Input!C$2:C122,"="&amp;"Yes",Input!K$2:K122,"="&amp;Subgroup)&gt;0,"",Subgroup),"")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0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0"/>
      <c r="FS130" s="12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3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3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3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3"/>
      <c r="IB130" s="123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3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3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3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0"/>
      <c r="I131" s="12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3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3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3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0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0"/>
      <c r="BE131" s="12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3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3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3"/>
      <c r="CQ131" s="52" t="str">
        <f t="shared" si="383"/>
        <v/>
      </c>
      <c r="CX131" s="130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IF(AND(Sufficient_data="Yes",Subgroup&lt;&gt;""),IF(COUNTIFS(Input!J$2:J123,"="&amp;"Yes",Input!C$2:C123,"="&amp;"Yes",Input!K$2:K123,"="&amp;Subgroup)&gt;0,"",Subgroup),"")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0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0"/>
      <c r="FS131" s="12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3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3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3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3"/>
      <c r="IB131" s="123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3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3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3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0"/>
      <c r="I132" s="12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3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3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3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0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0"/>
      <c r="BE132" s="12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3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3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3"/>
      <c r="CQ132" s="52" t="str">
        <f t="shared" si="383"/>
        <v/>
      </c>
      <c r="CX132" s="130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IF(AND(Sufficient_data="Yes",Subgroup&lt;&gt;""),IF(COUNTIFS(Input!J$2:J124,"="&amp;"Yes",Input!C$2:C124,"="&amp;"Yes",Input!K$2:K124,"="&amp;Subgroup)&gt;0,"",Subgroup),"")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0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0"/>
      <c r="FS132" s="12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3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3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3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3"/>
      <c r="IB132" s="123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3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3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3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0"/>
      <c r="I133" s="12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3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3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3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0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0"/>
      <c r="BE133" s="12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3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3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3"/>
      <c r="CQ133" s="52" t="str">
        <f t="shared" si="383"/>
        <v/>
      </c>
      <c r="CX133" s="130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IF(AND(Sufficient_data="Yes",Subgroup&lt;&gt;""),IF(COUNTIFS(Input!J$2:J125,"="&amp;"Yes",Input!C$2:C125,"="&amp;"Yes",Input!K$2:K125,"="&amp;Subgroup)&gt;0,"",Subgroup),"")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0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0"/>
      <c r="FS133" s="12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3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3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3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3"/>
      <c r="IB133" s="123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3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3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3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0"/>
      <c r="I134" s="12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3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3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3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0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0"/>
      <c r="BE134" s="12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3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3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3"/>
      <c r="CQ134" s="52" t="str">
        <f t="shared" si="383"/>
        <v/>
      </c>
      <c r="CX134" s="130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IF(AND(Sufficient_data="Yes",Subgroup&lt;&gt;""),IF(COUNTIFS(Input!J$2:J126,"="&amp;"Yes",Input!C$2:C126,"="&amp;"Yes",Input!K$2:K126,"="&amp;Subgroup)&gt;0,"",Subgroup),"")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0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0"/>
      <c r="FS134" s="12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3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3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3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3"/>
      <c r="IB134" s="123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3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3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3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0"/>
      <c r="I135" s="12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3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3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3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0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0"/>
      <c r="BE135" s="12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3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3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3"/>
      <c r="CQ135" s="52" t="str">
        <f t="shared" si="383"/>
        <v/>
      </c>
      <c r="CX135" s="130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IF(AND(Sufficient_data="Yes",Subgroup&lt;&gt;""),IF(COUNTIFS(Input!J$2:J127,"="&amp;"Yes",Input!C$2:C127,"="&amp;"Yes",Input!K$2:K127,"="&amp;Subgroup)&gt;0,"",Subgroup),"")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0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0"/>
      <c r="FS135" s="12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3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3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3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3"/>
      <c r="IB135" s="123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3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3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3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0"/>
      <c r="I136" s="12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3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3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3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0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0"/>
      <c r="BE136" s="12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3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3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3"/>
      <c r="CQ136" s="52" t="str">
        <f t="shared" si="383"/>
        <v/>
      </c>
      <c r="CX136" s="130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IF(AND(Sufficient_data="Yes",Subgroup&lt;&gt;""),IF(COUNTIFS(Input!J$2:J128,"="&amp;"Yes",Input!C$2:C128,"="&amp;"Yes",Input!K$2:K128,"="&amp;Subgroup)&gt;0,"",Subgroup),"")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0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0"/>
      <c r="FS136" s="12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3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3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3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3"/>
      <c r="IB136" s="123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3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3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3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0"/>
      <c r="I137" s="12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3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3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3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0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0"/>
      <c r="BE137" s="12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3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3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3"/>
      <c r="CQ137" s="52" t="str">
        <f t="shared" si="383"/>
        <v/>
      </c>
      <c r="CX137" s="130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IF(AND(Sufficient_data="Yes",Subgroup&lt;&gt;""),IF(COUNTIFS(Input!J$2:J129,"="&amp;"Yes",Input!C$2:C129,"="&amp;"Yes",Input!K$2:K129,"="&amp;Subgroup)&gt;0,"",Subgroup),"")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0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0"/>
      <c r="FS137" s="12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3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3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3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3"/>
      <c r="IB137" s="123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3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3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3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0"/>
      <c r="I138" s="12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3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3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3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0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0"/>
      <c r="BE138" s="12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3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3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3"/>
      <c r="CQ138" s="52" t="str">
        <f t="shared" si="383"/>
        <v/>
      </c>
      <c r="CX138" s="130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IF(AND(Sufficient_data="Yes",Subgroup&lt;&gt;""),IF(COUNTIFS(Input!J$2:J130,"="&amp;"Yes",Input!C$2:C130,"="&amp;"Yes",Input!K$2:K130,"="&amp;Subgroup)&gt;0,"",Subgroup),"")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0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0"/>
      <c r="FS138" s="12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3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3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3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3"/>
      <c r="IB138" s="123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3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3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3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0"/>
      <c r="I139" s="12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3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3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3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0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0"/>
      <c r="BE139" s="12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3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3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3"/>
      <c r="CQ139" s="52" t="str">
        <f t="shared" si="383"/>
        <v/>
      </c>
      <c r="CX139" s="130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IF(AND(Sufficient_data="Yes",Subgroup&lt;&gt;""),IF(COUNTIFS(Input!J$2:J131,"="&amp;"Yes",Input!C$2:C131,"="&amp;"Yes",Input!K$2:K131,"="&amp;Subgroup)&gt;0,"",Subgroup),"")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0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0"/>
      <c r="FS139" s="12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3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3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3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3"/>
      <c r="IB139" s="123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3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3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3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0"/>
      <c r="I140" s="12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3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3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3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0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0"/>
      <c r="BE140" s="12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3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3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3"/>
      <c r="CQ140" s="52" t="str">
        <f t="shared" si="383"/>
        <v/>
      </c>
      <c r="CX140" s="130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IF(AND(Sufficient_data="Yes",Subgroup&lt;&gt;""),IF(COUNTIFS(Input!J$2:J132,"="&amp;"Yes",Input!C$2:C132,"="&amp;"Yes",Input!K$2:K132,"="&amp;Subgroup)&gt;0,"",Subgroup),"")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0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0"/>
      <c r="FS140" s="12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3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3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3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3"/>
      <c r="IB140" s="123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3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3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3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0"/>
      <c r="I141" s="12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3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3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3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0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0"/>
      <c r="BE141" s="12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3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3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3"/>
      <c r="CQ141" s="52" t="str">
        <f t="shared" si="383"/>
        <v/>
      </c>
      <c r="CX141" s="130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IF(AND(Sufficient_data="Yes",Subgroup&lt;&gt;""),IF(COUNTIFS(Input!J$2:J133,"="&amp;"Yes",Input!C$2:C133,"="&amp;"Yes",Input!K$2:K133,"="&amp;Subgroup)&gt;0,"",Subgroup),"")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0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0"/>
      <c r="FS141" s="12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3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3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3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3"/>
      <c r="IB141" s="123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3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3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3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0"/>
      <c r="I142" s="12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3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3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3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0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0"/>
      <c r="BE142" s="12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3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3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3"/>
      <c r="CQ142" s="52" t="str">
        <f t="shared" si="383"/>
        <v/>
      </c>
      <c r="CX142" s="130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IF(AND(Sufficient_data="Yes",Subgroup&lt;&gt;""),IF(COUNTIFS(Input!J$2:J134,"="&amp;"Yes",Input!C$2:C134,"="&amp;"Yes",Input!K$2:K134,"="&amp;Subgroup)&gt;0,"",Subgroup),"")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0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0"/>
      <c r="FS142" s="12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3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3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3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3"/>
      <c r="IB142" s="123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3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3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3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0"/>
      <c r="I143" s="12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3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3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3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0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0"/>
      <c r="BE143" s="12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3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3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3"/>
      <c r="CQ143" s="52" t="str">
        <f t="shared" si="383"/>
        <v/>
      </c>
      <c r="CX143" s="130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IF(AND(Sufficient_data="Yes",Subgroup&lt;&gt;""),IF(COUNTIFS(Input!J$2:J135,"="&amp;"Yes",Input!C$2:C135,"="&amp;"Yes",Input!K$2:K135,"="&amp;Subgroup)&gt;0,"",Subgroup),"")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0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0"/>
      <c r="FS143" s="12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3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3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3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3"/>
      <c r="IB143" s="123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3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3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3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0"/>
      <c r="I144" s="12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3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3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3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0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0"/>
      <c r="BE144" s="12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3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3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3"/>
      <c r="CQ144" s="52" t="str">
        <f t="shared" si="383"/>
        <v/>
      </c>
      <c r="CX144" s="130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IF(AND(Sufficient_data="Yes",Subgroup&lt;&gt;""),IF(COUNTIFS(Input!J$2:J136,"="&amp;"Yes",Input!C$2:C136,"="&amp;"Yes",Input!K$2:K136,"="&amp;Subgroup)&gt;0,"",Subgroup),"")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0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0"/>
      <c r="FS144" s="12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3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3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3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3"/>
      <c r="IB144" s="123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3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3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3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0"/>
      <c r="I145" s="12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3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3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3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0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0"/>
      <c r="BE145" s="12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3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3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3"/>
      <c r="CQ145" s="52" t="str">
        <f t="shared" si="383"/>
        <v/>
      </c>
      <c r="CX145" s="130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IF(AND(Sufficient_data="Yes",Subgroup&lt;&gt;""),IF(COUNTIFS(Input!J$2:J137,"="&amp;"Yes",Input!C$2:C137,"="&amp;"Yes",Input!K$2:K137,"="&amp;Subgroup)&gt;0,"",Subgroup),"")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0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0"/>
      <c r="FS145" s="12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3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3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3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3"/>
      <c r="IB145" s="123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3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3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3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0"/>
      <c r="I146" s="12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3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3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3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0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0"/>
      <c r="BE146" s="12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3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3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3"/>
      <c r="CQ146" s="52" t="str">
        <f t="shared" si="383"/>
        <v/>
      </c>
      <c r="CX146" s="130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IF(AND(Sufficient_data="Yes",Subgroup&lt;&gt;""),IF(COUNTIFS(Input!J$2:J138,"="&amp;"Yes",Input!C$2:C138,"="&amp;"Yes",Input!K$2:K138,"="&amp;Subgroup)&gt;0,"",Subgroup),"")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0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0"/>
      <c r="FS146" s="12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3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3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3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3"/>
      <c r="IB146" s="123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3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3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3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0"/>
      <c r="I147" s="12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3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3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3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0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0"/>
      <c r="BE147" s="12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3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3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3"/>
      <c r="CQ147" s="52" t="str">
        <f t="shared" si="383"/>
        <v/>
      </c>
      <c r="CX147" s="130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IF(AND(Sufficient_data="Yes",Subgroup&lt;&gt;""),IF(COUNTIFS(Input!J$2:J139,"="&amp;"Yes",Input!C$2:C139,"="&amp;"Yes",Input!K$2:K139,"="&amp;Subgroup)&gt;0,"",Subgroup),"")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0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0"/>
      <c r="FS147" s="12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3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3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3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3"/>
      <c r="IB147" s="123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3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3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3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0"/>
      <c r="I148" s="12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3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3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3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0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0"/>
      <c r="BE148" s="12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3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3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3"/>
      <c r="CQ148" s="52" t="str">
        <f t="shared" si="383"/>
        <v/>
      </c>
      <c r="CX148" s="130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IF(AND(Sufficient_data="Yes",Subgroup&lt;&gt;""),IF(COUNTIFS(Input!J$2:J140,"="&amp;"Yes",Input!C$2:C140,"="&amp;"Yes",Input!K$2:K140,"="&amp;Subgroup)&gt;0,"",Subgroup),"")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0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0"/>
      <c r="FS148" s="12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3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3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3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3"/>
      <c r="IB148" s="123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3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3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3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0"/>
      <c r="I149" s="12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3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3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3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0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0"/>
      <c r="BE149" s="12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3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3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3"/>
      <c r="CQ149" s="52" t="str">
        <f t="shared" si="383"/>
        <v/>
      </c>
      <c r="CX149" s="130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IF(AND(Sufficient_data="Yes",Subgroup&lt;&gt;""),IF(COUNTIFS(Input!J$2:J141,"="&amp;"Yes",Input!C$2:C141,"="&amp;"Yes",Input!K$2:K141,"="&amp;Subgroup)&gt;0,"",Subgroup),"")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0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0"/>
      <c r="FS149" s="12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3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3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3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3"/>
      <c r="IB149" s="123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3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3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3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0"/>
      <c r="I150" s="12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3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3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3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0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0"/>
      <c r="BE150" s="12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3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3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3"/>
      <c r="CQ150" s="52" t="str">
        <f t="shared" si="383"/>
        <v/>
      </c>
      <c r="CX150" s="130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IF(AND(Sufficient_data="Yes",Subgroup&lt;&gt;""),IF(COUNTIFS(Input!J$2:J142,"="&amp;"Yes",Input!C$2:C142,"="&amp;"Yes",Input!K$2:K142,"="&amp;Subgroup)&gt;0,"",Subgroup),"")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0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0"/>
      <c r="FS150" s="12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3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3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3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3"/>
      <c r="IB150" s="123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3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3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3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0"/>
      <c r="I151" s="12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3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3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3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0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0"/>
      <c r="BE151" s="12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3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3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3"/>
      <c r="CQ151" s="52" t="str">
        <f t="shared" si="383"/>
        <v/>
      </c>
      <c r="CX151" s="130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IF(AND(Sufficient_data="Yes",Subgroup&lt;&gt;""),IF(COUNTIFS(Input!J$2:J143,"="&amp;"Yes",Input!C$2:C143,"="&amp;"Yes",Input!K$2:K143,"="&amp;Subgroup)&gt;0,"",Subgroup),"")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0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0"/>
      <c r="FS151" s="12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3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3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3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3"/>
      <c r="IB151" s="123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3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3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3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0"/>
      <c r="I152" s="12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3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3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3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0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0"/>
      <c r="BE152" s="12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3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3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3"/>
      <c r="CQ152" s="52" t="str">
        <f t="shared" si="383"/>
        <v/>
      </c>
      <c r="CX152" s="130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IF(AND(Sufficient_data="Yes",Subgroup&lt;&gt;""),IF(COUNTIFS(Input!J$2:J144,"="&amp;"Yes",Input!C$2:C144,"="&amp;"Yes",Input!K$2:K144,"="&amp;Subgroup)&gt;0,"",Subgroup),"")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0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0"/>
      <c r="FS152" s="12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3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3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3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3"/>
      <c r="IB152" s="123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3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3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3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0"/>
      <c r="I153" s="12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3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3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3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0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0"/>
      <c r="BE153" s="12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3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3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3"/>
      <c r="CQ153" s="52" t="str">
        <f t="shared" si="383"/>
        <v/>
      </c>
      <c r="CX153" s="130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IF(AND(Sufficient_data="Yes",Subgroup&lt;&gt;""),IF(COUNTIFS(Input!J$2:J145,"="&amp;"Yes",Input!C$2:C145,"="&amp;"Yes",Input!K$2:K145,"="&amp;Subgroup)&gt;0,"",Subgroup),"")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0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0"/>
      <c r="FS153" s="12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3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3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3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3"/>
      <c r="IB153" s="123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3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3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3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0"/>
      <c r="I154" s="12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3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3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3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0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0"/>
      <c r="BE154" s="12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3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3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3"/>
      <c r="CQ154" s="52" t="str">
        <f t="shared" si="383"/>
        <v/>
      </c>
      <c r="CX154" s="130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IF(AND(Sufficient_data="Yes",Subgroup&lt;&gt;""),IF(COUNTIFS(Input!J$2:J146,"="&amp;"Yes",Input!C$2:C146,"="&amp;"Yes",Input!K$2:K146,"="&amp;Subgroup)&gt;0,"",Subgroup),"")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0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0"/>
      <c r="FS154" s="12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3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3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3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3"/>
      <c r="IB154" s="123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3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3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3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0"/>
      <c r="I155" s="12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3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3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3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0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0"/>
      <c r="BE155" s="12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3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3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3"/>
      <c r="CQ155" s="52" t="str">
        <f t="shared" si="383"/>
        <v/>
      </c>
      <c r="CX155" s="130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IF(AND(Sufficient_data="Yes",Subgroup&lt;&gt;""),IF(COUNTIFS(Input!J$2:J147,"="&amp;"Yes",Input!C$2:C147,"="&amp;"Yes",Input!K$2:K147,"="&amp;Subgroup)&gt;0,"",Subgroup),"")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0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0"/>
      <c r="FS155" s="12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3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3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3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3"/>
      <c r="IB155" s="123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3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3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3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0"/>
      <c r="I156" s="12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3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3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3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0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0"/>
      <c r="BE156" s="12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3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3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3"/>
      <c r="CQ156" s="52" t="str">
        <f t="shared" si="383"/>
        <v/>
      </c>
      <c r="CX156" s="130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IF(AND(Sufficient_data="Yes",Subgroup&lt;&gt;""),IF(COUNTIFS(Input!J$2:J148,"="&amp;"Yes",Input!C$2:C148,"="&amp;"Yes",Input!K$2:K148,"="&amp;Subgroup)&gt;0,"",Subgroup),"")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0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0"/>
      <c r="FS156" s="12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3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3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3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3"/>
      <c r="IB156" s="123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3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3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3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0"/>
      <c r="I157" s="12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3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3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3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0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0"/>
      <c r="BE157" s="12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3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3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3"/>
      <c r="CQ157" s="52" t="str">
        <f t="shared" si="383"/>
        <v/>
      </c>
      <c r="CX157" s="130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IF(AND(Sufficient_data="Yes",Subgroup&lt;&gt;""),IF(COUNTIFS(Input!J$2:J149,"="&amp;"Yes",Input!C$2:C149,"="&amp;"Yes",Input!K$2:K149,"="&amp;Subgroup)&gt;0,"",Subgroup),"")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0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0"/>
      <c r="FS157" s="12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3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3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3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3"/>
      <c r="IB157" s="123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3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3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3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0"/>
      <c r="I158" s="12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3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3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3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0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0"/>
      <c r="BE158" s="12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3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3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3"/>
      <c r="CQ158" s="52" t="str">
        <f t="shared" si="383"/>
        <v/>
      </c>
      <c r="CX158" s="130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IF(AND(Sufficient_data="Yes",Subgroup&lt;&gt;""),IF(COUNTIFS(Input!J$2:J150,"="&amp;"Yes",Input!C$2:C150,"="&amp;"Yes",Input!K$2:K150,"="&amp;Subgroup)&gt;0,"",Subgroup),"")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0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0"/>
      <c r="FS158" s="12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3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3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3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3"/>
      <c r="IB158" s="123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3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3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3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0"/>
      <c r="I159" s="12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3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3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3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0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0"/>
      <c r="BE159" s="12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3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3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3"/>
      <c r="CQ159" s="52" t="str">
        <f t="shared" si="383"/>
        <v/>
      </c>
      <c r="CX159" s="130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IF(AND(Sufficient_data="Yes",Subgroup&lt;&gt;""),IF(COUNTIFS(Input!J$2:J151,"="&amp;"Yes",Input!C$2:C151,"="&amp;"Yes",Input!K$2:K151,"="&amp;Subgroup)&gt;0,"",Subgroup),"")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0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0"/>
      <c r="FS159" s="12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3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3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3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3"/>
      <c r="IB159" s="123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3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3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3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0"/>
      <c r="I160" s="12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3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3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3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0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0"/>
      <c r="BE160" s="12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3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3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3"/>
      <c r="CQ160" s="52" t="str">
        <f t="shared" si="383"/>
        <v/>
      </c>
      <c r="CX160" s="130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IF(AND(Sufficient_data="Yes",Subgroup&lt;&gt;""),IF(COUNTIFS(Input!J$2:J152,"="&amp;"Yes",Input!C$2:C152,"="&amp;"Yes",Input!K$2:K152,"="&amp;Subgroup)&gt;0,"",Subgroup),"")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0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0"/>
      <c r="FS160" s="12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3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3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3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3"/>
      <c r="IB160" s="123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3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3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3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0"/>
      <c r="I161" s="12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3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3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3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0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0"/>
      <c r="BE161" s="12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3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3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3"/>
      <c r="CQ161" s="52" t="str">
        <f t="shared" si="383"/>
        <v/>
      </c>
      <c r="CX161" s="130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IF(AND(Sufficient_data="Yes",Subgroup&lt;&gt;""),IF(COUNTIFS(Input!J$2:J153,"="&amp;"Yes",Input!C$2:C153,"="&amp;"Yes",Input!K$2:K153,"="&amp;Subgroup)&gt;0,"",Subgroup),"")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0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0"/>
      <c r="FS161" s="12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3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3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3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3"/>
      <c r="IB161" s="123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3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3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3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0"/>
      <c r="I162" s="12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3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3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3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0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0"/>
      <c r="BE162" s="12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3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3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3"/>
      <c r="CQ162" s="52" t="str">
        <f t="shared" ref="CQ162:CQ201" si="582">IF(AND(Sufficient_data="Yes",Include_study?="Yes"),c_/(c_+d_),"")</f>
        <v/>
      </c>
      <c r="CX162" s="130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IF(AND(Sufficient_data="Yes",Subgroup&lt;&gt;""),IF(COUNTIFS(Input!J$2:J154,"="&amp;"Yes",Input!C$2:C154,"="&amp;"Yes",Input!K$2:K154,"="&amp;Subgroup)&gt;0,"",Subgroup),"")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0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0"/>
      <c r="FS162" s="12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3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3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3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3"/>
      <c r="IB162" s="123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3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3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3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0"/>
      <c r="I163" s="12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3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3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3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0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0"/>
      <c r="BE163" s="12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3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3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3"/>
      <c r="CQ163" s="52" t="str">
        <f t="shared" si="582"/>
        <v/>
      </c>
      <c r="CX163" s="130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IF(AND(Sufficient_data="Yes",Subgroup&lt;&gt;""),IF(COUNTIFS(Input!J$2:J155,"="&amp;"Yes",Input!C$2:C155,"="&amp;"Yes",Input!K$2:K155,"="&amp;Subgroup)&gt;0,"",Subgroup),"")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0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0"/>
      <c r="FS163" s="12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3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3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3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3"/>
      <c r="IB163" s="123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3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3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3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0"/>
      <c r="I164" s="12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3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3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3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0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0"/>
      <c r="BE164" s="12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3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3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3"/>
      <c r="CQ164" s="52" t="str">
        <f t="shared" si="582"/>
        <v/>
      </c>
      <c r="CX164" s="130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IF(AND(Sufficient_data="Yes",Subgroup&lt;&gt;""),IF(COUNTIFS(Input!J$2:J156,"="&amp;"Yes",Input!C$2:C156,"="&amp;"Yes",Input!K$2:K156,"="&amp;Subgroup)&gt;0,"",Subgroup),"")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0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0"/>
      <c r="FS164" s="12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3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3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3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3"/>
      <c r="IB164" s="123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3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3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3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0"/>
      <c r="I165" s="12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3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3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3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0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0"/>
      <c r="BE165" s="12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3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3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3"/>
      <c r="CQ165" s="52" t="str">
        <f t="shared" si="582"/>
        <v/>
      </c>
      <c r="CX165" s="130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IF(AND(Sufficient_data="Yes",Subgroup&lt;&gt;""),IF(COUNTIFS(Input!J$2:J157,"="&amp;"Yes",Input!C$2:C157,"="&amp;"Yes",Input!K$2:K157,"="&amp;Subgroup)&gt;0,"",Subgroup),"")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0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0"/>
      <c r="FS165" s="12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3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3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3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3"/>
      <c r="IB165" s="123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3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3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3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0"/>
      <c r="I166" s="12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3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3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3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0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0"/>
      <c r="BE166" s="12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3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3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3"/>
      <c r="CQ166" s="52" t="str">
        <f t="shared" si="582"/>
        <v/>
      </c>
      <c r="CX166" s="130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IF(AND(Sufficient_data="Yes",Subgroup&lt;&gt;""),IF(COUNTIFS(Input!J$2:J158,"="&amp;"Yes",Input!C$2:C158,"="&amp;"Yes",Input!K$2:K158,"="&amp;Subgroup)&gt;0,"",Subgroup),"")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0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0"/>
      <c r="FS166" s="12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3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3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3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3"/>
      <c r="IB166" s="123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3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3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3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0"/>
      <c r="I167" s="12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3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3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3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0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0"/>
      <c r="BE167" s="12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3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3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3"/>
      <c r="CQ167" s="52" t="str">
        <f t="shared" si="582"/>
        <v/>
      </c>
      <c r="CX167" s="130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IF(AND(Sufficient_data="Yes",Subgroup&lt;&gt;""),IF(COUNTIFS(Input!J$2:J159,"="&amp;"Yes",Input!C$2:C159,"="&amp;"Yes",Input!K$2:K159,"="&amp;Subgroup)&gt;0,"",Subgroup),"")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0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0"/>
      <c r="FS167" s="12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3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3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3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3"/>
      <c r="IB167" s="123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3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3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3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0"/>
      <c r="I168" s="12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3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3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3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0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0"/>
      <c r="BE168" s="12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3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3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3"/>
      <c r="CQ168" s="52" t="str">
        <f t="shared" si="582"/>
        <v/>
      </c>
      <c r="CX168" s="130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IF(AND(Sufficient_data="Yes",Subgroup&lt;&gt;""),IF(COUNTIFS(Input!J$2:J160,"="&amp;"Yes",Input!C$2:C160,"="&amp;"Yes",Input!K$2:K160,"="&amp;Subgroup)&gt;0,"",Subgroup),"")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0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0"/>
      <c r="FS168" s="12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3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3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3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3"/>
      <c r="IB168" s="123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3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3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3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0"/>
      <c r="I169" s="12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3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3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3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0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0"/>
      <c r="BE169" s="12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3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3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3"/>
      <c r="CQ169" s="52" t="str">
        <f t="shared" si="582"/>
        <v/>
      </c>
      <c r="CX169" s="130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IF(AND(Sufficient_data="Yes",Subgroup&lt;&gt;""),IF(COUNTIFS(Input!J$2:J161,"="&amp;"Yes",Input!C$2:C161,"="&amp;"Yes",Input!K$2:K161,"="&amp;Subgroup)&gt;0,"",Subgroup),"")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0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0"/>
      <c r="FS169" s="12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3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3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3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3"/>
      <c r="IB169" s="123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3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3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3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0"/>
      <c r="I170" s="12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3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3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3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0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0"/>
      <c r="BE170" s="12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3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3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3"/>
      <c r="CQ170" s="52" t="str">
        <f t="shared" si="582"/>
        <v/>
      </c>
      <c r="CX170" s="130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IF(AND(Sufficient_data="Yes",Subgroup&lt;&gt;""),IF(COUNTIFS(Input!J$2:J162,"="&amp;"Yes",Input!C$2:C162,"="&amp;"Yes",Input!K$2:K162,"="&amp;Subgroup)&gt;0,"",Subgroup),"")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0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0"/>
      <c r="FS170" s="12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3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3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3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3"/>
      <c r="IB170" s="123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3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3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3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0"/>
      <c r="I171" s="12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3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3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3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0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0"/>
      <c r="BE171" s="12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3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3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3"/>
      <c r="CQ171" s="52" t="str">
        <f t="shared" si="582"/>
        <v/>
      </c>
      <c r="CX171" s="130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IF(AND(Sufficient_data="Yes",Subgroup&lt;&gt;""),IF(COUNTIFS(Input!J$2:J163,"="&amp;"Yes",Input!C$2:C163,"="&amp;"Yes",Input!K$2:K163,"="&amp;Subgroup)&gt;0,"",Subgroup),"")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0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0"/>
      <c r="FS171" s="12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3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3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3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3"/>
      <c r="IB171" s="123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3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3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3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0"/>
      <c r="I172" s="12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3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3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3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0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0"/>
      <c r="BE172" s="12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3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3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3"/>
      <c r="CQ172" s="52" t="str">
        <f t="shared" si="582"/>
        <v/>
      </c>
      <c r="CX172" s="130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IF(AND(Sufficient_data="Yes",Subgroup&lt;&gt;""),IF(COUNTIFS(Input!J$2:J164,"="&amp;"Yes",Input!C$2:C164,"="&amp;"Yes",Input!K$2:K164,"="&amp;Subgroup)&gt;0,"",Subgroup),"")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0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0"/>
      <c r="FS172" s="12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3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3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3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3"/>
      <c r="IB172" s="123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3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3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3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0"/>
      <c r="I173" s="12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3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3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3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0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0"/>
      <c r="BE173" s="12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3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3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3"/>
      <c r="CQ173" s="52" t="str">
        <f t="shared" si="582"/>
        <v/>
      </c>
      <c r="CX173" s="130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IF(AND(Sufficient_data="Yes",Subgroup&lt;&gt;""),IF(COUNTIFS(Input!J$2:J165,"="&amp;"Yes",Input!C$2:C165,"="&amp;"Yes",Input!K$2:K165,"="&amp;Subgroup)&gt;0,"",Subgroup),"")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0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0"/>
      <c r="FS173" s="12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3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3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3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3"/>
      <c r="IB173" s="123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3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3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3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0"/>
      <c r="I174" s="12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3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3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3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0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0"/>
      <c r="BE174" s="12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3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3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3"/>
      <c r="CQ174" s="52" t="str">
        <f t="shared" si="582"/>
        <v/>
      </c>
      <c r="CX174" s="130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IF(AND(Sufficient_data="Yes",Subgroup&lt;&gt;""),IF(COUNTIFS(Input!J$2:J166,"="&amp;"Yes",Input!C$2:C166,"="&amp;"Yes",Input!K$2:K166,"="&amp;Subgroup)&gt;0,"",Subgroup),"")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0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0"/>
      <c r="FS174" s="12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3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3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3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3"/>
      <c r="IB174" s="123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3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3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3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0"/>
      <c r="I175" s="12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3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3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3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0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0"/>
      <c r="BE175" s="12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3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3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3"/>
      <c r="CQ175" s="52" t="str">
        <f t="shared" si="582"/>
        <v/>
      </c>
      <c r="CX175" s="130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IF(AND(Sufficient_data="Yes",Subgroup&lt;&gt;""),IF(COUNTIFS(Input!J$2:J167,"="&amp;"Yes",Input!C$2:C167,"="&amp;"Yes",Input!K$2:K167,"="&amp;Subgroup)&gt;0,"",Subgroup),"")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0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0"/>
      <c r="FS175" s="12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3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3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3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3"/>
      <c r="IB175" s="123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3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3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3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0"/>
      <c r="I176" s="12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3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3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3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0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0"/>
      <c r="BE176" s="12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3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3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3"/>
      <c r="CQ176" s="52" t="str">
        <f t="shared" si="582"/>
        <v/>
      </c>
      <c r="CX176" s="130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IF(AND(Sufficient_data="Yes",Subgroup&lt;&gt;""),IF(COUNTIFS(Input!J$2:J168,"="&amp;"Yes",Input!C$2:C168,"="&amp;"Yes",Input!K$2:K168,"="&amp;Subgroup)&gt;0,"",Subgroup),"")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0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0"/>
      <c r="FS176" s="12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3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3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3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3"/>
      <c r="IB176" s="123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3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3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3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0"/>
      <c r="I177" s="12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3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3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3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0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0"/>
      <c r="BE177" s="12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3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3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3"/>
      <c r="CQ177" s="52" t="str">
        <f t="shared" si="582"/>
        <v/>
      </c>
      <c r="CX177" s="130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IF(AND(Sufficient_data="Yes",Subgroup&lt;&gt;""),IF(COUNTIFS(Input!J$2:J169,"="&amp;"Yes",Input!C$2:C169,"="&amp;"Yes",Input!K$2:K169,"="&amp;Subgroup)&gt;0,"",Subgroup),"")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0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0"/>
      <c r="FS177" s="12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3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3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3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3"/>
      <c r="IB177" s="123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3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3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3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0"/>
      <c r="I178" s="12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3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3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3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0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0"/>
      <c r="BE178" s="12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3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3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3"/>
      <c r="CQ178" s="52" t="str">
        <f t="shared" si="582"/>
        <v/>
      </c>
      <c r="CX178" s="130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IF(AND(Sufficient_data="Yes",Subgroup&lt;&gt;""),IF(COUNTIFS(Input!J$2:J170,"="&amp;"Yes",Input!C$2:C170,"="&amp;"Yes",Input!K$2:K170,"="&amp;Subgroup)&gt;0,"",Subgroup),"")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0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0"/>
      <c r="FS178" s="12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3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3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3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3"/>
      <c r="IB178" s="123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3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3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3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0"/>
      <c r="I179" s="12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3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3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3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0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0"/>
      <c r="BE179" s="12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3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3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3"/>
      <c r="CQ179" s="52" t="str">
        <f t="shared" si="582"/>
        <v/>
      </c>
      <c r="CX179" s="130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IF(AND(Sufficient_data="Yes",Subgroup&lt;&gt;""),IF(COUNTIFS(Input!J$2:J171,"="&amp;"Yes",Input!C$2:C171,"="&amp;"Yes",Input!K$2:K171,"="&amp;Subgroup)&gt;0,"",Subgroup),"")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0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0"/>
      <c r="FS179" s="12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3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3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3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3"/>
      <c r="IB179" s="123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3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3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3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0"/>
      <c r="I180" s="12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3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3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3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0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0"/>
      <c r="BE180" s="12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3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3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3"/>
      <c r="CQ180" s="52" t="str">
        <f t="shared" si="582"/>
        <v/>
      </c>
      <c r="CX180" s="130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IF(AND(Sufficient_data="Yes",Subgroup&lt;&gt;""),IF(COUNTIFS(Input!J$2:J172,"="&amp;"Yes",Input!C$2:C172,"="&amp;"Yes",Input!K$2:K172,"="&amp;Subgroup)&gt;0,"",Subgroup),"")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0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0"/>
      <c r="FS180" s="12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3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3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3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3"/>
      <c r="IB180" s="123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3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3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3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0"/>
      <c r="I181" s="12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3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3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3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0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0"/>
      <c r="BE181" s="12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3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3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3"/>
      <c r="CQ181" s="52" t="str">
        <f t="shared" si="582"/>
        <v/>
      </c>
      <c r="CX181" s="130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IF(AND(Sufficient_data="Yes",Subgroup&lt;&gt;""),IF(COUNTIFS(Input!J$2:J173,"="&amp;"Yes",Input!C$2:C173,"="&amp;"Yes",Input!K$2:K173,"="&amp;Subgroup)&gt;0,"",Subgroup),"")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0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0"/>
      <c r="FS181" s="12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3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3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3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3"/>
      <c r="IB181" s="123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3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3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3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0"/>
      <c r="I182" s="12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3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3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3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0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0"/>
      <c r="BE182" s="12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3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3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3"/>
      <c r="CQ182" s="52" t="str">
        <f t="shared" si="582"/>
        <v/>
      </c>
      <c r="CX182" s="130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IF(AND(Sufficient_data="Yes",Subgroup&lt;&gt;""),IF(COUNTIFS(Input!J$2:J174,"="&amp;"Yes",Input!C$2:C174,"="&amp;"Yes",Input!K$2:K174,"="&amp;Subgroup)&gt;0,"",Subgroup),"")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0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0"/>
      <c r="FS182" s="12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3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3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3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3"/>
      <c r="IB182" s="123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3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3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3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0"/>
      <c r="I183" s="12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3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3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3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0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0"/>
      <c r="BE183" s="12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3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3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3"/>
      <c r="CQ183" s="52" t="str">
        <f t="shared" si="582"/>
        <v/>
      </c>
      <c r="CX183" s="130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IF(AND(Sufficient_data="Yes",Subgroup&lt;&gt;""),IF(COUNTIFS(Input!J$2:J175,"="&amp;"Yes",Input!C$2:C175,"="&amp;"Yes",Input!K$2:K175,"="&amp;Subgroup)&gt;0,"",Subgroup),"")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0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0"/>
      <c r="FS183" s="12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3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3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3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3"/>
      <c r="IB183" s="123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3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3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3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0"/>
      <c r="I184" s="12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3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3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3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0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0"/>
      <c r="BE184" s="12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3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3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3"/>
      <c r="CQ184" s="52" t="str">
        <f t="shared" si="582"/>
        <v/>
      </c>
      <c r="CX184" s="130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IF(AND(Sufficient_data="Yes",Subgroup&lt;&gt;""),IF(COUNTIFS(Input!J$2:J176,"="&amp;"Yes",Input!C$2:C176,"="&amp;"Yes",Input!K$2:K176,"="&amp;Subgroup)&gt;0,"",Subgroup),"")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0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0"/>
      <c r="FS184" s="12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3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3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3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3"/>
      <c r="IB184" s="123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3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3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3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0"/>
      <c r="I185" s="12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3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3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3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0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0"/>
      <c r="BE185" s="12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3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3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3"/>
      <c r="CQ185" s="52" t="str">
        <f t="shared" si="582"/>
        <v/>
      </c>
      <c r="CX185" s="130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IF(AND(Sufficient_data="Yes",Subgroup&lt;&gt;""),IF(COUNTIFS(Input!J$2:J177,"="&amp;"Yes",Input!C$2:C177,"="&amp;"Yes",Input!K$2:K177,"="&amp;Subgroup)&gt;0,"",Subgroup),"")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0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0"/>
      <c r="FS185" s="12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3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3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3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3"/>
      <c r="IB185" s="123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3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3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3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0"/>
      <c r="I186" s="12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3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3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3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0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0"/>
      <c r="BE186" s="12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3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3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3"/>
      <c r="CQ186" s="52" t="str">
        <f t="shared" si="582"/>
        <v/>
      </c>
      <c r="CX186" s="130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IF(AND(Sufficient_data="Yes",Subgroup&lt;&gt;""),IF(COUNTIFS(Input!J$2:J178,"="&amp;"Yes",Input!C$2:C178,"="&amp;"Yes",Input!K$2:K178,"="&amp;Subgroup)&gt;0,"",Subgroup),"")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0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0"/>
      <c r="FS186" s="12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3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3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3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3"/>
      <c r="IB186" s="123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3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3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3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0"/>
      <c r="I187" s="12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3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3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3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0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0"/>
      <c r="BE187" s="12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3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3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3"/>
      <c r="CQ187" s="52" t="str">
        <f t="shared" si="582"/>
        <v/>
      </c>
      <c r="CX187" s="130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IF(AND(Sufficient_data="Yes",Subgroup&lt;&gt;""),IF(COUNTIFS(Input!J$2:J179,"="&amp;"Yes",Input!C$2:C179,"="&amp;"Yes",Input!K$2:K179,"="&amp;Subgroup)&gt;0,"",Subgroup),"")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0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0"/>
      <c r="FS187" s="12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3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3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3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3"/>
      <c r="IB187" s="123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3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3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3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0"/>
      <c r="I188" s="12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3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3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3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0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0"/>
      <c r="BE188" s="12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3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3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3"/>
      <c r="CQ188" s="52" t="str">
        <f t="shared" si="582"/>
        <v/>
      </c>
      <c r="CX188" s="130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IF(AND(Sufficient_data="Yes",Subgroup&lt;&gt;""),IF(COUNTIFS(Input!J$2:J180,"="&amp;"Yes",Input!C$2:C180,"="&amp;"Yes",Input!K$2:K180,"="&amp;Subgroup)&gt;0,"",Subgroup),"")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0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0"/>
      <c r="FS188" s="12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3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3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3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3"/>
      <c r="IB188" s="123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3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3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3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0"/>
      <c r="I189" s="12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3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3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3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0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0"/>
      <c r="BE189" s="12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3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3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3"/>
      <c r="CQ189" s="52" t="str">
        <f t="shared" si="582"/>
        <v/>
      </c>
      <c r="CX189" s="130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IF(AND(Sufficient_data="Yes",Subgroup&lt;&gt;""),IF(COUNTIFS(Input!J$2:J181,"="&amp;"Yes",Input!C$2:C181,"="&amp;"Yes",Input!K$2:K181,"="&amp;Subgroup)&gt;0,"",Subgroup),"")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0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0"/>
      <c r="FS189" s="12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3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3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3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3"/>
      <c r="IB189" s="123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3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3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3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0"/>
      <c r="I190" s="12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3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3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3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0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0"/>
      <c r="BE190" s="12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3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3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3"/>
      <c r="CQ190" s="52" t="str">
        <f t="shared" si="582"/>
        <v/>
      </c>
      <c r="CX190" s="130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IF(AND(Sufficient_data="Yes",Subgroup&lt;&gt;""),IF(COUNTIFS(Input!J$2:J182,"="&amp;"Yes",Input!C$2:C182,"="&amp;"Yes",Input!K$2:K182,"="&amp;Subgroup)&gt;0,"",Subgroup),"")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0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0"/>
      <c r="FS190" s="12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3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3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3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3"/>
      <c r="IB190" s="123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3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3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3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0"/>
      <c r="I191" s="12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3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3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3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0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0"/>
      <c r="BE191" s="12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3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3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3"/>
      <c r="CQ191" s="52" t="str">
        <f t="shared" si="582"/>
        <v/>
      </c>
      <c r="CX191" s="130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IF(AND(Sufficient_data="Yes",Subgroup&lt;&gt;""),IF(COUNTIFS(Input!J$2:J183,"="&amp;"Yes",Input!C$2:C183,"="&amp;"Yes",Input!K$2:K183,"="&amp;Subgroup)&gt;0,"",Subgroup),"")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0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0"/>
      <c r="FS191" s="12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3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3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3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3"/>
      <c r="IB191" s="123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3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3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3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0"/>
      <c r="I192" s="12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3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3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3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0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0"/>
      <c r="BE192" s="12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3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3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3"/>
      <c r="CQ192" s="52" t="str">
        <f t="shared" si="582"/>
        <v/>
      </c>
      <c r="CX192" s="130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IF(AND(Sufficient_data="Yes",Subgroup&lt;&gt;""),IF(COUNTIFS(Input!J$2:J184,"="&amp;"Yes",Input!C$2:C184,"="&amp;"Yes",Input!K$2:K184,"="&amp;Subgroup)&gt;0,"",Subgroup),"")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0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0"/>
      <c r="FS192" s="12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3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3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3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3"/>
      <c r="IB192" s="123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3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3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3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0"/>
      <c r="I193" s="12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3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3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3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0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0"/>
      <c r="BE193" s="12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3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3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3"/>
      <c r="CQ193" s="52" t="str">
        <f t="shared" si="582"/>
        <v/>
      </c>
      <c r="CX193" s="130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IF(AND(Sufficient_data="Yes",Subgroup&lt;&gt;""),IF(COUNTIFS(Input!J$2:J185,"="&amp;"Yes",Input!C$2:C185,"="&amp;"Yes",Input!K$2:K185,"="&amp;Subgroup)&gt;0,"",Subgroup),"")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0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0"/>
      <c r="FS193" s="12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3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3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3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3"/>
      <c r="IB193" s="123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3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3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3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0"/>
      <c r="I194" s="12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3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3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3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0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0"/>
      <c r="BE194" s="12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3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3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3"/>
      <c r="CQ194" s="52" t="str">
        <f t="shared" si="582"/>
        <v/>
      </c>
      <c r="CX194" s="130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IF(AND(Sufficient_data="Yes",Subgroup&lt;&gt;""),IF(COUNTIFS(Input!J$2:J186,"="&amp;"Yes",Input!C$2:C186,"="&amp;"Yes",Input!K$2:K186,"="&amp;Subgroup)&gt;0,"",Subgroup),"")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0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0"/>
      <c r="FS194" s="12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3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3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3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3"/>
      <c r="IB194" s="123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3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3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3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>
        <f t="shared" si="533"/>
        <v>0</v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0"/>
      <c r="I195" s="12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3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3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3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0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>
        <f t="shared" si="659"/>
        <v>0</v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0"/>
      <c r="BE195" s="12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3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3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3"/>
      <c r="CQ195" s="52" t="str">
        <f t="shared" si="582"/>
        <v/>
      </c>
      <c r="CX195" s="130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IF(AND(Sufficient_data="Yes",Subgroup&lt;&gt;""),IF(COUNTIFS(Input!J$2:J187,"="&amp;"Yes",Input!C$2:C187,"="&amp;"Yes",Input!K$2:K187,"="&amp;Subgroup)&gt;0,"",Subgroup),"")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0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0"/>
      <c r="FS195" s="12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3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3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3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3"/>
      <c r="IB195" s="123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3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3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3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>
        <f t="shared" si="533"/>
        <v>0</v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0"/>
      <c r="I196" s="12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3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3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3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0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>
        <f t="shared" si="659"/>
        <v>0</v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0"/>
      <c r="BE196" s="12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3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3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3"/>
      <c r="CQ196" s="52" t="str">
        <f t="shared" si="582"/>
        <v/>
      </c>
      <c r="CX196" s="130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IF(AND(Sufficient_data="Yes",Subgroup&lt;&gt;""),IF(COUNTIFS(Input!J$2:J188,"="&amp;"Yes",Input!C$2:C188,"="&amp;"Yes",Input!K$2:K188,"="&amp;Subgroup)&gt;0,"",Subgroup),"")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0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0"/>
      <c r="FS196" s="12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3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3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3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3"/>
      <c r="IB196" s="123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3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3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3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>
        <f t="shared" si="533"/>
        <v>0</v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0"/>
      <c r="I197" s="12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3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3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3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0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>
        <f t="shared" si="659"/>
        <v>0</v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0"/>
      <c r="BE197" s="12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3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3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3"/>
      <c r="CQ197" s="52" t="str">
        <f t="shared" si="582"/>
        <v/>
      </c>
      <c r="CX197" s="130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IF(AND(Sufficient_data="Yes",Subgroup&lt;&gt;""),IF(COUNTIFS(Input!J$2:J189,"="&amp;"Yes",Input!C$2:C189,"="&amp;"Yes",Input!K$2:K189,"="&amp;Subgroup)&gt;0,"",Subgroup),"")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0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0"/>
      <c r="FS197" s="12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3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3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3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3"/>
      <c r="IB197" s="123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3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3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3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>
        <f t="shared" si="533"/>
        <v>0</v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0"/>
      <c r="I198" s="12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3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3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3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0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>
        <f t="shared" si="659"/>
        <v>0</v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0"/>
      <c r="BE198" s="12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3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3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3"/>
      <c r="CQ198" s="52" t="str">
        <f t="shared" si="582"/>
        <v/>
      </c>
      <c r="CX198" s="130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IF(AND(Sufficient_data="Yes",Subgroup&lt;&gt;""),IF(COUNTIFS(Input!J$2:J190,"="&amp;"Yes",Input!C$2:C190,"="&amp;"Yes",Input!K$2:K190,"="&amp;Subgroup)&gt;0,"",Subgroup),"")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0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0"/>
      <c r="FS198" s="12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3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3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3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3"/>
      <c r="IB198" s="123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3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3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3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>
        <f t="shared" si="533"/>
        <v>0</v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0"/>
      <c r="I199" s="12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3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3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3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0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>
        <f t="shared" si="659"/>
        <v>0</v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0"/>
      <c r="BE199" s="12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3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3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3"/>
      <c r="CQ199" s="52" t="str">
        <f t="shared" si="582"/>
        <v/>
      </c>
      <c r="CX199" s="130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IF(AND(Sufficient_data="Yes",Subgroup&lt;&gt;""),IF(COUNTIFS(Input!J$2:J191,"="&amp;"Yes",Input!C$2:C191,"="&amp;"Yes",Input!K$2:K191,"="&amp;Subgroup)&gt;0,"",Subgroup),"")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0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0"/>
      <c r="FS199" s="12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3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3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3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3"/>
      <c r="IB199" s="123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3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3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3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>
        <f t="shared" si="533"/>
        <v>0</v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0"/>
      <c r="I200" s="12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3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3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3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0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>
        <f t="shared" si="659"/>
        <v>0</v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0"/>
      <c r="BE200" s="12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3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3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3"/>
      <c r="CQ200" s="52" t="str">
        <f t="shared" si="582"/>
        <v/>
      </c>
      <c r="CX200" s="130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IF(AND(Sufficient_data="Yes",Subgroup&lt;&gt;""),IF(COUNTIFS(Input!J$2:J192,"="&amp;"Yes",Input!C$2:C192,"="&amp;"Yes",Input!K$2:K192,"="&amp;Subgroup)&gt;0,"",Subgroup),"")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0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0"/>
      <c r="FS200" s="12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3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3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3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3"/>
      <c r="IB200" s="123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3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3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3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>
        <f t="shared" si="533"/>
        <v>0</v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1"/>
      <c r="I201" s="129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4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4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4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1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>
        <f t="shared" si="659"/>
        <v>0</v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1"/>
      <c r="BE201" s="129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4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4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4"/>
      <c r="CQ201" s="53" t="str">
        <f t="shared" si="582"/>
        <v/>
      </c>
      <c r="CX201" s="131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IF(AND(Sufficient_data="Yes",Subgroup&lt;&gt;""),IF(COUNTIFS(Input!J$2:J193,"="&amp;"Yes",Input!C$2:C193,"="&amp;"Yes",Input!K$2:K193,"="&amp;Subgroup)&gt;0,"",Subgroup),"")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1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1"/>
      <c r="FS201" s="129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4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4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4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4"/>
      <c r="IB201" s="124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4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4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4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2023-07-28T06:08:38Z</dcterms:modified>
  <cp:category/>
  <cp:contentStatus/>
</cp:coreProperties>
</file>